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<sst xmlns="http://schemas.openxmlformats.org/spreadsheetml/2006/main" count="4090" uniqueCount="1065">
  <si>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</si>
  <si>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</si>
  <si>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</si>
  <si>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</si>
  <si>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</si>
  <si>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</si>
  <si>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</si>
  <si>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</si>
  <si>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</si>
  <si>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</si>
  <si>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</si>
  <si>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</si>
  <si>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</si>
  <si>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</si>
  <si>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</si>
  <si>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</si>
  <si>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</si>
  <si>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</si>
  <si>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</si>
  <si>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</si>
  <si>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</si>
  <si>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</si>
  <si>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</si>
  <si>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</si>
  <si>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</si>
  <si>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</si>
  <si>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</si>
  <si>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</si>
  <si>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</si>
  <si>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</si>
  <si>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</si>
  <si>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</si>
  <si>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</si>
  <si>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</si>
  <si>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</si>
  <si>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</si>
  <si>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</si>
  <si>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</si>
  <si>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</si>
  <si>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</si>
  <si>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</si>
  <si>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</si>
  <si>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</si>
  <si>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</si>
  <si>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</si>
  <si>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</si>
  <si>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</si>
  <si>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</si>
  <si>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</si>
  <si>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</si>
  <si>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</si>
  <si>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</si>
  <si>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</si>
  <si>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</si>
  <si>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</si>
  <si>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</si>
  <si>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</si>
  <si>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</si>
  <si>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</si>
  <si>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</si>
  <si>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</si>
  <si>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</si>
  <si>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</si>
  <si>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</si>
  <si>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</si>
  <si>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</si>
  <si>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</si>
  <si>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</si>
  <si>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</si>
  <si>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</si>
  <si>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</si>
  <si>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</si>
  <si>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</si>
  <si>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</si>
  <si>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</si>
  <si>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</si>
  <si>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</si>
  <si>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</si>
  <si>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</si>
  <si>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</si>
  <si>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</si>
  <si>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</si>
  <si>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</si>
  <si>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</si>
  <si>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</si>
  <si>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</si>
  <si>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</si>
  <si>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</si>
  <si>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</si>
  <si>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</si>
  <si>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</si>
  <si>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</si>
  <si>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</si>
  <si>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</si>
  <si>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</si>
  <si>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</si>
  <si>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</si>
  <si>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</si>
  <si>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</si>
  <si>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</si>
  <si>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</si>
  <si>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</si>
  <si>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</si>
  <si>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</si>
  <si>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</si>
  <si>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</si>
  <si>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</si>
  <si>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</si>
  <si>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</si>
  <si>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</si>
  <si>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</si>
  <si>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</si>
  <si>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</si>
  <si>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</si>
  <si>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</si>
  <si>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</si>
  <si>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</si>
  <si>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</si>
  <si>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</si>
  <si>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</si>
  <si>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</si>
  <si>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</si>
  <si>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</si>
  <si>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</si>
  <si>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</si>
  <si>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</si>
  <si>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</si>
  <si>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</si>
  <si>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</si>
  <si>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</si>
  <si>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</si>
  <si>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</si>
  <si>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</si>
  <si>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</si>
  <si>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</si>
  <si>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</si>
  <si>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</si>
  <si>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</si>
  <si>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</si>
  <si>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</si>
  <si>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</si>
  <si>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</si>
  <si>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</si>
  <si>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</si>
  <si>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</si>
  <si>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</si>
  <si>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</si>
  <si>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</si>
  <si>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</si>
  <si>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</si>
  <si>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</si>
  <si>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</si>
  <si>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</si>
  <si>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</si>
  <si>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</si>
  <si>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</si>
  <si>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</si>
  <si>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</si>
  <si>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</si>
  <si>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</si>
  <si>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</si>
  <si>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</si>
  <si>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</si>
  <si>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</si>
  <si>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</si>
  <si>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</si>
  <si>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</si>
  <si>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</si>
  <si>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</si>
  <si>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</si>
  <si>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</si>
  <si>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</si>
  <si>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</si>
  <si>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</si>
  <si>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</si>
  <si>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</si>
  <si>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</si>
  <si>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</si>
  <si>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</si>
  <si>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</si>
  <si>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</si>
  <si>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</si>
  <si>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</si>
  <si>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</si>
  <si>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</si>
  <si>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</si>
  <si>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</si>
  <si>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</si>
  <si>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</si>
  <si>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</si>
  <si>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</si>
  <si>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</si>
  <si>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</si>
  <si>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</si>
  <si>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</si>
  <si>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</si>
  <si>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</si>
  <si>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</si>
  <si>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</si>
  <si>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</si>
  <si>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</si>
  <si>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</si>
  <si>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</si>
  <si>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</si>
  <si>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</si>
  <si>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</si>
  <si>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</si>
  <si>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</si>
  <si>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</si>
  <si>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</si>
  <si>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</si>
  <si>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</si>
  <si>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</si>
  <si>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</si>
  <si>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</si>
  <si>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</si>
  <si>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</si>
  <si>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</si>
  <si>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</si>
  <si>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</si>
  <si>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</si>
  <si>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</si>
  <si>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</si>
  <si>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</si>
  <si>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</si>
  <si>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</si>
  <si>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</si>
  <si>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</si>
  <si>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</si>
  <si>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</si>
  <si>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</si>
  <si>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</si>
  <si>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</si>
  <si>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</si>
  <si>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</si>
  <si>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</si>
  <si>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</si>
  <si>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</si>
  <si>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</si>
  <si>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</si>
  <si>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</si>
  <si>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</si>
  <si>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</si>
  <si>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</si>
  <si>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</si>
  <si>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</si>
  <si>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</si>
  <si>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</si>
  <si>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</si>
  <si>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</si>
  <si>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</si>
  <si>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</si>
  <si>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</si>
  <si>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</si>
  <si>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</si>
  <si>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</si>
  <si>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</si>
  <si>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</si>
  <si>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</si>
  <si>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</si>
  <si>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</si>
  <si>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</si>
  <si>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</si>
  <si>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</si>
  <si>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</si>
  <si>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</si>
  <si>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</si>
  <si>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</si>
  <si>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</si>
  <si>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</si>
  <si>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</si>
  <si>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</si>
  <si>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</si>
  <si>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</si>
  <si>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</si>
  <si>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</si>
  <si>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</si>
  <si>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</si>
  <si>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</si>
  <si>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</si>
  <si>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</si>
  <si>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</si>
  <si>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</si>
  <si>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</si>
  <si>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</si>
  <si>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</si>
  <si>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</si>
  <si>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</si>
  <si>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</si>
  <si>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</si>
  <si>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</si>
  <si>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</si>
  <si>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</si>
  <si>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</si>
  <si>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</si>
  <si>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</si>
  <si>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</si>
  <si>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</si>
  <si>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</si>
  <si>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</si>
  <si>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</si>
  <si>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</si>
  <si>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</si>
  <si>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</si>
  <si>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</si>
  <si>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</si>
  <si>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</si>
  <si>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</si>
  <si>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</si>
  <si>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</si>
  <si>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</si>
  <si>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</si>
  <si>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</si>
  <si>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</si>
  <si>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</si>
  <si>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</si>
  <si>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</si>
  <si>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</si>
  <si>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</si>
  <si>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</si>
  <si>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</si>
  <si>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</si>
  <si>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</si>
  <si>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</si>
  <si>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</si>
  <si>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</si>
  <si>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</si>
  <si>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</si>
  <si>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</si>
  <si>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</si>
  <si>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</si>
  <si>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</si>
  <si>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</si>
  <si>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</si>
  <si>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</si>
  <si>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</si>
  <si>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</si>
  <si>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</si>
  <si>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</si>
  <si>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</si>
  <si>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</si>
  <si>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</si>
  <si>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</si>
  <si>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</si>
  <si>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</si>
  <si>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</si>
  <si>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</si>
  <si>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</si>
  <si>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</si>
  <si>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</si>
  <si>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</si>
  <si>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</si>
  <si>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</si>
  <si>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</si>
  <si>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</si>
  <si>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</si>
  <si>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</si>
  <si>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</si>
  <si>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</si>
  <si>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</si>
  <si>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</si>
  <si>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</si>
  <si>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</si>
  <si>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</si>
  <si>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</si>
  <si>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</si>
  <si>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</si>
  <si>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</si>
  <si>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</si>
  <si>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</si>
  <si>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</si>
  <si>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</si>
  <si>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</si>
  <si>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</si>
  <si>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</si>
  <si>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</si>
  <si>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</si>
  <si>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</si>
  <si>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</si>
  <si>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</si>
  <si>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</si>
  <si>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</si>
  <si>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</si>
  <si>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</si>
  <si>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</si>
  <si>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</si>
  <si>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</si>
  <si>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</si>
  <si>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</si>
  <si>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</si>
  <si>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</si>
  <si>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</si>
  <si>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</si>
  <si>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</si>
  <si>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</si>
  <si>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</si>
  <si>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</si>
  <si>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</si>
  <si>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</si>
  <si>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</si>
  <si>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</si>
  <si>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</si>
  <si>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</si>
  <si>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</si>
  <si>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</si>
  <si>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</si>
  <si>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</si>
  <si>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</si>
  <si>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</si>
  <si>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</si>
  <si>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</si>
  <si>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</si>
  <si>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</si>
  <si>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</si>
  <si>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</si>
  <si>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</si>
  <si>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</si>
  <si>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</si>
  <si>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</si>
  <si>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</si>
  <si>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</si>
  <si>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</si>
  <si>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</si>
  <si>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</si>
  <si>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</si>
  <si>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</si>
  <si>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</si>
  <si>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</si>
  <si>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</si>
  <si>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</si>
  <si>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</si>
  <si>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</si>
  <si>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</si>
  <si>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</si>
  <si>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</si>
  <si>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</si>
  <si>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</si>
  <si>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</si>
  <si>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</si>
  <si>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</si>
  <si>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</si>
  <si>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</si>
  <si>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</si>
  <si>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</si>
  <si>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</si>
  <si>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</si>
  <si>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</si>
  <si>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</si>
  <si>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</si>
  <si>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</si>
  <si>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</si>
  <si>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</si>
  <si>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</si>
  <si>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</si>
  <si>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</si>
  <si>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</si>
  <si>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</si>
  <si>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</si>
  <si>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</si>
  <si>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</si>
  <si>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</si>
  <si>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</si>
  <si>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</si>
  <si>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</si>
  <si>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</si>
  <si>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</si>
  <si>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</si>
  <si>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</si>
  <si>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</si>
  <si>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</si>
  <si>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</si>
  <si>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</si>
  <si>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</si>
  <si>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</si>
  <si>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</si>
  <si>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</si>
  <si>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</si>
  <si>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</si>
  <si>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</si>
  <si>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</si>
  <si>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</si>
  <si>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</si>
  <si>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</si>
  <si>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</si>
  <si>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</si>
  <si>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</si>
  <si>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</si>
  <si>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</si>
  <si>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</si>
  <si>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</si>
  <si>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</si>
  <si>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</si>
  <si>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</si>
  <si>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</si>
  <si>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</si>
  <si>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</si>
  <si>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</si>
  <si>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</si>
  <si>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</si>
  <si>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</si>
  <si>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</si>
  <si>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</si>
  <si>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</si>
  <si>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</si>
  <si>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</si>
  <si>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</si>
  <si>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</si>
  <si>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</si>
  <si>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</si>
  <si>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</si>
  <si>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</si>
  <si>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</si>
  <si>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</si>
  <si>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</si>
  <si>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</si>
  <si>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</si>
  <si>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</si>
  <si>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</si>
  <si>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</si>
  <si>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</si>
  <si>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</si>
  <si>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</si>
  <si>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</si>
  <si>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</si>
  <si>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</si>
  <si>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</si>
  <si>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</si>
  <si>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</si>
  <si>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</si>
  <si>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</si>
  <si>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</si>
  <si>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</si>
  <si>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</si>
  <si>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</si>
  <si>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</si>
  <si>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</si>
  <si>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</si>
  <si>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</si>
  <si>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</si>
  <si>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</si>
  <si>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</si>
  <si>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</si>
  <si>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</si>
  <si>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</si>
  <si>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</si>
  <si>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</si>
  <si>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</si>
  <si>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</si>
  <si>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</si>
  <si>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</si>
  <si>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</si>
  <si>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</si>
  <si>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</si>
  <si>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</si>
  <si>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</si>
  <si>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</si>
  <si>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</si>
  <si>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</si>
  <si>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</si>
  <si>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</si>
  <si>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</si>
  <si>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</si>
  <si>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</si>
  <si>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</si>
  <si>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</si>
  <si>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</si>
  <si>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</si>
  <si>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</si>
  <si>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</si>
  <si>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</si>
  <si>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</si>
  <si>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</si>
  <si>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</si>
  <si>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</si>
  <si>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</si>
  <si>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</si>
  <si>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</si>
  <si>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</si>
  <si>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</si>
  <si>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</si>
  <si>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</si>
  <si>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</si>
  <si>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</si>
  <si>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</si>
  <si>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</si>
  <si>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</si>
  <si>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</si>
  <si>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</si>
  <si>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</si>
  <si>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</si>
  <si>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</si>
  <si>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</si>
  <si>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</si>
  <si>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</si>
  <si>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</si>
  <si>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</si>
  <si>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</si>
  <si>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</si>
  <si>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</si>
  <si>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</si>
  <si>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</si>
  <si>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</si>
  <si>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</si>
  <si>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</si>
  <si>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</si>
  <si>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</si>
  <si>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</si>
  <si>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</si>
  <si>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</si>
  <si>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</si>
  <si>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</si>
  <si>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</si>
  <si>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</si>
  <si>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</si>
  <si>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</si>
  <si>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</si>
  <si>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</si>
  <si>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</si>
  <si>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</si>
  <si>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</si>
  <si>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</si>
  <si>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</si>
  <si>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</si>
  <si>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</si>
  <si>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</si>
  <si>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</si>
  <si>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</si>
  <si>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</si>
  <si>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</si>
  <si>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</si>
  <si>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</si>
  <si>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</si>
  <si>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</si>
  <si>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</si>
  <si>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</si>
  <si>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</si>
  <si>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</si>
  <si>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</si>
  <si>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</si>
  <si>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</si>
  <si>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</si>
  <si>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</si>
  <si>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</si>
  <si>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</si>
  <si>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</si>
  <si>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</si>
  <si>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</si>
  <si>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</si>
  <si>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</si>
  <si>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</si>
  <si>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</si>
  <si>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</si>
  <si>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</si>
  <si>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</si>
  <si>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</si>
  <si>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</si>
  <si>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</si>
  <si>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</si>
  <si>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</si>
  <si>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</si>
  <si>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</si>
  <si>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</si>
  <si>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</si>
  <si>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</si>
  <si>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</si>
  <si>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</si>
  <si>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</si>
  <si>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</si>
  <si>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</si>
  <si>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</si>
  <si>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</si>
  <si>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</si>
  <si>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</si>
  <si>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</si>
  <si>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</si>
  <si>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</si>
  <si>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</si>
  <si>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</si>
  <si>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</si>
  <si>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</si>
  <si>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</si>
  <si>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</si>
  <si>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</si>
  <si>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</si>
  <si>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</si>
  <si>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</si>
  <si>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</si>
  <si>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</si>
  <si>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</si>
  <si>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</si>
  <si>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</si>
  <si>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</si>
  <si>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</si>
  <si>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</si>
  <si>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</si>
  <si>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</si>
  <si>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</si>
  <si>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</si>
  <si>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</si>
  <si>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</si>
  <si>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</si>
  <si>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</si>
  <si>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</si>
  <si>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</si>
  <si>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</si>
  <si>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</si>
  <si>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</si>
  <si>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</si>
  <si>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</si>
  <si>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</si>
  <si>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</si>
  <si>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</si>
  <si>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</si>
  <si>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</si>
  <si>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</si>
  <si>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</si>
  <si>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</si>
  <si>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</si>
  <si>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</si>
  <si>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</si>
  <si>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</si>
  <si>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</si>
  <si>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</si>
  <si>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</si>
  <si>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</si>
  <si>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</si>
  <si>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</si>
  <si>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</si>
  <si>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</si>
  <si>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</si>
  <si>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</si>
  <si>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</si>
  <si>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</si>
  <si>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</si>
  <si>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</si>
  <si>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</si>
  <si>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</si>
  <si>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</si>
  <si>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</si>
  <si>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</si>
  <si>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</si>
  <si>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</si>
  <si>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</si>
  <si>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</si>
  <si>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</si>
  <si>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</si>
  <si>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</si>
  <si>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</si>
  <si>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</si>
  <si>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</si>
  <si>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</si>
  <si>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</si>
  <si>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</si>
  <si>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</si>
  <si>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</si>
  <si>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</si>
  <si>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</si>
  <si>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</si>
  <si>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</si>
  <si>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</si>
  <si>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</si>
  <si>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</si>
  <si>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</si>
  <si>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</si>
  <si>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</si>
  <si>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</si>
  <si>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</si>
  <si>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</si>
  <si>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</si>
  <si>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</si>
  <si>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</si>
  <si>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</si>
  <si>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</si>
  <si>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</si>
  <si>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</si>
  <si>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</si>
  <si>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</si>
  <si>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</si>
  <si>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</si>
  <si>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</si>
  <si>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</si>
  <si>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</si>
  <si>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</si>
  <si>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</si>
  <si>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</si>
  <si>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</si>
  <si>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</si>
  <si>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</si>
  <si>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</si>
  <si>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</si>
  <si>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</si>
  <si>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</si>
  <si>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</si>
  <si>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</si>
  <si>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</si>
  <si>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</si>
  <si>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</si>
  <si>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</si>
  <si>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</si>
  <si>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</si>
  <si>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</si>
  <si>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</si>
  <si>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</si>
  <si>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</si>
  <si>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</si>
  <si>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</si>
  <si>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</si>
  <si>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</si>
  <si>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</si>
  <si>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</si>
  <si>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</si>
  <si>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</si>
  <si>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</si>
  <si>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</si>
  <si>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</si>
  <si>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</si>
  <si>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</si>
  <si>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</si>
  <si>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</si>
  <si>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</si>
  <si>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</si>
  <si>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</si>
  <si>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</si>
  <si>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</si>
  <si>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</si>
  <si>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</si>
  <si>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</si>
  <si>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</si>
  <si>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</si>
  <si>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</si>
  <si>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</si>
  <si>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</si>
  <si>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</si>
  <si>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</si>
  <si>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</si>
  <si>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</si>
  <si>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</si>
  <si>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</si>
  <si>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</si>
  <si>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</si>
  <si>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</si>
  <si>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</si>
  <si>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</si>
  <si>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</si>
  <si>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</si>
  <si>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</si>
  <si>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</si>
  <si>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</si>
  <si>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</si>
  <si>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</si>
  <si>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</si>
  <si>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</si>
  <si>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</si>
  <si>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</si>
  <si>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</si>
  <si>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</si>
  <si>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</si>
  <si>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</si>
  <si>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</si>
  <si>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</si>
  <si>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</si>
  <si>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</si>
  <si>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</si>
  <si>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</si>
  <si>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</si>
  <si>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</si>
  <si>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</si>
  <si>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</si>
  <si>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</si>
  <si>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</si>
  <si>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</si>
  <si>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</si>
  <si>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</si>
  <si>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</si>
  <si>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</si>
  <si>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</si>
  <si>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</si>
  <si>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</si>
  <si>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</si>
  <si>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</si>
  <si>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</si>
  <si>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</si>
  <si>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</si>
  <si>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</si>
  <si>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</si>
  <si>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</si>
  <si>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</si>
  <si>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</si>
  <si>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</si>
  <si>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</si>
  <si>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</si>
  <si>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</si>
  <si>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</si>
  <si>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</si>
  <si>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</si>
  <si>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</si>
  <si>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</si>
  <si>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</si>
  <si>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</si>
  <si>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</si>
  <si>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</si>
  <si>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</si>
  <si>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</si>
  <si>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</si>
  <si>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</si>
  <si>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</si>
  <si>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</si>
  <si>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</si>
  <si>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</si>
  <si>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</si>
  <si>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</si>
  <si>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</si>
  <si>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</si>
  <si>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</si>
  <si>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</si>
  <si>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</si>
  <si>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</si>
  <si>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</si>
  <si>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</si>
  <si>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</si>
  <si>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</si>
  <si>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</si>
  <si>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</si>
  <si>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</si>
  <si>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</si>
  <si>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</si>
  <si>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</si>
  <si>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</si>
  <si>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</si>
  <si>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</si>
  <si>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</si>
  <si>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</si>
  <si>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</si>
  <si>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</si>
  <si>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</si>
  <si>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</si>
  <si>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</si>
  <si>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</si>
  <si>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</si>
  <si>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</si>
  <si>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</si>
  <si>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</si>
  <si>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</si>
  <si>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</si>
  <si>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</si>
  <si>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</si>
  <si>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</si>
  <si>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</si>
  <si>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</si>
  <si>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</si>
  <si>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</si>
  <si>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</si>
  <si>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</si>
  <si>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</si>
  <si>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</si>
  <si>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</si>
  <si>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</si>
  <si>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</si>
  <si>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</si>
  <si>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</si>
  <si>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</si>
  <si>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</si>
  <si>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</si>
  <si>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</si>
  <si>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</si>
  <si>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</si>
  <si>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</si>
  <si>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</si>
  <si>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</si>
  <si>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</si>
  <si>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</si>
  <si>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</si>
  <si>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</si>
  <si>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</si>
  <si>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</si>
  <si>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</si>
  <si>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</si>
  <si>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</si>
  <si>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</si>
  <si>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</si>
  <si>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</si>
  <si>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</si>
  <si>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</si>
  <si>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</si>
  <si>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</si>
  <si>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</si>
  <si>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</si>
  <si>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</si>
  <si>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</si>
  <si>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</si>
  <si>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</si>
  <si>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</si>
  <si>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</si>
  <si>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</si>
  <si>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</si>
  <si>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</si>
  <si>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</si>
  <si>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</si>
  <si>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</si>
  <si>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</si>
  <si>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</si>
  <si>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</si>
  <si>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</si>
  <si>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</si>
  <si>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</si>
  <si>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</si>
  <si>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</si>
  <si>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</si>
  <si>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</si>
  <si>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</si>
  <si>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</si>
  <si>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</si>
  <si>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</si>
  <si>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</si>
  <si>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</si>
  <si>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</si>
  <si>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</si>
  <si>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</si>
  <si>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</si>
  <si>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</si>
  <si>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</si>
  <si>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</si>
  <si>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</si>
  <si>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</si>
  <si>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</si>
  <si>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</si>
  <si>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</si>
  <si>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</si>
  <si>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</si>
  <si>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</si>
  <si>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</si>
  <si>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</si>
  <si>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</si>
  <si>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</si>
  <si>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</si>
  <si>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</si>
  <si>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</si>
  <si>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</si>
  <si>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</si>
  <si>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</si>
  <si>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</si>
  <si>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</si>
  <si>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</si>
  <si>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</si>
  <si>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</si>
  <si>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</si>
  <si>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</si>
  <si>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</si>
  <si>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</si>
  <si>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</si>
  <si>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</si>
  <si>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</si>
  <si>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</si>
  <si>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</si>
  <si>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</si>
  <si>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</si>
  <si>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</si>
  <si>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</si>
  <si>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</si>
  <si>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</si>
  <si>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</si>
  <si>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</si>
  <si>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</si>
  <si>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04/16/2016</t>
  </si>
  <si>
    <t>Prior Pending on 04/09/2016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</si>
</sst>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42465.393587962964</v>
      </c>
      <c r="E3" t="s">
        <v>163</v>
      </c>
      <c r="F3" s="19">
        <v>0.9821492250578705</v>
      </c>
      <c r="G3" s="19">
        <v>0.93554147465437798</v>
      </c>
      <c r="H3" s="19">
        <v>0.92690396110706397</v>
      </c>
      <c r="I3" s="19">
        <v>4.3338388606763589E-2</v>
      </c>
      <c r="J3" s="19">
        <v>0.91975619019743116</v>
      </c>
      <c r="K3" s="19">
        <v>4.709244664559456E-2</v>
      </c>
      <c r="L3" s="19"/>
      <c r="M3" s="19"/>
      <c r="N3" s="19"/>
      <c r="O3" s="19"/>
      <c r="P3" s="19"/>
    </row>
    <row r="4" spans="2:16" x14ac:dyDescent="0.2">
      <c r="B4" t="s">
        <v>646</v>
      </c>
      <c r="C4" t="s">
        <v>405</v>
      </c>
      <c r="D4" s="18">
        <v>42465.393587962964</v>
      </c>
      <c r="E4" t="s">
        <v>188</v>
      </c>
      <c r="F4" s="19">
        <v>0.96304518596946631</v>
      </c>
      <c r="G4" s="19">
        <v>0.89452526799387444</v>
      </c>
      <c r="H4" s="19">
        <v>0.8991880085367483</v>
      </c>
      <c r="I4" s="19">
        <v>4.3810360961336198E-2</v>
      </c>
      <c r="J4" s="19">
        <v>0.94512629125724379</v>
      </c>
      <c r="K4" s="19">
        <v>4.2396531547230436E-2</v>
      </c>
      <c r="L4" s="19"/>
      <c r="M4" s="19"/>
      <c r="N4" s="19"/>
      <c r="O4" s="19"/>
      <c r="P4" s="19"/>
    </row>
    <row r="5" spans="2:16" x14ac:dyDescent="0.2">
      <c r="B5" t="s">
        <v>540</v>
      </c>
      <c r="C5" t="s">
        <v>381</v>
      </c>
      <c r="D5" s="18">
        <v>42465.393587962964</v>
      </c>
      <c r="E5" t="s">
        <v>145</v>
      </c>
      <c r="F5" s="19">
        <v>0.90201252024358591</v>
      </c>
      <c r="G5" s="19">
        <v>0.80097115274106434</v>
      </c>
      <c r="H5" s="19">
        <v>0.87510942066730324</v>
      </c>
      <c r="I5" s="19">
        <v>4.8782316120826293E-2</v>
      </c>
      <c r="J5" s="19">
        <v>0.88445022705026555</v>
      </c>
      <c r="K5" s="19">
        <v>4.5326849183566151E-2</v>
      </c>
      <c r="L5" s="19"/>
      <c r="M5" s="19"/>
      <c r="N5" s="19"/>
      <c r="O5" s="19"/>
      <c r="P5" s="19"/>
    </row>
    <row r="6" spans="2:16" x14ac:dyDescent="0.2">
      <c r="B6" t="s">
        <v>534</v>
      </c>
      <c r="C6" t="s">
        <v>370</v>
      </c>
      <c r="D6" s="18">
        <v>42465.393587962964</v>
      </c>
      <c r="E6" t="s">
        <v>143</v>
      </c>
      <c r="F6" s="19">
        <v>0.96304973953837458</v>
      </c>
      <c r="G6" s="19">
        <v>0.89198779362713798</v>
      </c>
      <c r="H6" s="19">
        <v>0.84150727700989836</v>
      </c>
      <c r="I6" s="19">
        <v>4.4094882152782448E-2</v>
      </c>
      <c r="J6" s="19">
        <v>0.88609343090492554</v>
      </c>
      <c r="K6" s="19">
        <v>4.714693561546774E-2</v>
      </c>
      <c r="L6" s="19"/>
      <c r="M6" s="19"/>
      <c r="N6" s="19"/>
      <c r="O6" s="19"/>
      <c r="P6" s="19"/>
    </row>
    <row r="7" spans="2:16" x14ac:dyDescent="0.2">
      <c r="B7" t="s">
        <v>602</v>
      </c>
      <c r="C7" t="s">
        <v>405</v>
      </c>
      <c r="D7" s="18">
        <v>42465.393587962964</v>
      </c>
      <c r="E7" t="s">
        <v>169</v>
      </c>
      <c r="F7" s="19">
        <v>0.87999153631227944</v>
      </c>
      <c r="G7" s="19">
        <v>0.83984598512302111</v>
      </c>
      <c r="H7" s="19">
        <v>0.90844886549803416</v>
      </c>
      <c r="I7" s="19">
        <v>5.2108757166932661E-2</v>
      </c>
      <c r="J7" s="19">
        <v>0.97622642672254401</v>
      </c>
      <c r="K7" s="19">
        <v>2.3915472850618399E-2</v>
      </c>
      <c r="L7" s="19"/>
      <c r="M7" s="19"/>
      <c r="N7" s="19"/>
      <c r="O7" s="19"/>
      <c r="P7" s="19"/>
    </row>
    <row r="8" spans="2:16" x14ac:dyDescent="0.2">
      <c r="B8" t="s">
        <v>513</v>
      </c>
      <c r="C8" t="s">
        <v>370</v>
      </c>
      <c r="D8" s="18">
        <v>42465.393587962964</v>
      </c>
      <c r="E8" t="s">
        <v>136</v>
      </c>
      <c r="F8" s="19">
        <v>0.92987504496191897</v>
      </c>
      <c r="G8" s="19">
        <v>0.84648164335664333</v>
      </c>
      <c r="H8" s="19">
        <v>0.82152086363127874</v>
      </c>
      <c r="I8" s="19">
        <v>5.8899427134727275E-2</v>
      </c>
      <c r="J8" s="19">
        <v>0.91097535664394835</v>
      </c>
      <c r="K8" s="19">
        <v>5.5082632535489819E-2</v>
      </c>
      <c r="L8" s="19"/>
      <c r="M8" s="19"/>
      <c r="N8" s="19"/>
      <c r="O8" s="19"/>
      <c r="P8" s="19"/>
    </row>
    <row r="9" spans="2:16" x14ac:dyDescent="0.2">
      <c r="B9" t="s">
        <v>521</v>
      </c>
      <c r="C9" t="s">
        <v>370</v>
      </c>
      <c r="D9" s="18">
        <v>42465.393587962964</v>
      </c>
      <c r="E9" t="s">
        <v>139</v>
      </c>
      <c r="F9" s="19">
        <v>0.93185426337895139</v>
      </c>
      <c r="G9" s="19">
        <v>0.91988884097551638</v>
      </c>
      <c r="H9" s="19">
        <v>0.87937548337927396</v>
      </c>
      <c r="I9" s="19">
        <v>5.1955065432304506E-2</v>
      </c>
      <c r="J9" s="19">
        <v>0.86221121986981519</v>
      </c>
      <c r="K9" s="19">
        <v>5.041628237204996E-2</v>
      </c>
      <c r="L9" s="19"/>
      <c r="M9" s="19"/>
      <c r="N9" s="19"/>
      <c r="O9" s="19"/>
      <c r="P9" s="19"/>
    </row>
    <row r="10" spans="2:16" x14ac:dyDescent="0.2">
      <c r="B10" t="s">
        <v>638</v>
      </c>
      <c r="C10" t="s">
        <v>386</v>
      </c>
      <c r="D10" s="18">
        <v>42465.393587962964</v>
      </c>
      <c r="E10" t="s">
        <v>674</v>
      </c>
      <c r="F10" s="19">
        <v>0.91355699772895393</v>
      </c>
      <c r="G10" s="19">
        <v>0.8190759232841972</v>
      </c>
      <c r="H10" s="19">
        <v>0.87013688157888769</v>
      </c>
      <c r="I10" s="19">
        <v>5.3004990466056584E-2</v>
      </c>
      <c r="J10" s="19">
        <v>0.87319885510964812</v>
      </c>
      <c r="K10" s="19">
        <v>5.9145185919201919E-2</v>
      </c>
      <c r="L10" s="19"/>
      <c r="M10" s="19"/>
      <c r="N10" s="19"/>
      <c r="O10" s="19"/>
      <c r="P10" s="19"/>
    </row>
    <row r="11" spans="2:16" x14ac:dyDescent="0.2">
      <c r="B11" t="s">
        <v>568</v>
      </c>
      <c r="C11" t="s">
        <v>391</v>
      </c>
      <c r="D11" s="18">
        <v>42465.393587962964</v>
      </c>
      <c r="E11" t="s">
        <v>155</v>
      </c>
      <c r="F11" s="19">
        <v>0.96750292596368026</v>
      </c>
      <c r="G11" s="19">
        <v>0.88631829343155322</v>
      </c>
      <c r="H11" s="19">
        <v>0.878591362867987</v>
      </c>
      <c r="I11" s="19">
        <v>4.942650229946409E-2</v>
      </c>
      <c r="J11" s="19">
        <v>0.85989565353259623</v>
      </c>
      <c r="K11" s="19">
        <v>4.9206506053255342E-2</v>
      </c>
      <c r="L11" s="252"/>
      <c r="M11" s="252"/>
      <c r="N11" s="252"/>
      <c r="O11" s="252"/>
      <c r="P11" s="252"/>
    </row>
    <row r="12" spans="2:16" x14ac:dyDescent="0.2">
      <c r="B12" t="s">
        <v>560</v>
      </c>
      <c r="C12" t="s">
        <v>391</v>
      </c>
      <c r="D12" s="18">
        <v>42465.393587962964</v>
      </c>
      <c r="E12" t="s">
        <v>152</v>
      </c>
      <c r="F12" s="19">
        <v>0.96661690378977294</v>
      </c>
      <c r="G12" s="19">
        <v>0.87932564330079854</v>
      </c>
      <c r="H12" s="19">
        <v>0.91638384752791557</v>
      </c>
      <c r="I12" s="19">
        <v>4.2979226905206003E-2</v>
      </c>
      <c r="J12" s="19">
        <v>0.85402619404870095</v>
      </c>
      <c r="K12" s="19">
        <v>5.8134905258298918E-2</v>
      </c>
      <c r="L12" s="19"/>
      <c r="M12" s="19"/>
      <c r="N12" s="19"/>
      <c r="O12" s="19"/>
      <c r="P12" s="19"/>
    </row>
    <row r="13" spans="2:16" x14ac:dyDescent="0.2">
      <c r="B13" t="s">
        <v>548</v>
      </c>
      <c r="C13" t="s">
        <v>381</v>
      </c>
      <c r="D13" s="18">
        <v>42465.393587962964</v>
      </c>
      <c r="E13" t="s">
        <v>148</v>
      </c>
      <c r="F13" s="19">
        <v>0.94781095688012751</v>
      </c>
      <c r="G13" s="19">
        <v>0.85967149673475662</v>
      </c>
      <c r="H13" s="19">
        <v>0.91925734978754259</v>
      </c>
      <c r="I13" s="19">
        <v>5.1732604152325549E-2</v>
      </c>
      <c r="J13" s="19">
        <v>0.89797817653691081</v>
      </c>
      <c r="K13" s="19">
        <v>5.6828774317983603E-2</v>
      </c>
      <c r="L13" s="19"/>
      <c r="M13" s="19"/>
      <c r="N13" s="19"/>
      <c r="O13" s="19"/>
      <c r="P13" s="19"/>
    </row>
    <row r="14" spans="2:16" x14ac:dyDescent="0.2">
      <c r="B14" t="s">
        <v>386</v>
      </c>
      <c r="C14" t="s">
        <v>386</v>
      </c>
      <c r="D14" s="18">
        <v>42465.393587962964</v>
      </c>
      <c r="E14" t="s">
        <v>665</v>
      </c>
      <c r="F14" s="19">
        <v>0.95822760102583282</v>
      </c>
      <c r="G14" s="19">
        <v>0.87363626480824341</v>
      </c>
      <c r="H14" s="19">
        <v>0.90098348447734267</v>
      </c>
      <c r="I14" s="19">
        <v>1.7159755225412354E-2</v>
      </c>
      <c r="J14" s="19">
        <v>0.92598241009123738</v>
      </c>
      <c r="K14" s="19">
        <v>1.6515039732678361E-2</v>
      </c>
      <c r="L14" s="19"/>
      <c r="M14" s="19"/>
      <c r="N14" s="19"/>
      <c r="O14" s="19"/>
      <c r="P14" s="19"/>
    </row>
    <row r="15" spans="2:16" x14ac:dyDescent="0.2">
      <c r="B15" t="s">
        <v>585</v>
      </c>
      <c r="C15" t="s">
        <v>386</v>
      </c>
      <c r="D15" s="18">
        <v>42465.393587962964</v>
      </c>
      <c r="E15" t="s">
        <v>162</v>
      </c>
      <c r="F15" s="19">
        <v>0.99053346960113409</v>
      </c>
      <c r="G15" s="19">
        <v>0.96359649122807023</v>
      </c>
      <c r="H15" s="19">
        <v>0.93107233178245419</v>
      </c>
      <c r="I15" s="19">
        <v>4.0790357536019999E-2</v>
      </c>
      <c r="J15" s="19">
        <v>0.88692862066092548</v>
      </c>
      <c r="K15" s="19">
        <v>4.7562620701880436E-2</v>
      </c>
      <c r="L15" s="19"/>
      <c r="M15" s="19"/>
      <c r="N15" s="19"/>
      <c r="O15" s="19"/>
      <c r="P15" s="19"/>
    </row>
    <row r="16" spans="2:16" x14ac:dyDescent="0.2">
      <c r="B16" t="s">
        <v>577</v>
      </c>
      <c r="C16" t="s">
        <v>391</v>
      </c>
      <c r="D16" s="18">
        <v>42465.393587962964</v>
      </c>
      <c r="E16" t="s">
        <v>159</v>
      </c>
      <c r="F16" s="19">
        <v>0.91820168244772227</v>
      </c>
      <c r="G16" s="19">
        <v>0.90158961291105455</v>
      </c>
      <c r="H16" s="19">
        <v>0.96665199315235995</v>
      </c>
      <c r="I16" s="19">
        <v>3.3894401829551127E-2</v>
      </c>
      <c r="J16" s="19">
        <v>0.98203621286469645</v>
      </c>
      <c r="K16" s="19">
        <v>1.9174840240090561E-2</v>
      </c>
      <c r="L16" s="252"/>
      <c r="M16" s="252"/>
      <c r="N16" s="252"/>
      <c r="O16" s="252"/>
      <c r="P16" s="252"/>
    </row>
    <row r="17" spans="2:16" x14ac:dyDescent="0.2">
      <c r="B17" t="s">
        <v>570</v>
      </c>
      <c r="C17" t="s">
        <v>391</v>
      </c>
      <c r="D17" s="18">
        <v>42465.393587962964</v>
      </c>
      <c r="E17" t="s">
        <v>156</v>
      </c>
      <c r="F17" s="19">
        <v>0.94739451871216906</v>
      </c>
      <c r="G17" s="19">
        <v>0.90371914410375953</v>
      </c>
      <c r="H17" s="19">
        <v>0.89296423563946803</v>
      </c>
      <c r="I17" s="19">
        <v>4.6170824425259695E-2</v>
      </c>
      <c r="J17" s="19">
        <v>0.90231120553245314</v>
      </c>
      <c r="K17" s="19">
        <v>4.7542249823298237E-2</v>
      </c>
      <c r="L17" s="19"/>
      <c r="M17" s="19"/>
      <c r="N17" s="19"/>
      <c r="O17" s="19"/>
      <c r="P17" s="19"/>
    </row>
    <row r="18" spans="2:16" x14ac:dyDescent="0.2">
      <c r="B18" t="s">
        <v>634</v>
      </c>
      <c r="C18" t="s">
        <v>391</v>
      </c>
      <c r="D18" s="18">
        <v>42465.393587962964</v>
      </c>
      <c r="E18" t="s">
        <v>183</v>
      </c>
      <c r="F18" s="19">
        <v>0.97111548116625679</v>
      </c>
      <c r="G18" s="19">
        <v>0.92783134568214498</v>
      </c>
      <c r="H18" s="19">
        <v>0.91713020725029482</v>
      </c>
      <c r="I18" s="19">
        <v>4.4863349534090775E-2</v>
      </c>
      <c r="J18" s="19">
        <v>0.97045381911153727</v>
      </c>
      <c r="K18" s="19">
        <v>2.9876660301030783E-2</v>
      </c>
      <c r="L18" s="19"/>
      <c r="M18" s="19"/>
      <c r="N18" s="19"/>
      <c r="O18" s="19"/>
      <c r="P18" s="19"/>
    </row>
    <row r="19" spans="2:16" x14ac:dyDescent="0.2">
      <c r="B19" t="s">
        <v>632</v>
      </c>
      <c r="C19" t="s">
        <v>386</v>
      </c>
      <c r="D19" s="18">
        <v>42465.393587962964</v>
      </c>
      <c r="E19" t="s">
        <v>182</v>
      </c>
      <c r="F19" s="19">
        <v>0.96606390377613227</v>
      </c>
      <c r="G19" s="19">
        <v>0.97467948717948716</v>
      </c>
      <c r="H19" s="19">
        <v>0.96797494780793314</v>
      </c>
      <c r="I19" s="19">
        <v>3.2423224618441042E-2</v>
      </c>
      <c r="J19" s="19">
        <v>0.97053525513877259</v>
      </c>
      <c r="K19" s="19">
        <v>2.6823720744410622E-2</v>
      </c>
      <c r="L19" s="19"/>
      <c r="M19" s="19"/>
      <c r="N19" s="19"/>
      <c r="O19" s="19"/>
      <c r="P19" s="19"/>
    </row>
    <row r="20" spans="2:16" x14ac:dyDescent="0.2">
      <c r="B20" t="s">
        <v>523</v>
      </c>
      <c r="C20" t="s">
        <v>370</v>
      </c>
      <c r="D20" s="18">
        <v>42465.393587962964</v>
      </c>
      <c r="E20" t="s">
        <v>140</v>
      </c>
      <c r="F20" s="19">
        <v>0.97529224025224948</v>
      </c>
      <c r="G20" s="19">
        <v>0.96077391995759354</v>
      </c>
      <c r="H20" s="19">
        <v>0.92530207386351515</v>
      </c>
      <c r="I20" s="19">
        <v>4.2764014250218946E-2</v>
      </c>
      <c r="J20" s="19">
        <v>0.9650988664176221</v>
      </c>
      <c r="K20" s="19">
        <v>3.2057579343067528E-2</v>
      </c>
      <c r="L20" s="19"/>
      <c r="M20" s="19"/>
      <c r="N20" s="19"/>
      <c r="O20" s="19"/>
      <c r="P20" s="19"/>
    </row>
    <row r="21" spans="2:16" x14ac:dyDescent="0.2">
      <c r="B21" t="s">
        <v>642</v>
      </c>
      <c r="C21" t="s">
        <v>405</v>
      </c>
      <c r="D21" s="18">
        <v>42465.393587962964</v>
      </c>
      <c r="E21" t="s">
        <v>186</v>
      </c>
      <c r="F21" s="19">
        <v>0.95286521653413947</v>
      </c>
      <c r="G21" s="19">
        <v>0.9024594745667972</v>
      </c>
      <c r="H21" s="19">
        <v>0.88113784949227958</v>
      </c>
      <c r="I21" s="19">
        <v>4.7321630783911883E-2</v>
      </c>
      <c r="J21" s="19">
        <v>0.96414295559712515</v>
      </c>
      <c r="K21" s="19">
        <v>2.9358305133298755E-2</v>
      </c>
      <c r="L21" s="19"/>
      <c r="M21" s="19"/>
      <c r="N21" s="19"/>
      <c r="O21" s="19"/>
      <c r="P21" s="19"/>
    </row>
    <row r="22" spans="2:16" x14ac:dyDescent="0.2">
      <c r="B22" t="s">
        <v>620</v>
      </c>
      <c r="C22" t="s">
        <v>386</v>
      </c>
      <c r="D22" s="18">
        <v>42465.393587962964</v>
      </c>
      <c r="E22" t="s">
        <v>177</v>
      </c>
      <c r="F22" s="19">
        <v>0.93715810384546361</v>
      </c>
      <c r="G22" s="19">
        <v>0.7822104018912529</v>
      </c>
      <c r="H22" s="19">
        <v>0.83856942333117823</v>
      </c>
      <c r="I22" s="19">
        <v>5.0025388050285856E-2</v>
      </c>
      <c r="J22" s="19">
        <v>0.91232033051500194</v>
      </c>
      <c r="K22" s="19">
        <v>4.24573421793265E-2</v>
      </c>
      <c r="L22" s="19"/>
      <c r="M22" s="19"/>
      <c r="N22" s="19"/>
      <c r="O22" s="19"/>
      <c r="P22" s="19"/>
    </row>
    <row r="23" spans="2:16" x14ac:dyDescent="0.2">
      <c r="B23" t="s">
        <v>538</v>
      </c>
      <c r="C23" t="s">
        <v>370</v>
      </c>
      <c r="D23" s="18">
        <v>42465.393587962964</v>
      </c>
      <c r="E23" t="s">
        <v>144</v>
      </c>
      <c r="F23" s="19">
        <v>0.95996237012336816</v>
      </c>
      <c r="G23" s="19">
        <v>0.85340986977381772</v>
      </c>
      <c r="H23" s="19">
        <v>0.87769333998060461</v>
      </c>
      <c r="I23" s="19">
        <v>4.9031466775316092E-2</v>
      </c>
      <c r="J23" s="19">
        <v>0.88392905595286531</v>
      </c>
      <c r="K23" s="19">
        <v>5.4149566598509086E-2</v>
      </c>
      <c r="L23" s="19"/>
      <c r="M23" s="19"/>
      <c r="N23" s="19"/>
      <c r="O23" s="19"/>
      <c r="P23" s="19"/>
    </row>
    <row r="24" spans="2:16" x14ac:dyDescent="0.2">
      <c r="B24" t="s">
        <v>562</v>
      </c>
      <c r="C24" t="s">
        <v>391</v>
      </c>
      <c r="D24" s="18">
        <v>42465.393587962964</v>
      </c>
      <c r="E24" t="s">
        <v>153</v>
      </c>
      <c r="F24" s="19">
        <v>0.93072154650227401</v>
      </c>
      <c r="G24" s="19">
        <v>0.89712178093920836</v>
      </c>
      <c r="H24" s="19">
        <v>0.89629143791802302</v>
      </c>
      <c r="I24" s="19">
        <v>4.9018007372421124E-2</v>
      </c>
      <c r="J24" s="19">
        <v>0.95262110142312151</v>
      </c>
      <c r="K24" s="19">
        <v>3.0003194873847859E-2</v>
      </c>
      <c r="L24" s="19"/>
      <c r="M24" s="19"/>
      <c r="N24" s="19"/>
      <c r="O24" s="19"/>
      <c r="P24" s="19"/>
    </row>
    <row r="25" spans="2:16" x14ac:dyDescent="0.2">
      <c r="B25" t="s">
        <v>556</v>
      </c>
      <c r="C25" t="s">
        <v>386</v>
      </c>
      <c r="D25" s="18">
        <v>42465.393587962964</v>
      </c>
      <c r="E25" t="s">
        <v>151</v>
      </c>
      <c r="F25" s="19">
        <v>0.93006745070909713</v>
      </c>
      <c r="G25" s="19">
        <v>0.87325958420751459</v>
      </c>
      <c r="H25" s="19">
        <v>0.88243820896693048</v>
      </c>
      <c r="I25" s="19">
        <v>4.651157454744357E-2</v>
      </c>
      <c r="J25" s="19">
        <v>0.8926901838236101</v>
      </c>
      <c r="K25" s="19">
        <v>5.1909099167080086E-2</v>
      </c>
      <c r="L25" s="19"/>
      <c r="M25" s="19"/>
      <c r="N25" s="19"/>
      <c r="O25" s="19"/>
      <c r="P25" s="19"/>
    </row>
    <row r="26" spans="2:16" x14ac:dyDescent="0.2">
      <c r="B26" t="s">
        <v>579</v>
      </c>
      <c r="C26" t="s">
        <v>391</v>
      </c>
      <c r="D26" s="18">
        <v>42465.393587962964</v>
      </c>
      <c r="E26" t="s">
        <v>160</v>
      </c>
      <c r="F26" s="19">
        <v>0.96082095305915893</v>
      </c>
      <c r="G26" s="19">
        <v>0.9174432769910158</v>
      </c>
      <c r="H26" s="19">
        <v>0.93734669881526467</v>
      </c>
      <c r="I26" s="19">
        <v>4.283685299682425E-2</v>
      </c>
      <c r="J26" s="19">
        <v>0.98233837330552665</v>
      </c>
      <c r="K26" s="19">
        <v>2.1610637725139128E-2</v>
      </c>
      <c r="L26" s="19"/>
      <c r="M26" s="19"/>
      <c r="N26" s="19"/>
      <c r="O26" s="19"/>
      <c r="P26" s="19"/>
    </row>
    <row r="27" spans="2:16" x14ac:dyDescent="0.2">
      <c r="B27" t="s">
        <v>608</v>
      </c>
      <c r="C27" t="s">
        <v>386</v>
      </c>
      <c r="D27" s="18">
        <v>42465.393587962964</v>
      </c>
      <c r="E27" t="s">
        <v>172</v>
      </c>
      <c r="F27" s="19">
        <v>0.94573059114891778</v>
      </c>
      <c r="G27" s="19">
        <v>0.92327889849503686</v>
      </c>
      <c r="H27" s="19">
        <v>0.88732626978682305</v>
      </c>
      <c r="I27" s="19">
        <v>5.2543204612511121E-2</v>
      </c>
      <c r="J27" s="19">
        <v>0.93049915312673614</v>
      </c>
      <c r="K27" s="19">
        <v>4.4409372336469272E-2</v>
      </c>
      <c r="L27" s="19"/>
      <c r="M27" s="19"/>
      <c r="N27" s="19"/>
      <c r="O27" s="19"/>
      <c r="P27" s="19"/>
    </row>
    <row r="28" spans="2:16" x14ac:dyDescent="0.2">
      <c r="B28" t="s">
        <v>594</v>
      </c>
      <c r="C28" t="s">
        <v>405</v>
      </c>
      <c r="D28" s="18">
        <v>42465.393587962964</v>
      </c>
      <c r="E28" t="s">
        <v>166</v>
      </c>
      <c r="F28" s="19">
        <v>0.9102298560002885</v>
      </c>
      <c r="G28" s="19">
        <v>0.7560595152387809</v>
      </c>
      <c r="H28" s="19">
        <v>0.86098396732008409</v>
      </c>
      <c r="I28" s="19">
        <v>4.6991974730073306E-2</v>
      </c>
      <c r="J28" s="19">
        <v>0.84292380877126649</v>
      </c>
      <c r="K28" s="19">
        <v>5.5485645779058214E-2</v>
      </c>
      <c r="L28" s="19"/>
      <c r="M28" s="19"/>
      <c r="N28" s="19"/>
      <c r="O28" s="19"/>
      <c r="P28" s="19"/>
    </row>
    <row r="29" spans="2:16" x14ac:dyDescent="0.2">
      <c r="B29" t="s">
        <v>564</v>
      </c>
      <c r="C29" t="s">
        <v>381</v>
      </c>
      <c r="D29" s="18">
        <v>42465.393587962964</v>
      </c>
      <c r="E29" t="s">
        <v>154</v>
      </c>
      <c r="F29" s="19">
        <v>0.96936055088470185</v>
      </c>
      <c r="G29" s="19">
        <v>0.87068518172571985</v>
      </c>
      <c r="H29" s="19">
        <v>0.91538503714669517</v>
      </c>
      <c r="I29" s="19">
        <v>4.321456482712719E-2</v>
      </c>
      <c r="J29" s="19">
        <v>0.92450402028981882</v>
      </c>
      <c r="K29" s="19">
        <v>4.2398688942526304E-2</v>
      </c>
      <c r="L29" s="19"/>
      <c r="M29" s="19"/>
      <c r="N29" s="19"/>
      <c r="O29" s="19"/>
      <c r="P29" s="19"/>
    </row>
    <row r="30" spans="2:16" x14ac:dyDescent="0.2">
      <c r="B30" t="s">
        <v>623</v>
      </c>
      <c r="C30" t="s">
        <v>370</v>
      </c>
      <c r="D30" s="18">
        <v>42465.393587962964</v>
      </c>
      <c r="E30" t="s">
        <v>178</v>
      </c>
      <c r="F30" s="19">
        <v>0.87891096019245418</v>
      </c>
      <c r="G30" s="19">
        <v>0.74363448056086678</v>
      </c>
      <c r="H30" s="19">
        <v>0.89561166707568707</v>
      </c>
      <c r="I30" s="19">
        <v>4.5059126947930322E-2</v>
      </c>
      <c r="J30" s="19">
        <v>0.9066813013621523</v>
      </c>
      <c r="K30" s="19">
        <v>4.8863202178047585E-2</v>
      </c>
      <c r="L30" s="19"/>
      <c r="M30" s="19"/>
      <c r="N30" s="19"/>
      <c r="O30" s="19"/>
      <c r="P30" s="19"/>
    </row>
    <row r="31" spans="2:16" x14ac:dyDescent="0.2">
      <c r="B31" t="s">
        <v>616</v>
      </c>
      <c r="C31" t="s">
        <v>405</v>
      </c>
      <c r="D31" s="18">
        <v>42465.393587962964</v>
      </c>
      <c r="E31" t="s">
        <v>176</v>
      </c>
      <c r="F31" s="19">
        <v>0.96211724969415424</v>
      </c>
      <c r="G31" s="19">
        <v>0.90714023879346461</v>
      </c>
      <c r="H31" s="19">
        <v>0.91801803815006167</v>
      </c>
      <c r="I31" s="19">
        <v>4.8118248491438038E-2</v>
      </c>
      <c r="J31" s="19">
        <v>0.97551973485989751</v>
      </c>
      <c r="K31" s="19">
        <v>2.6054027415962723E-2</v>
      </c>
      <c r="L31" s="19"/>
      <c r="M31" s="19"/>
      <c r="N31" s="19"/>
      <c r="O31" s="19"/>
      <c r="P31" s="19"/>
    </row>
    <row r="32" spans="2:16" x14ac:dyDescent="0.2">
      <c r="B32" t="s">
        <v>391</v>
      </c>
      <c r="C32" t="s">
        <v>391</v>
      </c>
      <c r="D32" s="18">
        <v>42465.393587962964</v>
      </c>
      <c r="E32" t="s">
        <v>664</v>
      </c>
      <c r="F32" s="19">
        <v>0.95936905866120303</v>
      </c>
      <c r="G32" s="19">
        <v>0.91846046317245755</v>
      </c>
      <c r="H32" s="19">
        <v>0.92668834760201324</v>
      </c>
      <c r="I32" s="19">
        <v>1.3214702098592782E-2</v>
      </c>
      <c r="J32" s="19">
        <v>0.9044335510825694</v>
      </c>
      <c r="K32" s="19">
        <v>1.9327862314028863E-2</v>
      </c>
      <c r="L32" s="19"/>
      <c r="M32" s="19"/>
      <c r="N32" s="19"/>
      <c r="O32" s="19"/>
      <c r="P32" s="19"/>
    </row>
    <row r="33" spans="2:16" x14ac:dyDescent="0.2">
      <c r="B33" t="s">
        <v>209</v>
      </c>
      <c r="C33" t="s">
        <v>391</v>
      </c>
      <c r="D33" s="18">
        <v>42465.393587962964</v>
      </c>
      <c r="E33" t="s">
        <v>157</v>
      </c>
      <c r="F33" s="19">
        <v>0.99265787307254716</v>
      </c>
      <c r="G33" s="19">
        <v>0.97332829301075263</v>
      </c>
      <c r="H33" s="19">
        <v>0.97041851869553453</v>
      </c>
      <c r="I33" s="19">
        <v>3.2792604680425018E-2</v>
      </c>
      <c r="J33" s="19">
        <v>0.89430667995394897</v>
      </c>
      <c r="K33" s="19">
        <v>5.0966004176797954E-2</v>
      </c>
      <c r="L33" s="19">
        <v>0.92610022189349128</v>
      </c>
      <c r="M33" s="19">
        <v>0.93828620864700951</v>
      </c>
      <c r="N33" s="19">
        <v>4.2764100494312632E-2</v>
      </c>
      <c r="O33" s="19">
        <v>0.98641239113108437</v>
      </c>
      <c r="P33" s="19">
        <v>1.5313519166583588E-2</v>
      </c>
    </row>
    <row r="34" spans="2:16" x14ac:dyDescent="0.2">
      <c r="B34" t="s">
        <v>572</v>
      </c>
      <c r="C34" t="s">
        <v>391</v>
      </c>
      <c r="D34" s="18">
        <v>42465.393587962964</v>
      </c>
      <c r="E34" t="s">
        <v>157</v>
      </c>
      <c r="F34" s="19">
        <v>0.99265787307254716</v>
      </c>
      <c r="G34" s="19">
        <v>0.97332829301075263</v>
      </c>
      <c r="H34" s="19">
        <v>0.97041851869553453</v>
      </c>
      <c r="I34" s="19">
        <v>3.2792604680425018E-2</v>
      </c>
      <c r="J34" s="19">
        <v>0.89430667995394897</v>
      </c>
      <c r="K34" s="19">
        <v>5.0966004176797954E-2</v>
      </c>
      <c r="L34" s="19">
        <v>0.92610022189349128</v>
      </c>
      <c r="M34" s="19">
        <v>0.93828620864700951</v>
      </c>
      <c r="N34" s="19">
        <v>4.2764100494312632E-2</v>
      </c>
      <c r="O34" s="19">
        <v>0.98641239113108437</v>
      </c>
      <c r="P34" s="19">
        <v>1.5313519166583588E-2</v>
      </c>
    </row>
    <row r="35" spans="2:16" x14ac:dyDescent="0.2">
      <c r="B35" t="s">
        <v>554</v>
      </c>
      <c r="C35" t="s">
        <v>381</v>
      </c>
      <c r="D35" s="18">
        <v>42465.393587962964</v>
      </c>
      <c r="E35" t="s">
        <v>150</v>
      </c>
      <c r="F35" s="19">
        <v>0.91257437172542399</v>
      </c>
      <c r="G35" s="19">
        <v>0.74139185257031992</v>
      </c>
      <c r="H35" s="19">
        <v>0.87781603553531373</v>
      </c>
      <c r="I35" s="19">
        <v>4.7301448977460511E-2</v>
      </c>
      <c r="J35" s="19">
        <v>0.92293925524054909</v>
      </c>
      <c r="K35" s="19">
        <v>4.5870526822447882E-2</v>
      </c>
      <c r="L35" s="19"/>
      <c r="M35" s="19"/>
      <c r="N35" s="19"/>
      <c r="O35" s="19"/>
      <c r="P35" s="19"/>
    </row>
    <row r="36" spans="2:16" x14ac:dyDescent="0.2">
      <c r="B36" t="s">
        <v>610</v>
      </c>
      <c r="C36" t="s">
        <v>386</v>
      </c>
      <c r="D36" s="18">
        <v>42465.393587962964</v>
      </c>
      <c r="E36" t="s">
        <v>173</v>
      </c>
      <c r="F36" s="19">
        <v>0.95092433367359919</v>
      </c>
      <c r="G36" s="19">
        <v>0.89143016949976894</v>
      </c>
      <c r="H36" s="19">
        <v>0.90621081657255909</v>
      </c>
      <c r="I36" s="19">
        <v>4.8727360963441553E-2</v>
      </c>
      <c r="J36" s="19">
        <v>0.93850327559771396</v>
      </c>
      <c r="K36" s="19">
        <v>4.8122737873747282E-2</v>
      </c>
      <c r="L36" s="19"/>
      <c r="M36" s="19"/>
      <c r="N36" s="19"/>
      <c r="O36" s="19"/>
      <c r="P36" s="19"/>
    </row>
    <row r="37" spans="2:16" x14ac:dyDescent="0.2">
      <c r="B37" t="s">
        <v>550</v>
      </c>
      <c r="C37" t="s">
        <v>381</v>
      </c>
      <c r="D37" s="18">
        <v>42465.393587962964</v>
      </c>
      <c r="E37" t="s">
        <v>91</v>
      </c>
      <c r="F37" s="19">
        <v>0.9473736521919297</v>
      </c>
      <c r="G37" s="19">
        <v>0.84382646924640203</v>
      </c>
      <c r="H37" s="19">
        <v>0.93875917221066341</v>
      </c>
      <c r="I37" s="19">
        <v>3.8558624831124814E-2</v>
      </c>
      <c r="J37" s="19">
        <v>0.92718672215075093</v>
      </c>
      <c r="K37" s="19">
        <v>4.2938750550520058E-2</v>
      </c>
      <c r="L37" s="19"/>
      <c r="M37" s="19"/>
      <c r="N37" s="19"/>
      <c r="O37" s="19"/>
      <c r="P37" s="19"/>
    </row>
    <row r="38" spans="2:16" x14ac:dyDescent="0.2">
      <c r="B38" t="s">
        <v>552</v>
      </c>
      <c r="C38" t="s">
        <v>386</v>
      </c>
      <c r="D38" s="18">
        <v>42465.393587962964</v>
      </c>
      <c r="E38" t="s">
        <v>149</v>
      </c>
      <c r="F38" s="19">
        <v>0.93434354779204054</v>
      </c>
      <c r="G38" s="19">
        <v>0.89670707732634336</v>
      </c>
      <c r="H38" s="19">
        <v>0.91793119830091674</v>
      </c>
      <c r="I38" s="19">
        <v>4.3958173186165156E-2</v>
      </c>
      <c r="J38" s="19">
        <v>0.94198332578274446</v>
      </c>
      <c r="K38" s="19">
        <v>3.8559391093976957E-2</v>
      </c>
      <c r="L38" s="19"/>
      <c r="M38" s="19"/>
      <c r="N38" s="19"/>
      <c r="O38" s="19"/>
      <c r="P38" s="19"/>
    </row>
    <row r="39" spans="2:16" x14ac:dyDescent="0.2">
      <c r="B39" t="s">
        <v>519</v>
      </c>
      <c r="C39" t="s">
        <v>370</v>
      </c>
      <c r="D39" s="18">
        <v>42465.393587962964</v>
      </c>
      <c r="E39" t="s">
        <v>138</v>
      </c>
      <c r="F39" s="19">
        <v>0.88591225946487462</v>
      </c>
      <c r="G39" s="19">
        <v>0.83475631447883314</v>
      </c>
      <c r="H39" s="19">
        <v>0.87790840695252481</v>
      </c>
      <c r="I39" s="19">
        <v>5.2653911906180399E-2</v>
      </c>
      <c r="J39" s="19">
        <v>0.93692243526878816</v>
      </c>
      <c r="K39" s="19">
        <v>3.6913534326271744E-2</v>
      </c>
      <c r="L39" s="19"/>
      <c r="M39" s="19"/>
      <c r="N39" s="19"/>
      <c r="O39" s="19"/>
      <c r="P39" s="19"/>
    </row>
    <row r="40" spans="2:16" x14ac:dyDescent="0.2">
      <c r="B40" t="s">
        <v>525</v>
      </c>
      <c r="C40" t="s">
        <v>370</v>
      </c>
      <c r="D40" s="18">
        <v>42465.393587962964</v>
      </c>
      <c r="E40" t="s">
        <v>141</v>
      </c>
      <c r="F40" s="19">
        <v>0.95332045535530086</v>
      </c>
      <c r="G40" s="19">
        <v>0.9127802690582959</v>
      </c>
      <c r="H40" s="19">
        <v>0.89890092363014196</v>
      </c>
      <c r="I40" s="19">
        <v>4.135702055496971E-2</v>
      </c>
      <c r="J40" s="19">
        <v>0.86021837800720002</v>
      </c>
      <c r="K40" s="19">
        <v>4.8688719761789158E-2</v>
      </c>
      <c r="L40" s="19"/>
      <c r="M40" s="19"/>
      <c r="N40" s="19"/>
      <c r="O40" s="19"/>
      <c r="P40" s="19"/>
    </row>
    <row r="41" spans="2:16" x14ac:dyDescent="0.2">
      <c r="B41" t="s">
        <v>370</v>
      </c>
      <c r="C41" t="s">
        <v>370</v>
      </c>
      <c r="D41" s="18">
        <v>42465.393587962964</v>
      </c>
      <c r="E41" t="s">
        <v>663</v>
      </c>
      <c r="F41" s="19">
        <v>0.95339336489511839</v>
      </c>
      <c r="G41" s="19">
        <v>0.87849104249273668</v>
      </c>
      <c r="H41" s="19">
        <v>0.86969653578961459</v>
      </c>
      <c r="I41" s="19">
        <v>1.6725536915465113E-2</v>
      </c>
      <c r="J41" s="19">
        <v>0.88520621936350508</v>
      </c>
      <c r="K41" s="19">
        <v>2.4693787292680298E-2</v>
      </c>
      <c r="L41" s="19"/>
      <c r="M41" s="19"/>
      <c r="N41" s="19"/>
      <c r="O41" s="19"/>
      <c r="P41" s="19"/>
    </row>
    <row r="42" spans="2:16" x14ac:dyDescent="0.2">
      <c r="B42" t="s">
        <v>592</v>
      </c>
      <c r="C42" t="s">
        <v>405</v>
      </c>
      <c r="D42" s="18">
        <v>42465.393587962964</v>
      </c>
      <c r="E42" t="s">
        <v>165</v>
      </c>
      <c r="F42" s="19">
        <v>0.96536207722693645</v>
      </c>
      <c r="G42" s="19">
        <v>0.86137632798899899</v>
      </c>
      <c r="H42" s="19">
        <v>0.91836560189078198</v>
      </c>
      <c r="I42" s="19">
        <v>4.1477017980719781E-2</v>
      </c>
      <c r="J42" s="19">
        <v>0.91633386295873553</v>
      </c>
      <c r="K42" s="19">
        <v>4.2932839359652843E-2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42465.393587962964</v>
      </c>
      <c r="E44" t="s">
        <v>666</v>
      </c>
      <c r="F44" s="19">
        <v>0.9670465847733315</v>
      </c>
      <c r="G44" s="19">
        <v>0.86405010937320692</v>
      </c>
      <c r="H44" s="19">
        <v>0.89362024519362815</v>
      </c>
      <c r="I44" s="19">
        <v>1.7347972941642382E-2</v>
      </c>
      <c r="J44" s="19">
        <v>0.92629984028591805</v>
      </c>
      <c r="K44" s="19">
        <v>1.6081467650945883E-2</v>
      </c>
      <c r="L44" s="19"/>
      <c r="M44" s="19"/>
      <c r="N44" s="19"/>
      <c r="O44" s="19"/>
      <c r="P44" s="19"/>
    </row>
    <row r="45" spans="2:16" x14ac:dyDescent="0.2">
      <c r="B45" t="s">
        <v>210</v>
      </c>
      <c r="C45" t="s">
        <v>370</v>
      </c>
      <c r="D45" s="18">
        <v>42465.393587962964</v>
      </c>
      <c r="E45" t="s">
        <v>99</v>
      </c>
      <c r="F45" s="19">
        <v>0.96752378228962588</v>
      </c>
      <c r="G45" s="19">
        <v>0.91635216944065012</v>
      </c>
      <c r="H45" s="19">
        <v>0.87120074664151514</v>
      </c>
      <c r="I45" s="19">
        <v>4.9579085889787253E-2</v>
      </c>
      <c r="J45" s="19">
        <v>0.88116636107362767</v>
      </c>
      <c r="K45" s="19">
        <v>5.4047278114233134E-2</v>
      </c>
      <c r="L45" s="19">
        <v>0.93655091230135368</v>
      </c>
      <c r="M45" s="19">
        <v>0.92692323297898227</v>
      </c>
      <c r="N45" s="19">
        <v>4.4856457134427929E-2</v>
      </c>
      <c r="O45" s="19">
        <v>0.93074736510482292</v>
      </c>
      <c r="P45" s="19">
        <v>4.7946610651523475E-2</v>
      </c>
    </row>
    <row r="46" spans="2:16" x14ac:dyDescent="0.2">
      <c r="B46" t="s">
        <v>527</v>
      </c>
      <c r="C46" t="s">
        <v>370</v>
      </c>
      <c r="D46" s="18">
        <v>42465.393587962964</v>
      </c>
      <c r="E46" t="s">
        <v>99</v>
      </c>
      <c r="F46" s="19">
        <v>0.96752378228962588</v>
      </c>
      <c r="G46" s="19">
        <v>0.91635216944065012</v>
      </c>
      <c r="H46" s="19">
        <v>0.87120074664151514</v>
      </c>
      <c r="I46" s="19">
        <v>4.9579085889787253E-2</v>
      </c>
      <c r="J46" s="19">
        <v>0.88116636107362767</v>
      </c>
      <c r="K46" s="19">
        <v>5.4047278114233134E-2</v>
      </c>
      <c r="L46" s="19">
        <v>0.93655091230135368</v>
      </c>
      <c r="M46" s="19">
        <v>0.92692323297898227</v>
      </c>
      <c r="N46" s="19">
        <v>4.4856457134427929E-2</v>
      </c>
      <c r="O46" s="19">
        <v>0.93074736510482292</v>
      </c>
      <c r="P46" s="19">
        <v>4.7946610651523475E-2</v>
      </c>
    </row>
    <row r="47" spans="2:16" x14ac:dyDescent="0.2">
      <c r="B47" t="s">
        <v>596</v>
      </c>
      <c r="C47" t="s">
        <v>405</v>
      </c>
      <c r="D47" s="18">
        <v>42465.393587962964</v>
      </c>
      <c r="E47" t="s">
        <v>167</v>
      </c>
      <c r="F47" s="19">
        <v>0.9862051051972891</v>
      </c>
      <c r="G47" s="19">
        <v>0.94702863464084275</v>
      </c>
      <c r="H47" s="19">
        <v>0.88794439683899806</v>
      </c>
      <c r="I47" s="19">
        <v>5.2574691013061496E-2</v>
      </c>
      <c r="J47" s="19">
        <v>0.92447128032366255</v>
      </c>
      <c r="K47" s="19">
        <v>4.7676499963134729E-2</v>
      </c>
      <c r="L47" s="19"/>
      <c r="M47" s="19"/>
      <c r="N47" s="19"/>
      <c r="O47" s="19"/>
      <c r="P47" s="19"/>
    </row>
    <row r="48" spans="2:16" x14ac:dyDescent="0.2">
      <c r="B48" t="s">
        <v>530</v>
      </c>
      <c r="C48" t="s">
        <v>370</v>
      </c>
      <c r="D48" s="18">
        <v>42465.393587962964</v>
      </c>
      <c r="E48" t="s">
        <v>142</v>
      </c>
      <c r="F48" s="19">
        <v>0.90146464638382928</v>
      </c>
      <c r="G48" s="19">
        <v>0.81889894322508883</v>
      </c>
      <c r="H48" s="19">
        <v>0.87903560925712843</v>
      </c>
      <c r="I48" s="19">
        <v>4.8549449885668637E-2</v>
      </c>
      <c r="J48" s="19">
        <v>0.87339857337076443</v>
      </c>
      <c r="K48" s="19">
        <v>6.1622262298756073E-2</v>
      </c>
      <c r="L48" s="19"/>
      <c r="M48" s="19"/>
      <c r="N48" s="19"/>
      <c r="O48" s="19"/>
      <c r="P48" s="19"/>
    </row>
    <row r="49" spans="2:16" x14ac:dyDescent="0.2">
      <c r="B49" t="s">
        <v>604</v>
      </c>
      <c r="C49" t="s">
        <v>405</v>
      </c>
      <c r="D49" s="18">
        <v>42465.393587962964</v>
      </c>
      <c r="E49" t="s">
        <v>170</v>
      </c>
      <c r="F49" s="19">
        <v>0.98417923727099921</v>
      </c>
      <c r="G49" s="19">
        <v>0.92801151815709493</v>
      </c>
      <c r="H49" s="19">
        <v>0.89493964681934612</v>
      </c>
      <c r="I49" s="19">
        <v>5.2489679579474709E-2</v>
      </c>
      <c r="J49" s="19">
        <v>0.94183679680557075</v>
      </c>
      <c r="K49" s="19">
        <v>3.7617447929241619E-2</v>
      </c>
      <c r="L49" s="19"/>
      <c r="M49" s="19"/>
      <c r="N49" s="19"/>
      <c r="O49" s="19"/>
      <c r="P49" s="19"/>
    </row>
    <row r="50" spans="2:16" x14ac:dyDescent="0.2">
      <c r="B50" t="s">
        <v>515</v>
      </c>
      <c r="C50" t="s">
        <v>370</v>
      </c>
      <c r="D50" s="18">
        <v>42465.393587962964</v>
      </c>
      <c r="E50" t="s">
        <v>137</v>
      </c>
      <c r="F50" s="19">
        <v>0.94165163634328763</v>
      </c>
      <c r="G50" s="19">
        <v>0.84048773636511509</v>
      </c>
      <c r="H50" s="19">
        <v>0.84751851029699798</v>
      </c>
      <c r="I50" s="19">
        <v>6.5507002426279187E-2</v>
      </c>
      <c r="J50" s="19">
        <v>0.94275534614517664</v>
      </c>
      <c r="K50" s="19">
        <v>3.9828604634275851E-2</v>
      </c>
      <c r="L50" s="19"/>
      <c r="M50" s="19"/>
      <c r="N50" s="19"/>
      <c r="O50" s="19"/>
      <c r="P50" s="19"/>
    </row>
    <row r="51" spans="2:16" x14ac:dyDescent="0.2">
      <c r="B51" t="s">
        <v>612</v>
      </c>
      <c r="C51" t="s">
        <v>405</v>
      </c>
      <c r="D51" s="18">
        <v>42465.393587962964</v>
      </c>
      <c r="E51" t="s">
        <v>174</v>
      </c>
      <c r="F51" s="19">
        <v>0.94254842635218994</v>
      </c>
      <c r="G51" s="19">
        <v>0.90516227657572912</v>
      </c>
      <c r="H51" s="19">
        <v>0.88906816463156946</v>
      </c>
      <c r="I51" s="19">
        <v>5.0313872194321048E-2</v>
      </c>
      <c r="J51" s="19">
        <v>0.93425456991839895</v>
      </c>
      <c r="K51" s="19">
        <v>4.666436837737379E-2</v>
      </c>
      <c r="L51" s="19"/>
      <c r="M51" s="19"/>
      <c r="N51" s="19"/>
      <c r="O51" s="19"/>
      <c r="P51" s="19"/>
    </row>
    <row r="52" spans="2:16" x14ac:dyDescent="0.2">
      <c r="B52" t="s">
        <v>536</v>
      </c>
      <c r="C52" t="s">
        <v>370</v>
      </c>
      <c r="D52" s="18">
        <v>42465.393587962964</v>
      </c>
      <c r="E52" t="s">
        <v>103</v>
      </c>
      <c r="F52" s="19">
        <v>0.94303945218270968</v>
      </c>
      <c r="G52" s="19">
        <v>0.89208755248209437</v>
      </c>
      <c r="H52" s="19">
        <v>0.89767472120545055</v>
      </c>
      <c r="I52" s="19">
        <v>5.0151540616386471E-2</v>
      </c>
      <c r="J52" s="19">
        <v>0.90107554427584446</v>
      </c>
      <c r="K52" s="19">
        <v>4.6500047247762098E-2</v>
      </c>
      <c r="L52" s="19"/>
      <c r="M52" s="19"/>
      <c r="N52" s="19"/>
      <c r="O52" s="19"/>
      <c r="P52" s="19"/>
    </row>
    <row r="53" spans="2:16" x14ac:dyDescent="0.2">
      <c r="B53" t="s">
        <v>589</v>
      </c>
      <c r="C53" t="s">
        <v>386</v>
      </c>
      <c r="D53" s="18">
        <v>42465.393587962964</v>
      </c>
      <c r="E53" t="s">
        <v>164</v>
      </c>
      <c r="F53" s="19">
        <v>0.98996312725138547</v>
      </c>
      <c r="G53" s="19">
        <v>0.93396911898274293</v>
      </c>
      <c r="H53" s="19">
        <v>0.94147571732738511</v>
      </c>
      <c r="I53" s="19">
        <v>3.6613783479633281E-2</v>
      </c>
      <c r="J53" s="19">
        <v>0.95963409537775979</v>
      </c>
      <c r="K53" s="19">
        <v>3.3859224308189655E-2</v>
      </c>
      <c r="L53" s="252"/>
      <c r="M53" s="252"/>
      <c r="N53" s="252"/>
      <c r="O53" s="252"/>
      <c r="P53" s="252"/>
    </row>
    <row r="54" spans="2:16" x14ac:dyDescent="0.2">
      <c r="B54" t="s">
        <v>625</v>
      </c>
      <c r="C54" t="s">
        <v>405</v>
      </c>
      <c r="D54" s="18">
        <v>42465.393587962964</v>
      </c>
      <c r="E54" t="s">
        <v>179</v>
      </c>
      <c r="F54" s="19">
        <v>0.96821153229363643</v>
      </c>
      <c r="G54" s="19">
        <v>0.85808533971387257</v>
      </c>
      <c r="H54" s="19">
        <v>0.88826989132920819</v>
      </c>
      <c r="I54" s="19">
        <v>4.3272479740570517E-2</v>
      </c>
      <c r="J54" s="19">
        <v>0.92570598301657481</v>
      </c>
      <c r="K54" s="19">
        <v>4.2922233728369008E-2</v>
      </c>
      <c r="L54" s="19"/>
      <c r="M54" s="19"/>
      <c r="N54" s="19"/>
      <c r="O54" s="19"/>
      <c r="P54" s="19"/>
    </row>
    <row r="55" spans="2:16" x14ac:dyDescent="0.2">
      <c r="B55" t="s">
        <v>614</v>
      </c>
      <c r="C55" t="s">
        <v>381</v>
      </c>
      <c r="D55" s="18">
        <v>42465.393587962964</v>
      </c>
      <c r="E55" t="s">
        <v>175</v>
      </c>
      <c r="F55" s="19">
        <v>0.92038355229483015</v>
      </c>
      <c r="G55" s="19">
        <v>0.76720747729477123</v>
      </c>
      <c r="H55" s="19">
        <v>0.8544363873107913</v>
      </c>
      <c r="I55" s="19">
        <v>5.1859679304298467E-2</v>
      </c>
      <c r="J55" s="19">
        <v>0.82233832397587847</v>
      </c>
      <c r="K55" s="19">
        <v>6.0446452515730865E-2</v>
      </c>
      <c r="L55" s="19"/>
      <c r="M55" s="19"/>
      <c r="N55" s="19"/>
      <c r="O55" s="19"/>
      <c r="P55" s="19"/>
    </row>
    <row r="56" spans="2:16" x14ac:dyDescent="0.2">
      <c r="B56" t="s">
        <v>598</v>
      </c>
      <c r="C56" t="s">
        <v>405</v>
      </c>
      <c r="D56" s="18">
        <v>42465.393587962964</v>
      </c>
      <c r="E56" t="s">
        <v>168</v>
      </c>
      <c r="F56" s="19">
        <v>0.97718866953160433</v>
      </c>
      <c r="G56" s="19">
        <v>0.83575563186923707</v>
      </c>
      <c r="H56" s="19">
        <v>0.89705047991212739</v>
      </c>
      <c r="I56" s="19">
        <v>4.5594460942494523E-2</v>
      </c>
      <c r="J56" s="19">
        <v>0.94306234174596837</v>
      </c>
      <c r="K56" s="19">
        <v>3.7388208118946553E-2</v>
      </c>
      <c r="L56" s="19"/>
      <c r="M56" s="19"/>
      <c r="N56" s="19"/>
      <c r="O56" s="19"/>
      <c r="P56" s="19"/>
    </row>
    <row r="57" spans="2:16" x14ac:dyDescent="0.2">
      <c r="B57" t="s">
        <v>636</v>
      </c>
      <c r="C57" t="s">
        <v>391</v>
      </c>
      <c r="D57" s="18">
        <v>42465.393587962964</v>
      </c>
      <c r="E57" t="s">
        <v>184</v>
      </c>
      <c r="F57" s="19">
        <v>0.97577579347537813</v>
      </c>
      <c r="G57" s="19">
        <v>0.90822122571001496</v>
      </c>
      <c r="H57" s="19">
        <v>0.92401821286283425</v>
      </c>
      <c r="I57" s="19">
        <v>4.335676054321233E-2</v>
      </c>
      <c r="J57" s="19">
        <v>0.94134990414490649</v>
      </c>
      <c r="K57" s="19">
        <v>3.8181321333545168E-2</v>
      </c>
      <c r="L57" s="19"/>
      <c r="M57" s="19"/>
      <c r="N57" s="19"/>
      <c r="O57" s="19"/>
      <c r="P57" s="19"/>
    </row>
    <row r="58" spans="2:16" x14ac:dyDescent="0.2">
      <c r="B58" t="s">
        <v>381</v>
      </c>
      <c r="C58" t="s">
        <v>381</v>
      </c>
      <c r="D58" s="18">
        <v>42465.393587962964</v>
      </c>
      <c r="E58" t="s">
        <v>662</v>
      </c>
      <c r="F58" s="19">
        <v>0.93117506011407158</v>
      </c>
      <c r="G58" s="19">
        <v>0.83369806648194777</v>
      </c>
      <c r="H58" s="19">
        <v>0.88987772809958376</v>
      </c>
      <c r="I58" s="19">
        <v>2.1555936040383371E-2</v>
      </c>
      <c r="J58" s="19">
        <v>0.88903220940778604</v>
      </c>
      <c r="K58" s="19">
        <v>2.6744422120957338E-2</v>
      </c>
      <c r="L58" s="19"/>
      <c r="M58" s="19"/>
      <c r="N58" s="19"/>
      <c r="O58" s="19"/>
      <c r="P58" s="19"/>
    </row>
    <row r="59" spans="2:16" x14ac:dyDescent="0.2">
      <c r="B59" t="s">
        <v>575</v>
      </c>
      <c r="C59" t="s">
        <v>391</v>
      </c>
      <c r="D59" s="18">
        <v>42465.393587962964</v>
      </c>
      <c r="E59" t="s">
        <v>158</v>
      </c>
      <c r="F59" s="19">
        <v>0.89716281722269742</v>
      </c>
      <c r="G59" s="19">
        <v>0.89394631117604095</v>
      </c>
      <c r="H59" s="19">
        <v>0.91262865907770319</v>
      </c>
      <c r="I59" s="19">
        <v>4.3061065179202697E-2</v>
      </c>
      <c r="J59" s="19">
        <v>0.86203262146658377</v>
      </c>
      <c r="K59" s="19">
        <v>5.3335338694861532E-2</v>
      </c>
      <c r="L59" s="19"/>
      <c r="M59" s="19"/>
      <c r="N59" s="19"/>
      <c r="O59" s="19"/>
      <c r="P59" s="19"/>
    </row>
    <row r="60" spans="2:16" x14ac:dyDescent="0.2">
      <c r="B60" t="s">
        <v>212</v>
      </c>
      <c r="C60" t="s">
        <v>391</v>
      </c>
      <c r="D60" s="18">
        <v>42465.393587962964</v>
      </c>
      <c r="E60" t="s">
        <v>161</v>
      </c>
      <c r="F60" s="19">
        <v>1</v>
      </c>
      <c r="G60" s="19">
        <v>1</v>
      </c>
      <c r="H60" s="19">
        <v>0.96985480785950284</v>
      </c>
      <c r="I60" s="19">
        <v>2.9989799950725881E-2</v>
      </c>
      <c r="J60" s="19">
        <v>0.88883409336842012</v>
      </c>
      <c r="K60" s="19">
        <v>4.9971817013417026E-2</v>
      </c>
      <c r="L60" s="19">
        <v>0.96259235203377447</v>
      </c>
      <c r="M60" s="19">
        <v>0.99165156731291904</v>
      </c>
      <c r="N60" s="19">
        <v>1.2449885009320311E-2</v>
      </c>
      <c r="O60" s="19">
        <v>0.98308594598508436</v>
      </c>
      <c r="P60" s="19">
        <v>2.0504052722243458E-2</v>
      </c>
    </row>
    <row r="61" spans="2:16" x14ac:dyDescent="0.2">
      <c r="B61" t="s">
        <v>581</v>
      </c>
      <c r="C61" t="s">
        <v>391</v>
      </c>
      <c r="D61" s="18">
        <v>42465.393587962964</v>
      </c>
      <c r="E61" t="s">
        <v>161</v>
      </c>
      <c r="F61" s="19">
        <v>1</v>
      </c>
      <c r="G61" s="19">
        <v>1</v>
      </c>
      <c r="H61" s="19">
        <v>0.96985480785950284</v>
      </c>
      <c r="I61" s="19">
        <v>2.9989799950725881E-2</v>
      </c>
      <c r="J61" s="19">
        <v>0.88883409336842012</v>
      </c>
      <c r="K61" s="19">
        <v>4.9971817013417026E-2</v>
      </c>
      <c r="L61" s="19">
        <v>0.96259235203377447</v>
      </c>
      <c r="M61" s="19">
        <v>0.99165156731291904</v>
      </c>
      <c r="N61" s="19">
        <v>1.2449885009320311E-2</v>
      </c>
      <c r="O61" s="19">
        <v>0.98308594598508436</v>
      </c>
      <c r="P61" s="19">
        <v>2.0504052722243458E-2</v>
      </c>
    </row>
    <row r="62" spans="2:16" x14ac:dyDescent="0.2">
      <c r="B62" t="s">
        <v>542</v>
      </c>
      <c r="C62" t="s">
        <v>381</v>
      </c>
      <c r="D62" s="18">
        <v>42465.393587962964</v>
      </c>
      <c r="E62" t="s">
        <v>146</v>
      </c>
      <c r="F62" s="19">
        <v>0.93342479355274033</v>
      </c>
      <c r="G62" s="19">
        <v>0.86378676595947823</v>
      </c>
      <c r="H62" s="19">
        <v>0.86298907971134176</v>
      </c>
      <c r="I62" s="19">
        <v>5.5605095794104144E-2</v>
      </c>
      <c r="J62" s="19">
        <v>0.86438751373049716</v>
      </c>
      <c r="K62" s="19">
        <v>6.1463679474836469E-2</v>
      </c>
      <c r="L62" s="19"/>
      <c r="M62" s="19"/>
      <c r="N62" s="19"/>
      <c r="O62" s="19"/>
      <c r="P62" s="19"/>
    </row>
    <row r="63" spans="2:16" x14ac:dyDescent="0.2">
      <c r="B63" t="s">
        <v>628</v>
      </c>
      <c r="C63" t="s">
        <v>370</v>
      </c>
      <c r="D63" s="18">
        <v>42465.393587962964</v>
      </c>
      <c r="E63" t="s">
        <v>180</v>
      </c>
      <c r="F63" s="19">
        <v>0.98920559574613742</v>
      </c>
      <c r="G63" s="19">
        <v>0.93597502401536981</v>
      </c>
      <c r="H63" s="19">
        <v>0.89244897959183656</v>
      </c>
      <c r="I63" s="19">
        <v>5.2823918376779348E-2</v>
      </c>
      <c r="J63" s="19">
        <v>0.9514675187743421</v>
      </c>
      <c r="K63" s="19">
        <v>3.2353071975654332E-2</v>
      </c>
      <c r="L63" s="19"/>
      <c r="M63" s="19"/>
      <c r="N63" s="19"/>
      <c r="O63" s="19"/>
      <c r="P63" s="19"/>
    </row>
    <row r="64" spans="2:16" x14ac:dyDescent="0.2">
      <c r="B64" t="s">
        <v>697</v>
      </c>
      <c r="C64" t="s">
        <v>6</v>
      </c>
      <c r="D64" s="18">
        <v>42465.393587962964</v>
      </c>
      <c r="E64" t="s">
        <v>438</v>
      </c>
      <c r="F64" s="19"/>
      <c r="G64" s="19"/>
      <c r="H64" s="19"/>
      <c r="I64" s="19"/>
      <c r="J64" s="19"/>
      <c r="K64" s="19"/>
      <c r="L64" s="19">
        <v>0.94248129960600691</v>
      </c>
      <c r="M64" s="19">
        <v>0.95445230946200188</v>
      </c>
      <c r="N64" s="19">
        <v>2.0306229423582067E-2</v>
      </c>
      <c r="O64" s="19">
        <v>0.96538192843619375</v>
      </c>
      <c r="P64" s="19">
        <v>1.9487394664579584E-2</v>
      </c>
    </row>
    <row r="65" spans="2:16" x14ac:dyDescent="0.2">
      <c r="B65" t="s">
        <v>699</v>
      </c>
      <c r="C65" t="s">
        <v>6</v>
      </c>
      <c r="D65" s="18">
        <v>42465.393587962964</v>
      </c>
      <c r="E65" t="s">
        <v>438</v>
      </c>
      <c r="F65" s="19">
        <v>0.95489808073279026</v>
      </c>
      <c r="G65" s="19">
        <v>0.87314968113639391</v>
      </c>
      <c r="H65" s="19">
        <v>0.89512237726921706</v>
      </c>
      <c r="I65" s="19">
        <v>7.799357624561196E-3</v>
      </c>
      <c r="J65" s="19">
        <v>0.90373182332012225</v>
      </c>
      <c r="K65" s="19">
        <v>9.9877758926800904E-3</v>
      </c>
      <c r="L65" s="19">
        <v>0.94248129960600691</v>
      </c>
      <c r="M65" s="19">
        <v>0.95445230946200188</v>
      </c>
      <c r="N65" s="19">
        <v>2.0306229423582067E-2</v>
      </c>
      <c r="O65" s="19">
        <v>0.96538192843619375</v>
      </c>
      <c r="P65" s="19">
        <v>1.9487394664579584E-2</v>
      </c>
    </row>
    <row r="66" spans="2:16" x14ac:dyDescent="0.2">
      <c r="B66" t="s">
        <v>606</v>
      </c>
      <c r="C66" t="s">
        <v>386</v>
      </c>
      <c r="D66" s="18">
        <v>42465.393587962964</v>
      </c>
      <c r="E66" t="s">
        <v>171</v>
      </c>
      <c r="F66" s="19">
        <v>0.950563802135998</v>
      </c>
      <c r="G66" s="19">
        <v>0.83307345807345812</v>
      </c>
      <c r="H66" s="19">
        <v>0.90531638449337903</v>
      </c>
      <c r="I66" s="19">
        <v>4.3071233767713719E-2</v>
      </c>
      <c r="J66" s="19">
        <v>0.89378340811385426</v>
      </c>
      <c r="K66" s="19">
        <v>4.8824336386175275E-2</v>
      </c>
      <c r="L66" s="19"/>
      <c r="M66" s="19"/>
      <c r="N66" s="19"/>
      <c r="O66" s="19"/>
      <c r="P66" s="19"/>
    </row>
    <row r="67" spans="2:16" x14ac:dyDescent="0.2">
      <c r="B67" t="s">
        <v>671</v>
      </c>
      <c r="C67" t="s">
        <v>370</v>
      </c>
      <c r="D67" s="18">
        <v>42465.393587962964</v>
      </c>
      <c r="E67" t="s">
        <v>670</v>
      </c>
      <c r="F67" s="152">
        <v>0.78293515358361776</v>
      </c>
      <c r="G67" s="152">
        <v>0.8127208480565371</v>
      </c>
      <c r="H67" s="152">
        <v>0.90146484051538556</v>
      </c>
      <c r="I67" s="152">
        <v>0.10254957345666249</v>
      </c>
      <c r="J67" s="152">
        <v>0.82222894043155481</v>
      </c>
      <c r="K67" s="152">
        <v>6.9333679647502602E-2</v>
      </c>
      <c r="L67" s="152"/>
      <c r="M67" s="152"/>
      <c r="N67" s="152"/>
      <c r="O67" s="152"/>
      <c r="P67" s="152"/>
    </row>
    <row r="68" spans="2:16" x14ac:dyDescent="0.2">
      <c r="B68" t="s">
        <v>630</v>
      </c>
      <c r="C68" t="s">
        <v>370</v>
      </c>
      <c r="D68" s="18">
        <v>42465.393587962964</v>
      </c>
      <c r="E68" t="s">
        <v>89</v>
      </c>
      <c r="F68" s="152">
        <v>0.9277195705600827</v>
      </c>
      <c r="G68" s="152">
        <v>0.84851796655075329</v>
      </c>
      <c r="H68" s="152">
        <v>0.83915214371888847</v>
      </c>
      <c r="I68" s="152">
        <v>5.1698352474919031E-2</v>
      </c>
      <c r="J68" s="152">
        <v>0.89282245033742025</v>
      </c>
      <c r="K68" s="152">
        <v>4.4050172620826444E-2</v>
      </c>
      <c r="L68" s="152"/>
      <c r="M68" s="152"/>
      <c r="N68" s="152"/>
      <c r="O68" s="152"/>
      <c r="P68" s="152"/>
    </row>
    <row r="69" spans="2:16" x14ac:dyDescent="0.2">
      <c r="B69" t="s">
        <v>640</v>
      </c>
      <c r="C69" t="s">
        <v>391</v>
      </c>
      <c r="D69" s="18">
        <v>42465.393587962964</v>
      </c>
      <c r="E69" t="s">
        <v>185</v>
      </c>
      <c r="F69" s="152">
        <v>0.9496165396034264</v>
      </c>
      <c r="G69" s="152">
        <v>0.88087266156462574</v>
      </c>
      <c r="H69" s="152">
        <v>0.90497056159420286</v>
      </c>
      <c r="I69" s="152">
        <v>4.6580078425717417E-2</v>
      </c>
      <c r="J69" s="152">
        <v>0.90326152004787541</v>
      </c>
      <c r="K69" s="152">
        <v>6.1630259807717566E-2</v>
      </c>
      <c r="L69" s="152"/>
      <c r="M69" s="152"/>
      <c r="N69" s="152"/>
      <c r="O69" s="152"/>
      <c r="P69" s="152"/>
    </row>
    <row r="70" spans="2:16" x14ac:dyDescent="0.2">
      <c r="B70" t="s">
        <v>644</v>
      </c>
      <c r="C70" t="s">
        <v>370</v>
      </c>
      <c r="D70" s="18">
        <v>42465.393587962964</v>
      </c>
      <c r="E70" t="s">
        <v>187</v>
      </c>
      <c r="F70" s="152">
        <v>0.94343222947187011</v>
      </c>
      <c r="G70" s="152">
        <v>0.92777777777777781</v>
      </c>
      <c r="H70" s="152">
        <v>0.85867744644340371</v>
      </c>
      <c r="I70" s="152">
        <v>5.1040043344436369E-2</v>
      </c>
      <c r="J70" s="152">
        <v>0.8719542057454146</v>
      </c>
      <c r="K70" s="152">
        <v>5.5733233864257416E-2</v>
      </c>
      <c r="L70" s="152"/>
      <c r="M70" s="152"/>
      <c r="N70" s="152"/>
      <c r="O70" s="152"/>
      <c r="P70" s="152"/>
    </row>
    <row r="71" spans="2:16" x14ac:dyDescent="0.2">
      <c r="B71" t="s">
        <v>544</v>
      </c>
      <c r="C71" t="s">
        <v>370</v>
      </c>
      <c r="D71" s="18">
        <v>42465.393587962964</v>
      </c>
      <c r="E71" t="s">
        <v>147</v>
      </c>
      <c r="F71" s="152">
        <v>0.96845417061606776</v>
      </c>
      <c r="G71" s="152">
        <v>0.87017212554402634</v>
      </c>
      <c r="H71" s="152">
        <v>0.84312663035498336</v>
      </c>
      <c r="I71" s="152">
        <v>5.1682697758815906E-2</v>
      </c>
      <c r="J71" s="152">
        <v>0.93812250569203515</v>
      </c>
      <c r="K71" s="152">
        <v>3.9642459938580572E-2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405156</v>
      </c>
      <c r="D3">
        <v>414.53786830140001</v>
      </c>
      <c r="F3" t="s">
        <v>8</v>
      </c>
      <c r="G3">
        <v>10451</v>
      </c>
      <c r="P3">
        <v>10451</v>
      </c>
      <c r="Q3">
        <v>174.98162503590001</v>
      </c>
      <c r="V3" t="s">
        <v>309</v>
      </c>
      <c r="W3">
        <v>418</v>
      </c>
      <c r="X3">
        <v>292</v>
      </c>
      <c r="Y3">
        <v>332.9280821918</v>
      </c>
      <c r="Z3">
        <v>43</v>
      </c>
      <c r="AA3">
        <v>601.34883720929997</v>
      </c>
      <c r="AB3">
        <v>80</v>
      </c>
      <c r="AC3">
        <v>568.45000000000005</v>
      </c>
      <c r="AD3">
        <v>32</v>
      </c>
      <c r="AE3">
        <v>671.1875</v>
      </c>
      <c r="AF3">
        <v>12</v>
      </c>
      <c r="AG3">
        <v>202.6666666667</v>
      </c>
      <c r="AH3">
        <v>2</v>
      </c>
      <c r="AI3">
        <v>183</v>
      </c>
      <c r="AL3" t="s">
        <v>309</v>
      </c>
      <c r="AM3">
        <v>1</v>
      </c>
      <c r="AN3">
        <v>1</v>
      </c>
      <c r="AO3">
        <v>239</v>
      </c>
      <c r="AP3">
        <v>4</v>
      </c>
      <c r="AQ3">
        <v>636.75</v>
      </c>
    </row>
    <row r="4" spans="2:51" x14ac:dyDescent="0.2">
      <c r="B4" t="s">
        <v>953</v>
      </c>
      <c r="C4">
        <v>35407</v>
      </c>
      <c r="D4">
        <v>414.53786830140001</v>
      </c>
      <c r="F4" t="s">
        <v>8</v>
      </c>
      <c r="G4">
        <v>10451</v>
      </c>
      <c r="P4">
        <v>10451</v>
      </c>
      <c r="Q4">
        <v>174.98162503590001</v>
      </c>
      <c r="V4" t="s">
        <v>8</v>
      </c>
      <c r="W4">
        <v>4535</v>
      </c>
      <c r="X4">
        <v>3378</v>
      </c>
      <c r="Y4">
        <v>474.30441220019998</v>
      </c>
      <c r="Z4">
        <v>528</v>
      </c>
      <c r="AA4">
        <v>432.60795454549998</v>
      </c>
      <c r="AB4">
        <v>449</v>
      </c>
      <c r="AC4">
        <v>483.72605790649999</v>
      </c>
      <c r="AD4">
        <v>676</v>
      </c>
      <c r="AE4">
        <v>862.23668639050004</v>
      </c>
      <c r="AF4">
        <v>29</v>
      </c>
      <c r="AG4">
        <v>415.62068965520001</v>
      </c>
      <c r="AH4">
        <v>3</v>
      </c>
      <c r="AI4">
        <v>710.66666666670005</v>
      </c>
      <c r="AL4" t="s">
        <v>8</v>
      </c>
      <c r="AM4">
        <v>43</v>
      </c>
      <c r="AN4">
        <v>36</v>
      </c>
      <c r="AO4">
        <v>230.8333333333</v>
      </c>
      <c r="AP4">
        <v>8</v>
      </c>
      <c r="AQ4">
        <v>293.875</v>
      </c>
      <c r="AR4">
        <v>7</v>
      </c>
      <c r="AS4">
        <v>255.42857142860001</v>
      </c>
    </row>
    <row r="5" spans="2:51" x14ac:dyDescent="0.2">
      <c r="B5" t="s">
        <v>965</v>
      </c>
      <c r="C5">
        <v>27076</v>
      </c>
      <c r="D5">
        <v>558.38975476439998</v>
      </c>
      <c r="F5" t="s">
        <v>43</v>
      </c>
      <c r="G5">
        <v>602</v>
      </c>
      <c r="H5">
        <v>510</v>
      </c>
      <c r="I5">
        <v>254.76862745099999</v>
      </c>
      <c r="J5">
        <v>53</v>
      </c>
      <c r="K5">
        <v>534.71698113210005</v>
      </c>
      <c r="L5">
        <v>70</v>
      </c>
      <c r="M5">
        <v>247.9</v>
      </c>
      <c r="N5">
        <v>21</v>
      </c>
      <c r="O5">
        <v>262.95238095240001</v>
      </c>
      <c r="R5">
        <v>1</v>
      </c>
      <c r="S5">
        <v>274</v>
      </c>
      <c r="V5" t="s">
        <v>8</v>
      </c>
      <c r="W5">
        <v>4953</v>
      </c>
      <c r="X5">
        <v>3670</v>
      </c>
      <c r="Y5">
        <v>463.05287544290002</v>
      </c>
      <c r="Z5">
        <v>571</v>
      </c>
      <c r="AA5">
        <v>445.31523642730002</v>
      </c>
      <c r="AB5">
        <v>529</v>
      </c>
      <c r="AC5">
        <v>496.53875236290003</v>
      </c>
      <c r="AD5">
        <v>708</v>
      </c>
      <c r="AE5">
        <v>853.60169491529996</v>
      </c>
      <c r="AF5">
        <v>41</v>
      </c>
      <c r="AG5">
        <v>353.29268292680001</v>
      </c>
      <c r="AH5">
        <v>5</v>
      </c>
      <c r="AI5">
        <v>499.6</v>
      </c>
      <c r="AL5" t="s">
        <v>8</v>
      </c>
      <c r="AM5">
        <v>44</v>
      </c>
      <c r="AN5">
        <v>37</v>
      </c>
      <c r="AO5">
        <v>231.05405405409999</v>
      </c>
      <c r="AP5">
        <v>12</v>
      </c>
      <c r="AQ5">
        <v>408.1666666667</v>
      </c>
      <c r="AR5">
        <v>7</v>
      </c>
      <c r="AS5">
        <v>255.42857142860001</v>
      </c>
    </row>
    <row r="6" spans="2:51" x14ac:dyDescent="0.2">
      <c r="B6" t="s">
        <v>241</v>
      </c>
      <c r="C6">
        <v>53674</v>
      </c>
      <c r="D6">
        <v>576.84458024369997</v>
      </c>
      <c r="F6" t="s">
        <v>37</v>
      </c>
      <c r="G6">
        <v>8336</v>
      </c>
      <c r="H6">
        <v>6700</v>
      </c>
      <c r="I6">
        <v>444.13955223879998</v>
      </c>
      <c r="J6">
        <v>326</v>
      </c>
      <c r="K6">
        <v>914.57361963189999</v>
      </c>
      <c r="L6">
        <v>1129</v>
      </c>
      <c r="M6">
        <v>630.21966341899997</v>
      </c>
      <c r="N6">
        <v>488</v>
      </c>
      <c r="O6">
        <v>593.125</v>
      </c>
      <c r="R6">
        <v>19</v>
      </c>
      <c r="S6">
        <v>487.7894736842</v>
      </c>
      <c r="V6" t="s">
        <v>400</v>
      </c>
      <c r="W6">
        <v>1424</v>
      </c>
      <c r="X6">
        <v>768</v>
      </c>
      <c r="Y6">
        <v>183.3802083333</v>
      </c>
      <c r="Z6">
        <v>200</v>
      </c>
      <c r="AA6">
        <v>272.34500000000003</v>
      </c>
      <c r="AB6">
        <v>458</v>
      </c>
      <c r="AC6">
        <v>299.14628820960002</v>
      </c>
      <c r="AD6">
        <v>127</v>
      </c>
      <c r="AE6">
        <v>307.01574803149998</v>
      </c>
      <c r="AF6">
        <v>69</v>
      </c>
      <c r="AG6">
        <v>173.24637681159999</v>
      </c>
      <c r="AH6">
        <v>2</v>
      </c>
      <c r="AI6">
        <v>68</v>
      </c>
      <c r="AL6" t="s">
        <v>400</v>
      </c>
      <c r="AM6">
        <v>29</v>
      </c>
      <c r="AN6">
        <v>23</v>
      </c>
      <c r="AO6">
        <v>102.3913043478</v>
      </c>
      <c r="AP6">
        <v>19</v>
      </c>
      <c r="AQ6">
        <v>225.63157894739999</v>
      </c>
      <c r="AR6">
        <v>6</v>
      </c>
      <c r="AS6">
        <v>243.8333333333</v>
      </c>
    </row>
    <row r="7" spans="2:51" x14ac:dyDescent="0.2">
      <c r="B7" t="s">
        <v>240</v>
      </c>
      <c r="C7">
        <v>238863</v>
      </c>
      <c r="D7">
        <v>404.27116451400002</v>
      </c>
      <c r="F7" t="s">
        <v>42</v>
      </c>
      <c r="G7">
        <v>5184</v>
      </c>
      <c r="H7">
        <v>3542</v>
      </c>
      <c r="I7">
        <v>371.88509316770001</v>
      </c>
      <c r="J7">
        <v>916</v>
      </c>
      <c r="K7">
        <v>514.63973799129997</v>
      </c>
      <c r="L7">
        <v>1052</v>
      </c>
      <c r="M7">
        <v>515.43155893539995</v>
      </c>
      <c r="N7">
        <v>551</v>
      </c>
      <c r="O7">
        <v>420.62794918330002</v>
      </c>
      <c r="R7">
        <v>39</v>
      </c>
      <c r="S7">
        <v>335.69230769230001</v>
      </c>
      <c r="V7" t="s">
        <v>392</v>
      </c>
      <c r="W7">
        <v>13402</v>
      </c>
      <c r="X7">
        <v>9977</v>
      </c>
      <c r="Y7">
        <v>641.78370251579997</v>
      </c>
      <c r="Z7">
        <v>471</v>
      </c>
      <c r="AA7">
        <v>1149.6072186837</v>
      </c>
      <c r="AB7">
        <v>2418</v>
      </c>
      <c r="AC7">
        <v>1248.0434243176001</v>
      </c>
      <c r="AD7">
        <v>825</v>
      </c>
      <c r="AE7">
        <v>908.43878787879999</v>
      </c>
      <c r="AF7">
        <v>163</v>
      </c>
      <c r="AG7">
        <v>210.5705521472</v>
      </c>
      <c r="AH7">
        <v>19</v>
      </c>
      <c r="AI7">
        <v>734.84210526319998</v>
      </c>
      <c r="AL7" t="s">
        <v>392</v>
      </c>
      <c r="AM7">
        <v>327</v>
      </c>
      <c r="AN7">
        <v>241</v>
      </c>
      <c r="AO7">
        <v>463.25726141080003</v>
      </c>
      <c r="AP7">
        <v>40</v>
      </c>
      <c r="AQ7">
        <v>963.47500000000002</v>
      </c>
      <c r="AR7">
        <v>83</v>
      </c>
      <c r="AS7">
        <v>450.86746987949999</v>
      </c>
      <c r="AT7">
        <v>3</v>
      </c>
      <c r="AU7">
        <v>559.33333333329995</v>
      </c>
    </row>
    <row r="8" spans="2:51" x14ac:dyDescent="0.2">
      <c r="B8" t="s">
        <v>242</v>
      </c>
      <c r="C8">
        <v>24375</v>
      </c>
      <c r="D8">
        <v>516.69247814849996</v>
      </c>
      <c r="F8" t="s">
        <v>50</v>
      </c>
      <c r="G8">
        <v>846</v>
      </c>
      <c r="H8">
        <v>199</v>
      </c>
      <c r="I8">
        <v>99.0201005025</v>
      </c>
      <c r="J8">
        <v>386</v>
      </c>
      <c r="K8">
        <v>197.26165803110001</v>
      </c>
      <c r="L8">
        <v>462</v>
      </c>
      <c r="M8">
        <v>194.96969696970001</v>
      </c>
      <c r="N8">
        <v>180</v>
      </c>
      <c r="O8">
        <v>203.69444444440001</v>
      </c>
      <c r="R8">
        <v>5</v>
      </c>
      <c r="S8">
        <v>269.60000000000002</v>
      </c>
      <c r="V8" t="s">
        <v>423</v>
      </c>
      <c r="W8">
        <v>1379</v>
      </c>
      <c r="X8">
        <v>911</v>
      </c>
      <c r="Y8">
        <v>197.358946213</v>
      </c>
      <c r="Z8">
        <v>212</v>
      </c>
      <c r="AA8">
        <v>371.02358490569998</v>
      </c>
      <c r="AB8">
        <v>180</v>
      </c>
      <c r="AC8">
        <v>141.8611111111</v>
      </c>
      <c r="AD8">
        <v>206</v>
      </c>
      <c r="AE8">
        <v>388.57766990290003</v>
      </c>
      <c r="AF8">
        <v>78</v>
      </c>
      <c r="AG8">
        <v>156.97435897439999</v>
      </c>
      <c r="AH8">
        <v>4</v>
      </c>
      <c r="AI8">
        <v>398.25</v>
      </c>
      <c r="AL8" t="s">
        <v>423</v>
      </c>
      <c r="AM8">
        <v>34</v>
      </c>
      <c r="AN8">
        <v>29</v>
      </c>
      <c r="AO8">
        <v>130.86206896549999</v>
      </c>
      <c r="AP8">
        <v>8</v>
      </c>
      <c r="AQ8">
        <v>260.5</v>
      </c>
      <c r="AR8">
        <v>5</v>
      </c>
      <c r="AS8">
        <v>255.8</v>
      </c>
    </row>
    <row r="9" spans="2:51" x14ac:dyDescent="0.2">
      <c r="B9" t="s">
        <v>243</v>
      </c>
      <c r="C9">
        <v>10451</v>
      </c>
      <c r="D9">
        <v>174.98162503590001</v>
      </c>
      <c r="F9" t="s">
        <v>81</v>
      </c>
      <c r="G9">
        <v>1240</v>
      </c>
      <c r="H9">
        <v>856</v>
      </c>
      <c r="I9">
        <v>184.79439252340001</v>
      </c>
      <c r="J9">
        <v>210</v>
      </c>
      <c r="K9">
        <v>361.76666666670002</v>
      </c>
      <c r="L9">
        <v>163</v>
      </c>
      <c r="M9">
        <v>113.6380368098</v>
      </c>
      <c r="N9">
        <v>217</v>
      </c>
      <c r="O9">
        <v>392.16589861749998</v>
      </c>
      <c r="R9">
        <v>4</v>
      </c>
      <c r="S9">
        <v>398.25</v>
      </c>
      <c r="V9" t="s">
        <v>393</v>
      </c>
      <c r="W9">
        <v>8236</v>
      </c>
      <c r="X9">
        <v>6406</v>
      </c>
      <c r="Y9">
        <v>506.6095847643</v>
      </c>
      <c r="Z9">
        <v>326</v>
      </c>
      <c r="AA9">
        <v>863.59202453989997</v>
      </c>
      <c r="AB9">
        <v>1306</v>
      </c>
      <c r="AC9">
        <v>961.38591117919998</v>
      </c>
      <c r="AD9">
        <v>413</v>
      </c>
      <c r="AE9">
        <v>713.48426150119997</v>
      </c>
      <c r="AF9">
        <v>106</v>
      </c>
      <c r="AG9">
        <v>171.38679245279999</v>
      </c>
      <c r="AH9">
        <v>5</v>
      </c>
      <c r="AI9">
        <v>429.6</v>
      </c>
      <c r="AL9" t="s">
        <v>393</v>
      </c>
      <c r="AM9">
        <v>150</v>
      </c>
      <c r="AN9">
        <v>125</v>
      </c>
      <c r="AO9">
        <v>424.8</v>
      </c>
      <c r="AP9">
        <v>25</v>
      </c>
      <c r="AQ9">
        <v>822.16</v>
      </c>
      <c r="AR9">
        <v>23</v>
      </c>
      <c r="AS9">
        <v>242.26086956520001</v>
      </c>
      <c r="AT9">
        <v>2</v>
      </c>
      <c r="AU9">
        <v>264</v>
      </c>
    </row>
    <row r="10" spans="2:51" x14ac:dyDescent="0.2">
      <c r="B10" t="s">
        <v>949</v>
      </c>
      <c r="C10">
        <v>581</v>
      </c>
      <c r="D10">
        <v>438.14802065399999</v>
      </c>
      <c r="F10" t="s">
        <v>76</v>
      </c>
      <c r="G10">
        <v>3708</v>
      </c>
      <c r="H10">
        <v>1702</v>
      </c>
      <c r="I10">
        <v>187.1938895417</v>
      </c>
      <c r="J10">
        <v>842</v>
      </c>
      <c r="K10">
        <v>260.50593824229998</v>
      </c>
      <c r="L10">
        <v>1911</v>
      </c>
      <c r="M10">
        <v>368.91313448459999</v>
      </c>
      <c r="N10">
        <v>88</v>
      </c>
      <c r="O10">
        <v>240.125</v>
      </c>
      <c r="R10">
        <v>7</v>
      </c>
      <c r="S10">
        <v>166</v>
      </c>
      <c r="V10" t="s">
        <v>395</v>
      </c>
      <c r="W10">
        <v>8542</v>
      </c>
      <c r="X10">
        <v>6645</v>
      </c>
      <c r="Y10">
        <v>440.6531226486</v>
      </c>
      <c r="Z10">
        <v>325</v>
      </c>
      <c r="AA10">
        <v>898.26153846149998</v>
      </c>
      <c r="AB10">
        <v>1140</v>
      </c>
      <c r="AC10">
        <v>629.09122807020003</v>
      </c>
      <c r="AD10">
        <v>488</v>
      </c>
      <c r="AE10">
        <v>588.96721311479996</v>
      </c>
      <c r="AF10">
        <v>250</v>
      </c>
      <c r="AG10">
        <v>163.49600000000001</v>
      </c>
      <c r="AH10">
        <v>19</v>
      </c>
      <c r="AI10">
        <v>487.7894736842</v>
      </c>
      <c r="AL10" t="s">
        <v>395</v>
      </c>
      <c r="AM10">
        <v>341</v>
      </c>
      <c r="AN10">
        <v>237</v>
      </c>
      <c r="AO10">
        <v>379.47679324889998</v>
      </c>
      <c r="AP10">
        <v>24</v>
      </c>
      <c r="AQ10">
        <v>677.58333333329995</v>
      </c>
      <c r="AR10">
        <v>93</v>
      </c>
      <c r="AS10">
        <v>401.29032258059999</v>
      </c>
      <c r="AT10">
        <v>11</v>
      </c>
      <c r="AU10">
        <v>223.63636363640001</v>
      </c>
    </row>
    <row r="11" spans="2:51" x14ac:dyDescent="0.2">
      <c r="F11" t="s">
        <v>38</v>
      </c>
      <c r="G11">
        <v>13427</v>
      </c>
      <c r="H11">
        <v>10139</v>
      </c>
      <c r="I11">
        <v>650.31166781729996</v>
      </c>
      <c r="J11">
        <v>450</v>
      </c>
      <c r="K11">
        <v>1210.3933333333</v>
      </c>
      <c r="L11">
        <v>2460</v>
      </c>
      <c r="M11">
        <v>1271.6349593496</v>
      </c>
      <c r="N11">
        <v>810</v>
      </c>
      <c r="O11">
        <v>928.56296296300002</v>
      </c>
      <c r="R11">
        <v>18</v>
      </c>
      <c r="S11">
        <v>771.2777777778</v>
      </c>
      <c r="V11" t="s">
        <v>396</v>
      </c>
      <c r="W11">
        <v>5490</v>
      </c>
      <c r="X11">
        <v>3576</v>
      </c>
      <c r="Y11">
        <v>376.24300894850001</v>
      </c>
      <c r="Z11">
        <v>911</v>
      </c>
      <c r="AA11">
        <v>516.67837541159997</v>
      </c>
      <c r="AB11">
        <v>1063</v>
      </c>
      <c r="AC11">
        <v>522.65851364059995</v>
      </c>
      <c r="AD11">
        <v>562</v>
      </c>
      <c r="AE11">
        <v>428.96263345199998</v>
      </c>
      <c r="AF11">
        <v>250</v>
      </c>
      <c r="AG11">
        <v>170.43199999999999</v>
      </c>
      <c r="AH11">
        <v>39</v>
      </c>
      <c r="AI11">
        <v>335.69230769230001</v>
      </c>
      <c r="AL11" t="s">
        <v>396</v>
      </c>
      <c r="AM11">
        <v>254</v>
      </c>
      <c r="AN11">
        <v>205</v>
      </c>
      <c r="AO11">
        <v>361.96097560980002</v>
      </c>
      <c r="AP11">
        <v>17</v>
      </c>
      <c r="AQ11">
        <v>468.3529411765</v>
      </c>
      <c r="AR11">
        <v>44</v>
      </c>
      <c r="AS11">
        <v>388.5681818182</v>
      </c>
      <c r="AT11">
        <v>4</v>
      </c>
      <c r="AU11">
        <v>668.5</v>
      </c>
      <c r="AV11">
        <v>1</v>
      </c>
      <c r="AW11">
        <v>31</v>
      </c>
    </row>
    <row r="12" spans="2:51" x14ac:dyDescent="0.2">
      <c r="F12" t="s">
        <v>56</v>
      </c>
      <c r="G12">
        <v>3252</v>
      </c>
      <c r="H12">
        <v>2765</v>
      </c>
      <c r="I12">
        <v>304.45027124770002</v>
      </c>
      <c r="J12">
        <v>357</v>
      </c>
      <c r="K12">
        <v>359.49859943979999</v>
      </c>
      <c r="L12">
        <v>445</v>
      </c>
      <c r="M12">
        <v>312.61348314610001</v>
      </c>
      <c r="N12">
        <v>42</v>
      </c>
      <c r="O12">
        <v>89.928571428599994</v>
      </c>
      <c r="V12" t="s">
        <v>398</v>
      </c>
      <c r="W12">
        <v>6653</v>
      </c>
      <c r="X12">
        <v>5598</v>
      </c>
      <c r="Y12">
        <v>293.18774562340002</v>
      </c>
      <c r="Z12">
        <v>599</v>
      </c>
      <c r="AA12">
        <v>566.23205342239999</v>
      </c>
      <c r="AB12">
        <v>346</v>
      </c>
      <c r="AC12">
        <v>229.1849710983</v>
      </c>
      <c r="AD12">
        <v>440</v>
      </c>
      <c r="AE12">
        <v>375.16136363639998</v>
      </c>
      <c r="AF12">
        <v>253</v>
      </c>
      <c r="AG12">
        <v>173.62845849799999</v>
      </c>
      <c r="AH12">
        <v>16</v>
      </c>
      <c r="AI12">
        <v>356.5625</v>
      </c>
      <c r="AL12" t="s">
        <v>398</v>
      </c>
      <c r="AM12">
        <v>218</v>
      </c>
      <c r="AN12">
        <v>174</v>
      </c>
      <c r="AO12">
        <v>370.132183908</v>
      </c>
      <c r="AP12">
        <v>13</v>
      </c>
      <c r="AQ12">
        <v>532.30769230769999</v>
      </c>
      <c r="AR12">
        <v>39</v>
      </c>
      <c r="AS12">
        <v>251.76923076919999</v>
      </c>
      <c r="AT12">
        <v>5</v>
      </c>
      <c r="AU12">
        <v>378</v>
      </c>
    </row>
    <row r="13" spans="2:51" x14ac:dyDescent="0.2">
      <c r="F13" t="s">
        <v>75</v>
      </c>
      <c r="G13">
        <v>6269</v>
      </c>
      <c r="H13">
        <v>5544</v>
      </c>
      <c r="I13">
        <v>287.64754689749998</v>
      </c>
      <c r="J13">
        <v>601</v>
      </c>
      <c r="K13">
        <v>565.23960066560005</v>
      </c>
      <c r="L13">
        <v>274</v>
      </c>
      <c r="M13">
        <v>143.87591240879999</v>
      </c>
      <c r="N13">
        <v>435</v>
      </c>
      <c r="O13">
        <v>369.88965517240001</v>
      </c>
      <c r="R13">
        <v>16</v>
      </c>
      <c r="S13">
        <v>356.5625</v>
      </c>
      <c r="V13" t="s">
        <v>401</v>
      </c>
      <c r="W13">
        <v>1011</v>
      </c>
      <c r="X13">
        <v>229</v>
      </c>
      <c r="Y13">
        <v>160.5545851528</v>
      </c>
      <c r="Z13">
        <v>390</v>
      </c>
      <c r="AA13">
        <v>197.858974359</v>
      </c>
      <c r="AB13">
        <v>495</v>
      </c>
      <c r="AC13">
        <v>224.51919191920001</v>
      </c>
      <c r="AD13">
        <v>181</v>
      </c>
      <c r="AE13">
        <v>206.95580110500001</v>
      </c>
      <c r="AF13">
        <v>101</v>
      </c>
      <c r="AG13">
        <v>213.8316831683</v>
      </c>
      <c r="AH13">
        <v>5</v>
      </c>
      <c r="AI13">
        <v>269.60000000000002</v>
      </c>
      <c r="AL13" t="s">
        <v>401</v>
      </c>
      <c r="AM13">
        <v>20</v>
      </c>
      <c r="AN13">
        <v>11</v>
      </c>
      <c r="AO13">
        <v>173</v>
      </c>
      <c r="AP13">
        <v>11</v>
      </c>
      <c r="AQ13">
        <v>255.45454545449999</v>
      </c>
      <c r="AR13">
        <v>5</v>
      </c>
      <c r="AS13">
        <v>227.4</v>
      </c>
      <c r="AT13">
        <v>4</v>
      </c>
      <c r="AU13">
        <v>134.75</v>
      </c>
    </row>
    <row r="14" spans="2:51" x14ac:dyDescent="0.2">
      <c r="F14" t="s">
        <v>41</v>
      </c>
      <c r="G14">
        <v>1318</v>
      </c>
      <c r="H14">
        <v>729</v>
      </c>
      <c r="I14">
        <v>152.7887517147</v>
      </c>
      <c r="J14">
        <v>196</v>
      </c>
      <c r="K14">
        <v>273.2193877551</v>
      </c>
      <c r="L14">
        <v>457</v>
      </c>
      <c r="M14">
        <v>297.96498905909999</v>
      </c>
      <c r="N14">
        <v>130</v>
      </c>
      <c r="O14">
        <v>307.0846153846</v>
      </c>
      <c r="R14">
        <v>2</v>
      </c>
      <c r="S14">
        <v>68</v>
      </c>
      <c r="V14" t="s">
        <v>402</v>
      </c>
      <c r="W14">
        <v>2202</v>
      </c>
      <c r="X14">
        <v>997</v>
      </c>
      <c r="Y14">
        <v>165.00200601809999</v>
      </c>
      <c r="Z14">
        <v>603</v>
      </c>
      <c r="AA14">
        <v>210.34494195689999</v>
      </c>
      <c r="AB14">
        <v>985</v>
      </c>
      <c r="AC14">
        <v>295.65786802029999</v>
      </c>
      <c r="AD14">
        <v>79</v>
      </c>
      <c r="AE14">
        <v>279.2025316456</v>
      </c>
      <c r="AF14">
        <v>134</v>
      </c>
      <c r="AG14">
        <v>171</v>
      </c>
      <c r="AH14">
        <v>7</v>
      </c>
      <c r="AI14">
        <v>166</v>
      </c>
      <c r="AL14" t="s">
        <v>402</v>
      </c>
      <c r="AM14">
        <v>39</v>
      </c>
      <c r="AN14">
        <v>25</v>
      </c>
      <c r="AO14">
        <v>112.12</v>
      </c>
      <c r="AP14">
        <v>12</v>
      </c>
      <c r="AQ14">
        <v>195</v>
      </c>
      <c r="AR14">
        <v>6</v>
      </c>
      <c r="AS14">
        <v>78.333333333300004</v>
      </c>
      <c r="AT14">
        <v>8</v>
      </c>
      <c r="AU14">
        <v>98.5</v>
      </c>
    </row>
    <row r="15" spans="2:51" x14ac:dyDescent="0.2">
      <c r="F15" t="s">
        <v>74</v>
      </c>
      <c r="G15">
        <v>182</v>
      </c>
      <c r="H15">
        <v>63</v>
      </c>
      <c r="I15">
        <v>132.2698412698</v>
      </c>
      <c r="J15">
        <v>126</v>
      </c>
      <c r="K15">
        <v>190.29365079370001</v>
      </c>
      <c r="L15">
        <v>76</v>
      </c>
      <c r="M15">
        <v>223.47368421050001</v>
      </c>
      <c r="N15">
        <v>34</v>
      </c>
      <c r="O15">
        <v>255</v>
      </c>
      <c r="R15">
        <v>9</v>
      </c>
      <c r="S15">
        <v>300.7777777778</v>
      </c>
      <c r="V15" t="s">
        <v>397</v>
      </c>
      <c r="W15">
        <v>3380</v>
      </c>
      <c r="X15">
        <v>2751</v>
      </c>
      <c r="Y15">
        <v>312.20065430749997</v>
      </c>
      <c r="Z15">
        <v>359</v>
      </c>
      <c r="AA15">
        <v>368.66295264619998</v>
      </c>
      <c r="AB15">
        <v>450</v>
      </c>
      <c r="AC15">
        <v>318.64888888889999</v>
      </c>
      <c r="AD15">
        <v>62</v>
      </c>
      <c r="AE15">
        <v>260.62903225809998</v>
      </c>
      <c r="AF15">
        <v>116</v>
      </c>
      <c r="AG15">
        <v>138.69827586209999</v>
      </c>
      <c r="AH15">
        <v>1</v>
      </c>
      <c r="AI15">
        <v>158</v>
      </c>
      <c r="AL15" t="s">
        <v>397</v>
      </c>
      <c r="AM15">
        <v>102</v>
      </c>
      <c r="AN15">
        <v>77</v>
      </c>
      <c r="AO15">
        <v>319.62337662340002</v>
      </c>
      <c r="AR15">
        <v>22</v>
      </c>
      <c r="AS15">
        <v>434.86363636359999</v>
      </c>
      <c r="AT15">
        <v>3</v>
      </c>
      <c r="AU15">
        <v>263</v>
      </c>
    </row>
    <row r="16" spans="2:51" x14ac:dyDescent="0.2">
      <c r="F16" t="s">
        <v>48</v>
      </c>
      <c r="G16">
        <v>8352</v>
      </c>
      <c r="H16">
        <v>6614</v>
      </c>
      <c r="I16">
        <v>512.10659207740002</v>
      </c>
      <c r="J16">
        <v>320</v>
      </c>
      <c r="K16">
        <v>879.33124999999995</v>
      </c>
      <c r="L16">
        <v>1318</v>
      </c>
      <c r="M16">
        <v>964.82852807280005</v>
      </c>
      <c r="N16">
        <v>414</v>
      </c>
      <c r="O16">
        <v>708.15942028990003</v>
      </c>
      <c r="R16">
        <v>6</v>
      </c>
      <c r="S16">
        <v>465</v>
      </c>
      <c r="V16" t="s">
        <v>420</v>
      </c>
      <c r="W16">
        <v>493</v>
      </c>
      <c r="X16">
        <v>387</v>
      </c>
      <c r="Y16">
        <v>261.1602067183</v>
      </c>
      <c r="Z16">
        <v>41</v>
      </c>
      <c r="AA16">
        <v>577.24390243899995</v>
      </c>
      <c r="AB16">
        <v>67</v>
      </c>
      <c r="AC16">
        <v>363.04477611940001</v>
      </c>
      <c r="AD16">
        <v>14</v>
      </c>
      <c r="AE16">
        <v>267.71428571429999</v>
      </c>
      <c r="AF16">
        <v>24</v>
      </c>
      <c r="AG16">
        <v>141.1666666667</v>
      </c>
      <c r="AH16">
        <v>1</v>
      </c>
      <c r="AI16">
        <v>274</v>
      </c>
      <c r="AL16" t="s">
        <v>420</v>
      </c>
      <c r="AM16">
        <v>5</v>
      </c>
      <c r="AN16">
        <v>4</v>
      </c>
      <c r="AO16">
        <v>115.25</v>
      </c>
      <c r="AP16">
        <v>2</v>
      </c>
      <c r="AQ16">
        <v>265.5</v>
      </c>
      <c r="AR16">
        <v>1</v>
      </c>
      <c r="AS16">
        <v>33</v>
      </c>
    </row>
    <row r="17" spans="6:49" x14ac:dyDescent="0.2">
      <c r="F17" t="s">
        <v>391</v>
      </c>
      <c r="G17">
        <v>52716</v>
      </c>
      <c r="H17">
        <v>39363</v>
      </c>
      <c r="I17">
        <v>443.46719000079997</v>
      </c>
      <c r="J17">
        <v>4783</v>
      </c>
      <c r="K17">
        <v>531.25695170400002</v>
      </c>
      <c r="L17">
        <v>9817</v>
      </c>
      <c r="M17">
        <v>694.33146582459995</v>
      </c>
      <c r="N17">
        <v>3410</v>
      </c>
      <c r="O17">
        <v>565.45835777130003</v>
      </c>
      <c r="R17">
        <v>126</v>
      </c>
      <c r="S17">
        <v>412.36507936509997</v>
      </c>
      <c r="V17" t="s">
        <v>421</v>
      </c>
      <c r="W17">
        <v>196</v>
      </c>
      <c r="X17">
        <v>68</v>
      </c>
      <c r="Y17">
        <v>222.0588235294</v>
      </c>
      <c r="Z17">
        <v>38</v>
      </c>
      <c r="AA17">
        <v>284.39473684209997</v>
      </c>
      <c r="AB17">
        <v>44</v>
      </c>
      <c r="AC17">
        <v>374.15909090909997</v>
      </c>
      <c r="AD17">
        <v>35</v>
      </c>
      <c r="AE17">
        <v>301.22857142859999</v>
      </c>
      <c r="AF17">
        <v>40</v>
      </c>
      <c r="AG17">
        <v>245.92500000000001</v>
      </c>
      <c r="AH17">
        <v>9</v>
      </c>
      <c r="AI17">
        <v>300.7777777778</v>
      </c>
      <c r="AL17" t="s">
        <v>421</v>
      </c>
      <c r="AM17">
        <v>7</v>
      </c>
      <c r="AN17">
        <v>4</v>
      </c>
      <c r="AO17">
        <v>244.25</v>
      </c>
      <c r="AP17">
        <v>4</v>
      </c>
      <c r="AQ17">
        <v>214.5</v>
      </c>
      <c r="AR17">
        <v>3</v>
      </c>
      <c r="AS17">
        <v>154.3333333333</v>
      </c>
    </row>
    <row r="18" spans="6:49" x14ac:dyDescent="0.2">
      <c r="F18" t="s">
        <v>68</v>
      </c>
      <c r="G18">
        <v>3090</v>
      </c>
      <c r="H18">
        <v>2503</v>
      </c>
      <c r="I18">
        <v>294.36636036760001</v>
      </c>
      <c r="J18">
        <v>236</v>
      </c>
      <c r="K18">
        <v>421.24152542370001</v>
      </c>
      <c r="L18">
        <v>384</v>
      </c>
      <c r="M18">
        <v>308.5130208333</v>
      </c>
      <c r="N18">
        <v>196</v>
      </c>
      <c r="O18">
        <v>512.14795918369998</v>
      </c>
      <c r="R18">
        <v>7</v>
      </c>
      <c r="S18">
        <v>616.71428571429999</v>
      </c>
      <c r="V18" t="s">
        <v>391</v>
      </c>
      <c r="W18">
        <v>52408</v>
      </c>
      <c r="X18">
        <v>38313</v>
      </c>
      <c r="Y18">
        <v>445.28499464930002</v>
      </c>
      <c r="Z18">
        <v>4475</v>
      </c>
      <c r="AA18">
        <v>542.73765363129996</v>
      </c>
      <c r="AB18">
        <v>8952</v>
      </c>
      <c r="AC18">
        <v>712.07216264520002</v>
      </c>
      <c r="AD18">
        <v>3432</v>
      </c>
      <c r="AE18">
        <v>567.21998834500005</v>
      </c>
      <c r="AF18">
        <v>1584</v>
      </c>
      <c r="AG18">
        <v>175.45643939390001</v>
      </c>
      <c r="AH18">
        <v>127</v>
      </c>
      <c r="AI18">
        <v>405.92913385830002</v>
      </c>
      <c r="AL18" t="s">
        <v>391</v>
      </c>
      <c r="AM18">
        <v>1526</v>
      </c>
      <c r="AN18">
        <v>1155</v>
      </c>
      <c r="AO18">
        <v>372.45974025970003</v>
      </c>
      <c r="AP18">
        <v>175</v>
      </c>
      <c r="AQ18">
        <v>589.41142857140005</v>
      </c>
      <c r="AR18">
        <v>330</v>
      </c>
      <c r="AS18">
        <v>368.61212121210002</v>
      </c>
      <c r="AT18">
        <v>40</v>
      </c>
      <c r="AU18">
        <v>283.64999999999998</v>
      </c>
      <c r="AV18">
        <v>1</v>
      </c>
      <c r="AW18">
        <v>31</v>
      </c>
    </row>
    <row r="19" spans="6:49" x14ac:dyDescent="0.2">
      <c r="F19" t="s">
        <v>34</v>
      </c>
      <c r="G19">
        <v>900</v>
      </c>
      <c r="H19">
        <v>590</v>
      </c>
      <c r="I19">
        <v>235.26949152540001</v>
      </c>
      <c r="J19">
        <v>106</v>
      </c>
      <c r="K19">
        <v>497.858490566</v>
      </c>
      <c r="L19">
        <v>147</v>
      </c>
      <c r="M19">
        <v>235.21088435370001</v>
      </c>
      <c r="N19">
        <v>156</v>
      </c>
      <c r="O19">
        <v>563.81410256410004</v>
      </c>
      <c r="R19">
        <v>7</v>
      </c>
      <c r="S19">
        <v>291.28571428570001</v>
      </c>
      <c r="V19" t="s">
        <v>409</v>
      </c>
      <c r="W19">
        <v>983</v>
      </c>
      <c r="X19">
        <v>604</v>
      </c>
      <c r="Y19">
        <v>249.23509933770001</v>
      </c>
      <c r="Z19">
        <v>112</v>
      </c>
      <c r="AA19">
        <v>498.13392857140002</v>
      </c>
      <c r="AB19">
        <v>154</v>
      </c>
      <c r="AC19">
        <v>266.48701298700001</v>
      </c>
      <c r="AD19">
        <v>152</v>
      </c>
      <c r="AE19">
        <v>564.44078947369997</v>
      </c>
      <c r="AF19">
        <v>67</v>
      </c>
      <c r="AG19">
        <v>155.65671641789999</v>
      </c>
      <c r="AH19">
        <v>6</v>
      </c>
      <c r="AI19">
        <v>329.1666666667</v>
      </c>
      <c r="AL19" t="s">
        <v>409</v>
      </c>
      <c r="AM19">
        <v>8</v>
      </c>
      <c r="AN19">
        <v>7</v>
      </c>
      <c r="AO19">
        <v>150.28571428570001</v>
      </c>
      <c r="AP19">
        <v>7</v>
      </c>
      <c r="AQ19">
        <v>260.85714285709997</v>
      </c>
      <c r="AR19">
        <v>1</v>
      </c>
      <c r="AS19">
        <v>47</v>
      </c>
    </row>
    <row r="20" spans="6:49" x14ac:dyDescent="0.2">
      <c r="F20" t="s">
        <v>55</v>
      </c>
      <c r="G20">
        <v>876</v>
      </c>
      <c r="H20">
        <v>397</v>
      </c>
      <c r="I20">
        <v>195.9899244332</v>
      </c>
      <c r="J20">
        <v>248</v>
      </c>
      <c r="K20">
        <v>324.1048387097</v>
      </c>
      <c r="L20">
        <v>157</v>
      </c>
      <c r="M20">
        <v>278.7643312102</v>
      </c>
      <c r="N20">
        <v>319</v>
      </c>
      <c r="O20">
        <v>603.99059561130002</v>
      </c>
      <c r="R20">
        <v>3</v>
      </c>
      <c r="S20">
        <v>710.66666666670005</v>
      </c>
      <c r="V20" t="s">
        <v>425</v>
      </c>
      <c r="W20">
        <v>284</v>
      </c>
      <c r="X20">
        <v>126</v>
      </c>
      <c r="Y20">
        <v>198.2698412698</v>
      </c>
      <c r="Z20">
        <v>88</v>
      </c>
      <c r="AA20">
        <v>255.7727272727</v>
      </c>
      <c r="AB20">
        <v>66</v>
      </c>
      <c r="AC20">
        <v>217.60606060609999</v>
      </c>
      <c r="AD20">
        <v>58</v>
      </c>
      <c r="AE20">
        <v>442.68965517240002</v>
      </c>
      <c r="AF20">
        <v>33</v>
      </c>
      <c r="AG20">
        <v>147.1818181818</v>
      </c>
      <c r="AH20">
        <v>1</v>
      </c>
      <c r="AI20">
        <v>603</v>
      </c>
      <c r="AL20" t="s">
        <v>425</v>
      </c>
      <c r="AM20">
        <v>5</v>
      </c>
      <c r="AN20">
        <v>3</v>
      </c>
      <c r="AO20">
        <v>100.3333333333</v>
      </c>
      <c r="AP20">
        <v>1</v>
      </c>
      <c r="AQ20">
        <v>163</v>
      </c>
      <c r="AR20">
        <v>2</v>
      </c>
      <c r="AS20">
        <v>66.5</v>
      </c>
    </row>
    <row r="21" spans="6:49" x14ac:dyDescent="0.2">
      <c r="F21" t="s">
        <v>62</v>
      </c>
      <c r="G21">
        <v>8508</v>
      </c>
      <c r="H21">
        <v>7018</v>
      </c>
      <c r="I21">
        <v>391.2180108293</v>
      </c>
      <c r="J21">
        <v>736</v>
      </c>
      <c r="K21">
        <v>655.63179347829998</v>
      </c>
      <c r="L21">
        <v>1097</v>
      </c>
      <c r="M21">
        <v>583.35186873290002</v>
      </c>
      <c r="N21">
        <v>381</v>
      </c>
      <c r="O21">
        <v>545.49343832019997</v>
      </c>
      <c r="R21">
        <v>12</v>
      </c>
      <c r="S21">
        <v>386.1666666667</v>
      </c>
      <c r="V21" t="s">
        <v>429</v>
      </c>
      <c r="W21">
        <v>1233</v>
      </c>
      <c r="X21">
        <v>947</v>
      </c>
      <c r="Y21">
        <v>302.63885955649999</v>
      </c>
      <c r="Z21">
        <v>99</v>
      </c>
      <c r="AA21">
        <v>456.51515151519999</v>
      </c>
      <c r="AB21">
        <v>185</v>
      </c>
      <c r="AC21">
        <v>396.93513513509998</v>
      </c>
      <c r="AD21">
        <v>56</v>
      </c>
      <c r="AE21">
        <v>450.80357142859998</v>
      </c>
      <c r="AF21">
        <v>44</v>
      </c>
      <c r="AG21">
        <v>174.9772727273</v>
      </c>
      <c r="AH21">
        <v>1</v>
      </c>
      <c r="AI21">
        <v>417</v>
      </c>
      <c r="AL21" t="s">
        <v>429</v>
      </c>
      <c r="AM21">
        <v>11</v>
      </c>
      <c r="AN21">
        <v>10</v>
      </c>
      <c r="AO21">
        <v>158.80000000000001</v>
      </c>
      <c r="AP21">
        <v>8</v>
      </c>
      <c r="AQ21">
        <v>307.375</v>
      </c>
      <c r="AR21">
        <v>1</v>
      </c>
      <c r="AS21">
        <v>193</v>
      </c>
    </row>
    <row r="22" spans="6:49" x14ac:dyDescent="0.2">
      <c r="F22" t="s">
        <v>64</v>
      </c>
      <c r="G22">
        <v>7179</v>
      </c>
      <c r="H22">
        <v>5454</v>
      </c>
      <c r="I22">
        <v>405.76824349100002</v>
      </c>
      <c r="J22">
        <v>443</v>
      </c>
      <c r="K22">
        <v>526.14221218959995</v>
      </c>
      <c r="L22">
        <v>1307</v>
      </c>
      <c r="M22">
        <v>722.33052792650005</v>
      </c>
      <c r="N22">
        <v>411</v>
      </c>
      <c r="O22">
        <v>546.01703163019999</v>
      </c>
      <c r="R22">
        <v>7</v>
      </c>
      <c r="S22">
        <v>516.42857142859998</v>
      </c>
      <c r="V22" t="s">
        <v>414</v>
      </c>
      <c r="W22">
        <v>3183</v>
      </c>
      <c r="X22">
        <v>2486</v>
      </c>
      <c r="Y22">
        <v>301.74698310539998</v>
      </c>
      <c r="Z22">
        <v>244</v>
      </c>
      <c r="AA22">
        <v>425.84836065569999</v>
      </c>
      <c r="AB22">
        <v>405</v>
      </c>
      <c r="AC22">
        <v>340.65432098769998</v>
      </c>
      <c r="AD22">
        <v>205</v>
      </c>
      <c r="AE22">
        <v>501.8390243902</v>
      </c>
      <c r="AF22">
        <v>80</v>
      </c>
      <c r="AG22">
        <v>244.82499999999999</v>
      </c>
      <c r="AH22">
        <v>7</v>
      </c>
      <c r="AI22">
        <v>616.71428571429999</v>
      </c>
      <c r="AL22" t="s">
        <v>414</v>
      </c>
      <c r="AM22">
        <v>31</v>
      </c>
      <c r="AN22">
        <v>17</v>
      </c>
      <c r="AO22">
        <v>102.6470588235</v>
      </c>
      <c r="AP22">
        <v>24</v>
      </c>
      <c r="AQ22">
        <v>257.3333333333</v>
      </c>
      <c r="AR22">
        <v>9</v>
      </c>
      <c r="AS22">
        <v>138.8888888889</v>
      </c>
      <c r="AT22">
        <v>5</v>
      </c>
      <c r="AU22">
        <v>395</v>
      </c>
    </row>
    <row r="23" spans="6:49" x14ac:dyDescent="0.2">
      <c r="F23" t="s">
        <v>73</v>
      </c>
      <c r="G23">
        <v>4936</v>
      </c>
      <c r="H23">
        <v>3877</v>
      </c>
      <c r="I23">
        <v>274.6912561259</v>
      </c>
      <c r="J23">
        <v>844</v>
      </c>
      <c r="K23">
        <v>377.05331753550001</v>
      </c>
      <c r="L23">
        <v>771</v>
      </c>
      <c r="M23">
        <v>346.55512321660001</v>
      </c>
      <c r="N23">
        <v>278</v>
      </c>
      <c r="O23">
        <v>433.71582733809998</v>
      </c>
      <c r="R23">
        <v>10</v>
      </c>
      <c r="S23">
        <v>292.60000000000002</v>
      </c>
      <c r="V23" t="s">
        <v>410</v>
      </c>
      <c r="W23">
        <v>5240</v>
      </c>
      <c r="X23">
        <v>3555</v>
      </c>
      <c r="Y23">
        <v>382.4483825598</v>
      </c>
      <c r="Z23">
        <v>444</v>
      </c>
      <c r="AA23">
        <v>521.24324324320003</v>
      </c>
      <c r="AB23">
        <v>1300</v>
      </c>
      <c r="AC23">
        <v>567.21230769229999</v>
      </c>
      <c r="AD23">
        <v>247</v>
      </c>
      <c r="AE23">
        <v>503.46558704450001</v>
      </c>
      <c r="AF23">
        <v>125</v>
      </c>
      <c r="AG23">
        <v>158.16800000000001</v>
      </c>
      <c r="AH23">
        <v>13</v>
      </c>
      <c r="AI23">
        <v>227.69230769230001</v>
      </c>
      <c r="AL23" t="s">
        <v>410</v>
      </c>
      <c r="AM23">
        <v>40</v>
      </c>
      <c r="AN23">
        <v>34</v>
      </c>
      <c r="AO23">
        <v>216.20588235290001</v>
      </c>
      <c r="AP23">
        <v>18</v>
      </c>
      <c r="AQ23">
        <v>314.94444444440001</v>
      </c>
      <c r="AR23">
        <v>6</v>
      </c>
      <c r="AS23">
        <v>135.3333333333</v>
      </c>
    </row>
    <row r="24" spans="6:49" x14ac:dyDescent="0.2">
      <c r="F24" t="s">
        <v>45</v>
      </c>
      <c r="G24">
        <v>1486</v>
      </c>
      <c r="H24">
        <v>1169</v>
      </c>
      <c r="I24">
        <v>297.32591958939997</v>
      </c>
      <c r="J24">
        <v>135</v>
      </c>
      <c r="K24">
        <v>481.94814814810002</v>
      </c>
      <c r="L24">
        <v>251</v>
      </c>
      <c r="M24">
        <v>455.45019920319999</v>
      </c>
      <c r="N24">
        <v>64</v>
      </c>
      <c r="O24">
        <v>542.234375</v>
      </c>
      <c r="R24">
        <v>2</v>
      </c>
      <c r="S24">
        <v>347.5</v>
      </c>
      <c r="V24" t="s">
        <v>427</v>
      </c>
      <c r="W24">
        <v>7374</v>
      </c>
      <c r="X24">
        <v>5469</v>
      </c>
      <c r="Y24">
        <v>405.30206619130001</v>
      </c>
      <c r="Z24">
        <v>461</v>
      </c>
      <c r="AA24">
        <v>516.6507592191</v>
      </c>
      <c r="AB24">
        <v>1322</v>
      </c>
      <c r="AC24">
        <v>704.89409984869997</v>
      </c>
      <c r="AD24">
        <v>418</v>
      </c>
      <c r="AE24">
        <v>560.99521531100004</v>
      </c>
      <c r="AF24">
        <v>156</v>
      </c>
      <c r="AG24">
        <v>193.22435897439999</v>
      </c>
      <c r="AH24">
        <v>9</v>
      </c>
      <c r="AI24">
        <v>590.44444444440001</v>
      </c>
      <c r="AL24" t="s">
        <v>427</v>
      </c>
      <c r="AM24">
        <v>96</v>
      </c>
      <c r="AN24">
        <v>68</v>
      </c>
      <c r="AO24">
        <v>236.1911764706</v>
      </c>
      <c r="AP24">
        <v>39</v>
      </c>
      <c r="AQ24">
        <v>271</v>
      </c>
      <c r="AR24">
        <v>26</v>
      </c>
      <c r="AS24">
        <v>251.92307692310001</v>
      </c>
      <c r="AT24">
        <v>2</v>
      </c>
      <c r="AU24">
        <v>154</v>
      </c>
    </row>
    <row r="25" spans="6:49" x14ac:dyDescent="0.2">
      <c r="F25" t="s">
        <v>66</v>
      </c>
      <c r="G25">
        <v>5173</v>
      </c>
      <c r="H25">
        <v>3596</v>
      </c>
      <c r="I25">
        <v>385.18548387099997</v>
      </c>
      <c r="J25">
        <v>434</v>
      </c>
      <c r="K25">
        <v>520.58525345620001</v>
      </c>
      <c r="L25">
        <v>1320</v>
      </c>
      <c r="M25">
        <v>571.77878787880002</v>
      </c>
      <c r="N25">
        <v>244</v>
      </c>
      <c r="O25">
        <v>513.56967213109999</v>
      </c>
      <c r="R25">
        <v>13</v>
      </c>
      <c r="S25">
        <v>267.84615384620002</v>
      </c>
      <c r="V25" t="s">
        <v>408</v>
      </c>
      <c r="W25">
        <v>18509</v>
      </c>
      <c r="X25">
        <v>14751</v>
      </c>
      <c r="Y25">
        <v>329.57331706320002</v>
      </c>
      <c r="Z25">
        <v>2193</v>
      </c>
      <c r="AA25">
        <v>489.67761057910002</v>
      </c>
      <c r="AB25">
        <v>2129</v>
      </c>
      <c r="AC25">
        <v>424.08125880699998</v>
      </c>
      <c r="AD25">
        <v>900</v>
      </c>
      <c r="AE25">
        <v>429.97777777779999</v>
      </c>
      <c r="AF25">
        <v>707</v>
      </c>
      <c r="AG25">
        <v>162.0212164074</v>
      </c>
      <c r="AH25">
        <v>22</v>
      </c>
      <c r="AI25">
        <v>423.45454545450002</v>
      </c>
      <c r="AL25" t="s">
        <v>408</v>
      </c>
      <c r="AM25">
        <v>355</v>
      </c>
      <c r="AN25">
        <v>254</v>
      </c>
      <c r="AO25">
        <v>196.01574803150001</v>
      </c>
      <c r="AP25">
        <v>155</v>
      </c>
      <c r="AQ25">
        <v>379.03870967739999</v>
      </c>
      <c r="AR25">
        <v>86</v>
      </c>
      <c r="AS25">
        <v>192.41860465120001</v>
      </c>
      <c r="AT25">
        <v>15</v>
      </c>
      <c r="AU25">
        <v>174.3333333333</v>
      </c>
    </row>
    <row r="26" spans="6:49" x14ac:dyDescent="0.2">
      <c r="F26" t="s">
        <v>32</v>
      </c>
      <c r="G26">
        <v>199</v>
      </c>
      <c r="H26">
        <v>89</v>
      </c>
      <c r="I26">
        <v>129.51685393259999</v>
      </c>
      <c r="J26">
        <v>86</v>
      </c>
      <c r="K26">
        <v>240.6976744186</v>
      </c>
      <c r="L26">
        <v>52</v>
      </c>
      <c r="M26">
        <v>126.25</v>
      </c>
      <c r="N26">
        <v>57</v>
      </c>
      <c r="O26">
        <v>435.17543859649999</v>
      </c>
      <c r="R26">
        <v>1</v>
      </c>
      <c r="S26">
        <v>603</v>
      </c>
      <c r="V26" t="s">
        <v>406</v>
      </c>
      <c r="W26">
        <v>1881</v>
      </c>
      <c r="X26">
        <v>1387</v>
      </c>
      <c r="Y26">
        <v>286.10454217739999</v>
      </c>
      <c r="Z26">
        <v>268</v>
      </c>
      <c r="AA26">
        <v>453.41791044780001</v>
      </c>
      <c r="AB26">
        <v>340</v>
      </c>
      <c r="AC26">
        <v>286.80294117649998</v>
      </c>
      <c r="AD26">
        <v>87</v>
      </c>
      <c r="AE26">
        <v>324.54022988510002</v>
      </c>
      <c r="AF26">
        <v>66</v>
      </c>
      <c r="AG26">
        <v>203.96969696970001</v>
      </c>
      <c r="AH26">
        <v>1</v>
      </c>
      <c r="AI26">
        <v>246</v>
      </c>
      <c r="AL26" t="s">
        <v>406</v>
      </c>
      <c r="AM26">
        <v>30</v>
      </c>
      <c r="AN26">
        <v>21</v>
      </c>
      <c r="AO26">
        <v>227.4761904762</v>
      </c>
      <c r="AP26">
        <v>12</v>
      </c>
      <c r="AQ26">
        <v>393.4166666667</v>
      </c>
      <c r="AR26">
        <v>9</v>
      </c>
      <c r="AS26">
        <v>123.44444444440001</v>
      </c>
    </row>
    <row r="27" spans="6:49" x14ac:dyDescent="0.2">
      <c r="F27" t="s">
        <v>71</v>
      </c>
      <c r="G27">
        <v>4073</v>
      </c>
      <c r="H27">
        <v>3789</v>
      </c>
      <c r="I27">
        <v>237.4842966482</v>
      </c>
      <c r="J27">
        <v>718</v>
      </c>
      <c r="K27">
        <v>357.0264623955</v>
      </c>
      <c r="L27">
        <v>102</v>
      </c>
      <c r="M27">
        <v>164.0882352941</v>
      </c>
      <c r="N27">
        <v>176</v>
      </c>
      <c r="O27">
        <v>246.8522727273</v>
      </c>
      <c r="R27">
        <v>6</v>
      </c>
      <c r="S27">
        <v>301.3333333333</v>
      </c>
      <c r="V27" t="s">
        <v>80</v>
      </c>
      <c r="W27">
        <v>5196</v>
      </c>
      <c r="X27">
        <v>3936</v>
      </c>
      <c r="Y27">
        <v>282.83409552849997</v>
      </c>
      <c r="Z27">
        <v>852</v>
      </c>
      <c r="AA27">
        <v>385.10211267609998</v>
      </c>
      <c r="AB27">
        <v>813</v>
      </c>
      <c r="AC27">
        <v>362.01230012299999</v>
      </c>
      <c r="AD27">
        <v>285</v>
      </c>
      <c r="AE27">
        <v>453.25614035090001</v>
      </c>
      <c r="AF27">
        <v>153</v>
      </c>
      <c r="AG27">
        <v>157.1045751634</v>
      </c>
      <c r="AH27">
        <v>9</v>
      </c>
      <c r="AI27">
        <v>230.7777777778</v>
      </c>
      <c r="AL27" t="s">
        <v>80</v>
      </c>
      <c r="AM27">
        <v>77</v>
      </c>
      <c r="AN27">
        <v>57</v>
      </c>
      <c r="AO27">
        <v>171.84210526320001</v>
      </c>
      <c r="AP27">
        <v>31</v>
      </c>
      <c r="AQ27">
        <v>316.3548387097</v>
      </c>
      <c r="AR27">
        <v>17</v>
      </c>
      <c r="AS27">
        <v>122.5294117647</v>
      </c>
      <c r="AT27">
        <v>3</v>
      </c>
      <c r="AU27">
        <v>180</v>
      </c>
    </row>
    <row r="28" spans="6:49" x14ac:dyDescent="0.2">
      <c r="F28" t="s">
        <v>31</v>
      </c>
      <c r="G28">
        <v>1664</v>
      </c>
      <c r="H28">
        <v>1271</v>
      </c>
      <c r="I28">
        <v>273.50432730130001</v>
      </c>
      <c r="J28">
        <v>259</v>
      </c>
      <c r="K28">
        <v>456.78764478760002</v>
      </c>
      <c r="L28">
        <v>316</v>
      </c>
      <c r="M28">
        <v>263.6265822785</v>
      </c>
      <c r="N28">
        <v>76</v>
      </c>
      <c r="O28">
        <v>271.88157894739999</v>
      </c>
      <c r="R28">
        <v>1</v>
      </c>
      <c r="S28">
        <v>246</v>
      </c>
      <c r="V28" t="s">
        <v>405</v>
      </c>
      <c r="W28">
        <v>43883</v>
      </c>
      <c r="X28">
        <v>33261</v>
      </c>
      <c r="Y28">
        <v>335.52992994800002</v>
      </c>
      <c r="Z28">
        <v>4761</v>
      </c>
      <c r="AA28">
        <v>466.3925645873</v>
      </c>
      <c r="AB28">
        <v>6714</v>
      </c>
      <c r="AC28">
        <v>481.19496574319999</v>
      </c>
      <c r="AD28">
        <v>2408</v>
      </c>
      <c r="AE28">
        <v>474.60049833890002</v>
      </c>
      <c r="AF28">
        <v>1431</v>
      </c>
      <c r="AG28">
        <v>170.8825995807</v>
      </c>
      <c r="AH28">
        <v>69</v>
      </c>
      <c r="AI28">
        <v>394.5652173913</v>
      </c>
      <c r="AL28" t="s">
        <v>405</v>
      </c>
      <c r="AM28">
        <v>653</v>
      </c>
      <c r="AN28">
        <v>471</v>
      </c>
      <c r="AO28">
        <v>196.30148619959999</v>
      </c>
      <c r="AP28">
        <v>295</v>
      </c>
      <c r="AQ28">
        <v>339.46101694919997</v>
      </c>
      <c r="AR28">
        <v>157</v>
      </c>
      <c r="AS28">
        <v>182.97452229300001</v>
      </c>
      <c r="AT28">
        <v>25</v>
      </c>
      <c r="AU28">
        <v>217.52</v>
      </c>
    </row>
    <row r="29" spans="6:49" x14ac:dyDescent="0.2">
      <c r="F29" t="s">
        <v>52</v>
      </c>
      <c r="G29">
        <v>4948</v>
      </c>
      <c r="H29">
        <v>3802</v>
      </c>
      <c r="I29">
        <v>306.59600210420001</v>
      </c>
      <c r="J29">
        <v>736</v>
      </c>
      <c r="K29">
        <v>446.11820652170002</v>
      </c>
      <c r="L29">
        <v>847</v>
      </c>
      <c r="M29">
        <v>248.48996458089999</v>
      </c>
      <c r="N29">
        <v>298</v>
      </c>
      <c r="O29">
        <v>364.23154362420001</v>
      </c>
      <c r="R29">
        <v>1</v>
      </c>
      <c r="S29">
        <v>64</v>
      </c>
      <c r="V29" t="s">
        <v>389</v>
      </c>
      <c r="W29">
        <v>10429</v>
      </c>
      <c r="X29">
        <v>4922</v>
      </c>
      <c r="Y29">
        <v>267.41150172729999</v>
      </c>
      <c r="Z29">
        <v>853</v>
      </c>
      <c r="AA29">
        <v>582.85814771399998</v>
      </c>
      <c r="AB29">
        <v>3736</v>
      </c>
      <c r="AC29">
        <v>693.58137044969999</v>
      </c>
      <c r="AD29">
        <v>1252</v>
      </c>
      <c r="AE29">
        <v>480.41007194240001</v>
      </c>
      <c r="AF29">
        <v>506</v>
      </c>
      <c r="AG29">
        <v>171.93873517790001</v>
      </c>
      <c r="AH29">
        <v>13</v>
      </c>
      <c r="AI29">
        <v>620.30769230769999</v>
      </c>
      <c r="AL29" t="s">
        <v>389</v>
      </c>
      <c r="AM29">
        <v>274</v>
      </c>
      <c r="AN29">
        <v>195</v>
      </c>
      <c r="AO29">
        <v>375.67179487179999</v>
      </c>
      <c r="AP29">
        <v>25</v>
      </c>
      <c r="AQ29">
        <v>458.48</v>
      </c>
      <c r="AR29">
        <v>72</v>
      </c>
      <c r="AS29">
        <v>428.3888888889</v>
      </c>
      <c r="AT29">
        <v>7</v>
      </c>
      <c r="AU29">
        <v>191.42857142860001</v>
      </c>
    </row>
    <row r="30" spans="6:49" x14ac:dyDescent="0.2">
      <c r="F30" t="s">
        <v>405</v>
      </c>
      <c r="G30">
        <v>43032</v>
      </c>
      <c r="H30">
        <v>33555</v>
      </c>
      <c r="I30">
        <v>331.8247653107</v>
      </c>
      <c r="J30">
        <v>4981</v>
      </c>
      <c r="K30">
        <v>457.96346115239999</v>
      </c>
      <c r="L30">
        <v>6751</v>
      </c>
      <c r="M30">
        <v>479.06576803439998</v>
      </c>
      <c r="N30">
        <v>2656</v>
      </c>
      <c r="O30">
        <v>486.18109939760001</v>
      </c>
      <c r="R30">
        <v>70</v>
      </c>
      <c r="S30">
        <v>379.44285714289998</v>
      </c>
      <c r="V30" t="s">
        <v>426</v>
      </c>
      <c r="W30">
        <v>32167</v>
      </c>
      <c r="X30">
        <v>27813</v>
      </c>
      <c r="Y30">
        <v>456.01236920640002</v>
      </c>
      <c r="Z30">
        <v>1848</v>
      </c>
      <c r="AA30">
        <v>733.85119047620003</v>
      </c>
      <c r="AB30">
        <v>1026</v>
      </c>
      <c r="AC30">
        <v>363.1179337232</v>
      </c>
      <c r="AD30">
        <v>2311</v>
      </c>
      <c r="AE30">
        <v>332.24058848980002</v>
      </c>
      <c r="AF30">
        <v>985</v>
      </c>
      <c r="AG30">
        <v>166.8862944162</v>
      </c>
      <c r="AH30">
        <v>32</v>
      </c>
      <c r="AI30">
        <v>250.1875</v>
      </c>
      <c r="AL30" t="s">
        <v>426</v>
      </c>
      <c r="AM30">
        <v>517</v>
      </c>
      <c r="AN30">
        <v>412</v>
      </c>
      <c r="AO30">
        <v>286.18203883500001</v>
      </c>
      <c r="AP30">
        <v>128</v>
      </c>
      <c r="AQ30">
        <v>441.1953125</v>
      </c>
      <c r="AR30">
        <v>96</v>
      </c>
      <c r="AS30">
        <v>143.8541666667</v>
      </c>
      <c r="AT30">
        <v>9</v>
      </c>
      <c r="AU30">
        <v>296.1111111111</v>
      </c>
    </row>
    <row r="31" spans="6:49" x14ac:dyDescent="0.2">
      <c r="F31" t="s">
        <v>25</v>
      </c>
      <c r="G31">
        <v>18846</v>
      </c>
      <c r="H31">
        <v>16584</v>
      </c>
      <c r="I31">
        <v>535.69096719729998</v>
      </c>
      <c r="J31">
        <v>1232</v>
      </c>
      <c r="K31">
        <v>843.80113636359999</v>
      </c>
      <c r="L31">
        <v>1240</v>
      </c>
      <c r="M31">
        <v>436.2661290323</v>
      </c>
      <c r="N31">
        <v>992</v>
      </c>
      <c r="O31">
        <v>356.11627906979999</v>
      </c>
      <c r="R31">
        <v>30</v>
      </c>
      <c r="S31">
        <v>357.8</v>
      </c>
      <c r="V31" t="s">
        <v>382</v>
      </c>
      <c r="W31">
        <v>19457</v>
      </c>
      <c r="X31">
        <v>16508</v>
      </c>
      <c r="Y31">
        <v>532.40604555369998</v>
      </c>
      <c r="Z31">
        <v>1283</v>
      </c>
      <c r="AA31">
        <v>837.93842556510003</v>
      </c>
      <c r="AB31">
        <v>1366</v>
      </c>
      <c r="AC31">
        <v>462.55270863840002</v>
      </c>
      <c r="AD31">
        <v>1050</v>
      </c>
      <c r="AE31">
        <v>359.62559694359999</v>
      </c>
      <c r="AF31">
        <v>503</v>
      </c>
      <c r="AG31">
        <v>163.11952191239999</v>
      </c>
      <c r="AH31">
        <v>30</v>
      </c>
      <c r="AI31">
        <v>357.8</v>
      </c>
      <c r="AL31" t="s">
        <v>382</v>
      </c>
      <c r="AM31">
        <v>327</v>
      </c>
      <c r="AN31">
        <v>235</v>
      </c>
      <c r="AO31">
        <v>313.41276595739998</v>
      </c>
      <c r="AP31">
        <v>67</v>
      </c>
      <c r="AQ31">
        <v>524.68656716420003</v>
      </c>
      <c r="AR31">
        <v>72</v>
      </c>
      <c r="AS31">
        <v>185.9722222222</v>
      </c>
      <c r="AT31">
        <v>20</v>
      </c>
      <c r="AU31">
        <v>302.85000000000002</v>
      </c>
    </row>
    <row r="32" spans="6:49" x14ac:dyDescent="0.2">
      <c r="F32" t="s">
        <v>39</v>
      </c>
      <c r="G32">
        <v>13146</v>
      </c>
      <c r="H32">
        <v>10502</v>
      </c>
      <c r="I32">
        <v>386.35120464720001</v>
      </c>
      <c r="J32">
        <v>509</v>
      </c>
      <c r="K32">
        <v>725.31041257369998</v>
      </c>
      <c r="L32">
        <v>1696</v>
      </c>
      <c r="M32">
        <v>500.922759434</v>
      </c>
      <c r="N32">
        <v>923</v>
      </c>
      <c r="O32">
        <v>579.95882990250004</v>
      </c>
      <c r="R32">
        <v>25</v>
      </c>
      <c r="S32">
        <v>556.32000000000005</v>
      </c>
      <c r="V32" t="s">
        <v>394</v>
      </c>
      <c r="W32">
        <v>3395</v>
      </c>
      <c r="X32">
        <v>2140</v>
      </c>
      <c r="Y32">
        <v>438.41168224299997</v>
      </c>
      <c r="Z32">
        <v>408</v>
      </c>
      <c r="AA32">
        <v>478.8112745098</v>
      </c>
      <c r="AB32">
        <v>628</v>
      </c>
      <c r="AC32">
        <v>503.20541401269998</v>
      </c>
      <c r="AD32">
        <v>501</v>
      </c>
      <c r="AE32">
        <v>621.36926147700001</v>
      </c>
      <c r="AF32">
        <v>122</v>
      </c>
      <c r="AG32">
        <v>154.57377049179999</v>
      </c>
      <c r="AH32">
        <v>4</v>
      </c>
      <c r="AI32">
        <v>641</v>
      </c>
      <c r="AL32" t="s">
        <v>394</v>
      </c>
      <c r="AM32">
        <v>118</v>
      </c>
      <c r="AN32">
        <v>89</v>
      </c>
      <c r="AO32">
        <v>443.53932584270001</v>
      </c>
      <c r="AP32">
        <v>11</v>
      </c>
      <c r="AQ32">
        <v>742.36363636359999</v>
      </c>
      <c r="AR32">
        <v>28</v>
      </c>
      <c r="AS32">
        <v>315.28571428570001</v>
      </c>
      <c r="AT32">
        <v>1</v>
      </c>
      <c r="AU32">
        <v>780</v>
      </c>
    </row>
    <row r="33" spans="6:47" x14ac:dyDescent="0.2">
      <c r="F33" t="s">
        <v>72</v>
      </c>
      <c r="G33">
        <v>5341</v>
      </c>
      <c r="H33">
        <v>2536</v>
      </c>
      <c r="I33">
        <v>363.42998027610003</v>
      </c>
      <c r="J33">
        <v>603</v>
      </c>
      <c r="K33">
        <v>593.39137645109997</v>
      </c>
      <c r="L33">
        <v>1832</v>
      </c>
      <c r="M33">
        <v>690.93122270740002</v>
      </c>
      <c r="N33">
        <v>966</v>
      </c>
      <c r="O33">
        <v>908.72981366459999</v>
      </c>
      <c r="R33">
        <v>7</v>
      </c>
      <c r="S33">
        <v>333.57142857140002</v>
      </c>
      <c r="V33" t="s">
        <v>385</v>
      </c>
      <c r="W33">
        <v>7216</v>
      </c>
      <c r="X33">
        <v>4554</v>
      </c>
      <c r="Y33">
        <v>284.1111111111</v>
      </c>
      <c r="Z33">
        <v>572</v>
      </c>
      <c r="AA33">
        <v>565.54720279720004</v>
      </c>
      <c r="AB33">
        <v>1533</v>
      </c>
      <c r="AC33">
        <v>355.73189823870001</v>
      </c>
      <c r="AD33">
        <v>762</v>
      </c>
      <c r="AE33">
        <v>446.66929133859998</v>
      </c>
      <c r="AF33">
        <v>358</v>
      </c>
      <c r="AG33">
        <v>175.39385474860001</v>
      </c>
      <c r="AH33">
        <v>9</v>
      </c>
      <c r="AI33">
        <v>650.7777777778</v>
      </c>
      <c r="AL33" t="s">
        <v>385</v>
      </c>
      <c r="AM33">
        <v>257</v>
      </c>
      <c r="AN33">
        <v>195</v>
      </c>
      <c r="AO33">
        <v>315.96923076920001</v>
      </c>
      <c r="AP33">
        <v>12</v>
      </c>
      <c r="AQ33">
        <v>442.75</v>
      </c>
      <c r="AR33">
        <v>54</v>
      </c>
      <c r="AS33">
        <v>302.35185185189999</v>
      </c>
      <c r="AT33">
        <v>8</v>
      </c>
      <c r="AU33">
        <v>496.75</v>
      </c>
    </row>
    <row r="34" spans="6:47" x14ac:dyDescent="0.2">
      <c r="F34" t="s">
        <v>58</v>
      </c>
      <c r="G34">
        <v>6605</v>
      </c>
      <c r="H34">
        <v>4387</v>
      </c>
      <c r="I34">
        <v>268.18851151130002</v>
      </c>
      <c r="J34">
        <v>544</v>
      </c>
      <c r="K34">
        <v>537.90625</v>
      </c>
      <c r="L34">
        <v>1451</v>
      </c>
      <c r="M34">
        <v>317.09372846309998</v>
      </c>
      <c r="N34">
        <v>758</v>
      </c>
      <c r="O34">
        <v>440.2704485488</v>
      </c>
      <c r="R34">
        <v>9</v>
      </c>
      <c r="S34">
        <v>650.7777777778</v>
      </c>
      <c r="V34" t="s">
        <v>428</v>
      </c>
      <c r="W34">
        <v>5500</v>
      </c>
      <c r="X34">
        <v>2491</v>
      </c>
      <c r="Y34">
        <v>361.04337349399998</v>
      </c>
      <c r="Z34">
        <v>581</v>
      </c>
      <c r="AA34">
        <v>581.80206540450001</v>
      </c>
      <c r="AB34">
        <v>1805</v>
      </c>
      <c r="AC34">
        <v>686.84099722990004</v>
      </c>
      <c r="AD34">
        <v>941</v>
      </c>
      <c r="AE34">
        <v>905.03081827840003</v>
      </c>
      <c r="AF34">
        <v>257</v>
      </c>
      <c r="AG34">
        <v>182.71595330740001</v>
      </c>
      <c r="AH34">
        <v>6</v>
      </c>
      <c r="AI34">
        <v>374.5</v>
      </c>
      <c r="AL34" t="s">
        <v>428</v>
      </c>
      <c r="AM34">
        <v>89</v>
      </c>
      <c r="AN34">
        <v>55</v>
      </c>
      <c r="AO34">
        <v>295.10909090910002</v>
      </c>
      <c r="AP34">
        <v>20</v>
      </c>
      <c r="AQ34">
        <v>426.95</v>
      </c>
      <c r="AR34">
        <v>26</v>
      </c>
      <c r="AS34">
        <v>156.30769230769999</v>
      </c>
      <c r="AT34">
        <v>8</v>
      </c>
      <c r="AU34">
        <v>203.5</v>
      </c>
    </row>
    <row r="35" spans="6:47" x14ac:dyDescent="0.2">
      <c r="F35" t="s">
        <v>53</v>
      </c>
      <c r="G35">
        <v>4873</v>
      </c>
      <c r="H35">
        <v>3201</v>
      </c>
      <c r="I35">
        <v>480.8344267416</v>
      </c>
      <c r="J35">
        <v>598</v>
      </c>
      <c r="K35">
        <v>541.81939799329996</v>
      </c>
      <c r="L35">
        <v>952</v>
      </c>
      <c r="M35">
        <v>508.86134453779999</v>
      </c>
      <c r="N35">
        <v>716</v>
      </c>
      <c r="O35">
        <v>610.79888268160005</v>
      </c>
      <c r="R35">
        <v>4</v>
      </c>
      <c r="S35">
        <v>641</v>
      </c>
      <c r="V35" t="s">
        <v>384</v>
      </c>
      <c r="W35">
        <v>13436</v>
      </c>
      <c r="X35">
        <v>10429</v>
      </c>
      <c r="Y35">
        <v>388.37322593020002</v>
      </c>
      <c r="Z35">
        <v>542</v>
      </c>
      <c r="AA35">
        <v>712.74354243539995</v>
      </c>
      <c r="AB35">
        <v>1735</v>
      </c>
      <c r="AC35">
        <v>502.17521613830002</v>
      </c>
      <c r="AD35">
        <v>924</v>
      </c>
      <c r="AE35">
        <v>574.2489177489</v>
      </c>
      <c r="AF35">
        <v>323</v>
      </c>
      <c r="AG35">
        <v>173.27018633540001</v>
      </c>
      <c r="AH35">
        <v>25</v>
      </c>
      <c r="AI35">
        <v>556.32000000000005</v>
      </c>
      <c r="AL35" t="s">
        <v>384</v>
      </c>
      <c r="AM35">
        <v>157</v>
      </c>
      <c r="AN35">
        <v>121</v>
      </c>
      <c r="AO35">
        <v>274.0330578512</v>
      </c>
      <c r="AP35">
        <v>36</v>
      </c>
      <c r="AQ35">
        <v>499.9722222222</v>
      </c>
      <c r="AR35">
        <v>31</v>
      </c>
      <c r="AS35">
        <v>168.12903225810001</v>
      </c>
      <c r="AT35">
        <v>5</v>
      </c>
      <c r="AU35">
        <v>189.2</v>
      </c>
    </row>
    <row r="36" spans="6:47" x14ac:dyDescent="0.2">
      <c r="F36" t="s">
        <v>57</v>
      </c>
      <c r="G36">
        <v>9902</v>
      </c>
      <c r="H36">
        <v>4822</v>
      </c>
      <c r="I36">
        <v>256.831155362</v>
      </c>
      <c r="J36">
        <v>858</v>
      </c>
      <c r="K36">
        <v>580.91491841489994</v>
      </c>
      <c r="L36">
        <v>3797</v>
      </c>
      <c r="M36">
        <v>694.74953910980003</v>
      </c>
      <c r="N36">
        <v>1270</v>
      </c>
      <c r="O36">
        <v>475.49408983450002</v>
      </c>
      <c r="R36">
        <v>13</v>
      </c>
      <c r="S36">
        <v>620.30769230769999</v>
      </c>
      <c r="V36" t="s">
        <v>381</v>
      </c>
      <c r="W36">
        <v>91600</v>
      </c>
      <c r="X36">
        <v>68857</v>
      </c>
      <c r="Y36">
        <v>435.25312263990003</v>
      </c>
      <c r="Z36">
        <v>6087</v>
      </c>
      <c r="AA36">
        <v>685.32807622799999</v>
      </c>
      <c r="AB36">
        <v>11829</v>
      </c>
      <c r="AC36">
        <v>555.24541381350002</v>
      </c>
      <c r="AD36">
        <v>7741</v>
      </c>
      <c r="AE36">
        <v>488.46284089440002</v>
      </c>
      <c r="AF36">
        <v>3054</v>
      </c>
      <c r="AG36">
        <v>169.61664482309999</v>
      </c>
      <c r="AH36">
        <v>119</v>
      </c>
      <c r="AI36">
        <v>431.76470588239999</v>
      </c>
      <c r="AL36" t="s">
        <v>381</v>
      </c>
      <c r="AM36">
        <v>1739</v>
      </c>
      <c r="AN36">
        <v>1302</v>
      </c>
      <c r="AO36">
        <v>318.96543778799997</v>
      </c>
      <c r="AP36">
        <v>299</v>
      </c>
      <c r="AQ36">
        <v>478.61538461539999</v>
      </c>
      <c r="AR36">
        <v>379</v>
      </c>
      <c r="AS36">
        <v>243.99736147760001</v>
      </c>
      <c r="AT36">
        <v>58</v>
      </c>
      <c r="AU36">
        <v>299.82758620689998</v>
      </c>
    </row>
    <row r="37" spans="6:47" x14ac:dyDescent="0.2">
      <c r="F37" t="s">
        <v>77</v>
      </c>
      <c r="G37">
        <v>31255</v>
      </c>
      <c r="H37">
        <v>28228</v>
      </c>
      <c r="I37">
        <v>455.34843761069999</v>
      </c>
      <c r="J37">
        <v>1792</v>
      </c>
      <c r="K37">
        <v>744.61997767859998</v>
      </c>
      <c r="L37">
        <v>761</v>
      </c>
      <c r="M37">
        <v>256.3140604468</v>
      </c>
      <c r="N37">
        <v>2236</v>
      </c>
      <c r="O37">
        <v>314.40831842580002</v>
      </c>
      <c r="R37">
        <v>30</v>
      </c>
      <c r="S37">
        <v>227.5</v>
      </c>
      <c r="V37" t="s">
        <v>407</v>
      </c>
      <c r="W37">
        <v>588</v>
      </c>
      <c r="X37">
        <v>293</v>
      </c>
      <c r="Y37">
        <v>147.3959044369</v>
      </c>
      <c r="Z37">
        <v>252</v>
      </c>
      <c r="AA37">
        <v>211.69444444440001</v>
      </c>
      <c r="AB37">
        <v>129</v>
      </c>
      <c r="AC37">
        <v>160.77519379840001</v>
      </c>
      <c r="AD37">
        <v>110</v>
      </c>
      <c r="AE37">
        <v>228.51818181819999</v>
      </c>
      <c r="AF37">
        <v>51</v>
      </c>
      <c r="AG37">
        <v>191.29411764709999</v>
      </c>
      <c r="AH37">
        <v>5</v>
      </c>
      <c r="AI37">
        <v>350</v>
      </c>
      <c r="AL37" t="s">
        <v>407</v>
      </c>
      <c r="AM37">
        <v>16</v>
      </c>
      <c r="AN37">
        <v>11</v>
      </c>
      <c r="AO37">
        <v>84.181818181799997</v>
      </c>
      <c r="AP37">
        <v>11</v>
      </c>
      <c r="AQ37">
        <v>198.54545454550001</v>
      </c>
      <c r="AR37">
        <v>4</v>
      </c>
      <c r="AS37">
        <v>118.25</v>
      </c>
      <c r="AT37">
        <v>1</v>
      </c>
      <c r="AU37">
        <v>124</v>
      </c>
    </row>
    <row r="38" spans="6:47" x14ac:dyDescent="0.2">
      <c r="F38" t="s">
        <v>381</v>
      </c>
      <c r="G38">
        <v>89968</v>
      </c>
      <c r="H38">
        <v>70260</v>
      </c>
      <c r="I38">
        <v>436.5356202406</v>
      </c>
      <c r="J38">
        <v>6136</v>
      </c>
      <c r="K38">
        <v>687.0883311604</v>
      </c>
      <c r="L38">
        <v>11729</v>
      </c>
      <c r="M38">
        <v>548.54454770229995</v>
      </c>
      <c r="N38">
        <v>7861</v>
      </c>
      <c r="O38">
        <v>489.09380170550003</v>
      </c>
      <c r="R38">
        <v>118</v>
      </c>
      <c r="S38">
        <v>426.16101694920002</v>
      </c>
      <c r="V38" t="s">
        <v>411</v>
      </c>
      <c r="W38">
        <v>42337</v>
      </c>
      <c r="X38">
        <v>30252</v>
      </c>
      <c r="Y38">
        <v>457.48809996030002</v>
      </c>
      <c r="Z38">
        <v>2425</v>
      </c>
      <c r="AA38">
        <v>691.07670103090004</v>
      </c>
      <c r="AB38">
        <v>8605</v>
      </c>
      <c r="AC38">
        <v>707.36304474140002</v>
      </c>
      <c r="AD38">
        <v>2204</v>
      </c>
      <c r="AE38">
        <v>536.64032697549999</v>
      </c>
      <c r="AF38">
        <v>1187</v>
      </c>
      <c r="AG38">
        <v>175.05475989889999</v>
      </c>
      <c r="AH38">
        <v>89</v>
      </c>
      <c r="AI38">
        <v>536.07865168540002</v>
      </c>
      <c r="AL38" t="s">
        <v>411</v>
      </c>
      <c r="AM38">
        <v>435</v>
      </c>
      <c r="AN38">
        <v>289</v>
      </c>
      <c r="AO38">
        <v>279.50173010380001</v>
      </c>
      <c r="AP38">
        <v>212</v>
      </c>
      <c r="AQ38">
        <v>461.91509433959999</v>
      </c>
      <c r="AR38">
        <v>136</v>
      </c>
      <c r="AS38">
        <v>270.4338235294</v>
      </c>
      <c r="AT38">
        <v>10</v>
      </c>
      <c r="AU38">
        <v>330.6</v>
      </c>
    </row>
    <row r="39" spans="6:47" x14ac:dyDescent="0.2">
      <c r="F39" t="s">
        <v>79</v>
      </c>
      <c r="G39">
        <v>19967</v>
      </c>
      <c r="H39">
        <v>15307</v>
      </c>
      <c r="I39">
        <v>407.75514470500002</v>
      </c>
      <c r="J39">
        <v>1256</v>
      </c>
      <c r="K39">
        <v>684.75796178339999</v>
      </c>
      <c r="L39">
        <v>3676</v>
      </c>
      <c r="M39">
        <v>726.32889009789994</v>
      </c>
      <c r="N39">
        <v>922</v>
      </c>
      <c r="O39">
        <v>455.93383947939998</v>
      </c>
      <c r="R39">
        <v>62</v>
      </c>
      <c r="S39">
        <v>520.17741935480001</v>
      </c>
      <c r="V39" t="s">
        <v>419</v>
      </c>
      <c r="W39">
        <v>410</v>
      </c>
      <c r="X39">
        <v>219</v>
      </c>
      <c r="Y39">
        <v>178.4931506849</v>
      </c>
      <c r="Z39">
        <v>109</v>
      </c>
      <c r="AA39">
        <v>241.33944954130001</v>
      </c>
      <c r="AB39">
        <v>105</v>
      </c>
      <c r="AC39">
        <v>284</v>
      </c>
      <c r="AD39">
        <v>59</v>
      </c>
      <c r="AE39">
        <v>469.37288135590001</v>
      </c>
      <c r="AF39">
        <v>25</v>
      </c>
      <c r="AG39">
        <v>277.48</v>
      </c>
      <c r="AH39">
        <v>2</v>
      </c>
      <c r="AI39">
        <v>611.5</v>
      </c>
      <c r="AL39" t="s">
        <v>419</v>
      </c>
      <c r="AM39">
        <v>4</v>
      </c>
      <c r="AN39">
        <v>4</v>
      </c>
      <c r="AO39">
        <v>230.75</v>
      </c>
      <c r="AP39">
        <v>4</v>
      </c>
      <c r="AQ39">
        <v>287.25</v>
      </c>
    </row>
    <row r="40" spans="6:47" x14ac:dyDescent="0.2">
      <c r="F40" t="s">
        <v>40</v>
      </c>
      <c r="G40">
        <v>6470</v>
      </c>
      <c r="H40">
        <v>3798</v>
      </c>
      <c r="I40">
        <v>274.05555555559999</v>
      </c>
      <c r="J40">
        <v>286</v>
      </c>
      <c r="K40">
        <v>536.07692307690002</v>
      </c>
      <c r="L40">
        <v>2293</v>
      </c>
      <c r="M40">
        <v>769.12952464019997</v>
      </c>
      <c r="N40">
        <v>362</v>
      </c>
      <c r="O40">
        <v>409.53591160219997</v>
      </c>
      <c r="R40">
        <v>17</v>
      </c>
      <c r="S40">
        <v>382.29411764709999</v>
      </c>
      <c r="V40" t="s">
        <v>422</v>
      </c>
      <c r="W40">
        <v>243</v>
      </c>
      <c r="X40">
        <v>139</v>
      </c>
      <c r="Y40">
        <v>250.34532374099999</v>
      </c>
      <c r="Z40">
        <v>78</v>
      </c>
      <c r="AA40">
        <v>356.34615384620002</v>
      </c>
      <c r="AB40">
        <v>55</v>
      </c>
      <c r="AC40">
        <v>391.78181818180002</v>
      </c>
      <c r="AD40">
        <v>26</v>
      </c>
      <c r="AE40">
        <v>360.80769230769999</v>
      </c>
      <c r="AF40">
        <v>22</v>
      </c>
      <c r="AG40">
        <v>204.13636363640001</v>
      </c>
      <c r="AH40">
        <v>1</v>
      </c>
      <c r="AI40">
        <v>411</v>
      </c>
      <c r="AL40" t="s">
        <v>422</v>
      </c>
      <c r="AM40">
        <v>5</v>
      </c>
      <c r="AN40">
        <v>2</v>
      </c>
      <c r="AO40">
        <v>341</v>
      </c>
      <c r="AP40">
        <v>1</v>
      </c>
      <c r="AQ40">
        <v>493</v>
      </c>
      <c r="AR40">
        <v>3</v>
      </c>
      <c r="AS40">
        <v>228.6666666667</v>
      </c>
    </row>
    <row r="41" spans="6:47" x14ac:dyDescent="0.2">
      <c r="F41" t="s">
        <v>46</v>
      </c>
      <c r="G41">
        <v>20758</v>
      </c>
      <c r="H41">
        <v>14580</v>
      </c>
      <c r="I41">
        <v>519.62144179979998</v>
      </c>
      <c r="J41">
        <v>1155</v>
      </c>
      <c r="K41">
        <v>724.02251082249995</v>
      </c>
      <c r="L41">
        <v>4897</v>
      </c>
      <c r="M41">
        <v>703.42474984679995</v>
      </c>
      <c r="N41">
        <v>1253</v>
      </c>
      <c r="O41">
        <v>607.8353317346</v>
      </c>
      <c r="R41">
        <v>28</v>
      </c>
      <c r="S41">
        <v>570.14285714289997</v>
      </c>
      <c r="V41" t="s">
        <v>412</v>
      </c>
      <c r="W41">
        <v>5329</v>
      </c>
      <c r="X41">
        <v>4095</v>
      </c>
      <c r="Y41">
        <v>463.2373626374</v>
      </c>
      <c r="Z41">
        <v>313</v>
      </c>
      <c r="AA41">
        <v>924.9041533546</v>
      </c>
      <c r="AB41">
        <v>581</v>
      </c>
      <c r="AC41">
        <v>276.80206540450001</v>
      </c>
      <c r="AD41">
        <v>479</v>
      </c>
      <c r="AE41">
        <v>563.29645093950001</v>
      </c>
      <c r="AF41">
        <v>171</v>
      </c>
      <c r="AG41">
        <v>196.85380116959999</v>
      </c>
      <c r="AH41">
        <v>3</v>
      </c>
      <c r="AI41">
        <v>254</v>
      </c>
      <c r="AL41" t="s">
        <v>412</v>
      </c>
      <c r="AM41">
        <v>152</v>
      </c>
      <c r="AN41">
        <v>112</v>
      </c>
      <c r="AO41">
        <v>374.47321428570001</v>
      </c>
      <c r="AP41">
        <v>21</v>
      </c>
      <c r="AQ41">
        <v>702.23809523809996</v>
      </c>
      <c r="AR41">
        <v>38</v>
      </c>
      <c r="AS41">
        <v>295.2105263158</v>
      </c>
      <c r="AT41">
        <v>2</v>
      </c>
      <c r="AU41">
        <v>976</v>
      </c>
    </row>
    <row r="42" spans="6:47" x14ac:dyDescent="0.2">
      <c r="F42" t="s">
        <v>49</v>
      </c>
      <c r="G42">
        <v>4661</v>
      </c>
      <c r="H42">
        <v>3101</v>
      </c>
      <c r="I42">
        <v>312.28087713640002</v>
      </c>
      <c r="J42">
        <v>356</v>
      </c>
      <c r="K42">
        <v>570.03651685390003</v>
      </c>
      <c r="L42">
        <v>1069</v>
      </c>
      <c r="M42">
        <v>377.89803554719998</v>
      </c>
      <c r="N42">
        <v>483</v>
      </c>
      <c r="O42">
        <v>573.82194616979996</v>
      </c>
      <c r="R42">
        <v>8</v>
      </c>
      <c r="S42">
        <v>667.375</v>
      </c>
      <c r="V42" t="s">
        <v>404</v>
      </c>
      <c r="W42">
        <v>6616</v>
      </c>
      <c r="X42">
        <v>3813</v>
      </c>
      <c r="Y42">
        <v>281.81877786519999</v>
      </c>
      <c r="Z42">
        <v>262</v>
      </c>
      <c r="AA42">
        <v>539.57251908399996</v>
      </c>
      <c r="AB42">
        <v>2194</v>
      </c>
      <c r="AC42">
        <v>755.49954421150005</v>
      </c>
      <c r="AD42">
        <v>358</v>
      </c>
      <c r="AE42">
        <v>430.74301675980001</v>
      </c>
      <c r="AF42">
        <v>236</v>
      </c>
      <c r="AG42">
        <v>182.0974576271</v>
      </c>
      <c r="AH42">
        <v>15</v>
      </c>
      <c r="AI42">
        <v>400.93333333330003</v>
      </c>
      <c r="AL42" t="s">
        <v>404</v>
      </c>
      <c r="AM42">
        <v>76</v>
      </c>
      <c r="AN42">
        <v>52</v>
      </c>
      <c r="AO42">
        <v>220.3461538462</v>
      </c>
      <c r="AP42">
        <v>28</v>
      </c>
      <c r="AQ42">
        <v>347.67857142859998</v>
      </c>
      <c r="AR42">
        <v>20</v>
      </c>
      <c r="AS42">
        <v>363.4</v>
      </c>
      <c r="AT42">
        <v>4</v>
      </c>
      <c r="AU42">
        <v>309.25</v>
      </c>
    </row>
    <row r="43" spans="6:47" x14ac:dyDescent="0.2">
      <c r="F43" t="s">
        <v>36</v>
      </c>
      <c r="G43">
        <v>182</v>
      </c>
      <c r="H43">
        <v>114</v>
      </c>
      <c r="I43">
        <v>241.67543859649999</v>
      </c>
      <c r="J43">
        <v>82</v>
      </c>
      <c r="K43">
        <v>371.96341463409999</v>
      </c>
      <c r="L43">
        <v>41</v>
      </c>
      <c r="M43">
        <v>273.97560975610003</v>
      </c>
      <c r="N43">
        <v>27</v>
      </c>
      <c r="O43">
        <v>339.4814814815</v>
      </c>
      <c r="V43" t="s">
        <v>413</v>
      </c>
      <c r="W43">
        <v>4606</v>
      </c>
      <c r="X43">
        <v>3027</v>
      </c>
      <c r="Y43">
        <v>206.09943838780001</v>
      </c>
      <c r="Z43">
        <v>631</v>
      </c>
      <c r="AA43">
        <v>333.70522979399999</v>
      </c>
      <c r="AB43">
        <v>900</v>
      </c>
      <c r="AC43">
        <v>244.43111111109999</v>
      </c>
      <c r="AD43">
        <v>424</v>
      </c>
      <c r="AE43">
        <v>288.9811320755</v>
      </c>
      <c r="AF43">
        <v>249</v>
      </c>
      <c r="AG43">
        <v>178.90763052209999</v>
      </c>
      <c r="AH43">
        <v>6</v>
      </c>
      <c r="AI43">
        <v>427.1666666667</v>
      </c>
      <c r="AL43" t="s">
        <v>413</v>
      </c>
      <c r="AM43">
        <v>93</v>
      </c>
      <c r="AN43">
        <v>70</v>
      </c>
      <c r="AO43">
        <v>151.21428571429999</v>
      </c>
      <c r="AP43">
        <v>41</v>
      </c>
      <c r="AQ43">
        <v>244.24390243900001</v>
      </c>
      <c r="AR43">
        <v>18</v>
      </c>
      <c r="AS43">
        <v>141</v>
      </c>
      <c r="AT43">
        <v>5</v>
      </c>
      <c r="AU43">
        <v>330.2</v>
      </c>
    </row>
    <row r="44" spans="6:47" x14ac:dyDescent="0.2">
      <c r="F44" t="s">
        <v>27</v>
      </c>
      <c r="G44">
        <v>4235</v>
      </c>
      <c r="H44">
        <v>2933</v>
      </c>
      <c r="I44">
        <v>196.08523695869999</v>
      </c>
      <c r="J44">
        <v>626</v>
      </c>
      <c r="K44">
        <v>332.43130990420002</v>
      </c>
      <c r="L44">
        <v>861</v>
      </c>
      <c r="M44">
        <v>229.78048780489999</v>
      </c>
      <c r="N44">
        <v>435</v>
      </c>
      <c r="O44">
        <v>286.32873563219999</v>
      </c>
      <c r="R44">
        <v>6</v>
      </c>
      <c r="S44">
        <v>427.1666666667</v>
      </c>
      <c r="V44" t="s">
        <v>388</v>
      </c>
      <c r="W44">
        <v>6019</v>
      </c>
      <c r="X44">
        <v>4908</v>
      </c>
      <c r="Y44">
        <v>452.94091279539998</v>
      </c>
      <c r="Z44">
        <v>324</v>
      </c>
      <c r="AA44">
        <v>722.54012345679996</v>
      </c>
      <c r="AB44">
        <v>564</v>
      </c>
      <c r="AC44">
        <v>413.10992907799999</v>
      </c>
      <c r="AD44">
        <v>351</v>
      </c>
      <c r="AE44">
        <v>423.02279202279999</v>
      </c>
      <c r="AF44">
        <v>176</v>
      </c>
      <c r="AG44">
        <v>178.0284090909</v>
      </c>
      <c r="AH44">
        <v>20</v>
      </c>
      <c r="AI44">
        <v>386.9</v>
      </c>
      <c r="AL44" t="s">
        <v>388</v>
      </c>
      <c r="AM44">
        <v>188</v>
      </c>
      <c r="AN44">
        <v>140</v>
      </c>
      <c r="AO44">
        <v>381.57142857140002</v>
      </c>
      <c r="AP44">
        <v>15</v>
      </c>
      <c r="AQ44">
        <v>726.53333333329999</v>
      </c>
      <c r="AR44">
        <v>46</v>
      </c>
      <c r="AS44">
        <v>304.13043478259999</v>
      </c>
      <c r="AT44">
        <v>2</v>
      </c>
      <c r="AU44">
        <v>125.5</v>
      </c>
    </row>
    <row r="45" spans="6:47" x14ac:dyDescent="0.2">
      <c r="F45" t="s">
        <v>51</v>
      </c>
      <c r="G45">
        <v>5288</v>
      </c>
      <c r="H45">
        <v>4223</v>
      </c>
      <c r="I45">
        <v>465.76414870939999</v>
      </c>
      <c r="J45">
        <v>319</v>
      </c>
      <c r="K45">
        <v>951.89655172410005</v>
      </c>
      <c r="L45">
        <v>573</v>
      </c>
      <c r="M45">
        <v>256.37870855149998</v>
      </c>
      <c r="N45">
        <v>488</v>
      </c>
      <c r="O45">
        <v>583.98360655739998</v>
      </c>
      <c r="R45">
        <v>4</v>
      </c>
      <c r="S45">
        <v>323</v>
      </c>
      <c r="V45" t="s">
        <v>390</v>
      </c>
      <c r="W45">
        <v>4921</v>
      </c>
      <c r="X45">
        <v>3160</v>
      </c>
      <c r="Y45">
        <v>321.87246835439998</v>
      </c>
      <c r="Z45">
        <v>363</v>
      </c>
      <c r="AA45">
        <v>566.83746556469998</v>
      </c>
      <c r="AB45">
        <v>1109</v>
      </c>
      <c r="AC45">
        <v>393.18755635709999</v>
      </c>
      <c r="AD45">
        <v>492</v>
      </c>
      <c r="AE45">
        <v>577.52439024390003</v>
      </c>
      <c r="AF45">
        <v>152</v>
      </c>
      <c r="AG45">
        <v>227.6052631579</v>
      </c>
      <c r="AH45">
        <v>8</v>
      </c>
      <c r="AI45">
        <v>667.375</v>
      </c>
      <c r="AL45" t="s">
        <v>390</v>
      </c>
      <c r="AM45">
        <v>168</v>
      </c>
      <c r="AN45">
        <v>120</v>
      </c>
      <c r="AO45">
        <v>328.875</v>
      </c>
      <c r="AP45">
        <v>11</v>
      </c>
      <c r="AQ45">
        <v>327</v>
      </c>
      <c r="AR45">
        <v>46</v>
      </c>
      <c r="AS45">
        <v>431.73913043480002</v>
      </c>
      <c r="AT45">
        <v>2</v>
      </c>
      <c r="AU45">
        <v>506.5</v>
      </c>
    </row>
    <row r="46" spans="6:47" x14ac:dyDescent="0.2">
      <c r="F46" t="s">
        <v>59</v>
      </c>
      <c r="G46">
        <v>5850</v>
      </c>
      <c r="H46">
        <v>4922</v>
      </c>
      <c r="I46">
        <v>456.5652173913</v>
      </c>
      <c r="J46">
        <v>306</v>
      </c>
      <c r="K46">
        <v>728.8366013072</v>
      </c>
      <c r="L46">
        <v>557</v>
      </c>
      <c r="M46">
        <v>394.3016157989</v>
      </c>
      <c r="N46">
        <v>352</v>
      </c>
      <c r="O46">
        <v>432.61363636359999</v>
      </c>
      <c r="R46">
        <v>19</v>
      </c>
      <c r="S46">
        <v>395.57894736840001</v>
      </c>
      <c r="V46" t="s">
        <v>386</v>
      </c>
      <c r="W46">
        <v>71069</v>
      </c>
      <c r="X46">
        <v>49906</v>
      </c>
      <c r="Y46">
        <v>416.63429246980002</v>
      </c>
      <c r="Z46">
        <v>4757</v>
      </c>
      <c r="AA46">
        <v>602.18730292199996</v>
      </c>
      <c r="AB46">
        <v>14242</v>
      </c>
      <c r="AC46">
        <v>622.55174835000003</v>
      </c>
      <c r="AD46">
        <v>4503</v>
      </c>
      <c r="AE46">
        <v>493.90557653849999</v>
      </c>
      <c r="AF46">
        <v>2269</v>
      </c>
      <c r="AG46">
        <v>183.37946231820001</v>
      </c>
      <c r="AH46">
        <v>149</v>
      </c>
      <c r="AI46">
        <v>493.36241610740001</v>
      </c>
      <c r="AL46" t="s">
        <v>386</v>
      </c>
      <c r="AM46">
        <v>1137</v>
      </c>
      <c r="AN46">
        <v>800</v>
      </c>
      <c r="AO46">
        <v>300.22000000000003</v>
      </c>
      <c r="AP46">
        <v>344</v>
      </c>
      <c r="AQ46">
        <v>438.20639534880002</v>
      </c>
      <c r="AR46">
        <v>311</v>
      </c>
      <c r="AS46">
        <v>298.4308681672</v>
      </c>
      <c r="AT46">
        <v>26</v>
      </c>
      <c r="AU46">
        <v>366.69230769230001</v>
      </c>
    </row>
    <row r="47" spans="6:47" x14ac:dyDescent="0.2">
      <c r="F47" t="s">
        <v>181</v>
      </c>
      <c r="G47">
        <v>314</v>
      </c>
      <c r="H47">
        <v>168</v>
      </c>
      <c r="I47">
        <v>97.672619047599994</v>
      </c>
      <c r="J47">
        <v>104</v>
      </c>
      <c r="K47">
        <v>219.25961538460001</v>
      </c>
      <c r="L47">
        <v>88</v>
      </c>
      <c r="M47">
        <v>259.3181818182</v>
      </c>
      <c r="N47">
        <v>56</v>
      </c>
      <c r="O47">
        <v>465.75</v>
      </c>
      <c r="R47">
        <v>2</v>
      </c>
      <c r="S47">
        <v>611.5</v>
      </c>
      <c r="V47" t="s">
        <v>417</v>
      </c>
      <c r="W47">
        <v>459</v>
      </c>
      <c r="X47">
        <v>309</v>
      </c>
      <c r="Y47">
        <v>254.63106796119999</v>
      </c>
      <c r="Z47">
        <v>45</v>
      </c>
      <c r="AA47">
        <v>376.57777777780001</v>
      </c>
      <c r="AB47">
        <v>53</v>
      </c>
      <c r="AC47">
        <v>351.49056603769998</v>
      </c>
      <c r="AD47">
        <v>76</v>
      </c>
      <c r="AE47">
        <v>272.63157894739999</v>
      </c>
      <c r="AF47">
        <v>18</v>
      </c>
      <c r="AG47">
        <v>243.8333333333</v>
      </c>
      <c r="AH47">
        <v>3</v>
      </c>
      <c r="AI47">
        <v>243.6666666667</v>
      </c>
      <c r="AL47" t="s">
        <v>417</v>
      </c>
      <c r="AM47">
        <v>23</v>
      </c>
      <c r="AN47">
        <v>21</v>
      </c>
      <c r="AO47">
        <v>181.80952380950001</v>
      </c>
      <c r="AP47">
        <v>5</v>
      </c>
      <c r="AQ47">
        <v>256.2</v>
      </c>
      <c r="AR47">
        <v>2</v>
      </c>
      <c r="AS47">
        <v>38</v>
      </c>
    </row>
    <row r="48" spans="6:47" x14ac:dyDescent="0.2">
      <c r="F48" t="s">
        <v>70</v>
      </c>
      <c r="G48">
        <v>978</v>
      </c>
      <c r="H48">
        <v>750</v>
      </c>
      <c r="I48">
        <v>227.33733333329999</v>
      </c>
      <c r="J48">
        <v>280</v>
      </c>
      <c r="K48">
        <v>211.53571428570001</v>
      </c>
      <c r="L48">
        <v>110</v>
      </c>
      <c r="M48">
        <v>107.7909090909</v>
      </c>
      <c r="N48">
        <v>114</v>
      </c>
      <c r="O48">
        <v>204.67543859649999</v>
      </c>
      <c r="R48">
        <v>4</v>
      </c>
      <c r="S48">
        <v>224.5</v>
      </c>
      <c r="V48" t="s">
        <v>418</v>
      </c>
      <c r="W48">
        <v>101</v>
      </c>
      <c r="X48">
        <v>65</v>
      </c>
      <c r="Y48">
        <v>206.47692307689999</v>
      </c>
      <c r="Z48">
        <v>53</v>
      </c>
      <c r="AA48">
        <v>188.3396226415</v>
      </c>
      <c r="AB48">
        <v>7</v>
      </c>
      <c r="AC48">
        <v>321.42857142859998</v>
      </c>
      <c r="AD48">
        <v>21</v>
      </c>
      <c r="AE48">
        <v>410.3333333333</v>
      </c>
      <c r="AF48">
        <v>7</v>
      </c>
      <c r="AG48">
        <v>178.42857142860001</v>
      </c>
      <c r="AH48">
        <v>1</v>
      </c>
      <c r="AI48">
        <v>241</v>
      </c>
      <c r="AL48" t="s">
        <v>418</v>
      </c>
      <c r="AM48">
        <v>9</v>
      </c>
      <c r="AN48">
        <v>8</v>
      </c>
      <c r="AO48">
        <v>174.5</v>
      </c>
      <c r="AP48">
        <v>3</v>
      </c>
      <c r="AQ48">
        <v>271.6666666667</v>
      </c>
      <c r="AT48">
        <v>1</v>
      </c>
      <c r="AU48">
        <v>681</v>
      </c>
    </row>
    <row r="49" spans="6:49" x14ac:dyDescent="0.2">
      <c r="F49" t="s">
        <v>386</v>
      </c>
      <c r="G49">
        <v>68703</v>
      </c>
      <c r="H49">
        <v>49896</v>
      </c>
      <c r="I49">
        <v>417.47734241910001</v>
      </c>
      <c r="J49">
        <v>4770</v>
      </c>
      <c r="K49">
        <v>607.93878406709996</v>
      </c>
      <c r="L49">
        <v>14165</v>
      </c>
      <c r="M49">
        <v>627.78150370629999</v>
      </c>
      <c r="N49">
        <v>4492</v>
      </c>
      <c r="O49">
        <v>495.89732739419998</v>
      </c>
      <c r="R49">
        <v>150</v>
      </c>
      <c r="S49">
        <v>490.3</v>
      </c>
      <c r="V49" t="s">
        <v>424</v>
      </c>
      <c r="W49">
        <v>619</v>
      </c>
      <c r="X49">
        <v>367</v>
      </c>
      <c r="Y49">
        <v>372.11716621250002</v>
      </c>
      <c r="Z49">
        <v>60</v>
      </c>
      <c r="AA49">
        <v>587.35</v>
      </c>
      <c r="AB49">
        <v>141</v>
      </c>
      <c r="AC49">
        <v>463.41134751769999</v>
      </c>
      <c r="AD49">
        <v>80</v>
      </c>
      <c r="AE49">
        <v>626.5625</v>
      </c>
      <c r="AF49">
        <v>28</v>
      </c>
      <c r="AG49">
        <v>165.75</v>
      </c>
      <c r="AH49">
        <v>3</v>
      </c>
      <c r="AI49">
        <v>212.3333333333</v>
      </c>
      <c r="AL49" t="s">
        <v>424</v>
      </c>
      <c r="AM49">
        <v>16</v>
      </c>
      <c r="AN49">
        <v>16</v>
      </c>
      <c r="AO49">
        <v>228.25</v>
      </c>
      <c r="AP49">
        <v>4</v>
      </c>
      <c r="AQ49">
        <v>469</v>
      </c>
    </row>
    <row r="50" spans="6:49" x14ac:dyDescent="0.2">
      <c r="F50" t="s">
        <v>212</v>
      </c>
      <c r="G50">
        <v>1407</v>
      </c>
      <c r="H50">
        <v>991</v>
      </c>
      <c r="I50">
        <v>211.90918264379999</v>
      </c>
      <c r="J50">
        <v>653</v>
      </c>
      <c r="K50">
        <v>363.03369065850001</v>
      </c>
      <c r="L50">
        <v>362</v>
      </c>
      <c r="M50">
        <v>224.138121547</v>
      </c>
      <c r="N50">
        <v>54</v>
      </c>
      <c r="O50">
        <v>228.25925925929999</v>
      </c>
      <c r="V50" t="s">
        <v>377</v>
      </c>
      <c r="W50">
        <v>5765</v>
      </c>
      <c r="X50">
        <v>4607</v>
      </c>
      <c r="Y50">
        <v>581.38550032559999</v>
      </c>
      <c r="Z50">
        <v>285</v>
      </c>
      <c r="AA50">
        <v>845.52280701749999</v>
      </c>
      <c r="AB50">
        <v>751</v>
      </c>
      <c r="AC50">
        <v>788.74567243679996</v>
      </c>
      <c r="AD50">
        <v>301</v>
      </c>
      <c r="AE50">
        <v>614.9003322259</v>
      </c>
      <c r="AF50">
        <v>100</v>
      </c>
      <c r="AG50">
        <v>129.66999999999999</v>
      </c>
      <c r="AH50">
        <v>6</v>
      </c>
      <c r="AI50">
        <v>677.66666666670005</v>
      </c>
      <c r="AL50" t="s">
        <v>377</v>
      </c>
      <c r="AM50">
        <v>81</v>
      </c>
      <c r="AN50">
        <v>65</v>
      </c>
      <c r="AO50">
        <v>256.2</v>
      </c>
      <c r="AP50">
        <v>12</v>
      </c>
      <c r="AQ50">
        <v>422.5833333333</v>
      </c>
      <c r="AR50">
        <v>12</v>
      </c>
      <c r="AS50">
        <v>202.3333333333</v>
      </c>
      <c r="AT50">
        <v>4</v>
      </c>
      <c r="AU50">
        <v>306.5</v>
      </c>
    </row>
    <row r="51" spans="6:49" x14ac:dyDescent="0.2">
      <c r="F51" t="s">
        <v>209</v>
      </c>
      <c r="G51">
        <v>2562</v>
      </c>
      <c r="H51">
        <v>1920</v>
      </c>
      <c r="I51">
        <v>381.02031249999999</v>
      </c>
      <c r="J51">
        <v>214</v>
      </c>
      <c r="K51">
        <v>676.32710280369997</v>
      </c>
      <c r="L51">
        <v>594</v>
      </c>
      <c r="M51">
        <v>369.11952861949999</v>
      </c>
      <c r="N51">
        <v>48</v>
      </c>
      <c r="O51">
        <v>362.5208333333</v>
      </c>
      <c r="V51" t="s">
        <v>60</v>
      </c>
      <c r="W51">
        <v>5236</v>
      </c>
      <c r="X51">
        <v>3449</v>
      </c>
      <c r="Y51">
        <v>241.8547405045</v>
      </c>
      <c r="Z51">
        <v>838</v>
      </c>
      <c r="AA51">
        <v>404.78878281620001</v>
      </c>
      <c r="AB51">
        <v>949</v>
      </c>
      <c r="AC51">
        <v>287.99894625920001</v>
      </c>
      <c r="AD51">
        <v>591</v>
      </c>
      <c r="AE51">
        <v>595.91708967850002</v>
      </c>
      <c r="AF51">
        <v>236</v>
      </c>
      <c r="AG51">
        <v>179.656779661</v>
      </c>
      <c r="AH51">
        <v>11</v>
      </c>
      <c r="AI51">
        <v>862.63636363640001</v>
      </c>
      <c r="AL51" t="s">
        <v>60</v>
      </c>
      <c r="AM51">
        <v>214</v>
      </c>
      <c r="AN51">
        <v>179</v>
      </c>
      <c r="AO51">
        <v>267.72067039109999</v>
      </c>
      <c r="AP51">
        <v>39</v>
      </c>
      <c r="AQ51">
        <v>373.46153846150003</v>
      </c>
      <c r="AR51">
        <v>28</v>
      </c>
      <c r="AS51">
        <v>247.25</v>
      </c>
      <c r="AT51">
        <v>7</v>
      </c>
      <c r="AU51">
        <v>239.1428571429</v>
      </c>
    </row>
    <row r="52" spans="6:49" x14ac:dyDescent="0.2">
      <c r="F52" t="s">
        <v>210</v>
      </c>
      <c r="G52">
        <v>2404</v>
      </c>
      <c r="H52">
        <v>1875</v>
      </c>
      <c r="I52">
        <v>268.6832</v>
      </c>
      <c r="J52">
        <v>522</v>
      </c>
      <c r="K52">
        <v>412.66091954019998</v>
      </c>
      <c r="L52">
        <v>426</v>
      </c>
      <c r="M52">
        <v>187.3051643192</v>
      </c>
      <c r="N52">
        <v>103</v>
      </c>
      <c r="O52">
        <v>295.0485436893</v>
      </c>
      <c r="V52" t="s">
        <v>379</v>
      </c>
      <c r="W52">
        <v>15278</v>
      </c>
      <c r="X52">
        <v>10681</v>
      </c>
      <c r="Y52">
        <v>373.8420411985</v>
      </c>
      <c r="Z52">
        <v>704</v>
      </c>
      <c r="AA52">
        <v>787.57386363640001</v>
      </c>
      <c r="AB52">
        <v>3573</v>
      </c>
      <c r="AC52">
        <v>769.09319899239995</v>
      </c>
      <c r="AD52">
        <v>686</v>
      </c>
      <c r="AE52">
        <v>508.1268221574</v>
      </c>
      <c r="AF52">
        <v>336</v>
      </c>
      <c r="AG52">
        <v>149.07142857139999</v>
      </c>
      <c r="AH52">
        <v>2</v>
      </c>
      <c r="AI52">
        <v>453.5</v>
      </c>
      <c r="AL52" t="s">
        <v>379</v>
      </c>
      <c r="AM52">
        <v>150</v>
      </c>
      <c r="AN52">
        <v>123</v>
      </c>
      <c r="AO52">
        <v>252.74796747970001</v>
      </c>
      <c r="AP52">
        <v>28</v>
      </c>
      <c r="AQ52">
        <v>316.71428571429999</v>
      </c>
      <c r="AR52">
        <v>15</v>
      </c>
      <c r="AS52">
        <v>197.73333333330001</v>
      </c>
      <c r="AT52">
        <v>12</v>
      </c>
      <c r="AU52">
        <v>245.8333333333</v>
      </c>
    </row>
    <row r="53" spans="6:49" x14ac:dyDescent="0.2">
      <c r="F53" t="s">
        <v>463</v>
      </c>
      <c r="G53">
        <v>6373</v>
      </c>
      <c r="H53">
        <v>4786</v>
      </c>
      <c r="I53">
        <v>301.9937317175</v>
      </c>
      <c r="J53">
        <v>1389</v>
      </c>
      <c r="K53">
        <v>429.95248380129999</v>
      </c>
      <c r="L53">
        <v>1382</v>
      </c>
      <c r="M53">
        <v>275.09913169319998</v>
      </c>
      <c r="N53">
        <v>205</v>
      </c>
      <c r="O53">
        <v>293.25365853660003</v>
      </c>
      <c r="V53" t="s">
        <v>375</v>
      </c>
      <c r="W53">
        <v>4059</v>
      </c>
      <c r="X53">
        <v>2744</v>
      </c>
      <c r="Y53">
        <v>319.65451895040002</v>
      </c>
      <c r="Z53">
        <v>483</v>
      </c>
      <c r="AA53">
        <v>466.24016563150002</v>
      </c>
      <c r="AB53">
        <v>606</v>
      </c>
      <c r="AC53">
        <v>273.05610561060001</v>
      </c>
      <c r="AD53">
        <v>564</v>
      </c>
      <c r="AE53">
        <v>541.51063829789996</v>
      </c>
      <c r="AF53">
        <v>133</v>
      </c>
      <c r="AG53">
        <v>200.1203007519</v>
      </c>
      <c r="AH53">
        <v>12</v>
      </c>
      <c r="AI53">
        <v>648.83333333329995</v>
      </c>
      <c r="AL53" t="s">
        <v>375</v>
      </c>
      <c r="AM53">
        <v>162</v>
      </c>
      <c r="AN53">
        <v>114</v>
      </c>
      <c r="AO53">
        <v>232.63157894739999</v>
      </c>
      <c r="AP53">
        <v>34</v>
      </c>
      <c r="AQ53">
        <v>334.29411764709999</v>
      </c>
      <c r="AR53">
        <v>41</v>
      </c>
      <c r="AS53">
        <v>246.53658536590001</v>
      </c>
      <c r="AT53">
        <v>7</v>
      </c>
      <c r="AU53">
        <v>291.85714285709997</v>
      </c>
    </row>
    <row r="54" spans="6:49" x14ac:dyDescent="0.2">
      <c r="F54" t="s">
        <v>78</v>
      </c>
      <c r="G54">
        <v>659</v>
      </c>
      <c r="H54">
        <v>542</v>
      </c>
      <c r="I54">
        <v>455.20479704799999</v>
      </c>
      <c r="J54">
        <v>51</v>
      </c>
      <c r="K54">
        <v>395.0588235294</v>
      </c>
      <c r="L54">
        <v>39</v>
      </c>
      <c r="M54">
        <v>243.23076923080001</v>
      </c>
      <c r="N54">
        <v>74</v>
      </c>
      <c r="O54">
        <v>218.56756756760001</v>
      </c>
      <c r="R54">
        <v>4</v>
      </c>
      <c r="S54">
        <v>729.75</v>
      </c>
      <c r="V54" t="s">
        <v>374</v>
      </c>
      <c r="W54">
        <v>1271</v>
      </c>
      <c r="X54">
        <v>811</v>
      </c>
      <c r="Y54">
        <v>214.6744759556</v>
      </c>
      <c r="Z54">
        <v>149</v>
      </c>
      <c r="AA54">
        <v>285.43624161069999</v>
      </c>
      <c r="AB54">
        <v>237</v>
      </c>
      <c r="AC54">
        <v>222.03375527430001</v>
      </c>
      <c r="AD54">
        <v>147</v>
      </c>
      <c r="AE54">
        <v>281.57142857140002</v>
      </c>
      <c r="AF54">
        <v>68</v>
      </c>
      <c r="AG54">
        <v>159.7794117647</v>
      </c>
      <c r="AH54">
        <v>8</v>
      </c>
      <c r="AI54">
        <v>184.25</v>
      </c>
      <c r="AL54" t="s">
        <v>374</v>
      </c>
      <c r="AM54">
        <v>43</v>
      </c>
      <c r="AN54">
        <v>37</v>
      </c>
      <c r="AO54">
        <v>258.27027027029999</v>
      </c>
      <c r="AP54">
        <v>11</v>
      </c>
      <c r="AQ54">
        <v>379.90909090909997</v>
      </c>
      <c r="AR54">
        <v>5</v>
      </c>
      <c r="AS54">
        <v>230.6</v>
      </c>
      <c r="AT54">
        <v>1</v>
      </c>
      <c r="AU54">
        <v>144</v>
      </c>
    </row>
    <row r="55" spans="6:49" x14ac:dyDescent="0.2">
      <c r="F55" t="s">
        <v>35</v>
      </c>
      <c r="G55">
        <v>3204</v>
      </c>
      <c r="H55">
        <v>1957</v>
      </c>
      <c r="I55">
        <v>466.06083844580002</v>
      </c>
      <c r="J55">
        <v>310</v>
      </c>
      <c r="K55">
        <v>469.09354838709999</v>
      </c>
      <c r="L55">
        <v>907</v>
      </c>
      <c r="M55">
        <v>536.05071664829995</v>
      </c>
      <c r="N55">
        <v>324</v>
      </c>
      <c r="O55">
        <v>608.51543209880003</v>
      </c>
      <c r="R55">
        <v>16</v>
      </c>
      <c r="S55">
        <v>473.0625</v>
      </c>
      <c r="V55" t="s">
        <v>376</v>
      </c>
      <c r="W55">
        <v>7398</v>
      </c>
      <c r="X55">
        <v>5192</v>
      </c>
      <c r="Y55">
        <v>391.20011556240001</v>
      </c>
      <c r="Z55">
        <v>531</v>
      </c>
      <c r="AA55">
        <v>547.6346516008</v>
      </c>
      <c r="AB55">
        <v>941</v>
      </c>
      <c r="AC55">
        <v>442.56748140280001</v>
      </c>
      <c r="AD55">
        <v>979</v>
      </c>
      <c r="AE55">
        <v>684.25740551579997</v>
      </c>
      <c r="AF55">
        <v>269</v>
      </c>
      <c r="AG55">
        <v>192.1301115242</v>
      </c>
      <c r="AH55">
        <v>17</v>
      </c>
      <c r="AI55">
        <v>445.0588235294</v>
      </c>
      <c r="AL55" t="s">
        <v>376</v>
      </c>
      <c r="AM55">
        <v>203</v>
      </c>
      <c r="AN55">
        <v>161</v>
      </c>
      <c r="AO55">
        <v>268.27950310559999</v>
      </c>
      <c r="AP55">
        <v>53</v>
      </c>
      <c r="AQ55">
        <v>377.15094339619998</v>
      </c>
      <c r="AR55">
        <v>31</v>
      </c>
      <c r="AS55">
        <v>187.61290322580001</v>
      </c>
      <c r="AT55">
        <v>11</v>
      </c>
      <c r="AU55">
        <v>411.63636363640001</v>
      </c>
    </row>
    <row r="56" spans="6:49" x14ac:dyDescent="0.2">
      <c r="F56" t="s">
        <v>61</v>
      </c>
      <c r="G56">
        <v>2471</v>
      </c>
      <c r="H56">
        <v>1796</v>
      </c>
      <c r="I56">
        <v>325.06291759470002</v>
      </c>
      <c r="J56">
        <v>305</v>
      </c>
      <c r="K56">
        <v>495.1508196721</v>
      </c>
      <c r="L56">
        <v>279</v>
      </c>
      <c r="M56">
        <v>74.448028673799996</v>
      </c>
      <c r="N56">
        <v>392</v>
      </c>
      <c r="O56">
        <v>477.9056122449</v>
      </c>
      <c r="R56">
        <v>4</v>
      </c>
      <c r="S56">
        <v>715</v>
      </c>
      <c r="V56" t="s">
        <v>373</v>
      </c>
      <c r="W56">
        <v>283</v>
      </c>
      <c r="X56">
        <v>141</v>
      </c>
      <c r="Y56">
        <v>144.7304964539</v>
      </c>
      <c r="Z56">
        <v>94</v>
      </c>
      <c r="AA56">
        <v>176.1382978723</v>
      </c>
      <c r="AB56">
        <v>88</v>
      </c>
      <c r="AC56">
        <v>131.9318181818</v>
      </c>
      <c r="AD56">
        <v>27</v>
      </c>
      <c r="AE56">
        <v>207.25925925929999</v>
      </c>
      <c r="AF56">
        <v>23</v>
      </c>
      <c r="AG56">
        <v>224.82608695650001</v>
      </c>
      <c r="AH56">
        <v>4</v>
      </c>
      <c r="AI56">
        <v>182.75</v>
      </c>
      <c r="AL56" t="s">
        <v>373</v>
      </c>
      <c r="AM56">
        <v>18</v>
      </c>
      <c r="AN56">
        <v>12</v>
      </c>
      <c r="AO56">
        <v>223.4166666667</v>
      </c>
      <c r="AP56">
        <v>2</v>
      </c>
      <c r="AQ56">
        <v>309</v>
      </c>
      <c r="AR56">
        <v>5</v>
      </c>
      <c r="AS56">
        <v>272.60000000000002</v>
      </c>
      <c r="AT56">
        <v>1</v>
      </c>
      <c r="AU56">
        <v>130</v>
      </c>
    </row>
    <row r="57" spans="6:49" x14ac:dyDescent="0.2">
      <c r="F57" t="s">
        <v>24</v>
      </c>
      <c r="G57">
        <v>1784</v>
      </c>
      <c r="H57">
        <v>1025</v>
      </c>
      <c r="I57">
        <v>201.29951219509999</v>
      </c>
      <c r="J57">
        <v>419</v>
      </c>
      <c r="K57">
        <v>248.01909307880001</v>
      </c>
      <c r="L57">
        <v>538</v>
      </c>
      <c r="M57">
        <v>326.57434944239998</v>
      </c>
      <c r="N57">
        <v>209</v>
      </c>
      <c r="O57">
        <v>557.84210526319998</v>
      </c>
      <c r="R57">
        <v>12</v>
      </c>
      <c r="S57">
        <v>712.25</v>
      </c>
      <c r="V57" t="s">
        <v>372</v>
      </c>
      <c r="W57">
        <v>3394</v>
      </c>
      <c r="X57">
        <v>1938</v>
      </c>
      <c r="Y57">
        <v>454.74341765619999</v>
      </c>
      <c r="Z57">
        <v>373</v>
      </c>
      <c r="AA57">
        <v>424.35656836459998</v>
      </c>
      <c r="AB57">
        <v>939</v>
      </c>
      <c r="AC57">
        <v>499.0362087327</v>
      </c>
      <c r="AD57">
        <v>347</v>
      </c>
      <c r="AE57">
        <v>569.55907780979999</v>
      </c>
      <c r="AF57">
        <v>151</v>
      </c>
      <c r="AG57">
        <v>154.8344370861</v>
      </c>
      <c r="AH57">
        <v>19</v>
      </c>
      <c r="AI57">
        <v>353.89473684209997</v>
      </c>
      <c r="AL57" t="s">
        <v>372</v>
      </c>
      <c r="AM57">
        <v>87</v>
      </c>
      <c r="AN57">
        <v>69</v>
      </c>
      <c r="AO57">
        <v>250.47826086960001</v>
      </c>
      <c r="AP57">
        <v>21</v>
      </c>
      <c r="AQ57">
        <v>327</v>
      </c>
      <c r="AR57">
        <v>15</v>
      </c>
      <c r="AS57">
        <v>284</v>
      </c>
      <c r="AT57">
        <v>3</v>
      </c>
      <c r="AU57">
        <v>336.6666666667</v>
      </c>
    </row>
    <row r="58" spans="6:49" x14ac:dyDescent="0.2">
      <c r="F58" t="s">
        <v>69</v>
      </c>
      <c r="G58">
        <v>15196</v>
      </c>
      <c r="H58">
        <v>10764</v>
      </c>
      <c r="I58">
        <v>358.31320263869998</v>
      </c>
      <c r="J58">
        <v>690</v>
      </c>
      <c r="K58">
        <v>788.58405797099999</v>
      </c>
      <c r="L58">
        <v>3756</v>
      </c>
      <c r="M58">
        <v>777.14936102239994</v>
      </c>
      <c r="N58">
        <v>674</v>
      </c>
      <c r="O58">
        <v>494.01038575669997</v>
      </c>
      <c r="R58">
        <v>2</v>
      </c>
      <c r="S58">
        <v>453.5</v>
      </c>
      <c r="V58" t="s">
        <v>416</v>
      </c>
      <c r="W58">
        <v>636</v>
      </c>
      <c r="X58">
        <v>492</v>
      </c>
      <c r="Y58">
        <v>244.80691056910001</v>
      </c>
      <c r="Z58">
        <v>93</v>
      </c>
      <c r="AA58">
        <v>484.08602150540003</v>
      </c>
      <c r="AB58">
        <v>72</v>
      </c>
      <c r="AC58">
        <v>205.9027777778</v>
      </c>
      <c r="AD58">
        <v>44</v>
      </c>
      <c r="AE58">
        <v>292.5</v>
      </c>
      <c r="AF58">
        <v>27</v>
      </c>
      <c r="AG58">
        <v>163.8148148148</v>
      </c>
      <c r="AH58">
        <v>1</v>
      </c>
      <c r="AI58">
        <v>1394</v>
      </c>
      <c r="AL58" t="s">
        <v>416</v>
      </c>
      <c r="AM58">
        <v>14</v>
      </c>
      <c r="AN58">
        <v>12</v>
      </c>
      <c r="AO58">
        <v>210.25</v>
      </c>
      <c r="AP58">
        <v>5</v>
      </c>
      <c r="AQ58">
        <v>500.2</v>
      </c>
      <c r="AR58">
        <v>2</v>
      </c>
      <c r="AS58">
        <v>96.5</v>
      </c>
    </row>
    <row r="59" spans="6:49" x14ac:dyDescent="0.2">
      <c r="F59" t="s">
        <v>44</v>
      </c>
      <c r="G59">
        <v>1265</v>
      </c>
      <c r="H59">
        <v>889</v>
      </c>
      <c r="I59">
        <v>342.24634420699999</v>
      </c>
      <c r="J59">
        <v>148</v>
      </c>
      <c r="K59">
        <v>290.99324324320003</v>
      </c>
      <c r="L59">
        <v>232</v>
      </c>
      <c r="M59">
        <v>191.98706896549999</v>
      </c>
      <c r="N59">
        <v>136</v>
      </c>
      <c r="O59">
        <v>268.9338235294</v>
      </c>
      <c r="R59">
        <v>8</v>
      </c>
      <c r="S59">
        <v>184.25</v>
      </c>
      <c r="V59" t="s">
        <v>380</v>
      </c>
      <c r="W59">
        <v>2515</v>
      </c>
      <c r="X59">
        <v>1657</v>
      </c>
      <c r="Y59">
        <v>346.3584791792</v>
      </c>
      <c r="Z59">
        <v>243</v>
      </c>
      <c r="AA59">
        <v>431.20164609049999</v>
      </c>
      <c r="AB59">
        <v>182</v>
      </c>
      <c r="AC59">
        <v>284.85714285709997</v>
      </c>
      <c r="AD59">
        <v>540</v>
      </c>
      <c r="AE59">
        <v>517.91111111110001</v>
      </c>
      <c r="AF59">
        <v>126</v>
      </c>
      <c r="AG59">
        <v>196.15079365080001</v>
      </c>
      <c r="AH59">
        <v>10</v>
      </c>
      <c r="AI59">
        <v>426.1</v>
      </c>
      <c r="AL59" t="s">
        <v>380</v>
      </c>
      <c r="AM59">
        <v>54</v>
      </c>
      <c r="AN59">
        <v>40</v>
      </c>
      <c r="AO59">
        <v>241.67500000000001</v>
      </c>
      <c r="AP59">
        <v>5</v>
      </c>
      <c r="AQ59">
        <v>467</v>
      </c>
      <c r="AR59">
        <v>13</v>
      </c>
      <c r="AS59">
        <v>165.61538461539999</v>
      </c>
      <c r="AV59">
        <v>1</v>
      </c>
      <c r="AW59">
        <v>215</v>
      </c>
    </row>
    <row r="60" spans="6:49" x14ac:dyDescent="0.2">
      <c r="F60" t="s">
        <v>60</v>
      </c>
      <c r="G60">
        <v>3027</v>
      </c>
      <c r="H60">
        <v>2264</v>
      </c>
      <c r="I60">
        <v>236.2835689046</v>
      </c>
      <c r="J60">
        <v>422</v>
      </c>
      <c r="K60">
        <v>545.98341232229996</v>
      </c>
      <c r="L60">
        <v>378</v>
      </c>
      <c r="M60">
        <v>196.85185185189999</v>
      </c>
      <c r="N60">
        <v>384</v>
      </c>
      <c r="O60">
        <v>634.54166666670005</v>
      </c>
      <c r="R60">
        <v>1</v>
      </c>
      <c r="S60">
        <v>2123</v>
      </c>
      <c r="V60" t="s">
        <v>383</v>
      </c>
      <c r="W60">
        <v>10043</v>
      </c>
      <c r="X60">
        <v>7223</v>
      </c>
      <c r="Y60">
        <v>257.84784715490002</v>
      </c>
      <c r="Z60">
        <v>1058</v>
      </c>
      <c r="AA60">
        <v>454.18809073720001</v>
      </c>
      <c r="AB60">
        <v>1342</v>
      </c>
      <c r="AC60">
        <v>213.22950819670001</v>
      </c>
      <c r="AD60">
        <v>935</v>
      </c>
      <c r="AE60">
        <v>359.3475935829</v>
      </c>
      <c r="AF60">
        <v>528</v>
      </c>
      <c r="AG60">
        <v>175.46212121209999</v>
      </c>
      <c r="AH60">
        <v>15</v>
      </c>
      <c r="AI60">
        <v>159.3333333333</v>
      </c>
      <c r="AL60" t="s">
        <v>383</v>
      </c>
      <c r="AM60">
        <v>192</v>
      </c>
      <c r="AN60">
        <v>155</v>
      </c>
      <c r="AO60">
        <v>257.59354838709999</v>
      </c>
      <c r="AP60">
        <v>37</v>
      </c>
      <c r="AQ60">
        <v>355.86486486490003</v>
      </c>
      <c r="AR60">
        <v>27</v>
      </c>
      <c r="AS60">
        <v>184.8148148148</v>
      </c>
      <c r="AT60">
        <v>9</v>
      </c>
      <c r="AU60">
        <v>224.7777777778</v>
      </c>
      <c r="AV60">
        <v>1</v>
      </c>
      <c r="AW60">
        <v>493</v>
      </c>
    </row>
    <row r="61" spans="6:49" x14ac:dyDescent="0.2">
      <c r="F61" t="s">
        <v>33</v>
      </c>
      <c r="G61">
        <v>5456</v>
      </c>
      <c r="H61">
        <v>4397</v>
      </c>
      <c r="I61">
        <v>565.38458039570003</v>
      </c>
      <c r="J61">
        <v>216</v>
      </c>
      <c r="K61">
        <v>850.80092592589995</v>
      </c>
      <c r="L61">
        <v>739</v>
      </c>
      <c r="M61">
        <v>823.68064952639998</v>
      </c>
      <c r="N61">
        <v>314</v>
      </c>
      <c r="O61">
        <v>629.48407643309997</v>
      </c>
      <c r="R61">
        <v>6</v>
      </c>
      <c r="S61">
        <v>804.5</v>
      </c>
      <c r="V61" t="s">
        <v>415</v>
      </c>
      <c r="W61">
        <v>598</v>
      </c>
      <c r="X61">
        <v>394</v>
      </c>
      <c r="Y61">
        <v>413.08375634520002</v>
      </c>
      <c r="Z61">
        <v>27</v>
      </c>
      <c r="AA61">
        <v>797.70370370369994</v>
      </c>
      <c r="AB61">
        <v>145</v>
      </c>
      <c r="AC61">
        <v>770.20689655169997</v>
      </c>
      <c r="AD61">
        <v>40</v>
      </c>
      <c r="AE61">
        <v>530.1</v>
      </c>
      <c r="AF61">
        <v>19</v>
      </c>
      <c r="AG61">
        <v>90.263157894700001</v>
      </c>
      <c r="AL61" t="s">
        <v>415</v>
      </c>
      <c r="AM61">
        <v>11</v>
      </c>
      <c r="AN61">
        <v>9</v>
      </c>
      <c r="AO61">
        <v>310.6666666667</v>
      </c>
      <c r="AP61">
        <v>5</v>
      </c>
      <c r="AQ61">
        <v>334.2</v>
      </c>
      <c r="AR61">
        <v>2</v>
      </c>
      <c r="AS61">
        <v>157</v>
      </c>
    </row>
    <row r="62" spans="6:49" x14ac:dyDescent="0.2">
      <c r="F62" t="s">
        <v>47</v>
      </c>
      <c r="G62">
        <v>2163</v>
      </c>
      <c r="H62">
        <v>1486</v>
      </c>
      <c r="I62">
        <v>317.7974427995</v>
      </c>
      <c r="J62">
        <v>245</v>
      </c>
      <c r="K62">
        <v>413.76326530609998</v>
      </c>
      <c r="L62">
        <v>145</v>
      </c>
      <c r="M62">
        <v>192.37931034479999</v>
      </c>
      <c r="N62">
        <v>520</v>
      </c>
      <c r="O62">
        <v>491.5846153846</v>
      </c>
      <c r="R62">
        <v>12</v>
      </c>
      <c r="S62">
        <v>363.25</v>
      </c>
      <c r="V62" t="s">
        <v>370</v>
      </c>
      <c r="W62">
        <v>57655</v>
      </c>
      <c r="X62">
        <v>40070</v>
      </c>
      <c r="Y62">
        <v>360.31351702109998</v>
      </c>
      <c r="Z62">
        <v>5036</v>
      </c>
      <c r="AA62">
        <v>512.71624305</v>
      </c>
      <c r="AB62">
        <v>10026</v>
      </c>
      <c r="AC62">
        <v>526.54169160180004</v>
      </c>
      <c r="AD62">
        <v>5378</v>
      </c>
      <c r="AE62">
        <v>527.14187430269999</v>
      </c>
      <c r="AF62">
        <v>2069</v>
      </c>
      <c r="AG62">
        <v>172.52054132430001</v>
      </c>
      <c r="AH62">
        <v>112</v>
      </c>
      <c r="AI62">
        <v>432.11607142859998</v>
      </c>
      <c r="AL62" t="s">
        <v>370</v>
      </c>
      <c r="AM62">
        <v>1277</v>
      </c>
      <c r="AN62">
        <v>1021</v>
      </c>
      <c r="AO62">
        <v>253.3545543585</v>
      </c>
      <c r="AP62">
        <v>264</v>
      </c>
      <c r="AQ62">
        <v>360.48863636359999</v>
      </c>
      <c r="AR62">
        <v>198</v>
      </c>
      <c r="AS62">
        <v>215.87373737370001</v>
      </c>
      <c r="AT62">
        <v>56</v>
      </c>
      <c r="AU62">
        <v>293.01785714290003</v>
      </c>
      <c r="AV62">
        <v>2</v>
      </c>
      <c r="AW62">
        <v>354</v>
      </c>
    </row>
    <row r="63" spans="6:49" x14ac:dyDescent="0.2">
      <c r="F63" t="s">
        <v>54</v>
      </c>
      <c r="G63">
        <v>573</v>
      </c>
      <c r="H63">
        <v>468</v>
      </c>
      <c r="I63">
        <v>219.5128205128</v>
      </c>
      <c r="J63">
        <v>81</v>
      </c>
      <c r="K63">
        <v>494.64197530860002</v>
      </c>
      <c r="L63">
        <v>61</v>
      </c>
      <c r="M63">
        <v>95.590163934399996</v>
      </c>
      <c r="N63">
        <v>44</v>
      </c>
      <c r="O63">
        <v>255.4318181818</v>
      </c>
      <c r="V63" t="s">
        <v>699</v>
      </c>
      <c r="W63">
        <v>321568</v>
      </c>
      <c r="X63">
        <v>234077</v>
      </c>
      <c r="Y63">
        <v>406.36242731840002</v>
      </c>
      <c r="Z63">
        <v>25687</v>
      </c>
      <c r="AA63">
        <v>565.33487756449995</v>
      </c>
      <c r="AB63">
        <v>52292</v>
      </c>
      <c r="AC63">
        <v>584.81926489709997</v>
      </c>
      <c r="AD63">
        <v>24170</v>
      </c>
      <c r="AE63">
        <v>518.58806488990001</v>
      </c>
      <c r="AF63">
        <v>10448</v>
      </c>
      <c r="AG63">
        <v>174.9611334482</v>
      </c>
      <c r="AH63">
        <v>581</v>
      </c>
      <c r="AI63">
        <v>438.14802065399999</v>
      </c>
      <c r="AL63" t="s">
        <v>699</v>
      </c>
      <c r="AM63">
        <v>6376</v>
      </c>
      <c r="AN63">
        <v>4786</v>
      </c>
      <c r="AO63">
        <v>301.9937317175</v>
      </c>
      <c r="AP63">
        <v>1389</v>
      </c>
      <c r="AQ63">
        <v>429.95248380129999</v>
      </c>
      <c r="AR63">
        <v>1382</v>
      </c>
      <c r="AS63">
        <v>275.09913169319998</v>
      </c>
      <c r="AT63">
        <v>205</v>
      </c>
      <c r="AU63">
        <v>293.25365853660003</v>
      </c>
      <c r="AV63">
        <v>3</v>
      </c>
      <c r="AW63">
        <v>246.3333333333</v>
      </c>
    </row>
    <row r="64" spans="6:49" x14ac:dyDescent="0.2">
      <c r="F64" t="s">
        <v>65</v>
      </c>
      <c r="G64">
        <v>5157</v>
      </c>
      <c r="H64">
        <v>4053</v>
      </c>
      <c r="I64">
        <v>557.58524549720005</v>
      </c>
      <c r="J64">
        <v>178</v>
      </c>
      <c r="K64">
        <v>1041.2752808989001</v>
      </c>
      <c r="L64">
        <v>173</v>
      </c>
      <c r="M64">
        <v>643.73410404619995</v>
      </c>
      <c r="N64">
        <v>927</v>
      </c>
      <c r="O64">
        <v>902.82955771310003</v>
      </c>
      <c r="R64">
        <v>4</v>
      </c>
      <c r="S64">
        <v>668</v>
      </c>
    </row>
    <row r="65" spans="6:19" x14ac:dyDescent="0.2">
      <c r="F65" t="s">
        <v>67</v>
      </c>
      <c r="G65">
        <v>543</v>
      </c>
      <c r="H65">
        <v>344</v>
      </c>
      <c r="I65">
        <v>580.28488372089998</v>
      </c>
      <c r="J65">
        <v>210</v>
      </c>
      <c r="K65">
        <v>416.21428571429999</v>
      </c>
      <c r="L65">
        <v>138</v>
      </c>
      <c r="M65">
        <v>116.26811594199999</v>
      </c>
      <c r="N65">
        <v>53</v>
      </c>
      <c r="O65">
        <v>196.94339622640001</v>
      </c>
      <c r="R65">
        <v>8</v>
      </c>
      <c r="S65">
        <v>160</v>
      </c>
    </row>
    <row r="66" spans="6:19" x14ac:dyDescent="0.2">
      <c r="F66" t="s">
        <v>82</v>
      </c>
      <c r="G66">
        <v>178</v>
      </c>
      <c r="H66">
        <v>38</v>
      </c>
      <c r="I66">
        <v>1031.5263157894999</v>
      </c>
      <c r="J66">
        <v>9</v>
      </c>
      <c r="K66">
        <v>1765.6666666666999</v>
      </c>
      <c r="L66">
        <v>66</v>
      </c>
      <c r="M66">
        <v>733.80303030300001</v>
      </c>
      <c r="N66">
        <v>71</v>
      </c>
      <c r="O66">
        <v>646.21126760560003</v>
      </c>
      <c r="R66">
        <v>3</v>
      </c>
      <c r="S66">
        <v>224</v>
      </c>
    </row>
    <row r="67" spans="6:19" x14ac:dyDescent="0.2">
      <c r="F67" t="s">
        <v>63</v>
      </c>
      <c r="G67">
        <v>5832</v>
      </c>
      <c r="H67">
        <v>3966</v>
      </c>
      <c r="I67">
        <v>274.64952092790003</v>
      </c>
      <c r="J67">
        <v>642</v>
      </c>
      <c r="K67">
        <v>416.18847352019998</v>
      </c>
      <c r="L67">
        <v>1160</v>
      </c>
      <c r="M67">
        <v>399.03448275860001</v>
      </c>
      <c r="N67">
        <v>686</v>
      </c>
      <c r="O67">
        <v>619.57725947519998</v>
      </c>
      <c r="R67">
        <v>20</v>
      </c>
      <c r="S67">
        <v>433.65</v>
      </c>
    </row>
    <row r="68" spans="6:19" x14ac:dyDescent="0.2">
      <c r="F68" t="s">
        <v>431</v>
      </c>
      <c r="G68">
        <v>25</v>
      </c>
      <c r="H68">
        <v>8</v>
      </c>
      <c r="I68">
        <v>508.875</v>
      </c>
      <c r="L68">
        <v>6</v>
      </c>
      <c r="M68">
        <v>875.66666666670005</v>
      </c>
      <c r="N68">
        <v>9</v>
      </c>
      <c r="O68">
        <v>209.6666666667</v>
      </c>
      <c r="R68">
        <v>2</v>
      </c>
      <c r="S68">
        <v>359.5</v>
      </c>
    </row>
    <row r="69" spans="6:19" x14ac:dyDescent="0.2">
      <c r="F69" t="s">
        <v>83</v>
      </c>
      <c r="G69">
        <v>8994</v>
      </c>
      <c r="H69">
        <v>6864</v>
      </c>
      <c r="I69">
        <v>239.32779720280001</v>
      </c>
      <c r="J69">
        <v>1030</v>
      </c>
      <c r="K69">
        <v>437.50194174759997</v>
      </c>
      <c r="L69">
        <v>1206</v>
      </c>
      <c r="M69">
        <v>153.45190713100001</v>
      </c>
      <c r="N69">
        <v>910</v>
      </c>
      <c r="O69">
        <v>347.76373626370003</v>
      </c>
      <c r="R69">
        <v>14</v>
      </c>
      <c r="S69">
        <v>169.3571428571</v>
      </c>
    </row>
    <row r="70" spans="6:19" x14ac:dyDescent="0.2">
      <c r="F70" t="s">
        <v>135</v>
      </c>
      <c r="G70">
        <v>174</v>
      </c>
      <c r="H70">
        <v>142</v>
      </c>
      <c r="I70">
        <v>615.88732394370004</v>
      </c>
      <c r="J70">
        <v>61</v>
      </c>
      <c r="K70">
        <v>229.8360655738</v>
      </c>
      <c r="L70">
        <v>7</v>
      </c>
      <c r="M70">
        <v>428.42857142859998</v>
      </c>
      <c r="N70">
        <v>24</v>
      </c>
      <c r="O70">
        <v>443.9583333333</v>
      </c>
      <c r="R70">
        <v>1</v>
      </c>
      <c r="S70">
        <v>241</v>
      </c>
    </row>
    <row r="71" spans="6:19" x14ac:dyDescent="0.2">
      <c r="F71" t="s">
        <v>370</v>
      </c>
      <c r="G71">
        <v>56701</v>
      </c>
      <c r="H71">
        <v>41003</v>
      </c>
      <c r="I71">
        <v>366.51364600860001</v>
      </c>
      <c r="J71">
        <v>5017</v>
      </c>
      <c r="K71">
        <v>515.00837153680004</v>
      </c>
      <c r="L71">
        <v>9830</v>
      </c>
      <c r="M71">
        <v>529.4547304171</v>
      </c>
      <c r="N71">
        <v>5751</v>
      </c>
      <c r="O71">
        <v>563.77377847330001</v>
      </c>
      <c r="R71">
        <v>117</v>
      </c>
      <c r="S71">
        <v>446.26495726500002</v>
      </c>
    </row>
    <row r="72" spans="6:19" x14ac:dyDescent="0.2">
      <c r="F72" t="s">
        <v>699</v>
      </c>
      <c r="G72">
        <v>327944</v>
      </c>
      <c r="H72">
        <v>238863</v>
      </c>
      <c r="I72">
        <v>404.27116451400002</v>
      </c>
      <c r="J72">
        <v>27076</v>
      </c>
      <c r="K72">
        <v>558.38975476439998</v>
      </c>
      <c r="L72">
        <v>53674</v>
      </c>
      <c r="M72">
        <v>576.84458024369997</v>
      </c>
      <c r="N72">
        <v>24375</v>
      </c>
      <c r="O72">
        <v>516.69247814849996</v>
      </c>
      <c r="P72">
        <v>10451</v>
      </c>
      <c r="Q72">
        <v>174.98162503590001</v>
      </c>
      <c r="R72">
        <v>581</v>
      </c>
      <c r="S72">
        <v>438.14802065399999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42476</v>
      </c>
      <c r="C20">
        <v>24213</v>
      </c>
      <c r="D20">
        <v>4</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979</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349601</v>
      </c>
      <c r="I3" s="306">
        <f>SUM(I5,I10)</f>
        <v>79067</v>
      </c>
      <c r="J3" s="308">
        <f>ROUND(I3/H3,5)</f>
        <v>0.22616</v>
      </c>
      <c r="K3" s="134"/>
    </row>
    <row r="4" spans="1:11" ht="33" customHeight="1" thickBot="1" x14ac:dyDescent="0.25">
      <c r="A4" s="130"/>
      <c r="B4" s="317" t="str">
        <f>"As of: "&amp;TEXT(INDEX(MMWR_DATES[],1,1),"MMMM DD, YYYY")</f>
        <v>As of: April 16,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129580</v>
      </c>
      <c r="I5" s="158">
        <f>SUM(I6:I9)</f>
        <v>34664</v>
      </c>
      <c r="J5" s="159">
        <f t="shared" ref="J5:J15" si="0">IF(H5=0, 0,I5/H5)</f>
        <v>0.26751041827442507</v>
      </c>
      <c r="K5" s="134"/>
    </row>
    <row r="6" spans="1:11" ht="16.5" customHeight="1" x14ac:dyDescent="0.2">
      <c r="A6" s="130"/>
      <c r="B6" s="320" t="s">
        <v>16</v>
      </c>
      <c r="C6" s="321"/>
      <c r="D6" s="321"/>
      <c r="E6" s="321"/>
      <c r="F6" s="321"/>
      <c r="G6" s="139" t="s">
        <v>190</v>
      </c>
      <c r="H6" s="160">
        <f>IFERROR(VLOOKUP(MID($G6,4,3),MMWR_TRAD_AGG_NATIONAL[],2,0),0)</f>
        <v>36274</v>
      </c>
      <c r="I6" s="160">
        <f>IFERROR(VLOOKUP(MID($G6,4,3),MMWR_TRAD_AGG_NATIONAL[],3,0),0)</f>
        <v>12352</v>
      </c>
      <c r="J6" s="161">
        <f t="shared" si="0"/>
        <v>0.34051938027237139</v>
      </c>
      <c r="K6" s="134"/>
    </row>
    <row r="7" spans="1:11" ht="16.5" customHeight="1" x14ac:dyDescent="0.2">
      <c r="A7" s="130"/>
      <c r="B7" s="322" t="s">
        <v>0</v>
      </c>
      <c r="C7" s="323"/>
      <c r="D7" s="323"/>
      <c r="E7" s="323"/>
      <c r="F7" s="323"/>
      <c r="G7" s="140" t="s">
        <v>191</v>
      </c>
      <c r="H7" s="160">
        <f>IFERROR(VLOOKUP(MID($G7,4,3),MMWR_TRAD_AGG_NATIONAL[],2,0),0)</f>
        <v>75635</v>
      </c>
      <c r="I7" s="160">
        <f>IFERROR(VLOOKUP(MID($G7,4,3),MMWR_TRAD_AGG_NATIONAL[],3,0),0)</f>
        <v>19965</v>
      </c>
      <c r="J7" s="161">
        <f t="shared" si="0"/>
        <v>0.26396509552455871</v>
      </c>
      <c r="K7" s="134"/>
    </row>
    <row r="8" spans="1:11" ht="16.5" customHeight="1" x14ac:dyDescent="0.2">
      <c r="A8" s="130"/>
      <c r="B8" s="324" t="s">
        <v>234</v>
      </c>
      <c r="C8" s="325"/>
      <c r="D8" s="325"/>
      <c r="E8" s="325"/>
      <c r="F8" s="325"/>
      <c r="G8" s="141" t="s">
        <v>193</v>
      </c>
      <c r="H8" s="160">
        <f>IFERROR(VLOOKUP(MID($G8,4,3),MMWR_TRAD_AGG_NATIONAL[],2,0),0)</f>
        <v>7748</v>
      </c>
      <c r="I8" s="160">
        <f>IFERROR(VLOOKUP(MID($G8,4,3),MMWR_TRAD_AGG_NATIONAL[],3,0),0)</f>
        <v>616</v>
      </c>
      <c r="J8" s="161">
        <f t="shared" si="0"/>
        <v>7.9504388229220443E-2</v>
      </c>
      <c r="K8" s="134"/>
    </row>
    <row r="9" spans="1:11" ht="16.5" customHeight="1" thickBot="1" x14ac:dyDescent="0.25">
      <c r="A9" s="130"/>
      <c r="B9" s="326" t="s">
        <v>17</v>
      </c>
      <c r="C9" s="327"/>
      <c r="D9" s="327"/>
      <c r="E9" s="327"/>
      <c r="F9" s="327"/>
      <c r="G9" s="140" t="s">
        <v>195</v>
      </c>
      <c r="H9" s="160">
        <f>IFERROR(VLOOKUP(MID($G9,4,3),MMWR_TRAD_AGG_NATIONAL[],2,0),0)</f>
        <v>9923</v>
      </c>
      <c r="I9" s="160">
        <f>IFERROR(VLOOKUP(MID($G9,4,3),MMWR_TRAD_AGG_NATIONAL[],3,0),0)</f>
        <v>1731</v>
      </c>
      <c r="J9" s="161">
        <f t="shared" si="0"/>
        <v>0.17444321273808325</v>
      </c>
      <c r="K9" s="134"/>
    </row>
    <row r="10" spans="1:11" ht="17.25" thickBot="1" x14ac:dyDescent="0.25">
      <c r="A10" s="130"/>
      <c r="B10" s="315" t="s">
        <v>1</v>
      </c>
      <c r="C10" s="316"/>
      <c r="D10" s="316"/>
      <c r="E10" s="316"/>
      <c r="F10" s="316"/>
      <c r="G10" s="138" t="s">
        <v>244</v>
      </c>
      <c r="H10" s="158">
        <f>SUM(H11:H18)</f>
        <v>220021</v>
      </c>
      <c r="I10" s="158">
        <f>SUM(I11:I18)</f>
        <v>44403</v>
      </c>
      <c r="J10" s="159">
        <f t="shared" si="0"/>
        <v>0.20181255425618463</v>
      </c>
      <c r="K10" s="134"/>
    </row>
    <row r="11" spans="1:11" ht="16.5" customHeight="1" x14ac:dyDescent="0.2">
      <c r="A11" s="130"/>
      <c r="B11" s="320" t="s">
        <v>199</v>
      </c>
      <c r="C11" s="321"/>
      <c r="D11" s="321"/>
      <c r="E11" s="321"/>
      <c r="F11" s="321"/>
      <c r="G11" s="142" t="s">
        <v>194</v>
      </c>
      <c r="H11" s="162">
        <f>IFERROR(VLOOKUP(MID($G11,4,3),MMWR_TRAD_AGG_NATIONAL[],2,0),0)</f>
        <v>8530</v>
      </c>
      <c r="I11" s="160">
        <f>IFERROR(VLOOKUP(MID($G11,4,3),MMWR_TRAD_AGG_NATIONAL[],3,0),0)</f>
        <v>501</v>
      </c>
      <c r="J11" s="161">
        <f t="shared" si="0"/>
        <v>5.8733880422039857E-2</v>
      </c>
      <c r="K11" s="134"/>
    </row>
    <row r="12" spans="1:11" ht="16.5" customHeight="1" x14ac:dyDescent="0.2">
      <c r="A12" s="130"/>
      <c r="B12" s="322" t="s">
        <v>18</v>
      </c>
      <c r="C12" s="323"/>
      <c r="D12" s="323"/>
      <c r="E12" s="323"/>
      <c r="F12" s="323"/>
      <c r="G12" s="143" t="s">
        <v>192</v>
      </c>
      <c r="H12" s="163">
        <f>IFERROR(VLOOKUP(MID($G12,4,3),MMWR_TRAD_AGG_NATIONAL[],2,0),0)</f>
        <v>195433</v>
      </c>
      <c r="I12" s="160">
        <f>IFERROR(VLOOKUP(MID($G12,4,3),MMWR_TRAD_AGG_NATIONAL[],3,0),0)</f>
        <v>40581</v>
      </c>
      <c r="J12" s="161">
        <f t="shared" si="0"/>
        <v>0.20764661034728013</v>
      </c>
      <c r="K12" s="134"/>
    </row>
    <row r="13" spans="1:11" ht="16.5" customHeight="1" x14ac:dyDescent="0.2">
      <c r="A13" s="130"/>
      <c r="B13" s="322" t="s">
        <v>14</v>
      </c>
      <c r="C13" s="323"/>
      <c r="D13" s="323"/>
      <c r="E13" s="323"/>
      <c r="F13" s="323"/>
      <c r="G13" s="143" t="s">
        <v>196</v>
      </c>
      <c r="H13" s="163">
        <f>IFERROR(VLOOKUP(MID($G13,4,3),MMWR_TRAD_AGG_NATIONAL[],2,0),0)</f>
        <v>15678</v>
      </c>
      <c r="I13" s="160">
        <f>IFERROR(VLOOKUP(MID($G13,4,3),MMWR_TRAD_AGG_NATIONAL[],3,0),0)</f>
        <v>3282</v>
      </c>
      <c r="J13" s="161">
        <f t="shared" si="0"/>
        <v>0.20933792575583621</v>
      </c>
      <c r="K13" s="134"/>
    </row>
    <row r="14" spans="1:11" ht="16.5" customHeight="1" x14ac:dyDescent="0.2">
      <c r="A14" s="130"/>
      <c r="B14" s="324" t="s">
        <v>19</v>
      </c>
      <c r="C14" s="325"/>
      <c r="D14" s="325"/>
      <c r="E14" s="325"/>
      <c r="F14" s="325"/>
      <c r="G14" s="142" t="s">
        <v>197</v>
      </c>
      <c r="H14" s="163">
        <f>IFERROR(VLOOKUP(MID($G14,4,3),MMWR_TRAD_AGG_NATIONAL[],2,0),0)</f>
        <v>341</v>
      </c>
      <c r="I14" s="160">
        <f>IFERROR(VLOOKUP(MID($G14,4,3),MMWR_TRAD_AGG_NATIONAL[],3,0),0)</f>
        <v>30</v>
      </c>
      <c r="J14" s="161">
        <f t="shared" si="0"/>
        <v>8.797653958944282E-2</v>
      </c>
      <c r="K14" s="134"/>
    </row>
    <row r="15" spans="1:11" ht="16.5" customHeight="1" x14ac:dyDescent="0.2">
      <c r="A15" s="130"/>
      <c r="B15" s="324" t="s">
        <v>84</v>
      </c>
      <c r="C15" s="325"/>
      <c r="D15" s="325"/>
      <c r="E15" s="325"/>
      <c r="F15" s="325"/>
      <c r="G15" s="142" t="s">
        <v>200</v>
      </c>
      <c r="H15" s="163">
        <f>IFERROR(VLOOKUP(MID($G15,4,3),MMWR_TRAD_AGG_NATIONAL[],2,0),0)</f>
        <v>13</v>
      </c>
      <c r="I15" s="160">
        <f>IFERROR(VLOOKUP(MID($G15,4,3),MMWR_TRAD_AGG_NATIONAL[],3,0),0)</f>
        <v>8</v>
      </c>
      <c r="J15" s="161">
        <f t="shared" si="0"/>
        <v>0.61538461538461542</v>
      </c>
      <c r="K15" s="134"/>
    </row>
    <row r="16" spans="1:11" ht="15" x14ac:dyDescent="0.2">
      <c r="A16" s="130"/>
      <c r="B16" s="324" t="s">
        <v>85</v>
      </c>
      <c r="C16" s="325"/>
      <c r="D16" s="325"/>
      <c r="E16" s="325"/>
      <c r="F16" s="325"/>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324" t="s">
        <v>87</v>
      </c>
      <c r="C17" s="325"/>
      <c r="D17" s="325"/>
      <c r="E17" s="325"/>
      <c r="F17" s="325"/>
      <c r="G17" s="142" t="s">
        <v>202</v>
      </c>
      <c r="H17" s="163">
        <f>IFERROR(VLOOKUP(MID($G17,4,3),MMWR_TRAD_AGG_NATIONAL[],2,0),0)</f>
        <v>21</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4</v>
      </c>
      <c r="I18" s="160">
        <f>IFERROR(VLOOKUP(MID($G18,4,3),MMWR_TRAD_AGG_NATIONAL[],3,0),0)</f>
        <v>0</v>
      </c>
      <c r="J18" s="165">
        <f>IF(H18=0, 0,I18/H18)</f>
        <v>0</v>
      </c>
      <c r="K18" s="134"/>
    </row>
    <row r="19" spans="1:11" ht="16.5" customHeight="1" x14ac:dyDescent="0.2">
      <c r="A19" s="130"/>
      <c r="B19" s="331" t="s">
        <v>970</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961</v>
      </c>
      <c r="C21" s="284"/>
      <c r="D21" s="285"/>
      <c r="E21" s="283" t="s">
        <v>962</v>
      </c>
      <c r="F21" s="284"/>
      <c r="G21" s="285"/>
      <c r="H21" s="283" t="s">
        <v>963</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955</v>
      </c>
      <c r="C23" s="284"/>
      <c r="D23" s="285"/>
      <c r="E23" s="283" t="s">
        <v>956</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1063</v>
      </c>
      <c r="H26" s="263" t="s">
        <v>1064</v>
      </c>
      <c r="I26" s="263" t="s">
        <v>1061</v>
      </c>
      <c r="J26" s="264" t="s">
        <v>28</v>
      </c>
      <c r="K26" s="134"/>
    </row>
    <row r="27" spans="1:11" ht="16.5" customHeight="1" x14ac:dyDescent="0.2">
      <c r="A27" s="130"/>
      <c r="B27" s="301" t="s">
        <v>964</v>
      </c>
      <c r="C27" s="302"/>
      <c r="D27" s="302"/>
      <c r="E27" s="302"/>
      <c r="F27" s="303"/>
      <c r="G27" s="256">
        <v>5845</v>
      </c>
      <c r="H27" s="256">
        <v>5843</v>
      </c>
      <c r="I27" s="256">
        <v>2</v>
      </c>
      <c r="J27" s="260">
        <v>0</v>
      </c>
      <c r="K27" s="134"/>
    </row>
    <row r="28" spans="1:11" ht="15.75" customHeight="1" x14ac:dyDescent="0.2">
      <c r="A28" s="130"/>
      <c r="B28" s="289" t="s">
        <v>24</v>
      </c>
      <c r="C28" s="290"/>
      <c r="D28" s="290"/>
      <c r="E28" s="290"/>
      <c r="F28" s="291"/>
      <c r="G28" s="257">
        <v>1385</v>
      </c>
      <c r="H28" s="257">
        <v>1659</v>
      </c>
      <c r="I28" s="257">
        <v>-274</v>
      </c>
      <c r="J28" s="253">
        <v>-0.16500000000000001</v>
      </c>
      <c r="K28" s="134"/>
    </row>
    <row r="29" spans="1:11" ht="15.75" customHeight="1" x14ac:dyDescent="0.2">
      <c r="A29" s="130"/>
      <c r="B29" s="292" t="s">
        <v>25</v>
      </c>
      <c r="C29" s="293"/>
      <c r="D29" s="293"/>
      <c r="E29" s="293"/>
      <c r="F29" s="294"/>
      <c r="G29" s="258">
        <v>621</v>
      </c>
      <c r="H29" s="258">
        <v>577</v>
      </c>
      <c r="I29" s="258">
        <v>44</v>
      </c>
      <c r="J29" s="254">
        <v>7.5999999999999998E-2</v>
      </c>
      <c r="K29" s="134"/>
    </row>
    <row r="30" spans="1:11" ht="15" x14ac:dyDescent="0.2">
      <c r="A30" s="130"/>
      <c r="B30" s="295" t="s">
        <v>26</v>
      </c>
      <c r="C30" s="296"/>
      <c r="D30" s="296"/>
      <c r="E30" s="296"/>
      <c r="F30" s="297"/>
      <c r="G30" s="258">
        <v>1426</v>
      </c>
      <c r="H30" s="258">
        <v>1299</v>
      </c>
      <c r="I30" s="258">
        <v>127</v>
      </c>
      <c r="J30" s="254">
        <v>9.8000000000000004E-2</v>
      </c>
      <c r="K30" s="134"/>
    </row>
    <row r="31" spans="1:11" ht="15" x14ac:dyDescent="0.2">
      <c r="A31" s="130"/>
      <c r="B31" s="298" t="s">
        <v>27</v>
      </c>
      <c r="C31" s="299"/>
      <c r="D31" s="299"/>
      <c r="E31" s="299"/>
      <c r="F31" s="300"/>
      <c r="G31" s="259">
        <v>2413</v>
      </c>
      <c r="H31" s="259">
        <v>2308</v>
      </c>
      <c r="I31" s="259">
        <v>105</v>
      </c>
      <c r="J31" s="255">
        <v>4.4999999999999998E-2</v>
      </c>
      <c r="K31" s="134"/>
    </row>
    <row r="32" spans="1:11" ht="16.5" customHeight="1" x14ac:dyDescent="0.2">
      <c r="A32" s="130"/>
      <c r="B32" s="301" t="s">
        <v>235</v>
      </c>
      <c r="C32" s="302"/>
      <c r="D32" s="302"/>
      <c r="E32" s="302"/>
      <c r="F32" s="303"/>
      <c r="G32" s="256">
        <v>35012</v>
      </c>
      <c r="H32" s="256">
        <v>33516</v>
      </c>
      <c r="I32" s="256">
        <v>1496</v>
      </c>
      <c r="J32" s="260">
        <v>4.4999999999999998E-2</v>
      </c>
      <c r="K32" s="134"/>
    </row>
    <row r="33" spans="1:11" ht="15" x14ac:dyDescent="0.2">
      <c r="A33" s="130"/>
      <c r="B33" s="289" t="s">
        <v>24</v>
      </c>
      <c r="C33" s="290"/>
      <c r="D33" s="290"/>
      <c r="E33" s="290"/>
      <c r="F33" s="291"/>
      <c r="G33" s="257">
        <v>6112</v>
      </c>
      <c r="H33" s="257">
        <v>6846</v>
      </c>
      <c r="I33" s="257">
        <v>-734</v>
      </c>
      <c r="J33" s="253">
        <v>-0.107</v>
      </c>
      <c r="K33" s="134"/>
    </row>
    <row r="34" spans="1:11" ht="15" x14ac:dyDescent="0.2">
      <c r="A34" s="130"/>
      <c r="B34" s="292" t="s">
        <v>25</v>
      </c>
      <c r="C34" s="293"/>
      <c r="D34" s="293"/>
      <c r="E34" s="293"/>
      <c r="F34" s="294"/>
      <c r="G34" s="258">
        <v>3250</v>
      </c>
      <c r="H34" s="258">
        <v>3074</v>
      </c>
      <c r="I34" s="258">
        <v>176</v>
      </c>
      <c r="J34" s="254">
        <v>5.7000000000000002E-2</v>
      </c>
      <c r="K34" s="134"/>
    </row>
    <row r="35" spans="1:11" ht="15" x14ac:dyDescent="0.2">
      <c r="A35" s="130"/>
      <c r="B35" s="295" t="s">
        <v>26</v>
      </c>
      <c r="C35" s="296"/>
      <c r="D35" s="296"/>
      <c r="E35" s="296"/>
      <c r="F35" s="297"/>
      <c r="G35" s="258">
        <v>14053</v>
      </c>
      <c r="H35" s="258">
        <v>13520</v>
      </c>
      <c r="I35" s="258">
        <v>533</v>
      </c>
      <c r="J35" s="254">
        <v>3.9E-2</v>
      </c>
      <c r="K35" s="134"/>
    </row>
    <row r="36" spans="1:11" ht="15.75" thickBot="1" x14ac:dyDescent="0.25">
      <c r="A36" s="130"/>
      <c r="B36" s="337" t="s">
        <v>27</v>
      </c>
      <c r="C36" s="338"/>
      <c r="D36" s="338"/>
      <c r="E36" s="338"/>
      <c r="F36" s="339"/>
      <c r="G36" s="258">
        <v>11597</v>
      </c>
      <c r="H36" s="258">
        <v>10076</v>
      </c>
      <c r="I36" s="258">
        <v>1521</v>
      </c>
      <c r="J36" s="254">
        <v>0.151</v>
      </c>
      <c r="K36" s="134"/>
    </row>
    <row r="37" spans="1:11" ht="15.75" customHeight="1" thickBot="1" x14ac:dyDescent="0.25">
      <c r="A37" s="130"/>
      <c r="B37" s="328" t="s">
        <v>969</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April 16, 2016</v>
      </c>
      <c r="M3" s="359"/>
      <c r="N3" s="359"/>
      <c r="O3" s="360"/>
      <c r="P3" s="28"/>
    </row>
    <row r="4" spans="1:16" ht="51.75" customHeight="1" thickBot="1" x14ac:dyDescent="0.35">
      <c r="A4" s="30"/>
      <c r="B4" s="246" t="s">
        <v>456</v>
      </c>
      <c r="C4" s="361" t="s">
        <v>304</v>
      </c>
      <c r="D4" s="362"/>
      <c r="E4" s="362"/>
      <c r="F4" s="362"/>
      <c r="G4" s="362"/>
      <c r="H4" s="362"/>
      <c r="I4" s="362"/>
      <c r="J4" s="362"/>
      <c r="K4" s="362"/>
      <c r="L4" s="362"/>
      <c r="M4" s="362"/>
      <c r="N4" s="362"/>
      <c r="O4" s="363"/>
      <c r="P4" s="28"/>
    </row>
    <row r="5" spans="1:16" ht="27" customHeight="1" thickBot="1" x14ac:dyDescent="0.25">
      <c r="A5" s="30"/>
      <c r="B5" s="26"/>
      <c r="C5" s="364" t="s">
        <v>1042</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1054</v>
      </c>
      <c r="K11" s="384" t="s">
        <v>1055</v>
      </c>
      <c r="L11" s="382" t="s">
        <v>1052</v>
      </c>
      <c r="M11" s="383"/>
      <c r="N11" s="382" t="s">
        <v>1053</v>
      </c>
      <c r="O11" s="383"/>
      <c r="P11" s="28"/>
    </row>
    <row r="12" spans="1:16" ht="32.25" customHeight="1" x14ac:dyDescent="0.2">
      <c r="A12" s="25"/>
      <c r="B12" s="26"/>
      <c r="C12" s="351"/>
      <c r="D12" s="351"/>
      <c r="E12" s="351"/>
      <c r="F12" s="351"/>
      <c r="G12" s="351"/>
      <c r="H12" s="351"/>
      <c r="I12" s="351"/>
      <c r="J12" s="385"/>
      <c r="K12" s="38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349601</v>
      </c>
      <c r="D13" s="155">
        <f>IF($B13=" ","",IFERROR(INDEX(MMWR_RATING_RO_ROLLUP[],MATCH($B13,MMWR_RATING_RO_ROLLUP[MMWR_RATING_RO_ROLLUP],0),MATCH(D$9,MMWR_RATING_RO_ROLLUP[#Headers],0)),"ERROR"))</f>
        <v>88.468505524899996</v>
      </c>
      <c r="E13" s="156">
        <f>IF($B13=" ","",IFERROR(INDEX(MMWR_RATING_RO_ROLLUP[],MATCH($B13,MMWR_RATING_RO_ROLLUP[MMWR_RATING_RO_ROLLUP],0),MATCH(E$9,MMWR_RATING_RO_ROLLUP[#Headers],0))/$C13,"ERROR"))</f>
        <v>0.22616354072213751</v>
      </c>
      <c r="F13" s="154">
        <f>IF($B13=" ","",IFERROR(INDEX(MMWR_RATING_RO_ROLLUP[],MATCH($B13,MMWR_RATING_RO_ROLLUP[MMWR_RATING_RO_ROLLUP],0),MATCH(F$9,MMWR_RATING_RO_ROLLUP[#Headers],0)),"ERROR"))</f>
        <v>55370</v>
      </c>
      <c r="G13" s="154">
        <f>IF($B13=" ","",IFERROR(INDEX(MMWR_RATING_RO_ROLLUP[],MATCH($B13,MMWR_RATING_RO_ROLLUP[MMWR_RATING_RO_ROLLUP],0),MATCH(G$9,MMWR_RATING_RO_ROLLUP[#Headers],0)),"ERROR"))</f>
        <v>688083</v>
      </c>
      <c r="H13" s="155">
        <f>IF($B13=" ","",IFERROR(INDEX(MMWR_RATING_RO_ROLLUP[],MATCH($B13,MMWR_RATING_RO_ROLLUP[MMWR_RATING_RO_ROLLUP],0),MATCH(H$9,MMWR_RATING_RO_ROLLUP[#Headers],0)),"ERROR"))</f>
        <v>117.2002889651</v>
      </c>
      <c r="I13" s="155">
        <f>IF($B13=" ","",IFERROR(INDEX(MMWR_RATING_RO_ROLLUP[],MATCH($B13,MMWR_RATING_RO_ROLLUP[MMWR_RATING_RO_ROLLUP],0),MATCH(I$9,MMWR_RATING_RO_ROLLUP[#Headers],0)),"ERROR"))</f>
        <v>125.3462794459</v>
      </c>
      <c r="J13" s="42"/>
      <c r="K13" s="42"/>
      <c r="L13" s="42"/>
      <c r="M13" s="42"/>
      <c r="N13" s="42"/>
      <c r="O13" s="42"/>
      <c r="P13" s="28"/>
    </row>
    <row r="14" spans="1:16" x14ac:dyDescent="0.2">
      <c r="A14" s="25"/>
      <c r="B14" s="341" t="s">
        <v>733</v>
      </c>
      <c r="C14" s="342"/>
      <c r="D14" s="342"/>
      <c r="E14" s="342"/>
      <c r="F14" s="342"/>
      <c r="G14" s="342"/>
      <c r="H14" s="342"/>
      <c r="I14" s="342"/>
      <c r="J14" s="342"/>
      <c r="K14" s="342"/>
      <c r="L14" s="342"/>
      <c r="M14" s="342"/>
      <c r="N14" s="342"/>
      <c r="O14" s="342"/>
      <c r="P14" s="28"/>
    </row>
    <row r="15" spans="1:16" x14ac:dyDescent="0.2">
      <c r="A15" s="25"/>
      <c r="B15" s="41" t="s">
        <v>729</v>
      </c>
      <c r="C15" s="154">
        <f>IF($B15=" ","",IFERROR(INDEX(MMWR_RATING_RO_ROLLUP[],MATCH($B15,MMWR_RATING_RO_ROLLUP[MMWR_RATING_RO_ROLLUP],0),MATCH(C$9,MMWR_RATING_RO_ROLLUP[#Headers],0)),"ERROR"))</f>
        <v>303844</v>
      </c>
      <c r="D15" s="155">
        <f>IF($B15=" ","",IFERROR(INDEX(MMWR_RATING_RO_ROLLUP[],MATCH($B15,MMWR_RATING_RO_ROLLUP[MMWR_RATING_RO_ROLLUP],0),MATCH(D$9,MMWR_RATING_RO_ROLLUP[#Headers],0)),"ERROR"))</f>
        <v>90.740343729000003</v>
      </c>
      <c r="E15" s="156">
        <f>IF($B15=" ","",IFERROR(INDEX(MMWR_RATING_RO_ROLLUP[],MATCH($B15,MMWR_RATING_RO_ROLLUP[MMWR_RATING_RO_ROLLUP],0),MATCH(E$9,MMWR_RATING_RO_ROLLUP[#Headers],0))/$C15,"ERROR"))</f>
        <v>0.23549913771540659</v>
      </c>
      <c r="F15" s="154">
        <f>IF($B15=" ","",IFERROR(INDEX(MMWR_RATING_RO_ROLLUP[],MATCH($B15,MMWR_RATING_RO_ROLLUP[MMWR_RATING_RO_ROLLUP],0),MATCH(F$9,MMWR_RATING_RO_ROLLUP[#Headers],0)),"ERROR"))</f>
        <v>47080</v>
      </c>
      <c r="G15" s="154">
        <f>IF($B15=" ","",IFERROR(INDEX(MMWR_RATING_RO_ROLLUP[],MATCH($B15,MMWR_RATING_RO_ROLLUP[MMWR_RATING_RO_ROLLUP],0),MATCH(G$9,MMWR_RATING_RO_ROLLUP[#Headers],0)),"ERROR"))</f>
        <v>580899</v>
      </c>
      <c r="H15" s="155">
        <f>IF($B15=" ","",IFERROR(INDEX(MMWR_RATING_RO_ROLLUP[],MATCH($B15,MMWR_RATING_RO_ROLLUP[MMWR_RATING_RO_ROLLUP],0),MATCH(H$9,MMWR_RATING_RO_ROLLUP[#Headers],0)),"ERROR"))</f>
        <v>120.5407179269</v>
      </c>
      <c r="I15" s="155">
        <f>IF($B15=" ","",IFERROR(INDEX(MMWR_RATING_RO_ROLLUP[],MATCH($B15,MMWR_RATING_RO_ROLLUP[MMWR_RATING_RO_ROLLUP],0),MATCH(I$9,MMWR_RATING_RO_ROLLUP[#Headers],0)),"ERROR"))</f>
        <v>131.12420575690001</v>
      </c>
      <c r="J15" s="157">
        <f>VLOOKUP($B$13,MMWR_ACCURACY_RO[],MATCH(J$9,MMWR_ACCURACY_RO[#Headers],0),0)</f>
        <v>0.95489808073279026</v>
      </c>
      <c r="K15" s="157">
        <f>VLOOKUP($B$13,MMWR_ACCURACY_RO[],MATCH(K$9,MMWR_ACCURACY_RO[#Headers],0),0)</f>
        <v>0.87314968113639391</v>
      </c>
      <c r="L15" s="157">
        <f>VLOOKUP($B$13,MMWR_ACCURACY_RO[],MATCH(L$9,MMWR_ACCURACY_RO[#Headers],0),0)</f>
        <v>0.89512237726921706</v>
      </c>
      <c r="M15" s="157">
        <f>VLOOKUP($B$13,MMWR_ACCURACY_RO[],MATCH(M$9,MMWR_ACCURACY_RO[#Headers],0),0)</f>
        <v>7.799357624561196E-3</v>
      </c>
      <c r="N15" s="157">
        <f>VLOOKUP($B$13,MMWR_ACCURACY_RO[],MATCH(N$9,MMWR_ACCURACY_RO[#Headers],0),0)</f>
        <v>0.90373182332012225</v>
      </c>
      <c r="O15" s="157">
        <f>VLOOKUP($B$13,MMWR_ACCURACY_RO[],MATCH(O$9,MMWR_ACCURACY_RO[#Headers],0),0)</f>
        <v>9.9877758926800904E-3</v>
      </c>
      <c r="P15" s="28"/>
    </row>
    <row r="16" spans="1:16" x14ac:dyDescent="0.2">
      <c r="A16" s="25"/>
      <c r="B16" s="247" t="s">
        <v>370</v>
      </c>
      <c r="C16" s="154">
        <f>IF($B16=" ","",IFERROR(INDEX(MMWR_RATING_RO_ROLLUP[],MATCH($B16,MMWR_RATING_RO_ROLLUP[MMWR_RATING_RO_ROLLUP],0),MATCH(C$9,MMWR_RATING_RO_ROLLUP[#Headers],0)),"ERROR"))</f>
        <v>47764</v>
      </c>
      <c r="D16" s="155">
        <f>IF($B16=" ","",IFERROR(INDEX(MMWR_RATING_RO_ROLLUP[],MATCH($B16,MMWR_RATING_RO_ROLLUP[MMWR_RATING_RO_ROLLUP],0),MATCH(D$9,MMWR_RATING_RO_ROLLUP[#Headers],0)),"ERROR"))</f>
        <v>96.719600536000002</v>
      </c>
      <c r="E16" s="156">
        <f>IF($B16=" ","",IFERROR(INDEX(MMWR_RATING_RO_ROLLUP[],MATCH($B16,MMWR_RATING_RO_ROLLUP[MMWR_RATING_RO_ROLLUP],0),MATCH(E$9,MMWR_RATING_RO_ROLLUP[#Headers],0))/$C16,"ERROR"))</f>
        <v>0.26974290260447198</v>
      </c>
      <c r="F16" s="154">
        <f>IF($B16=" ","",IFERROR(INDEX(MMWR_RATING_RO_ROLLUP[],MATCH($B16,MMWR_RATING_RO_ROLLUP[MMWR_RATING_RO_ROLLUP],0),MATCH(F$9,MMWR_RATING_RO_ROLLUP[#Headers],0)),"ERROR"))</f>
        <v>9686</v>
      </c>
      <c r="G16" s="154">
        <f>IF($B16=" ","",IFERROR(INDEX(MMWR_RATING_RO_ROLLUP[],MATCH($B16,MMWR_RATING_RO_ROLLUP[MMWR_RATING_RO_ROLLUP],0),MATCH(G$9,MMWR_RATING_RO_ROLLUP[#Headers],0)),"ERROR"))</f>
        <v>123523</v>
      </c>
      <c r="H16" s="155">
        <f>IF($B16=" ","",IFERROR(INDEX(MMWR_RATING_RO_ROLLUP[],MATCH($B16,MMWR_RATING_RO_ROLLUP[MMWR_RATING_RO_ROLLUP],0),MATCH(H$9,MMWR_RATING_RO_ROLLUP[#Headers],0)),"ERROR"))</f>
        <v>125.1924427008</v>
      </c>
      <c r="I16" s="155">
        <f>IF($B16=" ","",IFERROR(INDEX(MMWR_RATING_RO_ROLLUP[],MATCH($B16,MMWR_RATING_RO_ROLLUP[MMWR_RATING_RO_ROLLUP],0),MATCH(I$9,MMWR_RATING_RO_ROLLUP[#Headers],0)),"ERROR"))</f>
        <v>132.28830258330001</v>
      </c>
      <c r="J16" s="157">
        <f>IF($B16=" ","",IFERROR(VLOOKUP($B16,MMWR_ACCURACY_RO[],MATCH(J$9,MMWR_ACCURACY_RO[#Headers],0),0),"ERROR"))</f>
        <v>0.95339336489511839</v>
      </c>
      <c r="K16" s="157">
        <f>IF($B16=" ","",IFERROR(VLOOKUP($B16,MMWR_ACCURACY_RO[],MATCH(K$9,MMWR_ACCURACY_RO[#Headers],0),0),"ERROR"))</f>
        <v>0.87849104249273668</v>
      </c>
      <c r="L16" s="157">
        <f>IF($B16=" ","",IFERROR(VLOOKUP($B16,MMWR_ACCURACY_RO[],MATCH(L$9,MMWR_ACCURACY_RO[#Headers],0),0),"ERROR"))</f>
        <v>0.86969653578961459</v>
      </c>
      <c r="M16" s="157">
        <f>IF($B16=" ","",IFERROR(VLOOKUP($B16,MMWR_ACCURACY_RO[],MATCH(M$9,MMWR_ACCURACY_RO[#Headers],0),0),"ERROR"))</f>
        <v>1.6725536915465113E-2</v>
      </c>
      <c r="N16" s="157">
        <f>IF($B16=" ","",IFERROR(VLOOKUP($B16,MMWR_ACCURACY_RO[],MATCH(N$9,MMWR_ACCURACY_RO[#Headers],0),0),"ERROR"))</f>
        <v>0.88520621936350508</v>
      </c>
      <c r="O16" s="157">
        <f>IF($B16=" ","",IFERROR(VLOOKUP($B16,MMWR_ACCURACY_RO[],MATCH(O$9,MMWR_ACCURACY_RO[#Headers],0),0),"ERROR"))</f>
        <v>2.4693787292680298E-2</v>
      </c>
      <c r="P16" s="28"/>
    </row>
    <row r="17" spans="1:16" x14ac:dyDescent="0.2">
      <c r="A17" s="25"/>
      <c r="B17" s="8" t="str">
        <f>VLOOKUP($B$16,DISTRICT_RO[],2,0)</f>
        <v>Baltimore VSC</v>
      </c>
      <c r="C17" s="154">
        <f>IF($B17=" ","",IFERROR(INDEX(MMWR_RATING_RO_ROLLUP[],MATCH($B17,MMWR_RATING_RO_ROLLUP[MMWR_RATING_RO_ROLLUP],0),MATCH(C$9,MMWR_RATING_RO_ROLLUP[#Headers],0)),"ERROR"))</f>
        <v>1052</v>
      </c>
      <c r="D17" s="155">
        <f>IF($B17=" ","",IFERROR(INDEX(MMWR_RATING_RO_ROLLUP[],MATCH($B17,MMWR_RATING_RO_ROLLUP[MMWR_RATING_RO_ROLLUP],0),MATCH(D$9,MMWR_RATING_RO_ROLLUP[#Headers],0)),"ERROR"))</f>
        <v>112.9049429658</v>
      </c>
      <c r="E17" s="156">
        <f>IF($B17=" ","",IFERROR(INDEX(MMWR_RATING_RO_ROLLUP[],MATCH($B17,MMWR_RATING_RO_ROLLUP[MMWR_RATING_RO_ROLLUP],0),MATCH(E$9,MMWR_RATING_RO_ROLLUP[#Headers],0))/$C17,"ERROR"))</f>
        <v>0.36692015209125473</v>
      </c>
      <c r="F17" s="154">
        <f>IF($B17=" ","",IFERROR(INDEX(MMWR_RATING_RO_ROLLUP[],MATCH($B17,MMWR_RATING_RO_ROLLUP[MMWR_RATING_RO_ROLLUP],0),MATCH(F$9,MMWR_RATING_RO_ROLLUP[#Headers],0)),"ERROR"))</f>
        <v>381</v>
      </c>
      <c r="G17" s="154">
        <f>IF($B17=" ","",IFERROR(INDEX(MMWR_RATING_RO_ROLLUP[],MATCH($B17,MMWR_RATING_RO_ROLLUP[MMWR_RATING_RO_ROLLUP],0),MATCH(G$9,MMWR_RATING_RO_ROLLUP[#Headers],0)),"ERROR"))</f>
        <v>4968</v>
      </c>
      <c r="H17" s="155">
        <f>IF($B17=" ","",IFERROR(INDEX(MMWR_RATING_RO_ROLLUP[],MATCH($B17,MMWR_RATING_RO_ROLLUP[MMWR_RATING_RO_ROLLUP],0),MATCH(H$9,MMWR_RATING_RO_ROLLUP[#Headers],0)),"ERROR"))</f>
        <v>128.90026246720001</v>
      </c>
      <c r="I17" s="155">
        <f>IF($B17=" ","",IFERROR(INDEX(MMWR_RATING_RO_ROLLUP[],MATCH($B17,MMWR_RATING_RO_ROLLUP[MMWR_RATING_RO_ROLLUP],0),MATCH(I$9,MMWR_RATING_RO_ROLLUP[#Headers],0)),"ERROR"))</f>
        <v>135.26207729469999</v>
      </c>
      <c r="J17" s="157">
        <f>IF($B17=" ","",IFERROR(VLOOKUP($B17,MMWR_ACCURACY_RO[],MATCH(J$9,MMWR_ACCURACY_RO[#Headers],0),0),"ERROR"))</f>
        <v>0.96304973953837458</v>
      </c>
      <c r="K17" s="157">
        <f>IF($B17=" ","",IFERROR(VLOOKUP($B17,MMWR_ACCURACY_RO[],MATCH(K$9,MMWR_ACCURACY_RO[#Headers],0),0),"ERROR"))</f>
        <v>0.89198779362713798</v>
      </c>
      <c r="L17" s="157">
        <f>IF($B17=" ","",IFERROR(VLOOKUP($B17,MMWR_ACCURACY_RO[],MATCH(L$9,MMWR_ACCURACY_RO[#Headers],0),0),"ERROR"))</f>
        <v>0.84150727700989836</v>
      </c>
      <c r="M17" s="157">
        <f>IF($B17=" ","",IFERROR(VLOOKUP($B17,MMWR_ACCURACY_RO[],MATCH(M$9,MMWR_ACCURACY_RO[#Headers],0),0),"ERROR"))</f>
        <v>4.4094882152782448E-2</v>
      </c>
      <c r="N17" s="157">
        <f>IF($B17=" ","",IFERROR(VLOOKUP($B17,MMWR_ACCURACY_RO[],MATCH(N$9,MMWR_ACCURACY_RO[#Headers],0),0),"ERROR"))</f>
        <v>0.88609343090492554</v>
      </c>
      <c r="O17" s="157">
        <f>IF($B17=" ","",IFERROR(VLOOKUP($B17,MMWR_ACCURACY_RO[],MATCH(O$9,MMWR_ACCURACY_RO[#Headers],0),0),"ERROR"))</f>
        <v>4.714693561546774E-2</v>
      </c>
      <c r="P17" s="28"/>
    </row>
    <row r="18" spans="1:16" x14ac:dyDescent="0.2">
      <c r="A18" s="25"/>
      <c r="B18" s="8" t="str">
        <f>VLOOKUP($B$16,DISTRICT_RO[],3,0)</f>
        <v>Boston VSC</v>
      </c>
      <c r="C18" s="154">
        <f>IF($B18=" ","",IFERROR(INDEX(MMWR_RATING_RO_ROLLUP[],MATCH($B18,MMWR_RATING_RO_ROLLUP[MMWR_RATING_RO_ROLLUP],0),MATCH(C$9,MMWR_RATING_RO_ROLLUP[#Headers],0)),"ERROR"))</f>
        <v>3351</v>
      </c>
      <c r="D18" s="155">
        <f>IF($B18=" ","",IFERROR(INDEX(MMWR_RATING_RO_ROLLUP[],MATCH($B18,MMWR_RATING_RO_ROLLUP[MMWR_RATING_RO_ROLLUP],0),MATCH(D$9,MMWR_RATING_RO_ROLLUP[#Headers],0)),"ERROR"))</f>
        <v>82.467920023900007</v>
      </c>
      <c r="E18" s="156">
        <f>IF($B18=" ","",IFERROR(INDEX(MMWR_RATING_RO_ROLLUP[],MATCH($B18,MMWR_RATING_RO_ROLLUP[MMWR_RATING_RO_ROLLUP],0),MATCH(E$9,MMWR_RATING_RO_ROLLUP[#Headers],0))/$C18,"ERROR"))</f>
        <v>0.21605490898239332</v>
      </c>
      <c r="F18" s="154">
        <f>IF($B18=" ","",IFERROR(INDEX(MMWR_RATING_RO_ROLLUP[],MATCH($B18,MMWR_RATING_RO_ROLLUP[MMWR_RATING_RO_ROLLUP],0),MATCH(F$9,MMWR_RATING_RO_ROLLUP[#Headers],0)),"ERROR"))</f>
        <v>368</v>
      </c>
      <c r="G18" s="154">
        <f>IF($B18=" ","",IFERROR(INDEX(MMWR_RATING_RO_ROLLUP[],MATCH($B18,MMWR_RATING_RO_ROLLUP[MMWR_RATING_RO_ROLLUP],0),MATCH(G$9,MMWR_RATING_RO_ROLLUP[#Headers],0)),"ERROR"))</f>
        <v>5481</v>
      </c>
      <c r="H18" s="155">
        <f>IF($B18=" ","",IFERROR(INDEX(MMWR_RATING_RO_ROLLUP[],MATCH($B18,MMWR_RATING_RO_ROLLUP[MMWR_RATING_RO_ROLLUP],0),MATCH(H$9,MMWR_RATING_RO_ROLLUP[#Headers],0)),"ERROR"))</f>
        <v>143.7336956522</v>
      </c>
      <c r="I18" s="155">
        <f>IF($B18=" ","",IFERROR(INDEX(MMWR_RATING_RO_ROLLUP[],MATCH($B18,MMWR_RATING_RO_ROLLUP[MMWR_RATING_RO_ROLLUP],0),MATCH(I$9,MMWR_RATING_RO_ROLLUP[#Headers],0)),"ERROR"))</f>
        <v>128.99014778329999</v>
      </c>
      <c r="J18" s="157">
        <f>IF($B18=" ","",IFERROR(VLOOKUP($B18,MMWR_ACCURACY_RO[],MATCH(J$9,MMWR_ACCURACY_RO[#Headers],0),0),"ERROR"))</f>
        <v>0.92987504496191897</v>
      </c>
      <c r="K18" s="157">
        <f>IF($B18=" ","",IFERROR(VLOOKUP($B18,MMWR_ACCURACY_RO[],MATCH(K$9,MMWR_ACCURACY_RO[#Headers],0),0),"ERROR"))</f>
        <v>0.84648164335664333</v>
      </c>
      <c r="L18" s="157">
        <f>IF($B18=" ","",IFERROR(VLOOKUP($B18,MMWR_ACCURACY_RO[],MATCH(L$9,MMWR_ACCURACY_RO[#Headers],0),0),"ERROR"))</f>
        <v>0.82152086363127874</v>
      </c>
      <c r="M18" s="157">
        <f>IF($B18=" ","",IFERROR(VLOOKUP($B18,MMWR_ACCURACY_RO[],MATCH(M$9,MMWR_ACCURACY_RO[#Headers],0),0),"ERROR"))</f>
        <v>5.8899427134727275E-2</v>
      </c>
      <c r="N18" s="157">
        <f>IF($B18=" ","",IFERROR(VLOOKUP($B18,MMWR_ACCURACY_RO[],MATCH(N$9,MMWR_ACCURACY_RO[#Headers],0),0),"ERROR"))</f>
        <v>0.91097535664394835</v>
      </c>
      <c r="O18" s="157">
        <f>IF($B18=" ","",IFERROR(VLOOKUP($B18,MMWR_ACCURACY_RO[],MATCH(O$9,MMWR_ACCURACY_RO[#Headers],0),0),"ERROR"))</f>
        <v>5.5082632535489819E-2</v>
      </c>
      <c r="P18" s="28"/>
    </row>
    <row r="19" spans="1:16" x14ac:dyDescent="0.2">
      <c r="A19" s="25"/>
      <c r="B19" s="8" t="str">
        <f>VLOOKUP($B$16,DISTRICT_RO[],4,0)</f>
        <v>Buffalo VSC</v>
      </c>
      <c r="C19" s="154">
        <f>IF($B19=" ","",IFERROR(INDEX(MMWR_RATING_RO_ROLLUP[],MATCH($B19,MMWR_RATING_RO_ROLLUP[MMWR_RATING_RO_ROLLUP],0),MATCH(C$9,MMWR_RATING_RO_ROLLUP[#Headers],0)),"ERROR"))</f>
        <v>3303</v>
      </c>
      <c r="D19" s="155">
        <f>IF($B19=" ","",IFERROR(INDEX(MMWR_RATING_RO_ROLLUP[],MATCH($B19,MMWR_RATING_RO_ROLLUP[MMWR_RATING_RO_ROLLUP],0),MATCH(D$9,MMWR_RATING_RO_ROLLUP[#Headers],0)),"ERROR"))</f>
        <v>79.038147139000003</v>
      </c>
      <c r="E19" s="156">
        <f>IF($B19=" ","",IFERROR(INDEX(MMWR_RATING_RO_ROLLUP[],MATCH($B19,MMWR_RATING_RO_ROLLUP[MMWR_RATING_RO_ROLLUP],0),MATCH(E$9,MMWR_RATING_RO_ROLLUP[#Headers],0))/$C19,"ERROR"))</f>
        <v>0.15864365728125945</v>
      </c>
      <c r="F19" s="154">
        <f>IF($B19=" ","",IFERROR(INDEX(MMWR_RATING_RO_ROLLUP[],MATCH($B19,MMWR_RATING_RO_ROLLUP[MMWR_RATING_RO_ROLLUP],0),MATCH(F$9,MMWR_RATING_RO_ROLLUP[#Headers],0)),"ERROR"))</f>
        <v>528</v>
      </c>
      <c r="G19" s="154">
        <f>IF($B19=" ","",IFERROR(INDEX(MMWR_RATING_RO_ROLLUP[],MATCH($B19,MMWR_RATING_RO_ROLLUP[MMWR_RATING_RO_ROLLUP],0),MATCH(G$9,MMWR_RATING_RO_ROLLUP[#Headers],0)),"ERROR"))</f>
        <v>5521</v>
      </c>
      <c r="H19" s="155">
        <f>IF($B19=" ","",IFERROR(INDEX(MMWR_RATING_RO_ROLLUP[],MATCH($B19,MMWR_RATING_RO_ROLLUP[MMWR_RATING_RO_ROLLUP],0),MATCH(H$9,MMWR_RATING_RO_ROLLUP[#Headers],0)),"ERROR"))</f>
        <v>121.17992424240001</v>
      </c>
      <c r="I19" s="155">
        <f>IF($B19=" ","",IFERROR(INDEX(MMWR_RATING_RO_ROLLUP[],MATCH($B19,MMWR_RATING_RO_ROLLUP[MMWR_RATING_RO_ROLLUP],0),MATCH(I$9,MMWR_RATING_RO_ROLLUP[#Headers],0)),"ERROR"))</f>
        <v>136.07317514939999</v>
      </c>
      <c r="J19" s="157">
        <f>IF($B19=" ","",IFERROR(VLOOKUP($B19,MMWR_ACCURACY_RO[],MATCH(J$9,MMWR_ACCURACY_RO[#Headers],0),0),"ERROR"))</f>
        <v>0.93185426337895139</v>
      </c>
      <c r="K19" s="157">
        <f>IF($B19=" ","",IFERROR(VLOOKUP($B19,MMWR_ACCURACY_RO[],MATCH(K$9,MMWR_ACCURACY_RO[#Headers],0),0),"ERROR"))</f>
        <v>0.91988884097551638</v>
      </c>
      <c r="L19" s="157">
        <f>IF($B19=" ","",IFERROR(VLOOKUP($B19,MMWR_ACCURACY_RO[],MATCH(L$9,MMWR_ACCURACY_RO[#Headers],0),0),"ERROR"))</f>
        <v>0.87937548337927396</v>
      </c>
      <c r="M19" s="157">
        <f>IF($B19=" ","",IFERROR(VLOOKUP($B19,MMWR_ACCURACY_RO[],MATCH(M$9,MMWR_ACCURACY_RO[#Headers],0),0),"ERROR"))</f>
        <v>5.1955065432304506E-2</v>
      </c>
      <c r="N19" s="157">
        <f>IF($B19=" ","",IFERROR(VLOOKUP($B19,MMWR_ACCURACY_RO[],MATCH(N$9,MMWR_ACCURACY_RO[#Headers],0),0),"ERROR"))</f>
        <v>0.86221121986981519</v>
      </c>
      <c r="O19" s="157">
        <f>IF($B19=" ","",IFERROR(VLOOKUP($B19,MMWR_ACCURACY_RO[],MATCH(O$9,MMWR_ACCURACY_RO[#Headers],0),0),"ERROR"))</f>
        <v>5.041628237204996E-2</v>
      </c>
      <c r="P19" s="28"/>
    </row>
    <row r="20" spans="1:16" x14ac:dyDescent="0.2">
      <c r="A20" s="25"/>
      <c r="B20" s="8" t="str">
        <f>VLOOKUP($B$16,DISTRICT_RO[],5,0)</f>
        <v>Hartford VSC</v>
      </c>
      <c r="C20" s="154">
        <f>IF($B20=" ","",IFERROR(INDEX(MMWR_RATING_RO_ROLLUP[],MATCH($B20,MMWR_RATING_RO_ROLLUP[MMWR_RATING_RO_ROLLUP],0),MATCH(C$9,MMWR_RATING_RO_ROLLUP[#Headers],0)),"ERROR"))</f>
        <v>2287</v>
      </c>
      <c r="D20" s="155">
        <f>IF($B20=" ","",IFERROR(INDEX(MMWR_RATING_RO_ROLLUP[],MATCH($B20,MMWR_RATING_RO_ROLLUP[MMWR_RATING_RO_ROLLUP],0),MATCH(D$9,MMWR_RATING_RO_ROLLUP[#Headers],0)),"ERROR"))</f>
        <v>109.28465238299999</v>
      </c>
      <c r="E20" s="156">
        <f>IF($B20=" ","",IFERROR(INDEX(MMWR_RATING_RO_ROLLUP[],MATCH($B20,MMWR_RATING_RO_ROLLUP[MMWR_RATING_RO_ROLLUP],0),MATCH(E$9,MMWR_RATING_RO_ROLLUP[#Headers],0))/$C20,"ERROR"))</f>
        <v>0.31613467424573677</v>
      </c>
      <c r="F20" s="154">
        <f>IF($B20=" ","",IFERROR(INDEX(MMWR_RATING_RO_ROLLUP[],MATCH($B20,MMWR_RATING_RO_ROLLUP[MMWR_RATING_RO_ROLLUP],0),MATCH(F$9,MMWR_RATING_RO_ROLLUP[#Headers],0)),"ERROR"))</f>
        <v>363</v>
      </c>
      <c r="G20" s="154">
        <f>IF($B20=" ","",IFERROR(INDEX(MMWR_RATING_RO_ROLLUP[],MATCH($B20,MMWR_RATING_RO_ROLLUP[MMWR_RATING_RO_ROLLUP],0),MATCH(G$9,MMWR_RATING_RO_ROLLUP[#Headers],0)),"ERROR"))</f>
        <v>5069</v>
      </c>
      <c r="H20" s="155">
        <f>IF($B20=" ","",IFERROR(INDEX(MMWR_RATING_RO_ROLLUP[],MATCH($B20,MMWR_RATING_RO_ROLLUP[MMWR_RATING_RO_ROLLUP],0),MATCH(H$9,MMWR_RATING_RO_ROLLUP[#Headers],0)),"ERROR"))</f>
        <v>145.84848484849999</v>
      </c>
      <c r="I20" s="155">
        <f>IF($B20=" ","",IFERROR(INDEX(MMWR_RATING_RO_ROLLUP[],MATCH($B20,MMWR_RATING_RO_ROLLUP[MMWR_RATING_RO_ROLLUP],0),MATCH(I$9,MMWR_RATING_RO_ROLLUP[#Headers],0)),"ERROR"))</f>
        <v>134.9767212468</v>
      </c>
      <c r="J20" s="157">
        <f>IF($B20=" ","",IFERROR(VLOOKUP($B20,MMWR_ACCURACY_RO[],MATCH(J$9,MMWR_ACCURACY_RO[#Headers],0),0),"ERROR"))</f>
        <v>0.97529224025224948</v>
      </c>
      <c r="K20" s="157">
        <f>IF($B20=" ","",IFERROR(VLOOKUP($B20,MMWR_ACCURACY_RO[],MATCH(K$9,MMWR_ACCURACY_RO[#Headers],0),0),"ERROR"))</f>
        <v>0.96077391995759354</v>
      </c>
      <c r="L20" s="157">
        <f>IF($B20=" ","",IFERROR(VLOOKUP($B20,MMWR_ACCURACY_RO[],MATCH(L$9,MMWR_ACCURACY_RO[#Headers],0),0),"ERROR"))</f>
        <v>0.92530207386351515</v>
      </c>
      <c r="M20" s="157">
        <f>IF($B20=" ","",IFERROR(VLOOKUP($B20,MMWR_ACCURACY_RO[],MATCH(M$9,MMWR_ACCURACY_RO[#Headers],0),0),"ERROR"))</f>
        <v>4.2764014250218946E-2</v>
      </c>
      <c r="N20" s="157">
        <f>IF($B20=" ","",IFERROR(VLOOKUP($B20,MMWR_ACCURACY_RO[],MATCH(N$9,MMWR_ACCURACY_RO[#Headers],0),0),"ERROR"))</f>
        <v>0.9650988664176221</v>
      </c>
      <c r="O20" s="157">
        <f>IF($B20=" ","",IFERROR(VLOOKUP($B20,MMWR_ACCURACY_RO[],MATCH(O$9,MMWR_ACCURACY_RO[#Headers],0),0),"ERROR"))</f>
        <v>3.2057579343067528E-2</v>
      </c>
      <c r="P20" s="28"/>
    </row>
    <row r="21" spans="1:16" x14ac:dyDescent="0.2">
      <c r="A21" s="25"/>
      <c r="B21" s="8" t="str">
        <f>VLOOKUP($B$16,DISTRICT_RO[],6,0)</f>
        <v>Huntington VSC</v>
      </c>
      <c r="C21" s="154">
        <f>IF($B21=" ","",IFERROR(INDEX(MMWR_RATING_RO_ROLLUP[],MATCH($B21,MMWR_RATING_RO_ROLLUP[MMWR_RATING_RO_ROLLUP],0),MATCH(C$9,MMWR_RATING_RO_ROLLUP[#Headers],0)),"ERROR"))</f>
        <v>2375</v>
      </c>
      <c r="D21" s="155">
        <f>IF($B21=" ","",IFERROR(INDEX(MMWR_RATING_RO_ROLLUP[],MATCH($B21,MMWR_RATING_RO_ROLLUP[MMWR_RATING_RO_ROLLUP],0),MATCH(D$9,MMWR_RATING_RO_ROLLUP[#Headers],0)),"ERROR"))</f>
        <v>90.6821052632</v>
      </c>
      <c r="E21" s="156">
        <f>IF($B21=" ","",IFERROR(INDEX(MMWR_RATING_RO_ROLLUP[],MATCH($B21,MMWR_RATING_RO_ROLLUP[MMWR_RATING_RO_ROLLUP],0),MATCH(E$9,MMWR_RATING_RO_ROLLUP[#Headers],0))/$C21,"ERROR"))</f>
        <v>0.21894736842105264</v>
      </c>
      <c r="F21" s="154">
        <f>IF($B21=" ","",IFERROR(INDEX(MMWR_RATING_RO_ROLLUP[],MATCH($B21,MMWR_RATING_RO_ROLLUP[MMWR_RATING_RO_ROLLUP],0),MATCH(F$9,MMWR_RATING_RO_ROLLUP[#Headers],0)),"ERROR"))</f>
        <v>619</v>
      </c>
      <c r="G21" s="154">
        <f>IF($B21=" ","",IFERROR(INDEX(MMWR_RATING_RO_ROLLUP[],MATCH($B21,MMWR_RATING_RO_ROLLUP[MMWR_RATING_RO_ROLLUP],0),MATCH(G$9,MMWR_RATING_RO_ROLLUP[#Headers],0)),"ERROR"))</f>
        <v>9482</v>
      </c>
      <c r="H21" s="155">
        <f>IF($B21=" ","",IFERROR(INDEX(MMWR_RATING_RO_ROLLUP[],MATCH($B21,MMWR_RATING_RO_ROLLUP[MMWR_RATING_RO_ROLLUP],0),MATCH(H$9,MMWR_RATING_RO_ROLLUP[#Headers],0)),"ERROR"))</f>
        <v>116.8933764136</v>
      </c>
      <c r="I21" s="155">
        <f>IF($B21=" ","",IFERROR(INDEX(MMWR_RATING_RO_ROLLUP[],MATCH($B21,MMWR_RATING_RO_ROLLUP[MMWR_RATING_RO_ROLLUP],0),MATCH(I$9,MMWR_RATING_RO_ROLLUP[#Headers],0)),"ERROR"))</f>
        <v>135.5319552837</v>
      </c>
      <c r="J21" s="157">
        <f>IF($B21=" ","",IFERROR(VLOOKUP($B21,MMWR_ACCURACY_RO[],MATCH(J$9,MMWR_ACCURACY_RO[#Headers],0),0),"ERROR"))</f>
        <v>0.95996237012336816</v>
      </c>
      <c r="K21" s="157">
        <f>IF($B21=" ","",IFERROR(VLOOKUP($B21,MMWR_ACCURACY_RO[],MATCH(K$9,MMWR_ACCURACY_RO[#Headers],0),0),"ERROR"))</f>
        <v>0.85340986977381772</v>
      </c>
      <c r="L21" s="157">
        <f>IF($B21=" ","",IFERROR(VLOOKUP($B21,MMWR_ACCURACY_RO[],MATCH(L$9,MMWR_ACCURACY_RO[#Headers],0),0),"ERROR"))</f>
        <v>0.87769333998060461</v>
      </c>
      <c r="M21" s="157">
        <f>IF($B21=" ","",IFERROR(VLOOKUP($B21,MMWR_ACCURACY_RO[],MATCH(M$9,MMWR_ACCURACY_RO[#Headers],0),0),"ERROR"))</f>
        <v>4.9031466775316092E-2</v>
      </c>
      <c r="N21" s="157">
        <f>IF($B21=" ","",IFERROR(VLOOKUP($B21,MMWR_ACCURACY_RO[],MATCH(N$9,MMWR_ACCURACY_RO[#Headers],0),0),"ERROR"))</f>
        <v>0.88392905595286531</v>
      </c>
      <c r="O21" s="157">
        <f>IF($B21=" ","",IFERROR(VLOOKUP($B21,MMWR_ACCURACY_RO[],MATCH(O$9,MMWR_ACCURACY_RO[#Headers],0),0),"ERROR"))</f>
        <v>5.4149566598509086E-2</v>
      </c>
      <c r="P21" s="28"/>
    </row>
    <row r="22" spans="1:16" x14ac:dyDescent="0.2">
      <c r="A22" s="25"/>
      <c r="B22" s="8" t="str">
        <f>VLOOKUP($B$16,DISTRICT_RO[],7,0)</f>
        <v>Manchester VSC</v>
      </c>
      <c r="C22" s="154">
        <f>IF($B22=" ","",IFERROR(INDEX(MMWR_RATING_RO_ROLLUP[],MATCH($B22,MMWR_RATING_RO_ROLLUP[MMWR_RATING_RO_ROLLUP],0),MATCH(C$9,MMWR_RATING_RO_ROLLUP[#Headers],0)),"ERROR"))</f>
        <v>1021</v>
      </c>
      <c r="D22" s="155">
        <f>IF($B22=" ","",IFERROR(INDEX(MMWR_RATING_RO_ROLLUP[],MATCH($B22,MMWR_RATING_RO_ROLLUP[MMWR_RATING_RO_ROLLUP],0),MATCH(D$9,MMWR_RATING_RO_ROLLUP[#Headers],0)),"ERROR"))</f>
        <v>75.108716944199998</v>
      </c>
      <c r="E22" s="156">
        <f>IF($B22=" ","",IFERROR(INDEX(MMWR_RATING_RO_ROLLUP[],MATCH($B22,MMWR_RATING_RO_ROLLUP[MMWR_RATING_RO_ROLLUP],0),MATCH(E$9,MMWR_RATING_RO_ROLLUP[#Headers],0))/$C22,"ERROR"))</f>
        <v>0.14789422135161606</v>
      </c>
      <c r="F22" s="154">
        <f>IF($B22=" ","",IFERROR(INDEX(MMWR_RATING_RO_ROLLUP[],MATCH($B22,MMWR_RATING_RO_ROLLUP[MMWR_RATING_RO_ROLLUP],0),MATCH(F$9,MMWR_RATING_RO_ROLLUP[#Headers],0)),"ERROR"))</f>
        <v>168</v>
      </c>
      <c r="G22" s="154">
        <f>IF($B22=" ","",IFERROR(INDEX(MMWR_RATING_RO_ROLLUP[],MATCH($B22,MMWR_RATING_RO_ROLLUP[MMWR_RATING_RO_ROLLUP],0),MATCH(G$9,MMWR_RATING_RO_ROLLUP[#Headers],0)),"ERROR"))</f>
        <v>2209</v>
      </c>
      <c r="H22" s="155">
        <f>IF($B22=" ","",IFERROR(INDEX(MMWR_RATING_RO_ROLLUP[],MATCH($B22,MMWR_RATING_RO_ROLLUP[MMWR_RATING_RO_ROLLUP],0),MATCH(H$9,MMWR_RATING_RO_ROLLUP[#Headers],0)),"ERROR"))</f>
        <v>128.27976190480001</v>
      </c>
      <c r="I22" s="155">
        <f>IF($B22=" ","",IFERROR(INDEX(MMWR_RATING_RO_ROLLUP[],MATCH($B22,MMWR_RATING_RO_ROLLUP[MMWR_RATING_RO_ROLLUP],0),MATCH(I$9,MMWR_RATING_RO_ROLLUP[#Headers],0)),"ERROR"))</f>
        <v>140.9212313264</v>
      </c>
      <c r="J22" s="157">
        <f>IF($B22=" ","",IFERROR(VLOOKUP($B22,MMWR_ACCURACY_RO[],MATCH(J$9,MMWR_ACCURACY_RO[#Headers],0),0),"ERROR"))</f>
        <v>0.87891096019245418</v>
      </c>
      <c r="K22" s="157">
        <f>IF($B22=" ","",IFERROR(VLOOKUP($B22,MMWR_ACCURACY_RO[],MATCH(K$9,MMWR_ACCURACY_RO[#Headers],0),0),"ERROR"))</f>
        <v>0.74363448056086678</v>
      </c>
      <c r="L22" s="157">
        <f>IF($B22=" ","",IFERROR(VLOOKUP($B22,MMWR_ACCURACY_RO[],MATCH(L$9,MMWR_ACCURACY_RO[#Headers],0),0),"ERROR"))</f>
        <v>0.89561166707568707</v>
      </c>
      <c r="M22" s="157">
        <f>IF($B22=" ","",IFERROR(VLOOKUP($B22,MMWR_ACCURACY_RO[],MATCH(M$9,MMWR_ACCURACY_RO[#Headers],0),0),"ERROR"))</f>
        <v>4.5059126947930322E-2</v>
      </c>
      <c r="N22" s="157">
        <f>IF($B22=" ","",IFERROR(VLOOKUP($B22,MMWR_ACCURACY_RO[],MATCH(N$9,MMWR_ACCURACY_RO[#Headers],0),0),"ERROR"))</f>
        <v>0.9066813013621523</v>
      </c>
      <c r="O22" s="157">
        <f>IF($B22=" ","",IFERROR(VLOOKUP($B22,MMWR_ACCURACY_RO[],MATCH(O$9,MMWR_ACCURACY_RO[#Headers],0),0),"ERROR"))</f>
        <v>4.8863202178047585E-2</v>
      </c>
      <c r="P22" s="28"/>
    </row>
    <row r="23" spans="1:16" x14ac:dyDescent="0.2">
      <c r="A23" s="25"/>
      <c r="B23" s="8" t="str">
        <f>VLOOKUP($B$16,DISTRICT_RO[],8,0)</f>
        <v>New York VSC</v>
      </c>
      <c r="C23" s="154">
        <f>IF($B23=" ","",IFERROR(INDEX(MMWR_RATING_RO_ROLLUP[],MATCH($B23,MMWR_RATING_RO_ROLLUP[MMWR_RATING_RO_ROLLUP],0),MATCH(C$9,MMWR_RATING_RO_ROLLUP[#Headers],0)),"ERROR"))</f>
        <v>3945</v>
      </c>
      <c r="D23" s="155">
        <f>IF($B23=" ","",IFERROR(INDEX(MMWR_RATING_RO_ROLLUP[],MATCH($B23,MMWR_RATING_RO_ROLLUP[MMWR_RATING_RO_ROLLUP],0),MATCH(D$9,MMWR_RATING_RO_ROLLUP[#Headers],0)),"ERROR"))</f>
        <v>89.196958174900004</v>
      </c>
      <c r="E23" s="156">
        <f>IF($B23=" ","",IFERROR(INDEX(MMWR_RATING_RO_ROLLUP[],MATCH($B23,MMWR_RATING_RO_ROLLUP[MMWR_RATING_RO_ROLLUP],0),MATCH(E$9,MMWR_RATING_RO_ROLLUP[#Headers],0))/$C23,"ERROR"))</f>
        <v>0.22027883396704689</v>
      </c>
      <c r="F23" s="154">
        <f>IF($B23=" ","",IFERROR(INDEX(MMWR_RATING_RO_ROLLUP[],MATCH($B23,MMWR_RATING_RO_ROLLUP[MMWR_RATING_RO_ROLLUP],0),MATCH(F$9,MMWR_RATING_RO_ROLLUP[#Headers],0)),"ERROR"))</f>
        <v>574</v>
      </c>
      <c r="G23" s="154">
        <f>IF($B23=" ","",IFERROR(INDEX(MMWR_RATING_RO_ROLLUP[],MATCH($B23,MMWR_RATING_RO_ROLLUP[MMWR_RATING_RO_ROLLUP],0),MATCH(G$9,MMWR_RATING_RO_ROLLUP[#Headers],0)),"ERROR"))</f>
        <v>6438</v>
      </c>
      <c r="H23" s="155">
        <f>IF($B23=" ","",IFERROR(INDEX(MMWR_RATING_RO_ROLLUP[],MATCH($B23,MMWR_RATING_RO_ROLLUP[MMWR_RATING_RO_ROLLUP],0),MATCH(H$9,MMWR_RATING_RO_ROLLUP[#Headers],0)),"ERROR"))</f>
        <v>121.9146341463</v>
      </c>
      <c r="I23" s="155">
        <f>IF($B23=" ","",IFERROR(INDEX(MMWR_RATING_RO_ROLLUP[],MATCH($B23,MMWR_RATING_RO_ROLLUP[MMWR_RATING_RO_ROLLUP],0),MATCH(I$9,MMWR_RATING_RO_ROLLUP[#Headers],0)),"ERROR"))</f>
        <v>129.31578129850001</v>
      </c>
      <c r="J23" s="157">
        <f>IF($B23=" ","",IFERROR(VLOOKUP($B23,MMWR_ACCURACY_RO[],MATCH(J$9,MMWR_ACCURACY_RO[#Headers],0),0),"ERROR"))</f>
        <v>0.88591225946487462</v>
      </c>
      <c r="K23" s="157">
        <f>IF($B23=" ","",IFERROR(VLOOKUP($B23,MMWR_ACCURACY_RO[],MATCH(K$9,MMWR_ACCURACY_RO[#Headers],0),0),"ERROR"))</f>
        <v>0.83475631447883314</v>
      </c>
      <c r="L23" s="157">
        <f>IF($B23=" ","",IFERROR(VLOOKUP($B23,MMWR_ACCURACY_RO[],MATCH(L$9,MMWR_ACCURACY_RO[#Headers],0),0),"ERROR"))</f>
        <v>0.87790840695252481</v>
      </c>
      <c r="M23" s="157">
        <f>IF($B23=" ","",IFERROR(VLOOKUP($B23,MMWR_ACCURACY_RO[],MATCH(M$9,MMWR_ACCURACY_RO[#Headers],0),0),"ERROR"))</f>
        <v>5.2653911906180399E-2</v>
      </c>
      <c r="N23" s="157">
        <f>IF($B23=" ","",IFERROR(VLOOKUP($B23,MMWR_ACCURACY_RO[],MATCH(N$9,MMWR_ACCURACY_RO[#Headers],0),0),"ERROR"))</f>
        <v>0.93692243526878816</v>
      </c>
      <c r="O23" s="157">
        <f>IF($B23=" ","",IFERROR(VLOOKUP($B23,MMWR_ACCURACY_RO[],MATCH(O$9,MMWR_ACCURACY_RO[#Headers],0),0),"ERROR"))</f>
        <v>3.6913534326271744E-2</v>
      </c>
      <c r="P23" s="28"/>
    </row>
    <row r="24" spans="1:16" x14ac:dyDescent="0.2">
      <c r="A24" s="25"/>
      <c r="B24" s="8" t="str">
        <f>VLOOKUP($B$16,DISTRICT_RO[],9,0)</f>
        <v>Newark VSC</v>
      </c>
      <c r="C24" s="154">
        <f>IF($B24=" ","",IFERROR(INDEX(MMWR_RATING_RO_ROLLUP[],MATCH($B24,MMWR_RATING_RO_ROLLUP[MMWR_RATING_RO_ROLLUP],0),MATCH(C$9,MMWR_RATING_RO_ROLLUP[#Headers],0)),"ERROR"))</f>
        <v>2799</v>
      </c>
      <c r="D24" s="155">
        <f>IF($B24=" ","",IFERROR(INDEX(MMWR_RATING_RO_ROLLUP[],MATCH($B24,MMWR_RATING_RO_ROLLUP[MMWR_RATING_RO_ROLLUP],0),MATCH(D$9,MMWR_RATING_RO_ROLLUP[#Headers],0)),"ERROR"))</f>
        <v>77.876027152600003</v>
      </c>
      <c r="E24" s="156">
        <f>IF($B24=" ","",IFERROR(INDEX(MMWR_RATING_RO_ROLLUP[],MATCH($B24,MMWR_RATING_RO_ROLLUP[MMWR_RATING_RO_ROLLUP],0),MATCH(E$9,MMWR_RATING_RO_ROLLUP[#Headers],0))/$C24,"ERROR"))</f>
        <v>0.16077170418006431</v>
      </c>
      <c r="F24" s="154">
        <f>IF($B24=" ","",IFERROR(INDEX(MMWR_RATING_RO_ROLLUP[],MATCH($B24,MMWR_RATING_RO_ROLLUP[MMWR_RATING_RO_ROLLUP],0),MATCH(F$9,MMWR_RATING_RO_ROLLUP[#Headers],0)),"ERROR"))</f>
        <v>224</v>
      </c>
      <c r="G24" s="154">
        <f>IF($B24=" ","",IFERROR(INDEX(MMWR_RATING_RO_ROLLUP[],MATCH($B24,MMWR_RATING_RO_ROLLUP[MMWR_RATING_RO_ROLLUP],0),MATCH(G$9,MMWR_RATING_RO_ROLLUP[#Headers],0)),"ERROR"))</f>
        <v>3180</v>
      </c>
      <c r="H24" s="155">
        <f>IF($B24=" ","",IFERROR(INDEX(MMWR_RATING_RO_ROLLUP[],MATCH($B24,MMWR_RATING_RO_ROLLUP[MMWR_RATING_RO_ROLLUP],0),MATCH(H$9,MMWR_RATING_RO_ROLLUP[#Headers],0)),"ERROR"))</f>
        <v>143.1383928571</v>
      </c>
      <c r="I24" s="155">
        <f>IF($B24=" ","",IFERROR(INDEX(MMWR_RATING_RO_ROLLUP[],MATCH($B24,MMWR_RATING_RO_ROLLUP[MMWR_RATING_RO_ROLLUP],0),MATCH(I$9,MMWR_RATING_RO_ROLLUP[#Headers],0)),"ERROR"))</f>
        <v>138.6053459119</v>
      </c>
      <c r="J24" s="157">
        <f>IF($B24=" ","",IFERROR(VLOOKUP($B24,MMWR_ACCURACY_RO[],MATCH(J$9,MMWR_ACCURACY_RO[#Headers],0),0),"ERROR"))</f>
        <v>0.95332045535530086</v>
      </c>
      <c r="K24" s="157">
        <f>IF($B24=" ","",IFERROR(VLOOKUP($B24,MMWR_ACCURACY_RO[],MATCH(K$9,MMWR_ACCURACY_RO[#Headers],0),0),"ERROR"))</f>
        <v>0.9127802690582959</v>
      </c>
      <c r="L24" s="157">
        <f>IF($B24=" ","",IFERROR(VLOOKUP($B24,MMWR_ACCURACY_RO[],MATCH(L$9,MMWR_ACCURACY_RO[#Headers],0),0),"ERROR"))</f>
        <v>0.89890092363014196</v>
      </c>
      <c r="M24" s="157">
        <f>IF($B24=" ","",IFERROR(VLOOKUP($B24,MMWR_ACCURACY_RO[],MATCH(M$9,MMWR_ACCURACY_RO[#Headers],0),0),"ERROR"))</f>
        <v>4.135702055496971E-2</v>
      </c>
      <c r="N24" s="157">
        <f>IF($B24=" ","",IFERROR(VLOOKUP($B24,MMWR_ACCURACY_RO[],MATCH(N$9,MMWR_ACCURACY_RO[#Headers],0),0),"ERROR"))</f>
        <v>0.86021837800720002</v>
      </c>
      <c r="O24" s="157">
        <f>IF($B24=" ","",IFERROR(VLOOKUP($B24,MMWR_ACCURACY_RO[],MATCH(O$9,MMWR_ACCURACY_RO[#Headers],0),0),"ERROR"))</f>
        <v>4.8688719761789158E-2</v>
      </c>
      <c r="P24" s="28"/>
    </row>
    <row r="25" spans="1:16" x14ac:dyDescent="0.2">
      <c r="A25" s="25"/>
      <c r="B25" s="8" t="str">
        <f>VLOOKUP($B$16,DISTRICT_RO[],10,0)</f>
        <v>Philadelphia VSC</v>
      </c>
      <c r="C25" s="154">
        <f>IF($B25=" ","",IFERROR(INDEX(MMWR_RATING_RO_ROLLUP[],MATCH($B25,MMWR_RATING_RO_ROLLUP[MMWR_RATING_RO_ROLLUP],0),MATCH(C$9,MMWR_RATING_RO_ROLLUP[#Headers],0)),"ERROR"))</f>
        <v>6943</v>
      </c>
      <c r="D25" s="155">
        <f>IF($B25=" ","",IFERROR(INDEX(MMWR_RATING_RO_ROLLUP[],MATCH($B25,MMWR_RATING_RO_ROLLUP[MMWR_RATING_RO_ROLLUP],0),MATCH(D$9,MMWR_RATING_RO_ROLLUP[#Headers],0)),"ERROR"))</f>
        <v>97.032838830499998</v>
      </c>
      <c r="E25" s="156">
        <f>IF($B25=" ","",IFERROR(INDEX(MMWR_RATING_RO_ROLLUP[],MATCH($B25,MMWR_RATING_RO_ROLLUP[MMWR_RATING_RO_ROLLUP],0),MATCH(E$9,MMWR_RATING_RO_ROLLUP[#Headers],0))/$C25,"ERROR"))</f>
        <v>0.28028229871813337</v>
      </c>
      <c r="F25" s="154">
        <f>IF($B25=" ","",IFERROR(INDEX(MMWR_RATING_RO_ROLLUP[],MATCH($B25,MMWR_RATING_RO_ROLLUP[MMWR_RATING_RO_ROLLUP],0),MATCH(F$9,MMWR_RATING_RO_ROLLUP[#Headers],0)),"ERROR"))</f>
        <v>921</v>
      </c>
      <c r="G25" s="154">
        <f>IF($B25=" ","",IFERROR(INDEX(MMWR_RATING_RO_ROLLUP[],MATCH($B25,MMWR_RATING_RO_ROLLUP[MMWR_RATING_RO_ROLLUP],0),MATCH(G$9,MMWR_RATING_RO_ROLLUP[#Headers],0)),"ERROR"))</f>
        <v>13763</v>
      </c>
      <c r="H25" s="155">
        <f>IF($B25=" ","",IFERROR(INDEX(MMWR_RATING_RO_ROLLUP[],MATCH($B25,MMWR_RATING_RO_ROLLUP[MMWR_RATING_RO_ROLLUP],0),MATCH(H$9,MMWR_RATING_RO_ROLLUP[#Headers],0)),"ERROR"))</f>
        <v>122.4071661238</v>
      </c>
      <c r="I25" s="155">
        <f>IF($B25=" ","",IFERROR(INDEX(MMWR_RATING_RO_ROLLUP[],MATCH($B25,MMWR_RATING_RO_ROLLUP[MMWR_RATING_RO_ROLLUP],0),MATCH(I$9,MMWR_RATING_RO_ROLLUP[#Headers],0)),"ERROR"))</f>
        <v>148.11327472209999</v>
      </c>
      <c r="J25" s="157">
        <f>IF($B25=" ","",IFERROR(VLOOKUP($B25,MMWR_ACCURACY_RO[],MATCH(J$9,MMWR_ACCURACY_RO[#Headers],0),0),"ERROR"))</f>
        <v>0.96752378228962588</v>
      </c>
      <c r="K25" s="157">
        <f>IF($B25=" ","",IFERROR(VLOOKUP($B25,MMWR_ACCURACY_RO[],MATCH(K$9,MMWR_ACCURACY_RO[#Headers],0),0),"ERROR"))</f>
        <v>0.91635216944065012</v>
      </c>
      <c r="L25" s="157">
        <f>IF($B25=" ","",IFERROR(VLOOKUP($B25,MMWR_ACCURACY_RO[],MATCH(L$9,MMWR_ACCURACY_RO[#Headers],0),0),"ERROR"))</f>
        <v>0.87120074664151514</v>
      </c>
      <c r="M25" s="157">
        <f>IF($B25=" ","",IFERROR(VLOOKUP($B25,MMWR_ACCURACY_RO[],MATCH(M$9,MMWR_ACCURACY_RO[#Headers],0),0),"ERROR"))</f>
        <v>4.9579085889787253E-2</v>
      </c>
      <c r="N25" s="157">
        <f>IF($B25=" ","",IFERROR(VLOOKUP($B25,MMWR_ACCURACY_RO[],MATCH(N$9,MMWR_ACCURACY_RO[#Headers],0),0),"ERROR"))</f>
        <v>0.88116636107362767</v>
      </c>
      <c r="O25" s="157">
        <f>IF($B25=" ","",IFERROR(VLOOKUP($B25,MMWR_ACCURACY_RO[],MATCH(O$9,MMWR_ACCURACY_RO[#Headers],0),0),"ERROR"))</f>
        <v>5.4047278114233134E-2</v>
      </c>
      <c r="P25" s="28"/>
    </row>
    <row r="26" spans="1:16" x14ac:dyDescent="0.2">
      <c r="A26" s="25"/>
      <c r="B26" s="8" t="str">
        <f>VLOOKUP($B$16,DISTRICT_RO[],11,0)</f>
        <v>Pittsburgh VSC</v>
      </c>
      <c r="C26" s="154">
        <f>IF($B26=" ","",IFERROR(INDEX(MMWR_RATING_RO_ROLLUP[],MATCH($B26,MMWR_RATING_RO_ROLLUP[MMWR_RATING_RO_ROLLUP],0),MATCH(C$9,MMWR_RATING_RO_ROLLUP[#Headers],0)),"ERROR"))</f>
        <v>4251</v>
      </c>
      <c r="D26" s="155">
        <f>IF($B26=" ","",IFERROR(INDEX(MMWR_RATING_RO_ROLLUP[],MATCH($B26,MMWR_RATING_RO_ROLLUP[MMWR_RATING_RO_ROLLUP],0),MATCH(D$9,MMWR_RATING_RO_ROLLUP[#Headers],0)),"ERROR"))</f>
        <v>118.3643848506</v>
      </c>
      <c r="E26" s="156">
        <f>IF($B26=" ","",IFERROR(INDEX(MMWR_RATING_RO_ROLLUP[],MATCH($B26,MMWR_RATING_RO_ROLLUP[MMWR_RATING_RO_ROLLUP],0),MATCH(E$9,MMWR_RATING_RO_ROLLUP[#Headers],0))/$C26,"ERROR"))</f>
        <v>0.3582686426723124</v>
      </c>
      <c r="F26" s="154">
        <f>IF($B26=" ","",IFERROR(INDEX(MMWR_RATING_RO_ROLLUP[],MATCH($B26,MMWR_RATING_RO_ROLLUP[MMWR_RATING_RO_ROLLUP],0),MATCH(F$9,MMWR_RATING_RO_ROLLUP[#Headers],0)),"ERROR"))</f>
        <v>433</v>
      </c>
      <c r="G26" s="154">
        <f>IF($B26=" ","",IFERROR(INDEX(MMWR_RATING_RO_ROLLUP[],MATCH($B26,MMWR_RATING_RO_ROLLUP[MMWR_RATING_RO_ROLLUP],0),MATCH(G$9,MMWR_RATING_RO_ROLLUP[#Headers],0)),"ERROR"))</f>
        <v>5721</v>
      </c>
      <c r="H26" s="155">
        <f>IF($B26=" ","",IFERROR(INDEX(MMWR_RATING_RO_ROLLUP[],MATCH($B26,MMWR_RATING_RO_ROLLUP[MMWR_RATING_RO_ROLLUP],0),MATCH(H$9,MMWR_RATING_RO_ROLLUP[#Headers],0)),"ERROR"))</f>
        <v>170.71131639719999</v>
      </c>
      <c r="I26" s="155">
        <f>IF($B26=" ","",IFERROR(INDEX(MMWR_RATING_RO_ROLLUP[],MATCH($B26,MMWR_RATING_RO_ROLLUP[MMWR_RATING_RO_ROLLUP],0),MATCH(I$9,MMWR_RATING_RO_ROLLUP[#Headers],0)),"ERROR"))</f>
        <v>173.2518790421</v>
      </c>
      <c r="J26" s="157">
        <f>IF($B26=" ","",IFERROR(VLOOKUP($B26,MMWR_ACCURACY_RO[],MATCH(J$9,MMWR_ACCURACY_RO[#Headers],0),0),"ERROR"))</f>
        <v>0.90146464638382928</v>
      </c>
      <c r="K26" s="157">
        <f>IF($B26=" ","",IFERROR(VLOOKUP($B26,MMWR_ACCURACY_RO[],MATCH(K$9,MMWR_ACCURACY_RO[#Headers],0),0),"ERROR"))</f>
        <v>0.81889894322508883</v>
      </c>
      <c r="L26" s="157">
        <f>IF($B26=" ","",IFERROR(VLOOKUP($B26,MMWR_ACCURACY_RO[],MATCH(L$9,MMWR_ACCURACY_RO[#Headers],0),0),"ERROR"))</f>
        <v>0.87903560925712843</v>
      </c>
      <c r="M26" s="157">
        <f>IF($B26=" ","",IFERROR(VLOOKUP($B26,MMWR_ACCURACY_RO[],MATCH(M$9,MMWR_ACCURACY_RO[#Headers],0),0),"ERROR"))</f>
        <v>4.8549449885668637E-2</v>
      </c>
      <c r="N26" s="157">
        <f>IF($B26=" ","",IFERROR(VLOOKUP($B26,MMWR_ACCURACY_RO[],MATCH(N$9,MMWR_ACCURACY_RO[#Headers],0),0),"ERROR"))</f>
        <v>0.87339857337076443</v>
      </c>
      <c r="O26" s="157">
        <f>IF($B26=" ","",IFERROR(VLOOKUP($B26,MMWR_ACCURACY_RO[],MATCH(O$9,MMWR_ACCURACY_RO[#Headers],0),0),"ERROR"))</f>
        <v>6.1622262298756073E-2</v>
      </c>
      <c r="P26" s="28"/>
    </row>
    <row r="27" spans="1:16" x14ac:dyDescent="0.2">
      <c r="A27" s="25"/>
      <c r="B27" s="8" t="str">
        <f>VLOOKUP($B$16,DISTRICT_RO[],12,0)</f>
        <v>Providence VSC</v>
      </c>
      <c r="C27" s="154">
        <f>IF($B27=" ","",IFERROR(INDEX(MMWR_RATING_RO_ROLLUP[],MATCH($B27,MMWR_RATING_RO_ROLLUP[MMWR_RATING_RO_ROLLUP],0),MATCH(C$9,MMWR_RATING_RO_ROLLUP[#Headers],0)),"ERROR"))</f>
        <v>4107</v>
      </c>
      <c r="D27" s="155">
        <f>IF($B27=" ","",IFERROR(INDEX(MMWR_RATING_RO_ROLLUP[],MATCH($B27,MMWR_RATING_RO_ROLLUP[MMWR_RATING_RO_ROLLUP],0),MATCH(D$9,MMWR_RATING_RO_ROLLUP[#Headers],0)),"ERROR"))</f>
        <v>89.430971512100001</v>
      </c>
      <c r="E27" s="156">
        <f>IF($B27=" ","",IFERROR(INDEX(MMWR_RATING_RO_ROLLUP[],MATCH($B27,MMWR_RATING_RO_ROLLUP[MMWR_RATING_RO_ROLLUP],0),MATCH(E$9,MMWR_RATING_RO_ROLLUP[#Headers],0))/$C27,"ERROR"))</f>
        <v>0.26247869491112735</v>
      </c>
      <c r="F27" s="154">
        <f>IF($B27=" ","",IFERROR(INDEX(MMWR_RATING_RO_ROLLUP[],MATCH($B27,MMWR_RATING_RO_ROLLUP[MMWR_RATING_RO_ROLLUP],0),MATCH(F$9,MMWR_RATING_RO_ROLLUP[#Headers],0)),"ERROR"))</f>
        <v>1116</v>
      </c>
      <c r="G27" s="154">
        <f>IF($B27=" ","",IFERROR(INDEX(MMWR_RATING_RO_ROLLUP[],MATCH($B27,MMWR_RATING_RO_ROLLUP[MMWR_RATING_RO_ROLLUP],0),MATCH(G$9,MMWR_RATING_RO_ROLLUP[#Headers],0)),"ERROR"))</f>
        <v>13950</v>
      </c>
      <c r="H27" s="155">
        <f>IF($B27=" ","",IFERROR(INDEX(MMWR_RATING_RO_ROLLUP[],MATCH($B27,MMWR_RATING_RO_ROLLUP[MMWR_RATING_RO_ROLLUP],0),MATCH(H$9,MMWR_RATING_RO_ROLLUP[#Headers],0)),"ERROR"))</f>
        <v>69.032258064499999</v>
      </c>
      <c r="I27" s="155">
        <f>IF($B27=" ","",IFERROR(INDEX(MMWR_RATING_RO_ROLLUP[],MATCH($B27,MMWR_RATING_RO_ROLLUP[MMWR_RATING_RO_ROLLUP],0),MATCH(I$9,MMWR_RATING_RO_ROLLUP[#Headers],0)),"ERROR"))</f>
        <v>79.669175627200005</v>
      </c>
      <c r="J27" s="157">
        <f>IF($B27=" ","",IFERROR(VLOOKUP($B27,MMWR_ACCURACY_RO[],MATCH(J$9,MMWR_ACCURACY_RO[#Headers],0),0),"ERROR"))</f>
        <v>0.94165163634328763</v>
      </c>
      <c r="K27" s="157">
        <f>IF($B27=" ","",IFERROR(VLOOKUP($B27,MMWR_ACCURACY_RO[],MATCH(K$9,MMWR_ACCURACY_RO[#Headers],0),0),"ERROR"))</f>
        <v>0.84048773636511509</v>
      </c>
      <c r="L27" s="157">
        <f>IF($B27=" ","",IFERROR(VLOOKUP($B27,MMWR_ACCURACY_RO[],MATCH(L$9,MMWR_ACCURACY_RO[#Headers],0),0),"ERROR"))</f>
        <v>0.84751851029699798</v>
      </c>
      <c r="M27" s="157">
        <f>IF($B27=" ","",IFERROR(VLOOKUP($B27,MMWR_ACCURACY_RO[],MATCH(M$9,MMWR_ACCURACY_RO[#Headers],0),0),"ERROR"))</f>
        <v>6.5507002426279187E-2</v>
      </c>
      <c r="N27" s="157">
        <f>IF($B27=" ","",IFERROR(VLOOKUP($B27,MMWR_ACCURACY_RO[],MATCH(N$9,MMWR_ACCURACY_RO[#Headers],0),0),"ERROR"))</f>
        <v>0.94275534614517664</v>
      </c>
      <c r="O27" s="157">
        <f>IF($B27=" ","",IFERROR(VLOOKUP($B27,MMWR_ACCURACY_RO[],MATCH(O$9,MMWR_ACCURACY_RO[#Headers],0),0),"ERROR"))</f>
        <v>3.9828604634275851E-2</v>
      </c>
      <c r="P27" s="28"/>
    </row>
    <row r="28" spans="1:16" x14ac:dyDescent="0.2">
      <c r="A28" s="25"/>
      <c r="B28" s="8" t="str">
        <f>VLOOKUP($B$16,DISTRICT_RO[],13,0)</f>
        <v>Roanoke VSC</v>
      </c>
      <c r="C28" s="154">
        <f>IF($B28=" ","",IFERROR(INDEX(MMWR_RATING_RO_ROLLUP[],MATCH($B28,MMWR_RATING_RO_ROLLUP[MMWR_RATING_RO_ROLLUP],0),MATCH(C$9,MMWR_RATING_RO_ROLLUP[#Headers],0)),"ERROR"))</f>
        <v>3071</v>
      </c>
      <c r="D28" s="155">
        <f>IF($B28=" ","",IFERROR(INDEX(MMWR_RATING_RO_ROLLUP[],MATCH($B28,MMWR_RATING_RO_ROLLUP[MMWR_RATING_RO_ROLLUP],0),MATCH(D$9,MMWR_RATING_RO_ROLLUP[#Headers],0)),"ERROR"))</f>
        <v>107.95831976549999</v>
      </c>
      <c r="E28" s="156">
        <f>IF($B28=" ","",IFERROR(INDEX(MMWR_RATING_RO_ROLLUP[],MATCH($B28,MMWR_RATING_RO_ROLLUP[MMWR_RATING_RO_ROLLUP],0),MATCH(E$9,MMWR_RATING_RO_ROLLUP[#Headers],0))/$C28,"ERROR"))</f>
        <v>0.36242266362748288</v>
      </c>
      <c r="F28" s="154">
        <f>IF($B28=" ","",IFERROR(INDEX(MMWR_RATING_RO_ROLLUP[],MATCH($B28,MMWR_RATING_RO_ROLLUP[MMWR_RATING_RO_ROLLUP],0),MATCH(F$9,MMWR_RATING_RO_ROLLUP[#Headers],0)),"ERROR"))</f>
        <v>1624</v>
      </c>
      <c r="G28" s="154">
        <f>IF($B28=" ","",IFERROR(INDEX(MMWR_RATING_RO_ROLLUP[],MATCH($B28,MMWR_RATING_RO_ROLLUP[MMWR_RATING_RO_ROLLUP],0),MATCH(G$9,MMWR_RATING_RO_ROLLUP[#Headers],0)),"ERROR"))</f>
        <v>18356</v>
      </c>
      <c r="H28" s="155">
        <f>IF($B28=" ","",IFERROR(INDEX(MMWR_RATING_RO_ROLLUP[],MATCH($B28,MMWR_RATING_RO_ROLLUP[MMWR_RATING_RO_ROLLUP],0),MATCH(H$9,MMWR_RATING_RO_ROLLUP[#Headers],0)),"ERROR"))</f>
        <v>131.599137931</v>
      </c>
      <c r="I28" s="155">
        <f>IF($B28=" ","",IFERROR(INDEX(MMWR_RATING_RO_ROLLUP[],MATCH($B28,MMWR_RATING_RO_ROLLUP[MMWR_RATING_RO_ROLLUP],0),MATCH(I$9,MMWR_RATING_RO_ROLLUP[#Headers],0)),"ERROR"))</f>
        <v>134.2993571584</v>
      </c>
      <c r="J28" s="157">
        <f>IF($B28=" ","",IFERROR(VLOOKUP($B28,MMWR_ACCURACY_RO[],MATCH(J$9,MMWR_ACCURACY_RO[#Headers],0),0),"ERROR"))</f>
        <v>0.94303945218270968</v>
      </c>
      <c r="K28" s="157">
        <f>IF($B28=" ","",IFERROR(VLOOKUP($B28,MMWR_ACCURACY_RO[],MATCH(K$9,MMWR_ACCURACY_RO[#Headers],0),0),"ERROR"))</f>
        <v>0.89208755248209437</v>
      </c>
      <c r="L28" s="157">
        <f>IF($B28=" ","",IFERROR(VLOOKUP($B28,MMWR_ACCURACY_RO[],MATCH(L$9,MMWR_ACCURACY_RO[#Headers],0),0),"ERROR"))</f>
        <v>0.89767472120545055</v>
      </c>
      <c r="M28" s="157">
        <f>IF($B28=" ","",IFERROR(VLOOKUP($B28,MMWR_ACCURACY_RO[],MATCH(M$9,MMWR_ACCURACY_RO[#Headers],0),0),"ERROR"))</f>
        <v>5.0151540616386471E-2</v>
      </c>
      <c r="N28" s="157">
        <f>IF($B28=" ","",IFERROR(VLOOKUP($B28,MMWR_ACCURACY_RO[],MATCH(N$9,MMWR_ACCURACY_RO[#Headers],0),0),"ERROR"))</f>
        <v>0.90107554427584446</v>
      </c>
      <c r="O28" s="157">
        <f>IF($B28=" ","",IFERROR(VLOOKUP($B28,MMWR_ACCURACY_RO[],MATCH(O$9,MMWR_ACCURACY_RO[#Headers],0),0),"ERROR"))</f>
        <v>4.6500047247762098E-2</v>
      </c>
      <c r="P28" s="28"/>
    </row>
    <row r="29" spans="1:16" x14ac:dyDescent="0.2">
      <c r="A29" s="25"/>
      <c r="B29" s="8" t="str">
        <f>VLOOKUP($B$16,DISTRICT_RO[],14,0)</f>
        <v>Togus VSC</v>
      </c>
      <c r="C29" s="154">
        <f>IF($B29=" ","",IFERROR(INDEX(MMWR_RATING_RO_ROLLUP[],MATCH($B29,MMWR_RATING_RO_ROLLUP[MMWR_RATING_RO_ROLLUP],0),MATCH(C$9,MMWR_RATING_RO_ROLLUP[#Headers],0)),"ERROR"))</f>
        <v>3348</v>
      </c>
      <c r="D29" s="155">
        <f>IF($B29=" ","",IFERROR(INDEX(MMWR_RATING_RO_ROLLUP[],MATCH($B29,MMWR_RATING_RO_ROLLUP[MMWR_RATING_RO_ROLLUP],0),MATCH(D$9,MMWR_RATING_RO_ROLLUP[#Headers],0)),"ERROR"))</f>
        <v>115.0011947431</v>
      </c>
      <c r="E29" s="156">
        <f>IF($B29=" ","",IFERROR(INDEX(MMWR_RATING_RO_ROLLUP[],MATCH($B29,MMWR_RATING_RO_ROLLUP[MMWR_RATING_RO_ROLLUP],0),MATCH(E$9,MMWR_RATING_RO_ROLLUP[#Headers],0))/$C29,"ERROR"))</f>
        <v>0.31332138590203107</v>
      </c>
      <c r="F29" s="154">
        <f>IF($B29=" ","",IFERROR(INDEX(MMWR_RATING_RO_ROLLUP[],MATCH($B29,MMWR_RATING_RO_ROLLUP[MMWR_RATING_RO_ROLLUP],0),MATCH(F$9,MMWR_RATING_RO_ROLLUP[#Headers],0)),"ERROR"))</f>
        <v>925</v>
      </c>
      <c r="G29" s="154">
        <f>IF($B29=" ","",IFERROR(INDEX(MMWR_RATING_RO_ROLLUP[],MATCH($B29,MMWR_RATING_RO_ROLLUP[MMWR_RATING_RO_ROLLUP],0),MATCH(G$9,MMWR_RATING_RO_ROLLUP[#Headers],0)),"ERROR"))</f>
        <v>9684</v>
      </c>
      <c r="H29" s="155">
        <f>IF($B29=" ","",IFERROR(INDEX(MMWR_RATING_RO_ROLLUP[],MATCH($B29,MMWR_RATING_RO_ROLLUP[MMWR_RATING_RO_ROLLUP],0),MATCH(H$9,MMWR_RATING_RO_ROLLUP[#Headers],0)),"ERROR"))</f>
        <v>159.2908108108</v>
      </c>
      <c r="I29" s="155">
        <f>IF($B29=" ","",IFERROR(INDEX(MMWR_RATING_RO_ROLLUP[],MATCH($B29,MMWR_RATING_RO_ROLLUP[MMWR_RATING_RO_ROLLUP],0),MATCH(I$9,MMWR_RATING_RO_ROLLUP[#Headers],0)),"ERROR"))</f>
        <v>141.96385791</v>
      </c>
      <c r="J29" s="157">
        <f>IF($B29=" ","",IFERROR(VLOOKUP($B29,MMWR_ACCURACY_RO[],MATCH(J$9,MMWR_ACCURACY_RO[#Headers],0),0),"ERROR"))</f>
        <v>0.98920559574613742</v>
      </c>
      <c r="K29" s="157">
        <f>IF($B29=" ","",IFERROR(VLOOKUP($B29,MMWR_ACCURACY_RO[],MATCH(K$9,MMWR_ACCURACY_RO[#Headers],0),0),"ERROR"))</f>
        <v>0.93597502401536981</v>
      </c>
      <c r="L29" s="157">
        <f>IF($B29=" ","",IFERROR(VLOOKUP($B29,MMWR_ACCURACY_RO[],MATCH(L$9,MMWR_ACCURACY_RO[#Headers],0),0),"ERROR"))</f>
        <v>0.89244897959183656</v>
      </c>
      <c r="M29" s="157">
        <f>IF($B29=" ","",IFERROR(VLOOKUP($B29,MMWR_ACCURACY_RO[],MATCH(M$9,MMWR_ACCURACY_RO[#Headers],0),0),"ERROR"))</f>
        <v>5.2823918376779348E-2</v>
      </c>
      <c r="N29" s="157">
        <f>IF($B29=" ","",IFERROR(VLOOKUP($B29,MMWR_ACCURACY_RO[],MATCH(N$9,MMWR_ACCURACY_RO[#Headers],0),0),"ERROR"))</f>
        <v>0.9514675187743421</v>
      </c>
      <c r="O29" s="157">
        <f>IF($B29=" ","",IFERROR(VLOOKUP($B29,MMWR_ACCURACY_RO[],MATCH(O$9,MMWR_ACCURACY_RO[#Headers],0),0),"ERROR"))</f>
        <v>3.2353071975654332E-2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592</v>
      </c>
      <c r="D30" s="155">
        <f>IF($B30=" ","",IFERROR(INDEX(MMWR_RATING_RO_ROLLUP[],MATCH($B30,MMWR_RATING_RO_ROLLUP[MMWR_RATING_RO_ROLLUP],0),MATCH(D$9,MMWR_RATING_RO_ROLLUP[#Headers],0)),"ERROR"))</f>
        <v>105.9898648649</v>
      </c>
      <c r="E30" s="156">
        <f>IF($B30=" ","",IFERROR(INDEX(MMWR_RATING_RO_ROLLUP[],MATCH($B30,MMWR_RATING_RO_ROLLUP[MMWR_RATING_RO_ROLLUP],0),MATCH(E$9,MMWR_RATING_RO_ROLLUP[#Headers],0))/$C30,"ERROR"))</f>
        <v>0.28378378378378377</v>
      </c>
      <c r="F30" s="154">
        <f>IF($B30=" ","",IFERROR(INDEX(MMWR_RATING_RO_ROLLUP[],MATCH($B30,MMWR_RATING_RO_ROLLUP[MMWR_RATING_RO_ROLLUP],0),MATCH(F$9,MMWR_RATING_RO_ROLLUP[#Headers],0)),"ERROR"))</f>
        <v>89</v>
      </c>
      <c r="G30" s="154">
        <f>IF($B30=" ","",IFERROR(INDEX(MMWR_RATING_RO_ROLLUP[],MATCH($B30,MMWR_RATING_RO_ROLLUP[MMWR_RATING_RO_ROLLUP],0),MATCH(G$9,MMWR_RATING_RO_ROLLUP[#Headers],0)),"ERROR"))</f>
        <v>1126</v>
      </c>
      <c r="H30" s="155">
        <f>IF($B30=" ","",IFERROR(INDEX(MMWR_RATING_RO_ROLLUP[],MATCH($B30,MMWR_RATING_RO_ROLLUP[MMWR_RATING_RO_ROLLUP],0),MATCH(H$9,MMWR_RATING_RO_ROLLUP[#Headers],0)),"ERROR"))</f>
        <v>115.0337078652</v>
      </c>
      <c r="I30" s="155">
        <f>IF($B30=" ","",IFERROR(INDEX(MMWR_RATING_RO_ROLLUP[],MATCH($B30,MMWR_RATING_RO_ROLLUP[MMWR_RATING_RO_ROLLUP],0),MATCH(I$9,MMWR_RATING_RO_ROLLUP[#Headers],0)),"ERROR"))</f>
        <v>154.90586145649999</v>
      </c>
      <c r="J30" s="157">
        <f>IF($B30=" ","",IFERROR(VLOOKUP($B30,MMWR_ACCURACY_RO[],MATCH(J$9,MMWR_ACCURACY_RO[#Headers],0),0),"ERROR"))</f>
        <v>0.9277195705600827</v>
      </c>
      <c r="K30" s="157">
        <f>IF($B30=" ","",IFERROR(VLOOKUP($B30,MMWR_ACCURACY_RO[],MATCH(K$9,MMWR_ACCURACY_RO[#Headers],0),0),"ERROR"))</f>
        <v>0.84851796655075329</v>
      </c>
      <c r="L30" s="157">
        <f>IF($B30=" ","",IFERROR(VLOOKUP($B30,MMWR_ACCURACY_RO[],MATCH(L$9,MMWR_ACCURACY_RO[#Headers],0),0),"ERROR"))</f>
        <v>0.83915214371888847</v>
      </c>
      <c r="M30" s="157">
        <f>IF($B30=" ","",IFERROR(VLOOKUP($B30,MMWR_ACCURACY_RO[],MATCH(M$9,MMWR_ACCURACY_RO[#Headers],0),0),"ERROR"))</f>
        <v>5.1698352474919031E-2</v>
      </c>
      <c r="N30" s="157">
        <f>IF($B30=" ","",IFERROR(VLOOKUP($B30,MMWR_ACCURACY_RO[],MATCH(N$9,MMWR_ACCURACY_RO[#Headers],0),0),"ERROR"))</f>
        <v>0.89282245033742025</v>
      </c>
      <c r="O30" s="157">
        <f>IF($B30=" ","",IFERROR(VLOOKUP($B30,MMWR_ACCURACY_RO[],MATCH(O$9,MMWR_ACCURACY_RO[#Headers],0),0),"ERROR"))</f>
        <v>4.4050172620826444E-2</v>
      </c>
      <c r="P30" s="28"/>
    </row>
    <row r="31" spans="1:16" x14ac:dyDescent="0.2">
      <c r="A31" s="25"/>
      <c r="B31" s="8" t="str">
        <f>VLOOKUP($B$16,DISTRICT_RO[],16,0)</f>
        <v>Wilmington VSC</v>
      </c>
      <c r="C31" s="154">
        <f>IF($B31=" ","",IFERROR(INDEX(MMWR_RATING_RO_ROLLUP[],MATCH($B31,MMWR_RATING_RO_ROLLUP[MMWR_RATING_RO_ROLLUP],0),MATCH(C$9,MMWR_RATING_RO_ROLLUP[#Headers],0)),"ERROR"))</f>
        <v>610</v>
      </c>
      <c r="D31" s="155">
        <f>IF($B31=" ","",IFERROR(INDEX(MMWR_RATING_RO_ROLLUP[],MATCH($B31,MMWR_RATING_RO_ROLLUP[MMWR_RATING_RO_ROLLUP],0),MATCH(D$9,MMWR_RATING_RO_ROLLUP[#Headers],0)),"ERROR"))</f>
        <v>77.427868852499998</v>
      </c>
      <c r="E31" s="156">
        <f>IF($B31=" ","",IFERROR(INDEX(MMWR_RATING_RO_ROLLUP[],MATCH($B31,MMWR_RATING_RO_ROLLUP[MMWR_RATING_RO_ROLLUP],0),MATCH(E$9,MMWR_RATING_RO_ROLLUP[#Headers],0))/$C31,"ERROR"))</f>
        <v>0.19508196721311474</v>
      </c>
      <c r="F31" s="154">
        <f>IF($B31=" ","",IFERROR(INDEX(MMWR_RATING_RO_ROLLUP[],MATCH($B31,MMWR_RATING_RO_ROLLUP[MMWR_RATING_RO_ROLLUP],0),MATCH(F$9,MMWR_RATING_RO_ROLLUP[#Headers],0)),"ERROR"))</f>
        <v>87</v>
      </c>
      <c r="G31" s="154">
        <f>IF($B31=" ","",IFERROR(INDEX(MMWR_RATING_RO_ROLLUP[],MATCH($B31,MMWR_RATING_RO_ROLLUP[MMWR_RATING_RO_ROLLUP],0),MATCH(G$9,MMWR_RATING_RO_ROLLUP[#Headers],0)),"ERROR"))</f>
        <v>850</v>
      </c>
      <c r="H31" s="155">
        <f>IF($B31=" ","",IFERROR(INDEX(MMWR_RATING_RO_ROLLUP[],MATCH($B31,MMWR_RATING_RO_ROLLUP[MMWR_RATING_RO_ROLLUP],0),MATCH(H$9,MMWR_RATING_RO_ROLLUP[#Headers],0)),"ERROR"))</f>
        <v>119.5517241379</v>
      </c>
      <c r="I31" s="155">
        <f>IF($B31=" ","",IFERROR(INDEX(MMWR_RATING_RO_ROLLUP[],MATCH($B31,MMWR_RATING_RO_ROLLUP[MMWR_RATING_RO_ROLLUP],0),MATCH(I$9,MMWR_RATING_RO_ROLLUP[#Headers],0)),"ERROR"))</f>
        <v>118.87176470590001</v>
      </c>
      <c r="J31" s="157">
        <f>IF($B31=" ","",IFERROR(VLOOKUP($B31,MMWR_ACCURACY_RO[],MATCH(J$9,MMWR_ACCURACY_RO[#Headers],0),0),"ERROR"))</f>
        <v>0.94343222947187011</v>
      </c>
      <c r="K31" s="157">
        <f>IF($B31=" ","",IFERROR(VLOOKUP($B31,MMWR_ACCURACY_RO[],MATCH(K$9,MMWR_ACCURACY_RO[#Headers],0),0),"ERROR"))</f>
        <v>0.92777777777777781</v>
      </c>
      <c r="L31" s="157">
        <f>IF($B31=" ","",IFERROR(VLOOKUP($B31,MMWR_ACCURACY_RO[],MATCH(L$9,MMWR_ACCURACY_RO[#Headers],0),0),"ERROR"))</f>
        <v>0.85867744644340371</v>
      </c>
      <c r="M31" s="157">
        <f>IF($B31=" ","",IFERROR(VLOOKUP($B31,MMWR_ACCURACY_RO[],MATCH(M$9,MMWR_ACCURACY_RO[#Headers],0),0),"ERROR"))</f>
        <v>5.1040043344436369E-2</v>
      </c>
      <c r="N31" s="157">
        <f>IF($B31=" ","",IFERROR(VLOOKUP($B31,MMWR_ACCURACY_RO[],MATCH(N$9,MMWR_ACCURACY_RO[#Headers],0),0),"ERROR"))</f>
        <v>0.8719542057454146</v>
      </c>
      <c r="O31" s="157">
        <f>IF($B31=" ","",IFERROR(VLOOKUP($B31,MMWR_ACCURACY_RO[],MATCH(O$9,MMWR_ACCURACY_RO[#Headers],0),0),"ERROR"))</f>
        <v>5.5733233864257416E-2</v>
      </c>
      <c r="P31" s="28"/>
    </row>
    <row r="32" spans="1:16" x14ac:dyDescent="0.2">
      <c r="A32" s="25"/>
      <c r="B32" s="8" t="str">
        <f>VLOOKUP($B$16,DISTRICT_RO[],17,0)</f>
        <v>Winston-Salem VSC</v>
      </c>
      <c r="C32" s="154">
        <f>IF($B32=" ","",IFERROR(INDEX(MMWR_RATING_RO_ROLLUP[],MATCH($B32,MMWR_RATING_RO_ROLLUP[MMWR_RATING_RO_ROLLUP],0),MATCH(C$9,MMWR_RATING_RO_ROLLUP[#Headers],0)),"ERROR"))</f>
        <v>4709</v>
      </c>
      <c r="D32" s="155">
        <f>IF($B32=" ","",IFERROR(INDEX(MMWR_RATING_RO_ROLLUP[],MATCH($B32,MMWR_RATING_RO_ROLLUP[MMWR_RATING_RO_ROLLUP],0),MATCH(D$9,MMWR_RATING_RO_ROLLUP[#Headers],0)),"ERROR"))</f>
        <v>102.1403695052</v>
      </c>
      <c r="E32" s="156">
        <f>IF($B32=" ","",IFERROR(INDEX(MMWR_RATING_RO_ROLLUP[],MATCH($B32,MMWR_RATING_RO_ROLLUP[MMWR_RATING_RO_ROLLUP],0),MATCH(E$9,MMWR_RATING_RO_ROLLUP[#Headers],0))/$C32,"ERROR"))</f>
        <v>0.32724569972393291</v>
      </c>
      <c r="F32" s="154">
        <f>IF($B32=" ","",IFERROR(INDEX(MMWR_RATING_RO_ROLLUP[],MATCH($B32,MMWR_RATING_RO_ROLLUP[MMWR_RATING_RO_ROLLUP],0),MATCH(F$9,MMWR_RATING_RO_ROLLUP[#Headers],0)),"ERROR"))</f>
        <v>1266</v>
      </c>
      <c r="G32" s="154">
        <f>IF($B32=" ","",IFERROR(INDEX(MMWR_RATING_RO_ROLLUP[],MATCH($B32,MMWR_RATING_RO_ROLLUP[MMWR_RATING_RO_ROLLUP],0),MATCH(G$9,MMWR_RATING_RO_ROLLUP[#Headers],0)),"ERROR"))</f>
        <v>17725</v>
      </c>
      <c r="H32" s="155">
        <f>IF($B32=" ","",IFERROR(INDEX(MMWR_RATING_RO_ROLLUP[],MATCH($B32,MMWR_RATING_RO_ROLLUP[MMWR_RATING_RO_ROLLUP],0),MATCH(H$9,MMWR_RATING_RO_ROLLUP[#Headers],0)),"ERROR"))</f>
        <v>120.3301737757</v>
      </c>
      <c r="I32" s="155">
        <f>IF($B32=" ","",IFERROR(INDEX(MMWR_RATING_RO_ROLLUP[],MATCH($B32,MMWR_RATING_RO_ROLLUP[MMWR_RATING_RO_ROLLUP],0),MATCH(I$9,MMWR_RATING_RO_ROLLUP[#Headers],0)),"ERROR"))</f>
        <v>135.40315937939999</v>
      </c>
      <c r="J32" s="157">
        <f>IF($B32=" ","",IFERROR(VLOOKUP($B32,MMWR_ACCURACY_RO[],MATCH(J$9,MMWR_ACCURACY_RO[#Headers],0),0),"ERROR"))</f>
        <v>0.96845417061606776</v>
      </c>
      <c r="K32" s="157">
        <f>IF($B32=" ","",IFERROR(VLOOKUP($B32,MMWR_ACCURACY_RO[],MATCH(K$9,MMWR_ACCURACY_RO[#Headers],0),0),"ERROR"))</f>
        <v>0.87017212554402634</v>
      </c>
      <c r="L32" s="157">
        <f>IF($B32=" ","",IFERROR(VLOOKUP($B32,MMWR_ACCURACY_RO[],MATCH(L$9,MMWR_ACCURACY_RO[#Headers],0),0),"ERROR"))</f>
        <v>0.84312663035498336</v>
      </c>
      <c r="M32" s="157">
        <f>IF($B32=" ","",IFERROR(VLOOKUP($B32,MMWR_ACCURACY_RO[],MATCH(M$9,MMWR_ACCURACY_RO[#Headers],0),0),"ERROR"))</f>
        <v>5.1682697758815906E-2</v>
      </c>
      <c r="N32" s="157">
        <f>IF($B32=" ","",IFERROR(VLOOKUP($B32,MMWR_ACCURACY_RO[],MATCH(N$9,MMWR_ACCURACY_RO[#Headers],0),0),"ERROR"))</f>
        <v>0.93812250569203515</v>
      </c>
      <c r="O32" s="157">
        <f>IF($B32=" ","",IFERROR(VLOOKUP($B32,MMWR_ACCURACY_RO[],MATCH(O$9,MMWR_ACCURACY_RO[#Headers],0),0),"ERROR"))</f>
        <v>3.9642459938580572E-2</v>
      </c>
      <c r="P32" s="28"/>
    </row>
    <row r="33" spans="1:16" x14ac:dyDescent="0.2">
      <c r="A33" s="25"/>
      <c r="B33" s="341" t="s">
        <v>734</v>
      </c>
      <c r="C33" s="342"/>
      <c r="D33" s="342"/>
      <c r="E33" s="342"/>
      <c r="F33" s="342"/>
      <c r="G33" s="342"/>
      <c r="H33" s="342"/>
      <c r="I33" s="342"/>
      <c r="J33" s="342"/>
      <c r="K33" s="342"/>
      <c r="L33" s="342"/>
      <c r="M33" s="342"/>
      <c r="N33" s="342"/>
      <c r="O33" s="342"/>
      <c r="P33" s="28"/>
    </row>
    <row r="34" spans="1:16" x14ac:dyDescent="0.2">
      <c r="A34" s="25"/>
      <c r="B34" s="11" t="s">
        <v>697</v>
      </c>
      <c r="C34" s="154">
        <f>IF($B34=" ","",IFERROR(INDEX(MMWR_RATING_RO_ROLLUP[],MATCH($B34,MMWR_RATING_RO_ROLLUP[MMWR_RATING_RO_ROLLUP],0),MATCH(C$9,MMWR_RATING_RO_ROLLUP[#Headers],0)),"ERROR"))</f>
        <v>28344</v>
      </c>
      <c r="D34" s="155">
        <f>IF($B34=" ","",IFERROR(INDEX(MMWR_RATING_RO_ROLLUP[],MATCH($B34,MMWR_RATING_RO_ROLLUP[MMWR_RATING_RO_ROLLUP],0),MATCH(D$9,MMWR_RATING_RO_ROLLUP[#Headers],0)),"ERROR"))</f>
        <v>65.429791137500004</v>
      </c>
      <c r="E34" s="156">
        <f>IF($B34=" ","",IFERROR(INDEX(MMWR_RATING_RO_ROLLUP[],MATCH($B34,MMWR_RATING_RO_ROLLUP[MMWR_RATING_RO_ROLLUP],0),MATCH(E$9,MMWR_RATING_RO_ROLLUP[#Headers],0))/$C34,"ERROR"))</f>
        <v>0.11138159751622918</v>
      </c>
      <c r="F34" s="154">
        <f>IF($B34=" ","",IFERROR(INDEX(MMWR_RATING_RO_ROLLUP[],MATCH($B34,MMWR_RATING_RO_ROLLUP[MMWR_RATING_RO_ROLLUP],0),MATCH(F$9,MMWR_RATING_RO_ROLLUP[#Headers],0)),"ERROR"))</f>
        <v>5655</v>
      </c>
      <c r="G34" s="154">
        <f>IF($B34=" ","",IFERROR(INDEX(MMWR_RATING_RO_ROLLUP[],MATCH($B34,MMWR_RATING_RO_ROLLUP[MMWR_RATING_RO_ROLLUP],0),MATCH(G$9,MMWR_RATING_RO_ROLLUP[#Headers],0)),"ERROR"))</f>
        <v>79025</v>
      </c>
      <c r="H34" s="155">
        <f>IF($B34=" ","",IFERROR(INDEX(MMWR_RATING_RO_ROLLUP[],MATCH($B34,MMWR_RATING_RO_ROLLUP[MMWR_RATING_RO_ROLLUP],0),MATCH(H$9,MMWR_RATING_RO_ROLLUP[#Headers],0)),"ERROR"))</f>
        <v>82.5469496021</v>
      </c>
      <c r="I34" s="155">
        <f>IF($B34=" ","",IFERROR(INDEX(MMWR_RATING_RO_ROLLUP[],MATCH($B34,MMWR_RATING_RO_ROLLUP[MMWR_RATING_RO_ROLLUP],0),MATCH(I$9,MMWR_RATING_RO_ROLLUP[#Headers],0)),"ERROR"))</f>
        <v>77.242632078499994</v>
      </c>
      <c r="J34" s="42"/>
      <c r="K34" s="262">
        <f>IF($B34=" ","",IFERROR(VLOOKUP($B34,MMWR_ACCURACY_RO[],MATCH(K$50,MMWR_ACCURACY_RO[#Headers],0),0),"ERROR"))</f>
        <v>0.94248129960600691</v>
      </c>
      <c r="L34" s="262">
        <f>IF($B34=" ","",IFERROR(VLOOKUP($B34,MMWR_ACCURACY_RO[],MATCH(L$50,MMWR_ACCURACY_RO[#Headers],0),0),"ERROR"))</f>
        <v>0.95445230946200188</v>
      </c>
      <c r="M34" s="262">
        <f>IF($B34=" ","",IFERROR(VLOOKUP($B34,MMWR_ACCURACY_RO[],MATCH(M$50,MMWR_ACCURACY_RO[#Headers],0),0),"ERROR"))</f>
        <v>2.0306229423582067E-2</v>
      </c>
      <c r="N34" s="262">
        <f>IF($B34=" ","",IFERROR(VLOOKUP($B34,MMWR_ACCURACY_RO[],MATCH(N$50,MMWR_ACCURACY_RO[#Headers],0),0),"ERROR"))</f>
        <v>0.96538192843619375</v>
      </c>
      <c r="O34" s="262">
        <f>IF($B34=" ","",IFERROR(VLOOKUP($B34,MMWR_ACCURACY_RO[],MATCH(O$50,MMWR_ACCURACY_RO[#Headers],0),0),"ERROR"))</f>
        <v>1.9487394664579584E-2</v>
      </c>
      <c r="P34" s="28"/>
    </row>
    <row r="35" spans="1:16" x14ac:dyDescent="0.2">
      <c r="A35" s="25"/>
      <c r="B35" s="12" t="s">
        <v>210</v>
      </c>
      <c r="C35" s="154">
        <f>IF($B35=" ","",IFERROR(INDEX(MMWR_RATING_RO_ROLLUP[],MATCH($B35,MMWR_RATING_RO_ROLLUP[MMWR_RATING_RO_ROLLUP],0),MATCH(C$9,MMWR_RATING_RO_ROLLUP[#Headers],0)),"ERROR"))</f>
        <v>13190</v>
      </c>
      <c r="D35" s="155">
        <f>IF($B35=" ","",IFERROR(INDEX(MMWR_RATING_RO_ROLLUP[],MATCH($B35,MMWR_RATING_RO_ROLLUP[MMWR_RATING_RO_ROLLUP],0),MATCH(D$9,MMWR_RATING_RO_ROLLUP[#Headers],0)),"ERROR"))</f>
        <v>66.962926459399995</v>
      </c>
      <c r="E35" s="156">
        <f>IF($B35=" ","",IFERROR(INDEX(MMWR_RATING_RO_ROLLUP[],MATCH($B35,MMWR_RATING_RO_ROLLUP[MMWR_RATING_RO_ROLLUP],0),MATCH(E$9,MMWR_RATING_RO_ROLLUP[#Headers],0))/$C35,"ERROR"))</f>
        <v>0.11531463229719484</v>
      </c>
      <c r="F35" s="154">
        <f>IF($B35=" ","",IFERROR(INDEX(MMWR_RATING_RO_ROLLUP[],MATCH($B35,MMWR_RATING_RO_ROLLUP[MMWR_RATING_RO_ROLLUP],0),MATCH(F$9,MMWR_RATING_RO_ROLLUP[#Headers],0)),"ERROR"))</f>
        <v>1859</v>
      </c>
      <c r="G35" s="154">
        <f>IF($B35=" ","",IFERROR(INDEX(MMWR_RATING_RO_ROLLUP[],MATCH($B35,MMWR_RATING_RO_ROLLUP[MMWR_RATING_RO_ROLLUP],0),MATCH(G$9,MMWR_RATING_RO_ROLLUP[#Headers],0)),"ERROR"))</f>
        <v>25569</v>
      </c>
      <c r="H35" s="155">
        <f>IF($B35=" ","",IFERROR(INDEX(MMWR_RATING_RO_ROLLUP[],MATCH($B35,MMWR_RATING_RO_ROLLUP[MMWR_RATING_RO_ROLLUP],0),MATCH(H$9,MMWR_RATING_RO_ROLLUP[#Headers],0)),"ERROR"))</f>
        <v>109.31737493280001</v>
      </c>
      <c r="I35" s="155">
        <f>IF($B35=" ","",IFERROR(INDEX(MMWR_RATING_RO_ROLLUP[],MATCH($B35,MMWR_RATING_RO_ROLLUP[MMWR_RATING_RO_ROLLUP],0),MATCH(I$9,MMWR_RATING_RO_ROLLUP[#Headers],0)),"ERROR"))</f>
        <v>95.816261879600006</v>
      </c>
      <c r="J35" s="42"/>
      <c r="K35" s="251">
        <f>IF($B35=" ","",IFERROR(VLOOKUP($B35,MMWR_ACCURACY_RO[],MATCH(K$50,MMWR_ACCURACY_RO[#Headers],0),0),"ERROR"))</f>
        <v>0.93655091230135368</v>
      </c>
      <c r="L35" s="251">
        <f>IF($B35=" ","",IFERROR(VLOOKUP($B35,MMWR_ACCURACY_RO[],MATCH(L$50,MMWR_ACCURACY_RO[#Headers],0),0),"ERROR"))</f>
        <v>0.92692323297898227</v>
      </c>
      <c r="M35" s="251">
        <f>IF($B35=" ","",IFERROR(VLOOKUP($B35,MMWR_ACCURACY_RO[],MATCH(M$50,MMWR_ACCURACY_RO[#Headers],0),0),"ERROR"))</f>
        <v>4.4856457134427929E-2</v>
      </c>
      <c r="N35" s="251">
        <f>IF($B35=" ","",IFERROR(VLOOKUP($B35,MMWR_ACCURACY_RO[],MATCH(N$50,MMWR_ACCURACY_RO[#Headers],0),0),"ERROR"))</f>
        <v>0.93074736510482292</v>
      </c>
      <c r="O35" s="251">
        <f>IF($B35=" ","",IFERROR(VLOOKUP($B35,MMWR_ACCURACY_RO[],MATCH(O$50,MMWR_ACCURACY_RO[#Headers],0),0),"ERROR"))</f>
        <v>4.7946610651523475E-2</v>
      </c>
      <c r="P35" s="28"/>
    </row>
    <row r="36" spans="1:16" x14ac:dyDescent="0.2">
      <c r="A36" s="43"/>
      <c r="B36" s="12" t="s">
        <v>209</v>
      </c>
      <c r="C36" s="154">
        <f>IF($B36=" ","",IFERROR(INDEX(MMWR_RATING_RO_ROLLUP[],MATCH($B36,MMWR_RATING_RO_ROLLUP[MMWR_RATING_RO_ROLLUP],0),MATCH(C$9,MMWR_RATING_RO_ROLLUP[#Headers],0)),"ERROR"))</f>
        <v>6286</v>
      </c>
      <c r="D36" s="155">
        <f>IF($B36=" ","",IFERROR(INDEX(MMWR_RATING_RO_ROLLUP[],MATCH($B36,MMWR_RATING_RO_ROLLUP[MMWR_RATING_RO_ROLLUP],0),MATCH(D$9,MMWR_RATING_RO_ROLLUP[#Headers],0)),"ERROR"))</f>
        <v>63.076201081800001</v>
      </c>
      <c r="E36" s="156">
        <f>IF($B36=" ","",IFERROR(INDEX(MMWR_RATING_RO_ROLLUP[],MATCH($B36,MMWR_RATING_RO_ROLLUP[MMWR_RATING_RO_ROLLUP],0),MATCH(E$9,MMWR_RATING_RO_ROLLUP[#Headers],0))/$C36,"ERROR"))</f>
        <v>0.11644925230671332</v>
      </c>
      <c r="F36" s="154">
        <f>IF($B36=" ","",IFERROR(INDEX(MMWR_RATING_RO_ROLLUP[],MATCH($B36,MMWR_RATING_RO_ROLLUP[MMWR_RATING_RO_ROLLUP],0),MATCH(F$9,MMWR_RATING_RO_ROLLUP[#Headers],0)),"ERROR"))</f>
        <v>1589</v>
      </c>
      <c r="G36" s="154">
        <f>IF($B36=" ","",IFERROR(INDEX(MMWR_RATING_RO_ROLLUP[],MATCH($B36,MMWR_RATING_RO_ROLLUP[MMWR_RATING_RO_ROLLUP],0),MATCH(G$9,MMWR_RATING_RO_ROLLUP[#Headers],0)),"ERROR"))</f>
        <v>22708</v>
      </c>
      <c r="H36" s="155">
        <f>IF($B36=" ","",IFERROR(INDEX(MMWR_RATING_RO_ROLLUP[],MATCH($B36,MMWR_RATING_RO_ROLLUP[MMWR_RATING_RO_ROLLUP],0),MATCH(H$9,MMWR_RATING_RO_ROLLUP[#Headers],0)),"ERROR"))</f>
        <v>71.046570169899994</v>
      </c>
      <c r="I36" s="155">
        <f>IF($B36=" ","",IFERROR(INDEX(MMWR_RATING_RO_ROLLUP[],MATCH($B36,MMWR_RATING_RO_ROLLUP[MMWR_RATING_RO_ROLLUP],0),MATCH(I$9,MMWR_RATING_RO_ROLLUP[#Headers],0)),"ERROR"))</f>
        <v>71.229390523199996</v>
      </c>
      <c r="J36" s="42"/>
      <c r="K36" s="251">
        <f>IF($B36=" ","",IFERROR(VLOOKUP($B36,MMWR_ACCURACY_RO[],MATCH(K$50,MMWR_ACCURACY_RO[#Headers],0),0),"ERROR"))</f>
        <v>0.92610022189349128</v>
      </c>
      <c r="L36" s="251">
        <f>IF($B36=" ","",IFERROR(VLOOKUP($B36,MMWR_ACCURACY_RO[],MATCH(L$50,MMWR_ACCURACY_RO[#Headers],0),0),"ERROR"))</f>
        <v>0.93828620864700951</v>
      </c>
      <c r="M36" s="251">
        <f>IF($B36=" ","",IFERROR(VLOOKUP($B36,MMWR_ACCURACY_RO[],MATCH(M$50,MMWR_ACCURACY_RO[#Headers],0),0),"ERROR"))</f>
        <v>4.2764100494312632E-2</v>
      </c>
      <c r="N36" s="251">
        <f>IF($B36=" ","",IFERROR(VLOOKUP($B36,MMWR_ACCURACY_RO[],MATCH(N$50,MMWR_ACCURACY_RO[#Headers],0),0),"ERROR"))</f>
        <v>0.98641239113108437</v>
      </c>
      <c r="O36" s="251">
        <f>IF($B36=" ","",IFERROR(VLOOKUP($B36,MMWR_ACCURACY_RO[],MATCH(O$50,MMWR_ACCURACY_RO[#Headers],0),0),"ERROR"))</f>
        <v>1.5313519166583588E-2</v>
      </c>
      <c r="P36" s="28"/>
    </row>
    <row r="37" spans="1:16" x14ac:dyDescent="0.2">
      <c r="A37" s="25"/>
      <c r="B37" s="12" t="s">
        <v>212</v>
      </c>
      <c r="C37" s="154">
        <f>IF($B37=" ","",IFERROR(INDEX(MMWR_RATING_RO_ROLLUP[],MATCH($B37,MMWR_RATING_RO_ROLLUP[MMWR_RATING_RO_ROLLUP],0),MATCH(C$9,MMWR_RATING_RO_ROLLUP[#Headers],0)),"ERROR"))</f>
        <v>8151</v>
      </c>
      <c r="D37" s="155">
        <f>IF($B37=" ","",IFERROR(INDEX(MMWR_RATING_RO_ROLLUP[],MATCH($B37,MMWR_RATING_RO_ROLLUP[MMWR_RATING_RO_ROLLUP],0),MATCH(D$9,MMWR_RATING_RO_ROLLUP[#Headers],0)),"ERROR"))</f>
        <v>53.675377254300003</v>
      </c>
      <c r="E37" s="156">
        <f>IF($B37=" ","",IFERROR(INDEX(MMWR_RATING_RO_ROLLUP[],MATCH($B37,MMWR_RATING_RO_ROLLUP[MMWR_RATING_RO_ROLLUP],0),MATCH(E$9,MMWR_RATING_RO_ROLLUP[#Headers],0))/$C37,"ERROR"))</f>
        <v>6.1832903938167094E-2</v>
      </c>
      <c r="F37" s="154">
        <f>IF($B37=" ","",IFERROR(INDEX(MMWR_RATING_RO_ROLLUP[],MATCH($B37,MMWR_RATING_RO_ROLLUP[MMWR_RATING_RO_ROLLUP],0),MATCH(F$9,MMWR_RATING_RO_ROLLUP[#Headers],0)),"ERROR"))</f>
        <v>1995</v>
      </c>
      <c r="G37" s="154">
        <f>IF($B37=" ","",IFERROR(INDEX(MMWR_RATING_RO_ROLLUP[],MATCH($B37,MMWR_RATING_RO_ROLLUP[MMWR_RATING_RO_ROLLUP],0),MATCH(G$9,MMWR_RATING_RO_ROLLUP[#Headers],0)),"ERROR"))</f>
        <v>28332</v>
      </c>
      <c r="H37" s="155">
        <f>IF($B37=" ","",IFERROR(INDEX(MMWR_RATING_RO_ROLLUP[],MATCH($B37,MMWR_RATING_RO_ROLLUP[MMWR_RATING_RO_ROLLUP],0),MATCH(H$9,MMWR_RATING_RO_ROLLUP[#Headers],0)),"ERROR"))</f>
        <v>70.038596491199996</v>
      </c>
      <c r="I37" s="155">
        <f>IF($B37=" ","",IFERROR(INDEX(MMWR_RATING_RO_ROLLUP[],MATCH($B37,MMWR_RATING_RO_ROLLUP[MMWR_RATING_RO_ROLLUP],0),MATCH(I$9,MMWR_RATING_RO_ROLLUP[#Headers],0)),"ERROR"))</f>
        <v>68.213821826900002</v>
      </c>
      <c r="J37" s="42"/>
      <c r="K37" s="251">
        <f>IF($B37=" ","",IFERROR(VLOOKUP($B37,MMWR_ACCURACY_RO[],MATCH(K$50,MMWR_ACCURACY_RO[#Headers],0),0),"ERROR"))</f>
        <v>0.96259235203377447</v>
      </c>
      <c r="L37" s="251">
        <f>IF($B37=" ","",IFERROR(VLOOKUP($B37,MMWR_ACCURACY_RO[],MATCH(L$50,MMWR_ACCURACY_RO[#Headers],0),0),"ERROR"))</f>
        <v>0.99165156731291904</v>
      </c>
      <c r="M37" s="251">
        <f>IF($B37=" ","",IFERROR(VLOOKUP($B37,MMWR_ACCURACY_RO[],MATCH(M$50,MMWR_ACCURACY_RO[#Headers],0),0),"ERROR"))</f>
        <v>1.2449885009320311E-2</v>
      </c>
      <c r="N37" s="251">
        <f>IF($B37=" ","",IFERROR(VLOOKUP($B37,MMWR_ACCURACY_RO[],MATCH(N$50,MMWR_ACCURACY_RO[#Headers],0),0),"ERROR"))</f>
        <v>0.98308594598508436</v>
      </c>
      <c r="O37" s="251">
        <f>IF($B37=" ","",IFERROR(VLOOKUP($B37,MMWR_ACCURACY_RO[],MATCH(O$50,MMWR_ACCURACY_RO[#Headers],0),0),"ERROR"))</f>
        <v>2.0504052722243458E-2</v>
      </c>
      <c r="P37" s="28"/>
    </row>
    <row r="38" spans="1:16" x14ac:dyDescent="0.2">
      <c r="A38" s="25"/>
      <c r="B38" s="13" t="s">
        <v>224</v>
      </c>
      <c r="C38" s="154">
        <f>IF($B38=" ","",IFERROR(INDEX(MMWR_RATING_RO_ROLLUP[],MATCH($B38,MMWR_RATING_RO_ROLLUP[MMWR_RATING_RO_ROLLUP],0),MATCH(C$9,MMWR_RATING_RO_ROLLUP[#Headers],0)),"ERROR"))</f>
        <v>717</v>
      </c>
      <c r="D38" s="155">
        <f>IF($B38=" ","",IFERROR(INDEX(MMWR_RATING_RO_ROLLUP[],MATCH($B38,MMWR_RATING_RO_ROLLUP[MMWR_RATING_RO_ROLLUP],0),MATCH(D$9,MMWR_RATING_RO_ROLLUP[#Headers],0)),"ERROR"))</f>
        <v>191.48675034870001</v>
      </c>
      <c r="E38" s="156">
        <f>IF($B38=" ","",IFERROR(INDEX(MMWR_RATING_RO_ROLLUP[],MATCH($B38,MMWR_RATING_RO_ROLLUP[MMWR_RATING_RO_ROLLUP],0),MATCH(E$9,MMWR_RATING_RO_ROLLUP[#Headers],0))/$C38,"ERROR"))</f>
        <v>0.55788005578800559</v>
      </c>
      <c r="F38" s="154">
        <f>IF($B38=" ","",IFERROR(INDEX(MMWR_RATING_RO_ROLLUP[],MATCH($B38,MMWR_RATING_RO_ROLLUP[MMWR_RATING_RO_ROLLUP],0),MATCH(F$9,MMWR_RATING_RO_ROLLUP[#Headers],0)),"ERROR"))</f>
        <v>212</v>
      </c>
      <c r="G38" s="154">
        <f>IF($B38=" ","",IFERROR(INDEX(MMWR_RATING_RO_ROLLUP[],MATCH($B38,MMWR_RATING_RO_ROLLUP[MMWR_RATING_RO_ROLLUP],0),MATCH(G$9,MMWR_RATING_RO_ROLLUP[#Headers],0)),"ERROR"))</f>
        <v>2416</v>
      </c>
      <c r="H38" s="155">
        <f>IF($B38=" ","",IFERROR(INDEX(MMWR_RATING_RO_ROLLUP[],MATCH($B38,MMWR_RATING_RO_ROLLUP[MMWR_RATING_RO_ROLLUP],0),MATCH(H$9,MMWR_RATING_RO_ROLLUP[#Headers],0)),"ERROR"))</f>
        <v>51.707547169800002</v>
      </c>
      <c r="I38" s="155">
        <f>IF($B38=" ","",IFERROR(INDEX(MMWR_RATING_RO_ROLLUP[],MATCH($B38,MMWR_RATING_RO_ROLLUP[MMWR_RATING_RO_ROLLUP],0),MATCH(I$9,MMWR_RATING_RO_ROLLUP[#Headers],0)),"ERROR"))</f>
        <v>43.072019867500003</v>
      </c>
      <c r="J38" s="42"/>
      <c r="K38" s="42"/>
      <c r="L38" s="42"/>
      <c r="M38" s="42"/>
      <c r="N38" s="42"/>
      <c r="O38" s="42"/>
      <c r="P38" s="28"/>
    </row>
    <row r="39" spans="1:16" x14ac:dyDescent="0.2">
      <c r="A39" s="25"/>
      <c r="B39" s="341" t="s">
        <v>917</v>
      </c>
      <c r="C39" s="342"/>
      <c r="D39" s="342"/>
      <c r="E39" s="342"/>
      <c r="F39" s="342"/>
      <c r="G39" s="342"/>
      <c r="H39" s="342"/>
      <c r="I39" s="342"/>
      <c r="J39" s="342"/>
      <c r="K39" s="342"/>
      <c r="L39" s="342"/>
      <c r="M39" s="342"/>
      <c r="N39" s="342"/>
      <c r="O39" s="342"/>
      <c r="P39" s="28"/>
    </row>
    <row r="40" spans="1:16" x14ac:dyDescent="0.2">
      <c r="A40" s="25"/>
      <c r="B40" s="44" t="s">
        <v>698</v>
      </c>
      <c r="C40" s="154">
        <f>IF($B40=" ","",IFERROR(INDEX(MMWR_RATING_RO_ROLLUP[],MATCH($B40,MMWR_RATING_RO_ROLLUP[MMWR_RATING_RO_ROLLUP],0),MATCH(C$9,MMWR_RATING_RO_ROLLUP[#Headers],0)),"ERROR"))</f>
        <v>8495</v>
      </c>
      <c r="D40" s="155">
        <f>IF($B40=" ","",IFERROR(INDEX(MMWR_RATING_RO_ROLLUP[],MATCH($B40,MMWR_RATING_RO_ROLLUP[MMWR_RATING_RO_ROLLUP],0),MATCH(D$9,MMWR_RATING_RO_ROLLUP[#Headers],0)),"ERROR"))</f>
        <v>86.990700411999995</v>
      </c>
      <c r="E40" s="156">
        <f>IF($B40=" ","",IFERROR(INDEX(MMWR_RATING_RO_ROLLUP[],MATCH($B40,MMWR_RATING_RO_ROLLUP[MMWR_RATING_RO_ROLLUP],0),MATCH(E$9,MMWR_RATING_RO_ROLLUP[#Headers],0))/$C40,"ERROR"))</f>
        <v>0.26356680400235433</v>
      </c>
      <c r="F40" s="154">
        <f>IF($B40=" ","",IFERROR(INDEX(MMWR_RATING_RO_ROLLUP[],MATCH($B40,MMWR_RATING_RO_ROLLUP[MMWR_RATING_RO_ROLLUP],0),MATCH(F$9,MMWR_RATING_RO_ROLLUP[#Headers],0)),"ERROR"))</f>
        <v>1483</v>
      </c>
      <c r="G40" s="154">
        <f>IF($B40=" ","",IFERROR(INDEX(MMWR_RATING_RO_ROLLUP[],MATCH($B40,MMWR_RATING_RO_ROLLUP[MMWR_RATING_RO_ROLLUP],0),MATCH(G$9,MMWR_RATING_RO_ROLLUP[#Headers],0)),"ERROR"))</f>
        <v>13056</v>
      </c>
      <c r="H40" s="155">
        <f>IF($B40=" ","",IFERROR(INDEX(MMWR_RATING_RO_ROLLUP[],MATCH($B40,MMWR_RATING_RO_ROLLUP[MMWR_RATING_RO_ROLLUP],0),MATCH(H$9,MMWR_RATING_RO_ROLLUP[#Headers],0)),"ERROR"))</f>
        <v>137.26230613620001</v>
      </c>
      <c r="I40" s="155">
        <f>IF($B40=" ","",IFERROR(INDEX(MMWR_RATING_RO_ROLLUP[],MATCH($B40,MMWR_RATING_RO_ROLLUP[MMWR_RATING_RO_ROLLUP],0),MATCH(I$9,MMWR_RATING_RO_ROLLUP[#Headers],0)),"ERROR"))</f>
        <v>145.3280484069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3256</v>
      </c>
      <c r="D41" s="155">
        <f>IF($B41=" ","",IFERROR(INDEX(MMWR_RATING_RO_ROLLUP[],MATCH($B41,MMWR_RATING_RO_ROLLUP[MMWR_RATING_RO_ROLLUP],0),MATCH(D$9,MMWR_RATING_RO_ROLLUP[#Headers],0)),"ERROR"))</f>
        <v>67.964680589699995</v>
      </c>
      <c r="E41" s="156">
        <f>IF($B41=" ","",IFERROR(INDEX(MMWR_RATING_RO_ROLLUP[],MATCH($B41,MMWR_RATING_RO_ROLLUP[MMWR_RATING_RO_ROLLUP],0),MATCH(E$9,MMWR_RATING_RO_ROLLUP[#Headers],0))/$C41,"ERROR"))</f>
        <v>0.14250614250614252</v>
      </c>
      <c r="F41" s="154">
        <f>IF($B41=" ","",IFERROR(INDEX(MMWR_RATING_RO_ROLLUP[],MATCH($B41,MMWR_RATING_RO_ROLLUP[MMWR_RATING_RO_ROLLUP],0),MATCH(F$9,MMWR_RATING_RO_ROLLUP[#Headers],0)),"ERROR"))</f>
        <v>506</v>
      </c>
      <c r="G41" s="154">
        <f>IF($B41=" ","",IFERROR(INDEX(MMWR_RATING_RO_ROLLUP[],MATCH($B41,MMWR_RATING_RO_ROLLUP[MMWR_RATING_RO_ROLLUP],0),MATCH(G$9,MMWR_RATING_RO_ROLLUP[#Headers],0)),"ERROR"))</f>
        <v>5720</v>
      </c>
      <c r="H41" s="155">
        <f>IF($B41=" ","",IFERROR(INDEX(MMWR_RATING_RO_ROLLUP[],MATCH($B41,MMWR_RATING_RO_ROLLUP[MMWR_RATING_RO_ROLLUP],0),MATCH(H$9,MMWR_RATING_RO_ROLLUP[#Headers],0)),"ERROR"))</f>
        <v>119.4881422925</v>
      </c>
      <c r="I41" s="155">
        <f>IF($B41=" ","",IFERROR(INDEX(MMWR_RATING_RO_ROLLUP[],MATCH($B41,MMWR_RATING_RO_ROLLUP[MMWR_RATING_RO_ROLLUP],0),MATCH(I$9,MMWR_RATING_RO_ROLLUP[#Headers],0)),"ERROR"))</f>
        <v>131.3342657343</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2894</v>
      </c>
      <c r="D42" s="155">
        <f>IF($B42=" ","",IFERROR(INDEX(MMWR_RATING_RO_ROLLUP[],MATCH($B42,MMWR_RATING_RO_ROLLUP[MMWR_RATING_RO_ROLLUP],0),MATCH(D$9,MMWR_RATING_RO_ROLLUP[#Headers],0)),"ERROR"))</f>
        <v>94.860055286800005</v>
      </c>
      <c r="E42" s="156">
        <f>IF($B42=" ","",IFERROR(INDEX(MMWR_RATING_RO_ROLLUP[],MATCH($B42,MMWR_RATING_RO_ROLLUP[MMWR_RATING_RO_ROLLUP],0),MATCH(E$9,MMWR_RATING_RO_ROLLUP[#Headers],0))/$C42,"ERROR"))</f>
        <v>0.28680027643400136</v>
      </c>
      <c r="F42" s="154">
        <f>IF($B42=" ","",IFERROR(INDEX(MMWR_RATING_RO_ROLLUP[],MATCH($B42,MMWR_RATING_RO_ROLLUP[MMWR_RATING_RO_ROLLUP],0),MATCH(F$9,MMWR_RATING_RO_ROLLUP[#Headers],0)),"ERROR"))</f>
        <v>333</v>
      </c>
      <c r="G42" s="154">
        <f>IF($B42=" ","",IFERROR(INDEX(MMWR_RATING_RO_ROLLUP[],MATCH($B42,MMWR_RATING_RO_ROLLUP[MMWR_RATING_RO_ROLLUP],0),MATCH(G$9,MMWR_RATING_RO_ROLLUP[#Headers],0)),"ERROR"))</f>
        <v>5364</v>
      </c>
      <c r="H42" s="155">
        <f>IF($B42=" ","",IFERROR(INDEX(MMWR_RATING_RO_ROLLUP[],MATCH($B42,MMWR_RATING_RO_ROLLUP[MMWR_RATING_RO_ROLLUP],0),MATCH(H$9,MMWR_RATING_RO_ROLLUP[#Headers],0)),"ERROR"))</f>
        <v>158.89789789790001</v>
      </c>
      <c r="I42" s="155">
        <f>IF($B42=" ","",IFERROR(INDEX(MMWR_RATING_RO_ROLLUP[],MATCH($B42,MMWR_RATING_RO_ROLLUP[MMWR_RATING_RO_ROLLUP],0),MATCH(I$9,MMWR_RATING_RO_ROLLUP[#Headers],0)),"ERROR"))</f>
        <v>162.01957494409999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2345</v>
      </c>
      <c r="D43" s="155">
        <f>IF($B43=" ","",IFERROR(INDEX(MMWR_RATING_RO_ROLLUP[],MATCH($B43,MMWR_RATING_RO_ROLLUP[MMWR_RATING_RO_ROLLUP],0),MATCH(D$9,MMWR_RATING_RO_ROLLUP[#Headers],0)),"ERROR"))</f>
        <v>103.6963752665</v>
      </c>
      <c r="E43" s="156">
        <f>IF($B43=" ","",IFERROR(INDEX(MMWR_RATING_RO_ROLLUP[],MATCH($B43,MMWR_RATING_RO_ROLLUP[MMWR_RATING_RO_ROLLUP],0),MATCH(E$9,MMWR_RATING_RO_ROLLUP[#Headers],0))/$C43,"ERROR"))</f>
        <v>0.40298507462686567</v>
      </c>
      <c r="F43" s="154">
        <f>IF($B43=" ","",IFERROR(INDEX(MMWR_RATING_RO_ROLLUP[],MATCH($B43,MMWR_RATING_RO_ROLLUP[MMWR_RATING_RO_ROLLUP],0),MATCH(F$9,MMWR_RATING_RO_ROLLUP[#Headers],0)),"ERROR"))</f>
        <v>644</v>
      </c>
      <c r="G43" s="154">
        <f>IF($B43=" ","",IFERROR(INDEX(MMWR_RATING_RO_ROLLUP[],MATCH($B43,MMWR_RATING_RO_ROLLUP[MMWR_RATING_RO_ROLLUP],0),MATCH(G$9,MMWR_RATING_RO_ROLLUP[#Headers],0)),"ERROR"))</f>
        <v>1972</v>
      </c>
      <c r="H43" s="155">
        <f>IF($B43=" ","",IFERROR(INDEX(MMWR_RATING_RO_ROLLUP[],MATCH($B43,MMWR_RATING_RO_ROLLUP[MMWR_RATING_RO_ROLLUP],0),MATCH(H$9,MMWR_RATING_RO_ROLLUP[#Headers],0)),"ERROR"))</f>
        <v>140.0403726708</v>
      </c>
      <c r="I43" s="155">
        <f>IF($B43=" ","",IFERROR(INDEX(MMWR_RATING_RO_ROLLUP[],MATCH($B43,MMWR_RATING_RO_ROLLUP[MMWR_RATING_RO_ROLLUP],0),MATCH(I$9,MMWR_RATING_RO_ROLLUP[#Headers],0)),"ERROR"))</f>
        <v>140.51622718050001</v>
      </c>
      <c r="J43" s="42"/>
      <c r="K43" s="42"/>
      <c r="L43" s="42"/>
      <c r="M43" s="42"/>
      <c r="N43" s="42"/>
      <c r="O43" s="42"/>
      <c r="P43" s="28"/>
    </row>
    <row r="44" spans="1:16" x14ac:dyDescent="0.2">
      <c r="A44" s="25"/>
      <c r="B44" s="341" t="s">
        <v>735</v>
      </c>
      <c r="C44" s="342"/>
      <c r="D44" s="342"/>
      <c r="E44" s="342"/>
      <c r="F44" s="342"/>
      <c r="G44" s="342"/>
      <c r="H44" s="342"/>
      <c r="I44" s="342"/>
      <c r="J44" s="342"/>
      <c r="K44" s="342"/>
      <c r="L44" s="342"/>
      <c r="M44" s="342"/>
      <c r="N44" s="342"/>
      <c r="O44" s="342"/>
      <c r="P44" s="28"/>
    </row>
    <row r="45" spans="1:16" x14ac:dyDescent="0.2">
      <c r="A45" s="25"/>
      <c r="B45" s="44" t="s">
        <v>696</v>
      </c>
      <c r="C45" s="154">
        <f>IF($B45=" ","",IFERROR(INDEX(MMWR_RATING_RO_ROLLUP[],MATCH($B45,MMWR_RATING_RO_ROLLUP[MMWR_RATING_RO_ROLLUP],0),MATCH(C$9,MMWR_RATING_RO_ROLLUP[#Headers],0)),"ERROR"))</f>
        <v>8918</v>
      </c>
      <c r="D45" s="155">
        <f>IF($B45=" ","",IFERROR(INDEX(MMWR_RATING_RO_ROLLUP[],MATCH($B45,MMWR_RATING_RO_ROLLUP[MMWR_RATING_RO_ROLLUP],0),MATCH(D$9,MMWR_RATING_RO_ROLLUP[#Headers],0)),"ERROR"))</f>
        <v>85.696456604600002</v>
      </c>
      <c r="E45" s="156">
        <f>IF($B45=" ","",IFERROR(INDEX(MMWR_RATING_RO_ROLLUP[],MATCH($B45,MMWR_RATING_RO_ROLLUP[MMWR_RATING_RO_ROLLUP],0),MATCH(E$9,MMWR_RATING_RO_ROLLUP[#Headers],0))/$C45,"ERROR"))</f>
        <v>0.23727293115048217</v>
      </c>
      <c r="F45" s="154">
        <f>IF($B45=" ","",IFERROR(INDEX(MMWR_RATING_RO_ROLLUP[],MATCH($B45,MMWR_RATING_RO_ROLLUP[MMWR_RATING_RO_ROLLUP],0),MATCH(F$9,MMWR_RATING_RO_ROLLUP[#Headers],0)),"ERROR"))</f>
        <v>1152</v>
      </c>
      <c r="G45" s="154">
        <f>IF($B45=" ","",IFERROR(INDEX(MMWR_RATING_RO_ROLLUP[],MATCH($B45,MMWR_RATING_RO_ROLLUP[MMWR_RATING_RO_ROLLUP],0),MATCH(G$9,MMWR_RATING_RO_ROLLUP[#Headers],0)),"ERROR"))</f>
        <v>15103</v>
      </c>
      <c r="H45" s="155">
        <f>IF($B45=" ","",IFERROR(INDEX(MMWR_RATING_RO_ROLLUP[],MATCH($B45,MMWR_RATING_RO_ROLLUP[MMWR_RATING_RO_ROLLUP],0),MATCH(H$9,MMWR_RATING_RO_ROLLUP[#Headers],0)),"ERROR"))</f>
        <v>124.9652777778</v>
      </c>
      <c r="I45" s="155">
        <f>IF($B45=" ","",IFERROR(INDEX(MMWR_RATING_RO_ROLLUP[],MATCH($B45,MMWR_RATING_RO_ROLLUP[MMWR_RATING_RO_ROLLUP],0),MATCH(I$9,MMWR_RATING_RO_ROLLUP[#Headers],0)),"ERROR"))</f>
        <v>137.5370456201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2857</v>
      </c>
      <c r="D46" s="155">
        <f>IF($B46=" ","",IFERROR(INDEX(MMWR_RATING_RO_ROLLUP[],MATCH($B46,MMWR_RATING_RO_ROLLUP[MMWR_RATING_RO_ROLLUP],0),MATCH(D$9,MMWR_RATING_RO_ROLLUP[#Headers],0)),"ERROR"))</f>
        <v>63.827791389600002</v>
      </c>
      <c r="E46" s="156">
        <f>IF($B46=" ","",IFERROR(INDEX(MMWR_RATING_RO_ROLLUP[],MATCH($B46,MMWR_RATING_RO_ROLLUP[MMWR_RATING_RO_ROLLUP],0),MATCH(E$9,MMWR_RATING_RO_ROLLUP[#Headers],0))/$C46,"ERROR"))</f>
        <v>0.103955197759888</v>
      </c>
      <c r="F46" s="154">
        <f>IF($B46=" ","",IFERROR(INDEX(MMWR_RATING_RO_ROLLUP[],MATCH($B46,MMWR_RATING_RO_ROLLUP[MMWR_RATING_RO_ROLLUP],0),MATCH(F$9,MMWR_RATING_RO_ROLLUP[#Headers],0)),"ERROR"))</f>
        <v>584</v>
      </c>
      <c r="G46" s="154">
        <f>IF($B46=" ","",IFERROR(INDEX(MMWR_RATING_RO_ROLLUP[],MATCH($B46,MMWR_RATING_RO_ROLLUP[MMWR_RATING_RO_ROLLUP],0),MATCH(G$9,MMWR_RATING_RO_ROLLUP[#Headers],0)),"ERROR"))</f>
        <v>6260</v>
      </c>
      <c r="H46" s="155">
        <f>IF($B46=" ","",IFERROR(INDEX(MMWR_RATING_RO_ROLLUP[],MATCH($B46,MMWR_RATING_RO_ROLLUP[MMWR_RATING_RO_ROLLUP],0),MATCH(H$9,MMWR_RATING_RO_ROLLUP[#Headers],0)),"ERROR"))</f>
        <v>99.642123287700002</v>
      </c>
      <c r="I46" s="155">
        <f>IF($B46=" ","",IFERROR(INDEX(MMWR_RATING_RO_ROLLUP[],MATCH($B46,MMWR_RATING_RO_ROLLUP[MMWR_RATING_RO_ROLLUP],0),MATCH(I$9,MMWR_RATING_RO_ROLLUP[#Headers],0)),"ERROR"))</f>
        <v>122.7484025559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3930</v>
      </c>
      <c r="D47" s="155">
        <f>IF($B47=" ","",IFERROR(INDEX(MMWR_RATING_RO_ROLLUP[],MATCH($B47,MMWR_RATING_RO_ROLLUP[MMWR_RATING_RO_ROLLUP],0),MATCH(D$9,MMWR_RATING_RO_ROLLUP[#Headers],0)),"ERROR"))</f>
        <v>85.440966921099999</v>
      </c>
      <c r="E47" s="156">
        <f>IF($B47=" ","",IFERROR(INDEX(MMWR_RATING_RO_ROLLUP[],MATCH($B47,MMWR_RATING_RO_ROLLUP[MMWR_RATING_RO_ROLLUP],0),MATCH(E$9,MMWR_RATING_RO_ROLLUP[#Headers],0))/$C47,"ERROR"))</f>
        <v>0.20966921119592874</v>
      </c>
      <c r="F47" s="154">
        <f>IF($B47=" ","",IFERROR(INDEX(MMWR_RATING_RO_ROLLUP[],MATCH($B47,MMWR_RATING_RO_ROLLUP[MMWR_RATING_RO_ROLLUP],0),MATCH(F$9,MMWR_RATING_RO_ROLLUP[#Headers],0)),"ERROR"))</f>
        <v>396</v>
      </c>
      <c r="G47" s="154">
        <f>IF($B47=" ","",IFERROR(INDEX(MMWR_RATING_RO_ROLLUP[],MATCH($B47,MMWR_RATING_RO_ROLLUP[MMWR_RATING_RO_ROLLUP],0),MATCH(G$9,MMWR_RATING_RO_ROLLUP[#Headers],0)),"ERROR"))</f>
        <v>6099</v>
      </c>
      <c r="H47" s="155">
        <f>IF($B47=" ","",IFERROR(INDEX(MMWR_RATING_RO_ROLLUP[],MATCH($B47,MMWR_RATING_RO_ROLLUP[MMWR_RATING_RO_ROLLUP],0),MATCH(H$9,MMWR_RATING_RO_ROLLUP[#Headers],0)),"ERROR"))</f>
        <v>148.7247474747</v>
      </c>
      <c r="I47" s="155">
        <f>IF($B47=" ","",IFERROR(INDEX(MMWR_RATING_RO_ROLLUP[],MATCH($B47,MMWR_RATING_RO_ROLLUP[MMWR_RATING_RO_ROLLUP],0),MATCH(I$9,MMWR_RATING_RO_ROLLUP[#Headers],0)),"ERROR"))</f>
        <v>151.93031644530001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2131</v>
      </c>
      <c r="D48" s="155">
        <f>IF($B48=" ","",IFERROR(INDEX(MMWR_RATING_RO_ROLLUP[],MATCH($B48,MMWR_RATING_RO_ROLLUP[MMWR_RATING_RO_ROLLUP],0),MATCH(D$9,MMWR_RATING_RO_ROLLUP[#Headers],0)),"ERROR"))</f>
        <v>115.48662599719999</v>
      </c>
      <c r="E48" s="156">
        <f>IF($B48=" ","",IFERROR(INDEX(MMWR_RATING_RO_ROLLUP[],MATCH($B48,MMWR_RATING_RO_ROLLUP[MMWR_RATING_RO_ROLLUP],0),MATCH(E$9,MMWR_RATING_RO_ROLLUP[#Headers],0))/$C48,"ERROR"))</f>
        <v>0.46691694040356641</v>
      </c>
      <c r="F48" s="154">
        <f>IF($B48=" ","",IFERROR(INDEX(MMWR_RATING_RO_ROLLUP[],MATCH($B48,MMWR_RATING_RO_ROLLUP[MMWR_RATING_RO_ROLLUP],0),MATCH(F$9,MMWR_RATING_RO_ROLLUP[#Headers],0)),"ERROR"))</f>
        <v>172</v>
      </c>
      <c r="G48" s="154">
        <f>IF($B48=" ","",IFERROR(INDEX(MMWR_RATING_RO_ROLLUP[],MATCH($B48,MMWR_RATING_RO_ROLLUP[MMWR_RATING_RO_ROLLUP],0),MATCH(G$9,MMWR_RATING_RO_ROLLUP[#Headers],0)),"ERROR"))</f>
        <v>2744</v>
      </c>
      <c r="H48" s="155">
        <f>IF($B48=" ","",IFERROR(INDEX(MMWR_RATING_RO_ROLLUP[],MATCH($B48,MMWR_RATING_RO_ROLLUP[MMWR_RATING_RO_ROLLUP],0),MATCH(H$9,MMWR_RATING_RO_ROLLUP[#Headers],0)),"ERROR"))</f>
        <v>156.2441860465</v>
      </c>
      <c r="I48" s="155">
        <f>IF($B48=" ","",IFERROR(INDEX(MMWR_RATING_RO_ROLLUP[],MATCH($B48,MMWR_RATING_RO_ROLLUP[MMWR_RATING_RO_ROLLUP],0),MATCH(I$9,MMWR_RATING_RO_ROLLUP[#Headers],0)),"ERROR"))</f>
        <v>139.28352769680001</v>
      </c>
      <c r="J48" s="42"/>
      <c r="K48" s="42"/>
      <c r="L48" s="42"/>
      <c r="M48" s="42"/>
      <c r="N48" s="42"/>
      <c r="O48" s="42"/>
      <c r="P48" s="28"/>
    </row>
    <row r="49" spans="1:16" ht="15.75" x14ac:dyDescent="0.25">
      <c r="A49" s="25"/>
      <c r="B49" s="340" t="s">
        <v>1051</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April 16, 2016</v>
      </c>
      <c r="K3" s="359"/>
      <c r="L3" s="359"/>
      <c r="M3" s="360"/>
      <c r="N3" s="28"/>
    </row>
    <row r="4" spans="1:16" ht="51" customHeight="1" thickBot="1" x14ac:dyDescent="0.35">
      <c r="A4" s="30"/>
      <c r="B4" s="246" t="s">
        <v>456</v>
      </c>
      <c r="C4" s="361" t="s">
        <v>971</v>
      </c>
      <c r="D4" s="362"/>
      <c r="E4" s="362"/>
      <c r="F4" s="362"/>
      <c r="G4" s="362"/>
      <c r="H4" s="362"/>
      <c r="I4" s="362"/>
      <c r="J4" s="362"/>
      <c r="K4" s="362"/>
      <c r="L4" s="362"/>
      <c r="M4" s="363"/>
      <c r="N4" s="28"/>
      <c r="O4" s="22"/>
      <c r="P4" s="23"/>
    </row>
    <row r="5" spans="1:16" ht="27" customHeight="1" thickBot="1" x14ac:dyDescent="0.25">
      <c r="A5" s="30"/>
      <c r="B5" s="48"/>
      <c r="C5" s="364" t="s">
        <v>1042</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6" x14ac:dyDescent="0.2">
      <c r="A12" s="25"/>
      <c r="B12" s="41" t="s">
        <v>730</v>
      </c>
      <c r="C12" s="154">
        <f>IF($B12=" ","",IFERROR(INDEX(MMWR_RATING_RO_ROLLUP[],MATCH($B12,MMWR_RATING_RO_ROLLUP[MMWR_RATING_RO_ROLLUP],0),MATCH(C$9,MMWR_RATING_RO_ROLLUP[#Headers],0)),"ERROR"))</f>
        <v>349601</v>
      </c>
      <c r="D12" s="155">
        <f>IF($B12=" ","",IFERROR(INDEX(MMWR_RATING_RO_ROLLUP[],MATCH($B12,MMWR_RATING_RO_ROLLUP[MMWR_RATING_RO_ROLLUP],0),MATCH(D$9,MMWR_RATING_RO_ROLLUP[#Headers],0)),"ERROR"))</f>
        <v>88.468505524899996</v>
      </c>
      <c r="E12" s="156">
        <f>IF($B12=" ","",IFERROR(INDEX(MMWR_RATING_RO_ROLLUP[],MATCH($B12,MMWR_RATING_RO_ROLLUP[MMWR_RATING_RO_ROLLUP],0),MATCH(E$9,MMWR_RATING_RO_ROLLUP[#Headers],0))/$C12,"ERROR"))</f>
        <v>0.22616354072213751</v>
      </c>
      <c r="F12" s="154">
        <f>IF($B12=" ","",IFERROR(INDEX(MMWR_RATING_RO_ROLLUP[],MATCH($B12,MMWR_RATING_RO_ROLLUP[MMWR_RATING_RO_ROLLUP],0),MATCH(F$9,MMWR_RATING_RO_ROLLUP[#Headers],0)),"ERROR"))</f>
        <v>55370</v>
      </c>
      <c r="G12" s="154">
        <f>IF($B12=" ","",IFERROR(INDEX(MMWR_RATING_RO_ROLLUP[],MATCH($B12,MMWR_RATING_RO_ROLLUP[MMWR_RATING_RO_ROLLUP],0),MATCH(G$9,MMWR_RATING_RO_ROLLUP[#Headers],0)),"ERROR"))</f>
        <v>688083</v>
      </c>
      <c r="H12" s="155">
        <f>IF($B12=" ","",IFERROR(INDEX(MMWR_RATING_RO_ROLLUP[],MATCH($B12,MMWR_RATING_RO_ROLLUP[MMWR_RATING_RO_ROLLUP],0),MATCH(H$9,MMWR_RATING_RO_ROLLUP[#Headers],0)),"ERROR"))</f>
        <v>117.2002889651</v>
      </c>
      <c r="I12" s="155">
        <f>IF($B12=" ","",IFERROR(INDEX(MMWR_RATING_RO_ROLLUP[],MATCH($B12,MMWR_RATING_RO_ROLLUP[MMWR_RATING_RO_ROLLUP],0),MATCH(I$9,MMWR_RATING_RO_ROLLUP[#Headers],0)),"ERROR"))</f>
        <v>125.3462794459</v>
      </c>
      <c r="J12" s="42"/>
      <c r="K12" s="42"/>
      <c r="L12" s="42"/>
      <c r="M12" s="42"/>
      <c r="N12" s="28"/>
    </row>
    <row r="13" spans="1:16" x14ac:dyDescent="0.2">
      <c r="A13" s="25"/>
      <c r="B13" s="341" t="s">
        <v>733</v>
      </c>
      <c r="C13" s="342"/>
      <c r="D13" s="342"/>
      <c r="E13" s="342"/>
      <c r="F13" s="342"/>
      <c r="G13" s="342"/>
      <c r="H13" s="342"/>
      <c r="I13" s="342"/>
      <c r="J13" s="342"/>
      <c r="K13" s="342"/>
      <c r="L13" s="342"/>
      <c r="M13" s="392"/>
      <c r="N13" s="28"/>
    </row>
    <row r="14" spans="1:16" x14ac:dyDescent="0.2">
      <c r="A14" s="25"/>
      <c r="B14" s="41" t="s">
        <v>729</v>
      </c>
      <c r="C14" s="154">
        <f>IF($B14=" ","",IFERROR(INDEX(MMWR_RATING_RO_ROLLUP[],MATCH($B14,MMWR_RATING_RO_ROLLUP[MMWR_RATING_RO_ROLLUP],0),MATCH(C$9,MMWR_RATING_RO_ROLLUP[#Headers],0)),"ERROR"))</f>
        <v>303843</v>
      </c>
      <c r="D14" s="155">
        <f>IF($B14=" ","",IFERROR(INDEX(MMWR_RATING_RO_ROLLUP[],MATCH($B14,MMWR_RATING_RO_ROLLUP[MMWR_RATING_RO_ROLLUP],0),MATCH(D$9,MMWR_RATING_RO_ROLLUP[#Headers],0)),"ERROR"))</f>
        <v>90.739246913700001</v>
      </c>
      <c r="E14" s="156">
        <f>IF($B14=" ","",IFERROR(INDEX(MMWR_RATING_RO_ROLLUP[],MATCH($B14,MMWR_RATING_RO_ROLLUP[MMWR_RATING_RO_ROLLUP],0),MATCH(E$9,MMWR_RATING_RO_ROLLUP[#Headers],0))/$C14,"ERROR"))</f>
        <v>0.2354966216105028</v>
      </c>
      <c r="F14" s="154">
        <f>IF($B14=" ","",IFERROR(INDEX(MMWR_RATING_RO_ROLLUP[],MATCH($B14,MMWR_RATING_RO_ROLLUP[MMWR_RATING_RO_ROLLUP],0),MATCH(F$9,MMWR_RATING_RO_ROLLUP[#Headers],0)),"ERROR"))</f>
        <v>47080</v>
      </c>
      <c r="G14" s="154">
        <f>IF($B14=" ","",IFERROR(INDEX(MMWR_RATING_RO_ROLLUP[],MATCH($B14,MMWR_RATING_RO_ROLLUP[MMWR_RATING_RO_ROLLUP],0),MATCH(G$9,MMWR_RATING_RO_ROLLUP[#Headers],0)),"ERROR"))</f>
        <v>580899</v>
      </c>
      <c r="H14" s="155">
        <f>IF($B14=" ","",IFERROR(INDEX(MMWR_RATING_RO_ROLLUP[],MATCH($B14,MMWR_RATING_RO_ROLLUP[MMWR_RATING_RO_ROLLUP],0),MATCH(H$9,MMWR_RATING_RO_ROLLUP[#Headers],0)),"ERROR"))</f>
        <v>120.5407179269</v>
      </c>
      <c r="I14" s="155">
        <f>IF($B14=" ","",IFERROR(INDEX(MMWR_RATING_RO_ROLLUP[],MATCH($B14,MMWR_RATING_RO_ROLLUP[MMWR_RATING_RO_ROLLUP],0),MATCH(I$9,MMWR_RATING_RO_ROLLUP[#Headers],0)),"ERROR"))</f>
        <v>131.12420575690001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70561</v>
      </c>
      <c r="D15" s="155">
        <f>IF($B15=" ","",IFERROR(INDEX(MMWR_RATING_RO_ROLLUP[],MATCH($B15,MMWR_RATING_RO_ROLLUP[MMWR_RATING_RO_ROLLUP],0),MATCH(D$9,MMWR_RATING_RO_ROLLUP[#Headers],0)),"ERROR"))</f>
        <v>93.4588228625</v>
      </c>
      <c r="E15" s="156">
        <f>IF($B15=" ","",IFERROR(INDEX(MMWR_RATING_RO_ROLLUP[],MATCH($B15,MMWR_RATING_RO_ROLLUP[MMWR_RATING_RO_ROLLUP],0),MATCH(E$9,MMWR_RATING_RO_ROLLUP[#Headers],0))/$C15,"ERROR"))</f>
        <v>0.25046413741301854</v>
      </c>
      <c r="F15" s="154">
        <f>IF($B15=" ","",IFERROR(INDEX(MMWR_RATING_RO_ROLLUP[],MATCH($B15,MMWR_RATING_RO_ROLLUP[MMWR_RATING_RO_ROLLUP],0),MATCH(F$9,MMWR_RATING_RO_ROLLUP[#Headers],0)),"ERROR"))</f>
        <v>9622</v>
      </c>
      <c r="G15" s="154">
        <f>IF($B15=" ","",IFERROR(INDEX(MMWR_RATING_RO_ROLLUP[],MATCH($B15,MMWR_RATING_RO_ROLLUP[MMWR_RATING_RO_ROLLUP],0),MATCH(G$9,MMWR_RATING_RO_ROLLUP[#Headers],0)),"ERROR"))</f>
        <v>125495</v>
      </c>
      <c r="H15" s="155">
        <f>IF($B15=" ","",IFERROR(INDEX(MMWR_RATING_RO_ROLLUP[],MATCH($B15,MMWR_RATING_RO_ROLLUP[MMWR_RATING_RO_ROLLUP],0),MATCH(H$9,MMWR_RATING_RO_ROLLUP[#Headers],0)),"ERROR"))</f>
        <v>126.0856370817</v>
      </c>
      <c r="I15" s="155">
        <f>IF($B15=" ","",IFERROR(INDEX(MMWR_RATING_RO_ROLLUP[],MATCH($B15,MMWR_RATING_RO_ROLLUP[MMWR_RATING_RO_ROLLUP],0),MATCH(I$9,MMWR_RATING_RO_ROLLUP[#Headers],0)),"ERROR"))</f>
        <v>133.73769472890001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4385</v>
      </c>
      <c r="D16" s="155">
        <f>IF($B16=" ","",IFERROR(INDEX(MMWR_RATING_RO_ROLLUP[],MATCH($B16,MMWR_RATING_RO_ROLLUP[MMWR_RATING_RO_ROLLUP],0),MATCH(D$9,MMWR_RATING_RO_ROLLUP[#Headers],0)),"ERROR"))</f>
        <v>102.5044469783</v>
      </c>
      <c r="E16" s="156">
        <f>IF($B16=" ","",IFERROR(INDEX(MMWR_RATING_RO_ROLLUP[],MATCH($B16,MMWR_RATING_RO_ROLLUP[MMWR_RATING_RO_ROLLUP],0),MATCH(E$9,MMWR_RATING_RO_ROLLUP[#Headers],0))/$C16,"ERROR"))</f>
        <v>0.27046750285062715</v>
      </c>
      <c r="F16" s="154">
        <f>IF($B16=" ","",IFERROR(INDEX(MMWR_RATING_RO_ROLLUP[],MATCH($B16,MMWR_RATING_RO_ROLLUP[MMWR_RATING_RO_ROLLUP],0),MATCH(F$9,MMWR_RATING_RO_ROLLUP[#Headers],0)),"ERROR"))</f>
        <v>789</v>
      </c>
      <c r="G16" s="154">
        <f>IF($B16=" ","",IFERROR(INDEX(MMWR_RATING_RO_ROLLUP[],MATCH($B16,MMWR_RATING_RO_ROLLUP[MMWR_RATING_RO_ROLLUP],0),MATCH(G$9,MMWR_RATING_RO_ROLLUP[#Headers],0)),"ERROR"))</f>
        <v>8156</v>
      </c>
      <c r="H16" s="155">
        <f>IF($B16=" ","",IFERROR(INDEX(MMWR_RATING_RO_ROLLUP[],MATCH($B16,MMWR_RATING_RO_ROLLUP[MMWR_RATING_RO_ROLLUP],0),MATCH(H$9,MMWR_RATING_RO_ROLLUP[#Headers],0)),"ERROR"))</f>
        <v>137.5069708492</v>
      </c>
      <c r="I16" s="155">
        <f>IF($B16=" ","",IFERROR(INDEX(MMWR_RATING_RO_ROLLUP[],MATCH($B16,MMWR_RATING_RO_ROLLUP[MMWR_RATING_RO_ROLLUP],0),MATCH(I$9,MMWR_RATING_RO_ROLLUP[#Headers],0)),"ERROR"))</f>
        <v>145.356424718</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3732</v>
      </c>
      <c r="D17" s="155">
        <f>IF($B17=" ","",IFERROR(INDEX(MMWR_RATING_RO_ROLLUP[],MATCH($B17,MMWR_RATING_RO_ROLLUP[MMWR_RATING_RO_ROLLUP],0),MATCH(D$9,MMWR_RATING_RO_ROLLUP[#Headers],0)),"ERROR"))</f>
        <v>86.342979635600003</v>
      </c>
      <c r="E17" s="156">
        <f>IF($B17=" ","",IFERROR(INDEX(MMWR_RATING_RO_ROLLUP[],MATCH($B17,MMWR_RATING_RO_ROLLUP[MMWR_RATING_RO_ROLLUP],0),MATCH(E$9,MMWR_RATING_RO_ROLLUP[#Headers],0))/$C17,"ERROR"))</f>
        <v>0.21329046087888531</v>
      </c>
      <c r="F17" s="154">
        <f>IF($B17=" ","",IFERROR(INDEX(MMWR_RATING_RO_ROLLUP[],MATCH($B17,MMWR_RATING_RO_ROLLUP[MMWR_RATING_RO_ROLLUP],0),MATCH(F$9,MMWR_RATING_RO_ROLLUP[#Headers],0)),"ERROR"))</f>
        <v>411</v>
      </c>
      <c r="G17" s="154">
        <f>IF($B17=" ","",IFERROR(INDEX(MMWR_RATING_RO_ROLLUP[],MATCH($B17,MMWR_RATING_RO_ROLLUP[MMWR_RATING_RO_ROLLUP],0),MATCH(G$9,MMWR_RATING_RO_ROLLUP[#Headers],0)),"ERROR"))</f>
        <v>5901</v>
      </c>
      <c r="H17" s="155">
        <f>IF($B17=" ","",IFERROR(INDEX(MMWR_RATING_RO_ROLLUP[],MATCH($B17,MMWR_RATING_RO_ROLLUP[MMWR_RATING_RO_ROLLUP],0),MATCH(H$9,MMWR_RATING_RO_ROLLUP[#Headers],0)),"ERROR"))</f>
        <v>145.54014598539999</v>
      </c>
      <c r="I17" s="155">
        <f>IF($B17=" ","",IFERROR(INDEX(MMWR_RATING_RO_ROLLUP[],MATCH($B17,MMWR_RATING_RO_ROLLUP[MMWR_RATING_RO_ROLLUP],0),MATCH(I$9,MMWR_RATING_RO_ROLLUP[#Headers],0)),"ERROR"))</f>
        <v>136.640569395</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3780</v>
      </c>
      <c r="D18" s="155">
        <f>IF($B18=" ","",IFERROR(INDEX(MMWR_RATING_RO_ROLLUP[],MATCH($B18,MMWR_RATING_RO_ROLLUP[MMWR_RATING_RO_ROLLUP],0),MATCH(D$9,MMWR_RATING_RO_ROLLUP[#Headers],0)),"ERROR"))</f>
        <v>85.033068783100006</v>
      </c>
      <c r="E18" s="156">
        <f>IF($B18=" ","",IFERROR(INDEX(MMWR_RATING_RO_ROLLUP[],MATCH($B18,MMWR_RATING_RO_ROLLUP[MMWR_RATING_RO_ROLLUP],0),MATCH(E$9,MMWR_RATING_RO_ROLLUP[#Headers],0))/$C18,"ERROR"))</f>
        <v>0.18809523809523809</v>
      </c>
      <c r="F18" s="154">
        <f>IF($B18=" ","",IFERROR(INDEX(MMWR_RATING_RO_ROLLUP[],MATCH($B18,MMWR_RATING_RO_ROLLUP[MMWR_RATING_RO_ROLLUP],0),MATCH(F$9,MMWR_RATING_RO_ROLLUP[#Headers],0)),"ERROR"))</f>
        <v>571</v>
      </c>
      <c r="G18" s="154">
        <f>IF($B18=" ","",IFERROR(INDEX(MMWR_RATING_RO_ROLLUP[],MATCH($B18,MMWR_RATING_RO_ROLLUP[MMWR_RATING_RO_ROLLUP],0),MATCH(G$9,MMWR_RATING_RO_ROLLUP[#Headers],0)),"ERROR"))</f>
        <v>6894</v>
      </c>
      <c r="H18" s="155">
        <f>IF($B18=" ","",IFERROR(INDEX(MMWR_RATING_RO_ROLLUP[],MATCH($B18,MMWR_RATING_RO_ROLLUP[MMWR_RATING_RO_ROLLUP],0),MATCH(H$9,MMWR_RATING_RO_ROLLUP[#Headers],0)),"ERROR"))</f>
        <v>127.5183887916</v>
      </c>
      <c r="I18" s="155">
        <f>IF($B18=" ","",IFERROR(INDEX(MMWR_RATING_RO_ROLLUP[],MATCH($B18,MMWR_RATING_RO_ROLLUP[MMWR_RATING_RO_ROLLUP],0),MATCH(I$9,MMWR_RATING_RO_ROLLUP[#Headers],0)),"ERROR"))</f>
        <v>141.68291267769999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1769</v>
      </c>
      <c r="D19" s="155">
        <f>IF($B19=" ","",IFERROR(INDEX(MMWR_RATING_RO_ROLLUP[],MATCH($B19,MMWR_RATING_RO_ROLLUP[MMWR_RATING_RO_ROLLUP],0),MATCH(D$9,MMWR_RATING_RO_ROLLUP[#Headers],0)),"ERROR"))</f>
        <v>87.394007914100001</v>
      </c>
      <c r="E19" s="156">
        <f>IF($B19=" ","",IFERROR(INDEX(MMWR_RATING_RO_ROLLUP[],MATCH($B19,MMWR_RATING_RO_ROLLUP[MMWR_RATING_RO_ROLLUP],0),MATCH(E$9,MMWR_RATING_RO_ROLLUP[#Headers],0))/$C19,"ERROR"))</f>
        <v>0.24081401921989826</v>
      </c>
      <c r="F19" s="154">
        <f>IF($B19=" ","",IFERROR(INDEX(MMWR_RATING_RO_ROLLUP[],MATCH($B19,MMWR_RATING_RO_ROLLUP[MMWR_RATING_RO_ROLLUP],0),MATCH(F$9,MMWR_RATING_RO_ROLLUP[#Headers],0)),"ERROR"))</f>
        <v>267</v>
      </c>
      <c r="G19" s="154">
        <f>IF($B19=" ","",IFERROR(INDEX(MMWR_RATING_RO_ROLLUP[],MATCH($B19,MMWR_RATING_RO_ROLLUP[MMWR_RATING_RO_ROLLUP],0),MATCH(G$9,MMWR_RATING_RO_ROLLUP[#Headers],0)),"ERROR"))</f>
        <v>3512</v>
      </c>
      <c r="H19" s="155">
        <f>IF($B19=" ","",IFERROR(INDEX(MMWR_RATING_RO_ROLLUP[],MATCH($B19,MMWR_RATING_RO_ROLLUP[MMWR_RATING_RO_ROLLUP],0),MATCH(H$9,MMWR_RATING_RO_ROLLUP[#Headers],0)),"ERROR"))</f>
        <v>116.6104868914</v>
      </c>
      <c r="I19" s="155">
        <f>IF($B19=" ","",IFERROR(INDEX(MMWR_RATING_RO_ROLLUP[],MATCH($B19,MMWR_RATING_RO_ROLLUP[MMWR_RATING_RO_ROLLUP],0),MATCH(I$9,MMWR_RATING_RO_ROLLUP[#Headers],0)),"ERROR"))</f>
        <v>115.986332574</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2722</v>
      </c>
      <c r="D20" s="155">
        <f>IF($B20=" ","",IFERROR(INDEX(MMWR_RATING_RO_ROLLUP[],MATCH($B20,MMWR_RATING_RO_ROLLUP[MMWR_RATING_RO_ROLLUP],0),MATCH(D$9,MMWR_RATING_RO_ROLLUP[#Headers],0)),"ERROR"))</f>
        <v>79.798677443100004</v>
      </c>
      <c r="E20" s="156">
        <f>IF($B20=" ","",IFERROR(INDEX(MMWR_RATING_RO_ROLLUP[],MATCH($B20,MMWR_RATING_RO_ROLLUP[MMWR_RATING_RO_ROLLUP],0),MATCH(E$9,MMWR_RATING_RO_ROLLUP[#Headers],0))/$C20,"ERROR"))</f>
        <v>0.19581190301249082</v>
      </c>
      <c r="F20" s="154">
        <f>IF($B20=" ","",IFERROR(INDEX(MMWR_RATING_RO_ROLLUP[],MATCH($B20,MMWR_RATING_RO_ROLLUP[MMWR_RATING_RO_ROLLUP],0),MATCH(F$9,MMWR_RATING_RO_ROLLUP[#Headers],0)),"ERROR"))</f>
        <v>373</v>
      </c>
      <c r="G20" s="154">
        <f>IF($B20=" ","",IFERROR(INDEX(MMWR_RATING_RO_ROLLUP[],MATCH($B20,MMWR_RATING_RO_ROLLUP[MMWR_RATING_RO_ROLLUP],0),MATCH(G$9,MMWR_RATING_RO_ROLLUP[#Headers],0)),"ERROR"))</f>
        <v>4670</v>
      </c>
      <c r="H20" s="155">
        <f>IF($B20=" ","",IFERROR(INDEX(MMWR_RATING_RO_ROLLUP[],MATCH($B20,MMWR_RATING_RO_ROLLUP[MMWR_RATING_RO_ROLLUP],0),MATCH(H$9,MMWR_RATING_RO_ROLLUP[#Headers],0)),"ERROR"))</f>
        <v>105.5603217158</v>
      </c>
      <c r="I20" s="155">
        <f>IF($B20=" ","",IFERROR(INDEX(MMWR_RATING_RO_ROLLUP[],MATCH($B20,MMWR_RATING_RO_ROLLUP[MMWR_RATING_RO_ROLLUP],0),MATCH(I$9,MMWR_RATING_RO_ROLLUP[#Headers],0)),"ERROR"))</f>
        <v>119.43040685219999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1103</v>
      </c>
      <c r="D21" s="155">
        <f>IF($B21=" ","",IFERROR(INDEX(MMWR_RATING_RO_ROLLUP[],MATCH($B21,MMWR_RATING_RO_ROLLUP[MMWR_RATING_RO_ROLLUP],0),MATCH(D$9,MMWR_RATING_RO_ROLLUP[#Headers],0)),"ERROR"))</f>
        <v>71.447869447000002</v>
      </c>
      <c r="E21" s="156">
        <f>IF($B21=" ","",IFERROR(INDEX(MMWR_RATING_RO_ROLLUP[],MATCH($B21,MMWR_RATING_RO_ROLLUP[MMWR_RATING_RO_ROLLUP],0),MATCH(E$9,MMWR_RATING_RO_ROLLUP[#Headers],0))/$C21,"ERROR"))</f>
        <v>0.14777878513145964</v>
      </c>
      <c r="F21" s="154">
        <f>IF($B21=" ","",IFERROR(INDEX(MMWR_RATING_RO_ROLLUP[],MATCH($B21,MMWR_RATING_RO_ROLLUP[MMWR_RATING_RO_ROLLUP],0),MATCH(F$9,MMWR_RATING_RO_ROLLUP[#Headers],0)),"ERROR"))</f>
        <v>163</v>
      </c>
      <c r="G21" s="154">
        <f>IF($B21=" ","",IFERROR(INDEX(MMWR_RATING_RO_ROLLUP[],MATCH($B21,MMWR_RATING_RO_ROLLUP[MMWR_RATING_RO_ROLLUP],0),MATCH(G$9,MMWR_RATING_RO_ROLLUP[#Headers],0)),"ERROR"))</f>
        <v>2170</v>
      </c>
      <c r="H21" s="155">
        <f>IF($B21=" ","",IFERROR(INDEX(MMWR_RATING_RO_ROLLUP[],MATCH($B21,MMWR_RATING_RO_ROLLUP[MMWR_RATING_RO_ROLLUP],0),MATCH(H$9,MMWR_RATING_RO_ROLLUP[#Headers],0)),"ERROR"))</f>
        <v>121.58282208590001</v>
      </c>
      <c r="I21" s="155">
        <f>IF($B21=" ","",IFERROR(INDEX(MMWR_RATING_RO_ROLLUP[],MATCH($B21,MMWR_RATING_RO_ROLLUP[MMWR_RATING_RO_ROLLUP],0),MATCH(I$9,MMWR_RATING_RO_ROLLUP[#Headers],0)),"ERROR"))</f>
        <v>136.2373271889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4831</v>
      </c>
      <c r="D22" s="155">
        <f>IF($B22=" ","",IFERROR(INDEX(MMWR_RATING_RO_ROLLUP[],MATCH($B22,MMWR_RATING_RO_ROLLUP[MMWR_RATING_RO_ROLLUP],0),MATCH(D$9,MMWR_RATING_RO_ROLLUP[#Headers],0)),"ERROR"))</f>
        <v>100.0927344235</v>
      </c>
      <c r="E22" s="156">
        <f>IF($B22=" ","",IFERROR(INDEX(MMWR_RATING_RO_ROLLUP[],MATCH($B22,MMWR_RATING_RO_ROLLUP[MMWR_RATING_RO_ROLLUP],0),MATCH(E$9,MMWR_RATING_RO_ROLLUP[#Headers],0))/$C22,"ERROR"))</f>
        <v>0.28234320016559716</v>
      </c>
      <c r="F22" s="154">
        <f>IF($B22=" ","",IFERROR(INDEX(MMWR_RATING_RO_ROLLUP[],MATCH($B22,MMWR_RATING_RO_ROLLUP[MMWR_RATING_RO_ROLLUP],0),MATCH(F$9,MMWR_RATING_RO_ROLLUP[#Headers],0)),"ERROR"))</f>
        <v>686</v>
      </c>
      <c r="G22" s="154">
        <f>IF($B22=" ","",IFERROR(INDEX(MMWR_RATING_RO_ROLLUP[],MATCH($B22,MMWR_RATING_RO_ROLLUP[MMWR_RATING_RO_ROLLUP],0),MATCH(G$9,MMWR_RATING_RO_ROLLUP[#Headers],0)),"ERROR"))</f>
        <v>7921</v>
      </c>
      <c r="H22" s="155">
        <f>IF($B22=" ","",IFERROR(INDEX(MMWR_RATING_RO_ROLLUP[],MATCH($B22,MMWR_RATING_RO_ROLLUP[MMWR_RATING_RO_ROLLUP],0),MATCH(H$9,MMWR_RATING_RO_ROLLUP[#Headers],0)),"ERROR"))</f>
        <v>130.1880466472</v>
      </c>
      <c r="I22" s="155">
        <f>IF($B22=" ","",IFERROR(INDEX(MMWR_RATING_RO_ROLLUP[],MATCH($B22,MMWR_RATING_RO_ROLLUP[MMWR_RATING_RO_ROLLUP],0),MATCH(I$9,MMWR_RATING_RO_ROLLUP[#Headers],0)),"ERROR"))</f>
        <v>135.7110213357</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3067</v>
      </c>
      <c r="D23" s="155">
        <f>IF($B23=" ","",IFERROR(INDEX(MMWR_RATING_RO_ROLLUP[],MATCH($B23,MMWR_RATING_RO_ROLLUP[MMWR_RATING_RO_ROLLUP],0),MATCH(D$9,MMWR_RATING_RO_ROLLUP[#Headers],0)),"ERROR"))</f>
        <v>84.121943267000006</v>
      </c>
      <c r="E23" s="156">
        <f>IF($B23=" ","",IFERROR(INDEX(MMWR_RATING_RO_ROLLUP[],MATCH($B23,MMWR_RATING_RO_ROLLUP[MMWR_RATING_RO_ROLLUP],0),MATCH(E$9,MMWR_RATING_RO_ROLLUP[#Headers],0))/$C23,"ERROR"))</f>
        <v>0.19465275513531138</v>
      </c>
      <c r="F23" s="154">
        <f>IF($B23=" ","",IFERROR(INDEX(MMWR_RATING_RO_ROLLUP[],MATCH($B23,MMWR_RATING_RO_ROLLUP[MMWR_RATING_RO_ROLLUP],0),MATCH(F$9,MMWR_RATING_RO_ROLLUP[#Headers],0)),"ERROR"))</f>
        <v>263</v>
      </c>
      <c r="G23" s="154">
        <f>IF($B23=" ","",IFERROR(INDEX(MMWR_RATING_RO_ROLLUP[],MATCH($B23,MMWR_RATING_RO_ROLLUP[MMWR_RATING_RO_ROLLUP],0),MATCH(G$9,MMWR_RATING_RO_ROLLUP[#Headers],0)),"ERROR"))</f>
        <v>4088</v>
      </c>
      <c r="H23" s="155">
        <f>IF($B23=" ","",IFERROR(INDEX(MMWR_RATING_RO_ROLLUP[],MATCH($B23,MMWR_RATING_RO_ROLLUP[MMWR_RATING_RO_ROLLUP],0),MATCH(H$9,MMWR_RATING_RO_ROLLUP[#Headers],0)),"ERROR"))</f>
        <v>149.10266159700001</v>
      </c>
      <c r="I23" s="155">
        <f>IF($B23=" ","",IFERROR(INDEX(MMWR_RATING_RO_ROLLUP[],MATCH($B23,MMWR_RATING_RO_ROLLUP[MMWR_RATING_RO_ROLLUP],0),MATCH(I$9,MMWR_RATING_RO_ROLLUP[#Headers],0)),"ERROR"))</f>
        <v>143.73189823870001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7502</v>
      </c>
      <c r="D24" s="155">
        <f>IF($B24=" ","",IFERROR(INDEX(MMWR_RATING_RO_ROLLUP[],MATCH($B24,MMWR_RATING_RO_ROLLUP[MMWR_RATING_RO_ROLLUP],0),MATCH(D$9,MMWR_RATING_RO_ROLLUP[#Headers],0)),"ERROR"))</f>
        <v>106.1775526526</v>
      </c>
      <c r="E24" s="156">
        <f>IF($B24=" ","",IFERROR(INDEX(MMWR_RATING_RO_ROLLUP[],MATCH($B24,MMWR_RATING_RO_ROLLUP[MMWR_RATING_RO_ROLLUP],0),MATCH(E$9,MMWR_RATING_RO_ROLLUP[#Headers],0))/$C24,"ERROR"))</f>
        <v>0.29965342575313247</v>
      </c>
      <c r="F24" s="154">
        <f>IF($B24=" ","",IFERROR(INDEX(MMWR_RATING_RO_ROLLUP[],MATCH($B24,MMWR_RATING_RO_ROLLUP[MMWR_RATING_RO_ROLLUP],0),MATCH(F$9,MMWR_RATING_RO_ROLLUP[#Headers],0)),"ERROR"))</f>
        <v>979</v>
      </c>
      <c r="G24" s="154">
        <f>IF($B24=" ","",IFERROR(INDEX(MMWR_RATING_RO_ROLLUP[],MATCH($B24,MMWR_RATING_RO_ROLLUP[MMWR_RATING_RO_ROLLUP],0),MATCH(G$9,MMWR_RATING_RO_ROLLUP[#Headers],0)),"ERROR"))</f>
        <v>13404</v>
      </c>
      <c r="H24" s="155">
        <f>IF($B24=" ","",IFERROR(INDEX(MMWR_RATING_RO_ROLLUP[],MATCH($B24,MMWR_RATING_RO_ROLLUP[MMWR_RATING_RO_ROLLUP],0),MATCH(H$9,MMWR_RATING_RO_ROLLUP[#Headers],0)),"ERROR"))</f>
        <v>135.00306435140001</v>
      </c>
      <c r="I24" s="155">
        <f>IF($B24=" ","",IFERROR(INDEX(MMWR_RATING_RO_ROLLUP[],MATCH($B24,MMWR_RATING_RO_ROLLUP[MMWR_RATING_RO_ROLLUP],0),MATCH(I$9,MMWR_RATING_RO_ROLLUP[#Headers],0)),"ERROR"))</f>
        <v>148.87787227690001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4840</v>
      </c>
      <c r="D25" s="155">
        <f>IF($B25=" ","",IFERROR(INDEX(MMWR_RATING_RO_ROLLUP[],MATCH($B25,MMWR_RATING_RO_ROLLUP[MMWR_RATING_RO_ROLLUP],0),MATCH(D$9,MMWR_RATING_RO_ROLLUP[#Headers],0)),"ERROR"))</f>
        <v>109.85392561979999</v>
      </c>
      <c r="E25" s="156">
        <f>IF($B25=" ","",IFERROR(INDEX(MMWR_RATING_RO_ROLLUP[],MATCH($B25,MMWR_RATING_RO_ROLLUP[MMWR_RATING_RO_ROLLUP],0),MATCH(E$9,MMWR_RATING_RO_ROLLUP[#Headers],0))/$C25,"ERROR"))</f>
        <v>0.32913223140495868</v>
      </c>
      <c r="F25" s="154">
        <f>IF($B25=" ","",IFERROR(INDEX(MMWR_RATING_RO_ROLLUP[],MATCH($B25,MMWR_RATING_RO_ROLLUP[MMWR_RATING_RO_ROLLUP],0),MATCH(F$9,MMWR_RATING_RO_ROLLUP[#Headers],0)),"ERROR"))</f>
        <v>507</v>
      </c>
      <c r="G25" s="154">
        <f>IF($B25=" ","",IFERROR(INDEX(MMWR_RATING_RO_ROLLUP[],MATCH($B25,MMWR_RATING_RO_ROLLUP[MMWR_RATING_RO_ROLLUP],0),MATCH(G$9,MMWR_RATING_RO_ROLLUP[#Headers],0)),"ERROR"))</f>
        <v>7194</v>
      </c>
      <c r="H25" s="155">
        <f>IF($B25=" ","",IFERROR(INDEX(MMWR_RATING_RO_ROLLUP[],MATCH($B25,MMWR_RATING_RO_ROLLUP[MMWR_RATING_RO_ROLLUP],0),MATCH(H$9,MMWR_RATING_RO_ROLLUP[#Headers],0)),"ERROR"))</f>
        <v>148.97435897439999</v>
      </c>
      <c r="I25" s="155">
        <f>IF($B25=" ","",IFERROR(INDEX(MMWR_RATING_RO_ROLLUP[],MATCH($B25,MMWR_RATING_RO_ROLLUP[MMWR_RATING_RO_ROLLUP],0),MATCH(I$9,MMWR_RATING_RO_ROLLUP[#Headers],0)),"ERROR"))</f>
        <v>157.83694745619999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2720</v>
      </c>
      <c r="D26" s="155">
        <f>IF($B26=" ","",IFERROR(INDEX(MMWR_RATING_RO_ROLLUP[],MATCH($B26,MMWR_RATING_RO_ROLLUP[MMWR_RATING_RO_ROLLUP],0),MATCH(D$9,MMWR_RATING_RO_ROLLUP[#Headers],0)),"ERROR"))</f>
        <v>65.495955882399997</v>
      </c>
      <c r="E26" s="156">
        <f>IF($B26=" ","",IFERROR(INDEX(MMWR_RATING_RO_ROLLUP[],MATCH($B26,MMWR_RATING_RO_ROLLUP[MMWR_RATING_RO_ROLLUP],0),MATCH(E$9,MMWR_RATING_RO_ROLLUP[#Headers],0))/$C26,"ERROR"))</f>
        <v>0.16544117647058823</v>
      </c>
      <c r="F26" s="154">
        <f>IF($B26=" ","",IFERROR(INDEX(MMWR_RATING_RO_ROLLUP[],MATCH($B26,MMWR_RATING_RO_ROLLUP[MMWR_RATING_RO_ROLLUP],0),MATCH(F$9,MMWR_RATING_RO_ROLLUP[#Headers],0)),"ERROR"))</f>
        <v>896</v>
      </c>
      <c r="G26" s="154">
        <f>IF($B26=" ","",IFERROR(INDEX(MMWR_RATING_RO_ROLLUP[],MATCH($B26,MMWR_RATING_RO_ROLLUP[MMWR_RATING_RO_ROLLUP],0),MATCH(G$9,MMWR_RATING_RO_ROLLUP[#Headers],0)),"ERROR"))</f>
        <v>11463</v>
      </c>
      <c r="H26" s="155">
        <f>IF($B26=" ","",IFERROR(INDEX(MMWR_RATING_RO_ROLLUP[],MATCH($B26,MMWR_RATING_RO_ROLLUP[MMWR_RATING_RO_ROLLUP],0),MATCH(H$9,MMWR_RATING_RO_ROLLUP[#Headers],0)),"ERROR"))</f>
        <v>51.965401785700003</v>
      </c>
      <c r="I26" s="155">
        <f>IF($B26=" ","",IFERROR(INDEX(MMWR_RATING_RO_ROLLUP[],MATCH($B26,MMWR_RATING_RO_ROLLUP[MMWR_RATING_RO_ROLLUP],0),MATCH(I$9,MMWR_RATING_RO_ROLLUP[#Headers],0)),"ERROR"))</f>
        <v>58.472738375600002</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10398</v>
      </c>
      <c r="D27" s="155">
        <f>IF($B27=" ","",IFERROR(INDEX(MMWR_RATING_RO_ROLLUP[],MATCH($B27,MMWR_RATING_RO_ROLLUP[MMWR_RATING_RO_ROLLUP],0),MATCH(D$9,MMWR_RATING_RO_ROLLUP[#Headers],0)),"ERROR"))</f>
        <v>92.183592998699993</v>
      </c>
      <c r="E27" s="156">
        <f>IF($B27=" ","",IFERROR(INDEX(MMWR_RATING_RO_ROLLUP[],MATCH($B27,MMWR_RATING_RO_ROLLUP[MMWR_RATING_RO_ROLLUP],0),MATCH(E$9,MMWR_RATING_RO_ROLLUP[#Headers],0))/$C27,"ERROR"))</f>
        <v>0.26457010963646854</v>
      </c>
      <c r="F27" s="154">
        <f>IF($B27=" ","",IFERROR(INDEX(MMWR_RATING_RO_ROLLUP[],MATCH($B27,MMWR_RATING_RO_ROLLUP[MMWR_RATING_RO_ROLLUP],0),MATCH(F$9,MMWR_RATING_RO_ROLLUP[#Headers],0)),"ERROR"))</f>
        <v>1572</v>
      </c>
      <c r="G27" s="154">
        <f>IF($B27=" ","",IFERROR(INDEX(MMWR_RATING_RO_ROLLUP[],MATCH($B27,MMWR_RATING_RO_ROLLUP[MMWR_RATING_RO_ROLLUP],0),MATCH(G$9,MMWR_RATING_RO_ROLLUP[#Headers],0)),"ERROR"))</f>
        <v>18515</v>
      </c>
      <c r="H27" s="155">
        <f>IF($B27=" ","",IFERROR(INDEX(MMWR_RATING_RO_ROLLUP[],MATCH($B27,MMWR_RATING_RO_ROLLUP[MMWR_RATING_RO_ROLLUP],0),MATCH(H$9,MMWR_RATING_RO_ROLLUP[#Headers],0)),"ERROR"))</f>
        <v>132.8555979644</v>
      </c>
      <c r="I27" s="155">
        <f>IF($B27=" ","",IFERROR(INDEX(MMWR_RATING_RO_ROLLUP[],MATCH($B27,MMWR_RATING_RO_ROLLUP[MMWR_RATING_RO_ROLLUP],0),MATCH(I$9,MMWR_RATING_RO_ROLLUP[#Headers],0)),"ERROR"))</f>
        <v>137.55733189310001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1520</v>
      </c>
      <c r="D28" s="155">
        <f>IF($B28=" ","",IFERROR(INDEX(MMWR_RATING_RO_ROLLUP[],MATCH($B28,MMWR_RATING_RO_ROLLUP[MMWR_RATING_RO_ROLLUP],0),MATCH(D$9,MMWR_RATING_RO_ROLLUP[#Headers],0)),"ERROR"))</f>
        <v>70.256578947400001</v>
      </c>
      <c r="E28" s="156">
        <f>IF($B28=" ","",IFERROR(INDEX(MMWR_RATING_RO_ROLLUP[],MATCH($B28,MMWR_RATING_RO_ROLLUP[MMWR_RATING_RO_ROLLUP],0),MATCH(E$9,MMWR_RATING_RO_ROLLUP[#Headers],0))/$C28,"ERROR"))</f>
        <v>0.11052631578947368</v>
      </c>
      <c r="F28" s="154">
        <f>IF($B28=" ","",IFERROR(INDEX(MMWR_RATING_RO_ROLLUP[],MATCH($B28,MMWR_RATING_RO_ROLLUP[MMWR_RATING_RO_ROLLUP],0),MATCH(F$9,MMWR_RATING_RO_ROLLUP[#Headers],0)),"ERROR"))</f>
        <v>221</v>
      </c>
      <c r="G28" s="154">
        <f>IF($B28=" ","",IFERROR(INDEX(MMWR_RATING_RO_ROLLUP[],MATCH($B28,MMWR_RATING_RO_ROLLUP[MMWR_RATING_RO_ROLLUP],0),MATCH(G$9,MMWR_RATING_RO_ROLLUP[#Headers],0)),"ERROR"))</f>
        <v>2419</v>
      </c>
      <c r="H28" s="155">
        <f>IF($B28=" ","",IFERROR(INDEX(MMWR_RATING_RO_ROLLUP[],MATCH($B28,MMWR_RATING_RO_ROLLUP[MMWR_RATING_RO_ROLLUP],0),MATCH(H$9,MMWR_RATING_RO_ROLLUP[#Headers],0)),"ERROR"))</f>
        <v>127.74660633480001</v>
      </c>
      <c r="I28" s="155">
        <f>IF($B28=" ","",IFERROR(INDEX(MMWR_RATING_RO_ROLLUP[],MATCH($B28,MMWR_RATING_RO_ROLLUP[MMWR_RATING_RO_ROLLUP],0),MATCH(I$9,MMWR_RATING_RO_ROLLUP[#Headers],0)),"ERROR"))</f>
        <v>114.5212897892</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473</v>
      </c>
      <c r="D29" s="155">
        <f>IF($B29=" ","",IFERROR(INDEX(MMWR_RATING_RO_ROLLUP[],MATCH($B29,MMWR_RATING_RO_ROLLUP[MMWR_RATING_RO_ROLLUP],0),MATCH(D$9,MMWR_RATING_RO_ROLLUP[#Headers],0)),"ERROR"))</f>
        <v>103.4080338266</v>
      </c>
      <c r="E29" s="156">
        <f>IF($B29=" ","",IFERROR(INDEX(MMWR_RATING_RO_ROLLUP[],MATCH($B29,MMWR_RATING_RO_ROLLUP[MMWR_RATING_RO_ROLLUP],0),MATCH(E$9,MMWR_RATING_RO_ROLLUP[#Headers],0))/$C29,"ERROR"))</f>
        <v>0.34672304439746299</v>
      </c>
      <c r="F29" s="154">
        <f>IF($B29=" ","",IFERROR(INDEX(MMWR_RATING_RO_ROLLUP[],MATCH($B29,MMWR_RATING_RO_ROLLUP[MMWR_RATING_RO_ROLLUP],0),MATCH(F$9,MMWR_RATING_RO_ROLLUP[#Headers],0)),"ERROR"))</f>
        <v>61</v>
      </c>
      <c r="G29" s="154">
        <f>IF($B29=" ","",IFERROR(INDEX(MMWR_RATING_RO_ROLLUP[],MATCH($B29,MMWR_RATING_RO_ROLLUP[MMWR_RATING_RO_ROLLUP],0),MATCH(G$9,MMWR_RATING_RO_ROLLUP[#Headers],0)),"ERROR"))</f>
        <v>814</v>
      </c>
      <c r="H29" s="155">
        <f>IF($B29=" ","",IFERROR(INDEX(MMWR_RATING_RO_ROLLUP[],MATCH($B29,MMWR_RATING_RO_ROLLUP[MMWR_RATING_RO_ROLLUP],0),MATCH(H$9,MMWR_RATING_RO_ROLLUP[#Headers],0)),"ERROR"))</f>
        <v>108.4262295082</v>
      </c>
      <c r="I29" s="155">
        <f>IF($B29=" ","",IFERROR(INDEX(MMWR_RATING_RO_ROLLUP[],MATCH($B29,MMWR_RATING_RO_ROLLUP[MMWR_RATING_RO_ROLLUP],0),MATCH(I$9,MMWR_RATING_RO_ROLLUP[#Headers],0)),"ERROR"))</f>
        <v>134.3796068796</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743</v>
      </c>
      <c r="D30" s="155">
        <f>IF($B30=" ","",IFERROR(INDEX(MMWR_RATING_RO_ROLLUP[],MATCH($B30,MMWR_RATING_RO_ROLLUP[MMWR_RATING_RO_ROLLUP],0),MATCH(D$9,MMWR_RATING_RO_ROLLUP[#Headers],0)),"ERROR"))</f>
        <v>90.481830417200001</v>
      </c>
      <c r="E30" s="156">
        <f>IF($B30=" ","",IFERROR(INDEX(MMWR_RATING_RO_ROLLUP[],MATCH($B30,MMWR_RATING_RO_ROLLUP[MMWR_RATING_RO_ROLLUP],0),MATCH(E$9,MMWR_RATING_RO_ROLLUP[#Headers],0))/$C30,"ERROR"))</f>
        <v>0.23418573351278602</v>
      </c>
      <c r="F30" s="154">
        <f>IF($B30=" ","",IFERROR(INDEX(MMWR_RATING_RO_ROLLUP[],MATCH($B30,MMWR_RATING_RO_ROLLUP[MMWR_RATING_RO_ROLLUP],0),MATCH(F$9,MMWR_RATING_RO_ROLLUP[#Headers],0)),"ERROR"))</f>
        <v>101</v>
      </c>
      <c r="G30" s="154">
        <f>IF($B30=" ","",IFERROR(INDEX(MMWR_RATING_RO_ROLLUP[],MATCH($B30,MMWR_RATING_RO_ROLLUP[MMWR_RATING_RO_ROLLUP],0),MATCH(G$9,MMWR_RATING_RO_ROLLUP[#Headers],0)),"ERROR"))</f>
        <v>1378</v>
      </c>
      <c r="H30" s="155">
        <f>IF($B30=" ","",IFERROR(INDEX(MMWR_RATING_RO_ROLLUP[],MATCH($B30,MMWR_RATING_RO_ROLLUP[MMWR_RATING_RO_ROLLUP],0),MATCH(H$9,MMWR_RATING_RO_ROLLUP[#Headers],0)),"ERROR"))</f>
        <v>135.72277227719999</v>
      </c>
      <c r="I30" s="155">
        <f>IF($B30=" ","",IFERROR(INDEX(MMWR_RATING_RO_ROLLUP[],MATCH($B30,MMWR_RATING_RO_ROLLUP[MMWR_RATING_RO_ROLLUP],0),MATCH(I$9,MMWR_RATING_RO_ROLLUP[#Headers],0)),"ERROR"))</f>
        <v>141.51161103050001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16976</v>
      </c>
      <c r="D31" s="155">
        <f>IF($B31=" ","",IFERROR(INDEX(MMWR_RATING_RO_ROLLUP[],MATCH($B31,MMWR_RATING_RO_ROLLUP[MMWR_RATING_RO_ROLLUP],0),MATCH(D$9,MMWR_RATING_RO_ROLLUP[#Headers],0)),"ERROR"))</f>
        <v>95.511251178099997</v>
      </c>
      <c r="E31" s="156">
        <f>IF($B31=" ","",IFERROR(INDEX(MMWR_RATING_RO_ROLLUP[],MATCH($B31,MMWR_RATING_RO_ROLLUP[MMWR_RATING_RO_ROLLUP],0),MATCH(E$9,MMWR_RATING_RO_ROLLUP[#Headers],0))/$C31,"ERROR"))</f>
        <v>0.25618520263901978</v>
      </c>
      <c r="F31" s="154">
        <f>IF($B31=" ","",IFERROR(INDEX(MMWR_RATING_RO_ROLLUP[],MATCH($B31,MMWR_RATING_RO_ROLLUP[MMWR_RATING_RO_ROLLUP],0),MATCH(F$9,MMWR_RATING_RO_ROLLUP[#Headers],0)),"ERROR"))</f>
        <v>1762</v>
      </c>
      <c r="G31" s="154">
        <f>IF($B31=" ","",IFERROR(INDEX(MMWR_RATING_RO_ROLLUP[],MATCH($B31,MMWR_RATING_RO_ROLLUP[MMWR_RATING_RO_ROLLUP],0),MATCH(G$9,MMWR_RATING_RO_ROLLUP[#Headers],0)),"ERROR"))</f>
        <v>26996</v>
      </c>
      <c r="H31" s="155">
        <f>IF($B31=" ","",IFERROR(INDEX(MMWR_RATING_RO_ROLLUP[],MATCH($B31,MMWR_RATING_RO_ROLLUP[MMWR_RATING_RO_ROLLUP],0),MATCH(H$9,MMWR_RATING_RO_ROLLUP[#Headers],0)),"ERROR"))</f>
        <v>137.09477866060001</v>
      </c>
      <c r="I31" s="155">
        <f>IF($B31=" ","",IFERROR(INDEX(MMWR_RATING_RO_ROLLUP[],MATCH($B31,MMWR_RATING_RO_ROLLUP[MMWR_RATING_RO_ROLLUP],0),MATCH(I$9,MMWR_RATING_RO_ROLLUP[#Headers],0)),"ERROR"))</f>
        <v>146.760445992</v>
      </c>
      <c r="J31" s="42"/>
      <c r="K31" s="42"/>
      <c r="L31" s="42"/>
      <c r="M31" s="42"/>
      <c r="N31" s="28"/>
    </row>
    <row r="32" spans="1:14" x14ac:dyDescent="0.2">
      <c r="A32" s="25"/>
      <c r="B32" s="341" t="s">
        <v>734</v>
      </c>
      <c r="C32" s="342"/>
      <c r="D32" s="342"/>
      <c r="E32" s="342"/>
      <c r="F32" s="342"/>
      <c r="G32" s="342"/>
      <c r="H32" s="342"/>
      <c r="I32" s="342"/>
      <c r="J32" s="342"/>
      <c r="K32" s="342"/>
      <c r="L32" s="342"/>
      <c r="M32" s="392"/>
      <c r="N32" s="28"/>
    </row>
    <row r="33" spans="1:14" x14ac:dyDescent="0.2">
      <c r="A33" s="25"/>
      <c r="B33" s="11" t="s">
        <v>697</v>
      </c>
      <c r="C33" s="154">
        <f>IF($B33=" ","",IFERROR(INDEX(MMWR_RATING_RO_ROLLUP[],MATCH($B33,MMWR_RATING_RO_ROLLUP[MMWR_RATING_RO_ROLLUP],0),MATCH(C$9,MMWR_RATING_RO_ROLLUP[#Headers],0)),"ERROR"))</f>
        <v>28345</v>
      </c>
      <c r="D33" s="155">
        <f>IF($B33=" ","",IFERROR(INDEX(MMWR_RATING_RO_ROLLUP[],MATCH($B33,MMWR_RATING_RO_ROLLUP[MMWR_RATING_RO_ROLLUP],0),MATCH(D$9,MMWR_RATING_RO_ROLLUP[#Headers],0)),"ERROR"))</f>
        <v>65.442441347699997</v>
      </c>
      <c r="E33" s="156">
        <f>IF($B33=" ","",IFERROR(INDEX(MMWR_RATING_RO_ROLLUP[],MATCH($B33,MMWR_RATING_RO_ROLLUP[MMWR_RATING_RO_ROLLUP],0),MATCH(E$9,MMWR_RATING_RO_ROLLUP[#Headers],0))/$C33,"ERROR"))</f>
        <v>0.11141294760980773</v>
      </c>
      <c r="F33" s="154">
        <f>IF($B33=" ","",IFERROR(INDEX(MMWR_RATING_RO_ROLLUP[],MATCH($B33,MMWR_RATING_RO_ROLLUP[MMWR_RATING_RO_ROLLUP],0),MATCH(F$9,MMWR_RATING_RO_ROLLUP[#Headers],0)),"ERROR"))</f>
        <v>5655</v>
      </c>
      <c r="G33" s="154">
        <f>IF($B33=" ","",IFERROR(INDEX(MMWR_RATING_RO_ROLLUP[],MATCH($B33,MMWR_RATING_RO_ROLLUP[MMWR_RATING_RO_ROLLUP],0),MATCH(G$9,MMWR_RATING_RO_ROLLUP[#Headers],0)),"ERROR"))</f>
        <v>79025</v>
      </c>
      <c r="H33" s="155">
        <f>IF($B33=" ","",IFERROR(INDEX(MMWR_RATING_RO_ROLLUP[],MATCH($B33,MMWR_RATING_RO_ROLLUP[MMWR_RATING_RO_ROLLUP],0),MATCH(H$9,MMWR_RATING_RO_ROLLUP[#Headers],0)),"ERROR"))</f>
        <v>82.5469496021</v>
      </c>
      <c r="I33" s="155">
        <f>IF($B33=" ","",IFERROR(INDEX(MMWR_RATING_RO_ROLLUP[],MATCH($B33,MMWR_RATING_RO_ROLLUP[MMWR_RATING_RO_ROLLUP],0),MATCH(I$9,MMWR_RATING_RO_ROLLUP[#Headers],0)),"ERROR"))</f>
        <v>77.242632078499994</v>
      </c>
      <c r="J33" s="42"/>
      <c r="K33" s="42"/>
      <c r="L33" s="42"/>
      <c r="M33" s="42"/>
      <c r="N33" s="28"/>
    </row>
    <row r="34" spans="1:14" x14ac:dyDescent="0.2">
      <c r="A34" s="25"/>
      <c r="B34" s="12" t="s">
        <v>210</v>
      </c>
      <c r="C34" s="154">
        <f>IF($B34=" ","",IFERROR(INDEX(MMWR_RATING_RO_ROLLUP[],MATCH($B34,MMWR_RATING_RO_ROLLUP[MMWR_RATING_RO_ROLLUP],0),MATCH(C$9,MMWR_RATING_RO_ROLLUP[#Headers],0)),"ERROR"))</f>
        <v>13126</v>
      </c>
      <c r="D34" s="155">
        <f>IF($B34=" ","",IFERROR(INDEX(MMWR_RATING_RO_ROLLUP[],MATCH($B34,MMWR_RATING_RO_ROLLUP[MMWR_RATING_RO_ROLLUP],0),MATCH(D$9,MMWR_RATING_RO_ROLLUP[#Headers],0)),"ERROR"))</f>
        <v>66.809005028200005</v>
      </c>
      <c r="E34" s="156">
        <f>IF($B34=" ","",IFERROR(INDEX(MMWR_RATING_RO_ROLLUP[],MATCH($B34,MMWR_RATING_RO_ROLLUP[MMWR_RATING_RO_ROLLUP],0),MATCH(E$9,MMWR_RATING_RO_ROLLUP[#Headers],0))/$C34,"ERROR"))</f>
        <v>0.11427700746609783</v>
      </c>
      <c r="F34" s="154">
        <f>IF($B34=" ","",IFERROR(INDEX(MMWR_RATING_RO_ROLLUP[],MATCH($B34,MMWR_RATING_RO_ROLLUP[MMWR_RATING_RO_ROLLUP],0),MATCH(F$9,MMWR_RATING_RO_ROLLUP[#Headers],0)),"ERROR"))</f>
        <v>1845</v>
      </c>
      <c r="G34" s="154">
        <f>IF($B34=" ","",IFERROR(INDEX(MMWR_RATING_RO_ROLLUP[],MATCH($B34,MMWR_RATING_RO_ROLLUP[MMWR_RATING_RO_ROLLUP],0),MATCH(G$9,MMWR_RATING_RO_ROLLUP[#Headers],0)),"ERROR"))</f>
        <v>25405</v>
      </c>
      <c r="H34" s="155">
        <f>IF($B34=" ","",IFERROR(INDEX(MMWR_RATING_RO_ROLLUP[],MATCH($B34,MMWR_RATING_RO_ROLLUP[MMWR_RATING_RO_ROLLUP],0),MATCH(H$9,MMWR_RATING_RO_ROLLUP[#Headers],0)),"ERROR"))</f>
        <v>108.6520325203</v>
      </c>
      <c r="I34" s="155">
        <f>IF($B34=" ","",IFERROR(INDEX(MMWR_RATING_RO_ROLLUP[],MATCH($B34,MMWR_RATING_RO_ROLLUP[MMWR_RATING_RO_ROLLUP],0),MATCH(I$9,MMWR_RATING_RO_ROLLUP[#Headers],0)),"ERROR"))</f>
        <v>95.3804762842</v>
      </c>
      <c r="J34" s="42"/>
      <c r="K34" s="42"/>
      <c r="L34" s="42"/>
      <c r="M34" s="42"/>
      <c r="N34" s="28"/>
    </row>
    <row r="35" spans="1:14" x14ac:dyDescent="0.2">
      <c r="A35" s="43"/>
      <c r="B35" s="12" t="s">
        <v>209</v>
      </c>
      <c r="C35" s="154">
        <f>IF($B35=" ","",IFERROR(INDEX(MMWR_RATING_RO_ROLLUP[],MATCH($B35,MMWR_RATING_RO_ROLLUP[MMWR_RATING_RO_ROLLUP],0),MATCH(C$9,MMWR_RATING_RO_ROLLUP[#Headers],0)),"ERROR"))</f>
        <v>6274</v>
      </c>
      <c r="D35" s="155">
        <f>IF($B35=" ","",IFERROR(INDEX(MMWR_RATING_RO_ROLLUP[],MATCH($B35,MMWR_RATING_RO_ROLLUP[MMWR_RATING_RO_ROLLUP],0),MATCH(D$9,MMWR_RATING_RO_ROLLUP[#Headers],0)),"ERROR"))</f>
        <v>63.367548613300002</v>
      </c>
      <c r="E35" s="156">
        <f>IF($B35=" ","",IFERROR(INDEX(MMWR_RATING_RO_ROLLUP[],MATCH($B35,MMWR_RATING_RO_ROLLUP[MMWR_RATING_RO_ROLLUP],0),MATCH(E$9,MMWR_RATING_RO_ROLLUP[#Headers],0))/$C35,"ERROR"))</f>
        <v>0.11730953139942621</v>
      </c>
      <c r="F35" s="154">
        <f>IF($B35=" ","",IFERROR(INDEX(MMWR_RATING_RO_ROLLUP[],MATCH($B35,MMWR_RATING_RO_ROLLUP[MMWR_RATING_RO_ROLLUP],0),MATCH(F$9,MMWR_RATING_RO_ROLLUP[#Headers],0)),"ERROR"))</f>
        <v>1582</v>
      </c>
      <c r="G35" s="154">
        <f>IF($B35=" ","",IFERROR(INDEX(MMWR_RATING_RO_ROLLUP[],MATCH($B35,MMWR_RATING_RO_ROLLUP[MMWR_RATING_RO_ROLLUP],0),MATCH(G$9,MMWR_RATING_RO_ROLLUP[#Headers],0)),"ERROR"))</f>
        <v>22589</v>
      </c>
      <c r="H35" s="155">
        <f>IF($B35=" ","",IFERROR(INDEX(MMWR_RATING_RO_ROLLUP[],MATCH($B35,MMWR_RATING_RO_ROLLUP[MMWR_RATING_RO_ROLLUP],0),MATCH(H$9,MMWR_RATING_RO_ROLLUP[#Headers],0)),"ERROR"))</f>
        <v>70.981036662500003</v>
      </c>
      <c r="I35" s="155">
        <f>IF($B35=" ","",IFERROR(INDEX(MMWR_RATING_RO_ROLLUP[],MATCH($B35,MMWR_RATING_RO_ROLLUP[MMWR_RATING_RO_ROLLUP],0),MATCH(I$9,MMWR_RATING_RO_ROLLUP[#Headers],0)),"ERROR"))</f>
        <v>71.028288104799998</v>
      </c>
      <c r="J35" s="42"/>
      <c r="K35" s="42"/>
      <c r="L35" s="42"/>
      <c r="M35" s="42"/>
      <c r="N35" s="28"/>
    </row>
    <row r="36" spans="1:14" x14ac:dyDescent="0.2">
      <c r="A36" s="25"/>
      <c r="B36" s="12" t="s">
        <v>212</v>
      </c>
      <c r="C36" s="154">
        <f>IF($B36=" ","",IFERROR(INDEX(MMWR_RATING_RO_ROLLUP[],MATCH($B36,MMWR_RATING_RO_ROLLUP[MMWR_RATING_RO_ROLLUP],0),MATCH(C$9,MMWR_RATING_RO_ROLLUP[#Headers],0)),"ERROR"))</f>
        <v>8123</v>
      </c>
      <c r="D36" s="155">
        <f>IF($B36=" ","",IFERROR(INDEX(MMWR_RATING_RO_ROLLUP[],MATCH($B36,MMWR_RATING_RO_ROLLUP[MMWR_RATING_RO_ROLLUP],0),MATCH(D$9,MMWR_RATING_RO_ROLLUP[#Headers],0)),"ERROR"))</f>
        <v>53.890065246799999</v>
      </c>
      <c r="E36" s="156">
        <f>IF($B36=" ","",IFERROR(INDEX(MMWR_RATING_RO_ROLLUP[],MATCH($B36,MMWR_RATING_RO_ROLLUP[MMWR_RATING_RO_ROLLUP],0),MATCH(E$9,MMWR_RATING_RO_ROLLUP[#Headers],0))/$C36,"ERROR"))</f>
        <v>6.2784685461036563E-2</v>
      </c>
      <c r="F36" s="154">
        <f>IF($B36=" ","",IFERROR(INDEX(MMWR_RATING_RO_ROLLUP[],MATCH($B36,MMWR_RATING_RO_ROLLUP[MMWR_RATING_RO_ROLLUP],0),MATCH(F$9,MMWR_RATING_RO_ROLLUP[#Headers],0)),"ERROR"))</f>
        <v>1976</v>
      </c>
      <c r="G36" s="154">
        <f>IF($B36=" ","",IFERROR(INDEX(MMWR_RATING_RO_ROLLUP[],MATCH($B36,MMWR_RATING_RO_ROLLUP[MMWR_RATING_RO_ROLLUP],0),MATCH(G$9,MMWR_RATING_RO_ROLLUP[#Headers],0)),"ERROR"))</f>
        <v>28135</v>
      </c>
      <c r="H36" s="155">
        <f>IF($B36=" ","",IFERROR(INDEX(MMWR_RATING_RO_ROLLUP[],MATCH($B36,MMWR_RATING_RO_ROLLUP[MMWR_RATING_RO_ROLLUP],0),MATCH(H$9,MMWR_RATING_RO_ROLLUP[#Headers],0)),"ERROR"))</f>
        <v>69.715587044499998</v>
      </c>
      <c r="I36" s="155">
        <f>IF($B36=" ","",IFERROR(INDEX(MMWR_RATING_RO_ROLLUP[],MATCH($B36,MMWR_RATING_RO_ROLLUP[MMWR_RATING_RO_ROLLUP],0),MATCH(I$9,MMWR_RATING_RO_ROLLUP[#Headers],0)),"ERROR"))</f>
        <v>68.027474675700006</v>
      </c>
      <c r="J36" s="42"/>
      <c r="K36" s="42"/>
      <c r="L36" s="42"/>
      <c r="M36" s="42"/>
      <c r="N36" s="28"/>
    </row>
    <row r="37" spans="1:14" x14ac:dyDescent="0.2">
      <c r="A37" s="25"/>
      <c r="B37" s="13" t="s">
        <v>224</v>
      </c>
      <c r="C37" s="154">
        <f>IF($B37=" ","",IFERROR(INDEX(MMWR_RATING_RO_ROLLUP[],MATCH($B37,MMWR_RATING_RO_ROLLUP[MMWR_RATING_RO_ROLLUP],0),MATCH(C$9,MMWR_RATING_RO_ROLLUP[#Headers],0)),"ERROR"))</f>
        <v>822</v>
      </c>
      <c r="D37" s="155">
        <f>IF($B37=" ","",IFERROR(INDEX(MMWR_RATING_RO_ROLLUP[],MATCH($B37,MMWR_RATING_RO_ROLLUP[MMWR_RATING_RO_ROLLUP],0),MATCH(D$9,MMWR_RATING_RO_ROLLUP[#Headers],0)),"ERROR"))</f>
        <v>173.61800486620001</v>
      </c>
      <c r="E37" s="156">
        <f>IF($B37=" ","",IFERROR(INDEX(MMWR_RATING_RO_ROLLUP[],MATCH($B37,MMWR_RATING_RO_ROLLUP[MMWR_RATING_RO_ROLLUP],0),MATCH(E$9,MMWR_RATING_RO_ROLLUP[#Headers],0))/$C37,"ERROR"))</f>
        <v>0.5012165450121655</v>
      </c>
      <c r="F37" s="154">
        <f>IF($B37=" ","",IFERROR(INDEX(MMWR_RATING_RO_ROLLUP[],MATCH($B37,MMWR_RATING_RO_ROLLUP[MMWR_RATING_RO_ROLLUP],0),MATCH(F$9,MMWR_RATING_RO_ROLLUP[#Headers],0)),"ERROR"))</f>
        <v>252</v>
      </c>
      <c r="G37" s="154">
        <f>IF($B37=" ","",IFERROR(INDEX(MMWR_RATING_RO_ROLLUP[],MATCH($B37,MMWR_RATING_RO_ROLLUP[MMWR_RATING_RO_ROLLUP],0),MATCH(G$9,MMWR_RATING_RO_ROLLUP[#Headers],0)),"ERROR"))</f>
        <v>2896</v>
      </c>
      <c r="H37" s="155">
        <f>IF($B37=" ","",IFERROR(INDEX(MMWR_RATING_RO_ROLLUP[],MATCH($B37,MMWR_RATING_RO_ROLLUP[MMWR_RATING_RO_ROLLUP],0),MATCH(H$9,MMWR_RATING_RO_ROLLUP[#Headers],0)),"ERROR"))</f>
        <v>64.642857142899999</v>
      </c>
      <c r="I37" s="155">
        <f>IF($B37=" ","",IFERROR(INDEX(MMWR_RATING_RO_ROLLUP[],MATCH($B37,MMWR_RATING_RO_ROLLUP[MMWR_RATING_RO_ROLLUP],0),MATCH(I$9,MMWR_RATING_RO_ROLLUP[#Headers],0)),"ERROR"))</f>
        <v>56.128107734799997</v>
      </c>
      <c r="J37" s="42"/>
      <c r="K37" s="42"/>
      <c r="L37" s="42"/>
      <c r="M37" s="42"/>
      <c r="N37" s="28"/>
    </row>
    <row r="38" spans="1:14" x14ac:dyDescent="0.2">
      <c r="A38" s="25"/>
      <c r="B38" s="341" t="s">
        <v>917</v>
      </c>
      <c r="C38" s="342"/>
      <c r="D38" s="342"/>
      <c r="E38" s="342"/>
      <c r="F38" s="342"/>
      <c r="G38" s="342"/>
      <c r="H38" s="342"/>
      <c r="I38" s="342"/>
      <c r="J38" s="342"/>
      <c r="K38" s="342"/>
      <c r="L38" s="342"/>
      <c r="M38" s="392"/>
      <c r="N38" s="28"/>
    </row>
    <row r="39" spans="1:14" x14ac:dyDescent="0.2">
      <c r="A39" s="25"/>
      <c r="B39" s="44" t="s">
        <v>698</v>
      </c>
      <c r="C39" s="154">
        <f>IF($B39=" ","",IFERROR(INDEX(MMWR_RATING_RO_ROLLUP[],MATCH($B39,MMWR_RATING_RO_ROLLUP[MMWR_RATING_RO_ROLLUP],0),MATCH(C$9,MMWR_RATING_RO_ROLLUP[#Headers],0)),"ERROR"))</f>
        <v>8495</v>
      </c>
      <c r="D39" s="155">
        <f>IF($B39=" ","",IFERROR(INDEX(MMWR_RATING_RO_ROLLUP[],MATCH($B39,MMWR_RATING_RO_ROLLUP[MMWR_RATING_RO_ROLLUP],0),MATCH(D$9,MMWR_RATING_RO_ROLLUP[#Headers],0)),"ERROR"))</f>
        <v>86.990700411999995</v>
      </c>
      <c r="E39" s="156">
        <f>IF($B39=" ","",IFERROR(INDEX(MMWR_RATING_RO_ROLLUP[],MATCH($B39,MMWR_RATING_RO_ROLLUP[MMWR_RATING_RO_ROLLUP],0),MATCH(E$9,MMWR_RATING_RO_ROLLUP[#Headers],0))/$C39,"ERROR"))</f>
        <v>0.26356680400235433</v>
      </c>
      <c r="F39" s="154">
        <f>IF($B39=" ","",IFERROR(INDEX(MMWR_RATING_RO_ROLLUP[],MATCH($B39,MMWR_RATING_RO_ROLLUP[MMWR_RATING_RO_ROLLUP],0),MATCH(F$9,MMWR_RATING_RO_ROLLUP[#Headers],0)),"ERROR"))</f>
        <v>1483</v>
      </c>
      <c r="G39" s="154">
        <f>IF($B39=" ","",IFERROR(INDEX(MMWR_RATING_RO_ROLLUP[],MATCH($B39,MMWR_RATING_RO_ROLLUP[MMWR_RATING_RO_ROLLUP],0),MATCH(G$9,MMWR_RATING_RO_ROLLUP[#Headers],0)),"ERROR"))</f>
        <v>13056</v>
      </c>
      <c r="H39" s="155">
        <f>IF($B39=" ","",IFERROR(INDEX(MMWR_RATING_RO_ROLLUP[],MATCH($B39,MMWR_RATING_RO_ROLLUP[MMWR_RATING_RO_ROLLUP],0),MATCH(H$9,MMWR_RATING_RO_ROLLUP[#Headers],0)),"ERROR"))</f>
        <v>137.26230613620001</v>
      </c>
      <c r="I39" s="155">
        <f>IF($B39=" ","",IFERROR(INDEX(MMWR_RATING_RO_ROLLUP[],MATCH($B39,MMWR_RATING_RO_ROLLUP[MMWR_RATING_RO_ROLLUP],0),MATCH(I$9,MMWR_RATING_RO_ROLLUP[#Headers],0)),"ERROR"))</f>
        <v>145.3280484069</v>
      </c>
      <c r="J39" s="42"/>
      <c r="K39" s="42"/>
      <c r="L39" s="42"/>
      <c r="M39" s="42"/>
      <c r="N39" s="28"/>
    </row>
    <row r="40" spans="1:14" x14ac:dyDescent="0.2">
      <c r="A40" s="25"/>
      <c r="B40" s="53" t="s">
        <v>957</v>
      </c>
      <c r="C40" s="154">
        <f>IF($B40=" ","",IFERROR(INDEX(MMWR_RATING_RO_ROLLUP[],MATCH($B40,MMWR_RATING_RO_ROLLUP[MMWR_RATING_RO_ROLLUP],0),MATCH(C$9,MMWR_RATING_RO_ROLLUP[#Headers],0)),"ERROR"))</f>
        <v>1239</v>
      </c>
      <c r="D40" s="155">
        <f>IF($B40=" ","",IFERROR(INDEX(MMWR_RATING_RO_ROLLUP[],MATCH($B40,MMWR_RATING_RO_ROLLUP[MMWR_RATING_RO_ROLLUP],0),MATCH(D$9,MMWR_RATING_RO_ROLLUP[#Headers],0)),"ERROR"))</f>
        <v>72.596448749000004</v>
      </c>
      <c r="E40" s="156">
        <f>IF($B40=" ","",IFERROR(INDEX(MMWR_RATING_RO_ROLLUP[],MATCH($B40,MMWR_RATING_RO_ROLLUP[MMWR_RATING_RO_ROLLUP],0),MATCH(E$9,MMWR_RATING_RO_ROLLUP[#Headers],0))/$C40,"ERROR"))</f>
        <v>0.1678773204196933</v>
      </c>
      <c r="F40" s="154">
        <f>IF($B40=" ","",IFERROR(INDEX(MMWR_RATING_RO_ROLLUP[],MATCH($B40,MMWR_RATING_RO_ROLLUP[MMWR_RATING_RO_ROLLUP],0),MATCH(F$9,MMWR_RATING_RO_ROLLUP[#Headers],0)),"ERROR"))</f>
        <v>244</v>
      </c>
      <c r="G40" s="154">
        <f>IF($B40=" ","",IFERROR(INDEX(MMWR_RATING_RO_ROLLUP[],MATCH($B40,MMWR_RATING_RO_ROLLUP[MMWR_RATING_RO_ROLLUP],0),MATCH(G$9,MMWR_RATING_RO_ROLLUP[#Headers],0)),"ERROR"))</f>
        <v>2672</v>
      </c>
      <c r="H40" s="155">
        <f>IF($B40=" ","",IFERROR(INDEX(MMWR_RATING_RO_ROLLUP[],MATCH($B40,MMWR_RATING_RO_ROLLUP[MMWR_RATING_RO_ROLLUP],0),MATCH(H$9,MMWR_RATING_RO_ROLLUP[#Headers],0)),"ERROR"))</f>
        <v>132.25</v>
      </c>
      <c r="I40" s="155">
        <f>IF($B40=" ","",IFERROR(INDEX(MMWR_RATING_RO_ROLLUP[],MATCH($B40,MMWR_RATING_RO_ROLLUP[MMWR_RATING_RO_ROLLUP],0),MATCH(I$9,MMWR_RATING_RO_ROLLUP[#Headers],0)),"ERROR"))</f>
        <v>131.246257485</v>
      </c>
      <c r="J40" s="42"/>
      <c r="K40" s="42"/>
      <c r="L40" s="42"/>
      <c r="M40" s="42"/>
      <c r="N40" s="28"/>
    </row>
    <row r="41" spans="1:14" x14ac:dyDescent="0.2">
      <c r="A41" s="25"/>
      <c r="B41" s="53" t="s">
        <v>958</v>
      </c>
      <c r="C41" s="154">
        <f>IF($B41=" ","",IFERROR(INDEX(MMWR_RATING_RO_ROLLUP[],MATCH($B41,MMWR_RATING_RO_ROLLUP[MMWR_RATING_RO_ROLLUP],0),MATCH(C$9,MMWR_RATING_RO_ROLLUP[#Headers],0)),"ERROR"))</f>
        <v>1258</v>
      </c>
      <c r="D41" s="155">
        <f>IF($B41=" ","",IFERROR(INDEX(MMWR_RATING_RO_ROLLUP[],MATCH($B41,MMWR_RATING_RO_ROLLUP[MMWR_RATING_RO_ROLLUP],0),MATCH(D$9,MMWR_RATING_RO_ROLLUP[#Headers],0)),"ERROR"))</f>
        <v>97.096979332299995</v>
      </c>
      <c r="E41" s="156">
        <f>IF($B41=" ","",IFERROR(INDEX(MMWR_RATING_RO_ROLLUP[],MATCH($B41,MMWR_RATING_RO_ROLLUP[MMWR_RATING_RO_ROLLUP],0),MATCH(E$9,MMWR_RATING_RO_ROLLUP[#Headers],0))/$C41,"ERROR"))</f>
        <v>0.3410174880763116</v>
      </c>
      <c r="F41" s="154">
        <f>IF($B41=" ","",IFERROR(INDEX(MMWR_RATING_RO_ROLLUP[],MATCH($B41,MMWR_RATING_RO_ROLLUP[MMWR_RATING_RO_ROLLUP],0),MATCH(F$9,MMWR_RATING_RO_ROLLUP[#Headers],0)),"ERROR"))</f>
        <v>224</v>
      </c>
      <c r="G41" s="154">
        <f>IF($B41=" ","",IFERROR(INDEX(MMWR_RATING_RO_ROLLUP[],MATCH($B41,MMWR_RATING_RO_ROLLUP[MMWR_RATING_RO_ROLLUP],0),MATCH(G$9,MMWR_RATING_RO_ROLLUP[#Headers],0)),"ERROR"))</f>
        <v>2142</v>
      </c>
      <c r="H41" s="155">
        <f>IF($B41=" ","",IFERROR(INDEX(MMWR_RATING_RO_ROLLUP[],MATCH($B41,MMWR_RATING_RO_ROLLUP[MMWR_RATING_RO_ROLLUP],0),MATCH(H$9,MMWR_RATING_RO_ROLLUP[#Headers],0)),"ERROR"))</f>
        <v>149.1071428571</v>
      </c>
      <c r="I41" s="155">
        <f>IF($B41=" ","",IFERROR(INDEX(MMWR_RATING_RO_ROLLUP[],MATCH($B41,MMWR_RATING_RO_ROLLUP[MMWR_RATING_RO_ROLLUP],0),MATCH(I$9,MMWR_RATING_RO_ROLLUP[#Headers],0)),"ERROR"))</f>
        <v>156.43417366950001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5998</v>
      </c>
      <c r="D42" s="155">
        <f>IF($B42=" ","",IFERROR(INDEX(MMWR_RATING_RO_ROLLUP[],MATCH($B42,MMWR_RATING_RO_ROLLUP[MMWR_RATING_RO_ROLLUP],0),MATCH(D$9,MMWR_RATING_RO_ROLLUP[#Headers],0)),"ERROR"))</f>
        <v>87.844448149399994</v>
      </c>
      <c r="E42" s="156">
        <f>IF($B42=" ","",IFERROR(INDEX(MMWR_RATING_RO_ROLLUP[],MATCH($B42,MMWR_RATING_RO_ROLLUP[MMWR_RATING_RO_ROLLUP],0),MATCH(E$9,MMWR_RATING_RO_ROLLUP[#Headers],0))/$C42,"ERROR"))</f>
        <v>0.26708902967655884</v>
      </c>
      <c r="F42" s="154">
        <f>IF($B42=" ","",IFERROR(INDEX(MMWR_RATING_RO_ROLLUP[],MATCH($B42,MMWR_RATING_RO_ROLLUP[MMWR_RATING_RO_ROLLUP],0),MATCH(F$9,MMWR_RATING_RO_ROLLUP[#Headers],0)),"ERROR"))</f>
        <v>1015</v>
      </c>
      <c r="G42" s="154">
        <f>IF($B42=" ","",IFERROR(INDEX(MMWR_RATING_RO_ROLLUP[],MATCH($B42,MMWR_RATING_RO_ROLLUP[MMWR_RATING_RO_ROLLUP],0),MATCH(G$9,MMWR_RATING_RO_ROLLUP[#Headers],0)),"ERROR"))</f>
        <v>8242</v>
      </c>
      <c r="H42" s="155">
        <f>IF($B42=" ","",IFERROR(INDEX(MMWR_RATING_RO_ROLLUP[],MATCH($B42,MMWR_RATING_RO_ROLLUP[MMWR_RATING_RO_ROLLUP],0),MATCH(H$9,MMWR_RATING_RO_ROLLUP[#Headers],0)),"ERROR"))</f>
        <v>135.85320197039999</v>
      </c>
      <c r="I42" s="155">
        <f>IF($B42=" ","",IFERROR(INDEX(MMWR_RATING_RO_ROLLUP[],MATCH($B42,MMWR_RATING_RO_ROLLUP[MMWR_RATING_RO_ROLLUP],0),MATCH(I$9,MMWR_RATING_RO_ROLLUP[#Headers],0)),"ERROR"))</f>
        <v>147.00691579709999</v>
      </c>
      <c r="J42" s="42"/>
      <c r="K42" s="42"/>
      <c r="L42" s="42"/>
      <c r="M42" s="42"/>
      <c r="N42" s="28"/>
    </row>
    <row r="43" spans="1:14" x14ac:dyDescent="0.2">
      <c r="A43" s="25"/>
      <c r="B43" s="341" t="s">
        <v>735</v>
      </c>
      <c r="C43" s="342"/>
      <c r="D43" s="342"/>
      <c r="E43" s="342"/>
      <c r="F43" s="342"/>
      <c r="G43" s="342"/>
      <c r="H43" s="342"/>
      <c r="I43" s="342"/>
      <c r="J43" s="342"/>
      <c r="K43" s="342"/>
      <c r="L43" s="342"/>
      <c r="M43" s="392"/>
      <c r="N43" s="28"/>
    </row>
    <row r="44" spans="1:14" x14ac:dyDescent="0.2">
      <c r="A44" s="25"/>
      <c r="B44" s="44" t="s">
        <v>696</v>
      </c>
      <c r="C44" s="154">
        <f>IF($B44=" ","",IFERROR(INDEX(MMWR_RATING_RO_ROLLUP[],MATCH($B44,MMWR_RATING_RO_ROLLUP[MMWR_RATING_RO_ROLLUP],0),MATCH(C$9,MMWR_RATING_RO_ROLLUP[#Headers],0)),"ERROR"))</f>
        <v>8918</v>
      </c>
      <c r="D44" s="155">
        <f>IF($B44=" ","",IFERROR(INDEX(MMWR_RATING_RO_ROLLUP[],MATCH($B44,MMWR_RATING_RO_ROLLUP[MMWR_RATING_RO_ROLLUP],0),MATCH(D$9,MMWR_RATING_RO_ROLLUP[#Headers],0)),"ERROR"))</f>
        <v>85.696456604600002</v>
      </c>
      <c r="E44" s="156">
        <f>IF($B44=" ","",IFERROR(INDEX(MMWR_RATING_RO_ROLLUP[],MATCH($B44,MMWR_RATING_RO_ROLLUP[MMWR_RATING_RO_ROLLUP],0),MATCH(E$9,MMWR_RATING_RO_ROLLUP[#Headers],0))/$C44,"ERROR"))</f>
        <v>0.23727293115048217</v>
      </c>
      <c r="F44" s="154">
        <f>IF($B44=" ","",IFERROR(INDEX(MMWR_RATING_RO_ROLLUP[],MATCH($B44,MMWR_RATING_RO_ROLLUP[MMWR_RATING_RO_ROLLUP],0),MATCH(F$9,MMWR_RATING_RO_ROLLUP[#Headers],0)),"ERROR"))</f>
        <v>1152</v>
      </c>
      <c r="G44" s="154">
        <f>IF($B44=" ","",IFERROR(INDEX(MMWR_RATING_RO_ROLLUP[],MATCH($B44,MMWR_RATING_RO_ROLLUP[MMWR_RATING_RO_ROLLUP],0),MATCH(G$9,MMWR_RATING_RO_ROLLUP[#Headers],0)),"ERROR"))</f>
        <v>15103</v>
      </c>
      <c r="H44" s="155">
        <f>IF($B44=" ","",IFERROR(INDEX(MMWR_RATING_RO_ROLLUP[],MATCH($B44,MMWR_RATING_RO_ROLLUP[MMWR_RATING_RO_ROLLUP],0),MATCH(H$9,MMWR_RATING_RO_ROLLUP[#Headers],0)),"ERROR"))</f>
        <v>124.9652777778</v>
      </c>
      <c r="I44" s="155">
        <f>IF($B44=" ","",IFERROR(INDEX(MMWR_RATING_RO_ROLLUP[],MATCH($B44,MMWR_RATING_RO_ROLLUP[MMWR_RATING_RO_ROLLUP],0),MATCH(I$9,MMWR_RATING_RO_ROLLUP[#Headers],0)),"ERROR"))</f>
        <v>137.5370456201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55</v>
      </c>
      <c r="D45" s="155">
        <f>IF($B45=" ","",IFERROR(INDEX(MMWR_RATING_RO_ROLLUP[],MATCH($B45,MMWR_RATING_RO_ROLLUP[MMWR_RATING_RO_ROLLUP],0),MATCH(D$9,MMWR_RATING_RO_ROLLUP[#Headers],0)),"ERROR"))</f>
        <v>84.181818181799997</v>
      </c>
      <c r="E45" s="156">
        <f>IF($B45=" ","",IFERROR(INDEX(MMWR_RATING_RO_ROLLUP[],MATCH($B45,MMWR_RATING_RO_ROLLUP[MMWR_RATING_RO_ROLLUP],0),MATCH(E$9,MMWR_RATING_RO_ROLLUP[#Headers],0))/$C45,"ERROR"))</f>
        <v>0.25454545454545452</v>
      </c>
      <c r="F45" s="154">
        <f>IF($B45=" ","",IFERROR(INDEX(MMWR_RATING_RO_ROLLUP[],MATCH($B45,MMWR_RATING_RO_ROLLUP[MMWR_RATING_RO_ROLLUP],0),MATCH(F$9,MMWR_RATING_RO_ROLLUP[#Headers],0)),"ERROR"))</f>
        <v>6</v>
      </c>
      <c r="G45" s="154">
        <f>IF($B45=" ","",IFERROR(INDEX(MMWR_RATING_RO_ROLLUP[],MATCH($B45,MMWR_RATING_RO_ROLLUP[MMWR_RATING_RO_ROLLUP],0),MATCH(G$9,MMWR_RATING_RO_ROLLUP[#Headers],0)),"ERROR"))</f>
        <v>113</v>
      </c>
      <c r="H45" s="155">
        <f>IF($B45=" ","",IFERROR(INDEX(MMWR_RATING_RO_ROLLUP[],MATCH($B45,MMWR_RATING_RO_ROLLUP[MMWR_RATING_RO_ROLLUP],0),MATCH(H$9,MMWR_RATING_RO_ROLLUP[#Headers],0)),"ERROR"))</f>
        <v>151.8333333333</v>
      </c>
      <c r="I45" s="155">
        <f>IF($B45=" ","",IFERROR(INDEX(MMWR_RATING_RO_ROLLUP[],MATCH($B45,MMWR_RATING_RO_ROLLUP[MMWR_RATING_RO_ROLLUP],0),MATCH(I$9,MMWR_RATING_RO_ROLLUP[#Headers],0)),"ERROR"))</f>
        <v>133.8407079646</v>
      </c>
      <c r="J45" s="42"/>
      <c r="K45" s="42"/>
      <c r="L45" s="42"/>
      <c r="M45" s="42"/>
      <c r="N45" s="28"/>
    </row>
    <row r="46" spans="1:14" x14ac:dyDescent="0.2">
      <c r="A46" s="25"/>
      <c r="B46" s="45" t="s">
        <v>213</v>
      </c>
      <c r="C46" s="154">
        <f>IF($B46=" ","",IFERROR(INDEX(MMWR_RATING_RO_ROLLUP[],MATCH($B46,MMWR_RATING_RO_ROLLUP[MMWR_RATING_RO_ROLLUP],0),MATCH(C$9,MMWR_RATING_RO_ROLLUP[#Headers],0)),"ERROR"))</f>
        <v>1386</v>
      </c>
      <c r="D46" s="155">
        <f>IF($B46=" ","",IFERROR(INDEX(MMWR_RATING_RO_ROLLUP[],MATCH($B46,MMWR_RATING_RO_ROLLUP[MMWR_RATING_RO_ROLLUP],0),MATCH(D$9,MMWR_RATING_RO_ROLLUP[#Headers],0)),"ERROR"))</f>
        <v>94.037518037500007</v>
      </c>
      <c r="E46" s="156">
        <f>IF($B46=" ","",IFERROR(INDEX(MMWR_RATING_RO_ROLLUP[],MATCH($B46,MMWR_RATING_RO_ROLLUP[MMWR_RATING_RO_ROLLUP],0),MATCH(E$9,MMWR_RATING_RO_ROLLUP[#Headers],0))/$C46,"ERROR"))</f>
        <v>0.26984126984126983</v>
      </c>
      <c r="F46" s="154">
        <f>IF($B46=" ","",IFERROR(INDEX(MMWR_RATING_RO_ROLLUP[],MATCH($B46,MMWR_RATING_RO_ROLLUP[MMWR_RATING_RO_ROLLUP],0),MATCH(F$9,MMWR_RATING_RO_ROLLUP[#Headers],0)),"ERROR"))</f>
        <v>121</v>
      </c>
      <c r="G46" s="154">
        <f>IF($B46=" ","",IFERROR(INDEX(MMWR_RATING_RO_ROLLUP[],MATCH($B46,MMWR_RATING_RO_ROLLUP[MMWR_RATING_RO_ROLLUP],0),MATCH(G$9,MMWR_RATING_RO_ROLLUP[#Headers],0)),"ERROR"))</f>
        <v>2435</v>
      </c>
      <c r="H46" s="155">
        <f>IF($B46=" ","",IFERROR(INDEX(MMWR_RATING_RO_ROLLUP[],MATCH($B46,MMWR_RATING_RO_ROLLUP[MMWR_RATING_RO_ROLLUP],0),MATCH(H$9,MMWR_RATING_RO_ROLLUP[#Headers],0)),"ERROR"))</f>
        <v>149.8181818182</v>
      </c>
      <c r="I46" s="155">
        <f>IF($B46=" ","",IFERROR(INDEX(MMWR_RATING_RO_ROLLUP[],MATCH($B46,MMWR_RATING_RO_ROLLUP[MMWR_RATING_RO_ROLLUP],0),MATCH(I$9,MMWR_RATING_RO_ROLLUP[#Headers],0)),"ERROR"))</f>
        <v>148.9121149897</v>
      </c>
      <c r="J46" s="42"/>
      <c r="K46" s="42"/>
      <c r="L46" s="42"/>
      <c r="M46" s="42"/>
      <c r="N46" s="28"/>
    </row>
    <row r="47" spans="1:14" x14ac:dyDescent="0.2">
      <c r="A47" s="25"/>
      <c r="B47" s="47" t="s">
        <v>308</v>
      </c>
      <c r="C47" s="154">
        <f>IF($B47=" ","",IFERROR(INDEX(MMWR_RATING_RO_ROLLUP[],MATCH($B47,MMWR_RATING_RO_ROLLUP[MMWR_RATING_RO_ROLLUP],0),MATCH(C$9,MMWR_RATING_RO_ROLLUP[#Headers],0)),"ERROR"))</f>
        <v>7477</v>
      </c>
      <c r="D47" s="155">
        <f>IF($B47=" ","",IFERROR(INDEX(MMWR_RATING_RO_ROLLUP[],MATCH($B47,MMWR_RATING_RO_ROLLUP[MMWR_RATING_RO_ROLLUP],0),MATCH(D$9,MMWR_RATING_RO_ROLLUP[#Headers],0)),"ERROR"))</f>
        <v>84.161428380399997</v>
      </c>
      <c r="E47" s="156">
        <f>IF($B47=" ","",IFERROR(INDEX(MMWR_RATING_RO_ROLLUP[],MATCH($B47,MMWR_RATING_RO_ROLLUP[MMWR_RATING_RO_ROLLUP],0),MATCH(E$9,MMWR_RATING_RO_ROLLUP[#Headers],0))/$C47,"ERROR"))</f>
        <v>0.23110873344924435</v>
      </c>
      <c r="F47" s="154">
        <f>IF($B47=" ","",IFERROR(INDEX(MMWR_RATING_RO_ROLLUP[],MATCH($B47,MMWR_RATING_RO_ROLLUP[MMWR_RATING_RO_ROLLUP],0),MATCH(F$9,MMWR_RATING_RO_ROLLUP[#Headers],0)),"ERROR"))</f>
        <v>1025</v>
      </c>
      <c r="G47" s="154">
        <f>IF($B47=" ","",IFERROR(INDEX(MMWR_RATING_RO_ROLLUP[],MATCH($B47,MMWR_RATING_RO_ROLLUP[MMWR_RATING_RO_ROLLUP],0),MATCH(G$9,MMWR_RATING_RO_ROLLUP[#Headers],0)),"ERROR"))</f>
        <v>12555</v>
      </c>
      <c r="H47" s="155">
        <f>IF($B47=" ","",IFERROR(INDEX(MMWR_RATING_RO_ROLLUP[],MATCH($B47,MMWR_RATING_RO_ROLLUP[MMWR_RATING_RO_ROLLUP],0),MATCH(H$9,MMWR_RATING_RO_ROLLUP[#Headers],0)),"ERROR"))</f>
        <v>121.87414634149999</v>
      </c>
      <c r="I47" s="155">
        <f>IF($B47=" ","",IFERROR(INDEX(MMWR_RATING_RO_ROLLUP[],MATCH($B47,MMWR_RATING_RO_ROLLUP[MMWR_RATING_RO_ROLLUP],0),MATCH(I$9,MMWR_RATING_RO_ROLLUP[#Headers],0)),"ERROR"))</f>
        <v>135.3641577061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978</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April 16, 2016</v>
      </c>
      <c r="K3" s="359"/>
      <c r="L3" s="359"/>
      <c r="M3" s="360"/>
      <c r="N3" s="28"/>
    </row>
    <row r="4" spans="1:15" ht="51.75" customHeight="1" thickBot="1" x14ac:dyDescent="0.35">
      <c r="A4" s="30"/>
      <c r="B4" s="246" t="s">
        <v>456</v>
      </c>
      <c r="C4" s="361" t="s">
        <v>432</v>
      </c>
      <c r="D4" s="362"/>
      <c r="E4" s="362"/>
      <c r="F4" s="362"/>
      <c r="G4" s="362"/>
      <c r="H4" s="362"/>
      <c r="I4" s="362"/>
      <c r="J4" s="362"/>
      <c r="K4" s="362"/>
      <c r="L4" s="362"/>
      <c r="M4" s="363"/>
      <c r="N4" s="28"/>
    </row>
    <row r="5" spans="1:15" ht="27" customHeight="1" thickBot="1" x14ac:dyDescent="0.25">
      <c r="A5" s="30"/>
      <c r="B5" s="245" t="s">
        <v>370</v>
      </c>
      <c r="C5" s="364" t="s">
        <v>1042</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973</v>
      </c>
      <c r="K11" s="394"/>
      <c r="L11" s="394"/>
      <c r="M11" s="395"/>
      <c r="N11" s="28"/>
    </row>
    <row r="12" spans="1:15" x14ac:dyDescent="0.2">
      <c r="A12" s="25"/>
      <c r="B12" s="41" t="s">
        <v>730</v>
      </c>
      <c r="C12" s="154">
        <f>IF($B12=" ","",IFERROR(INDEX(MMWR_RATING_STATE_ROLLUP_VSC[],MATCH($B12,MMWR_RATING_STATE_ROLLUP_VSC[MMWR_RATING_STATE_ROLLUP_VSC],0),MATCH(C$9,MMWR_RATING_STATE_ROLLUP_VSC[#Headers],0)),"ERROR"))</f>
        <v>349601</v>
      </c>
      <c r="D12" s="155">
        <f>IF($B12=" ","",IFERROR(INDEX(MMWR_RATING_STATE_ROLLUP_VSC[],MATCH($B12,MMWR_RATING_STATE_ROLLUP_VSC[MMWR_RATING_STATE_ROLLUP_VSC],0),MATCH(D$9,MMWR_RATING_STATE_ROLLUP_VSC[#Headers],0)),"ERROR"))</f>
        <v>88.468505524899996</v>
      </c>
      <c r="E12" s="157">
        <f>IF($B12=" ","",IFERROR(INDEX(MMWR_RATING_STATE_ROLLUP_VSC[],MATCH($B12,MMWR_RATING_STATE_ROLLUP_VSC[MMWR_RATING_STATE_ROLLUP_VSC],0),MATCH(E$9,MMWR_RATING_STATE_ROLLUP_VSC[#Headers],0))/$C12,"ERROR"))</f>
        <v>0.22616354072213751</v>
      </c>
      <c r="F12" s="154">
        <f>IF($B12=" ","",IFERROR(INDEX(MMWR_RATING_STATE_ROLLUP_VSC[],MATCH($B12,MMWR_RATING_STATE_ROLLUP_VSC[MMWR_RATING_STATE_ROLLUP_VSC],0),MATCH(F$9,MMWR_RATING_STATE_ROLLUP_VSC[#Headers],0)),"ERROR"))</f>
        <v>55370</v>
      </c>
      <c r="G12" s="154">
        <f>IF($B12=" ","",IFERROR(INDEX(MMWR_RATING_STATE_ROLLUP_VSC[],MATCH($B12,MMWR_RATING_STATE_ROLLUP_VSC[MMWR_RATING_STATE_ROLLUP_VSC],0),MATCH(G$9,MMWR_RATING_STATE_ROLLUP_VSC[#Headers],0)),"ERROR"))</f>
        <v>688083</v>
      </c>
      <c r="H12" s="155">
        <f>IF($B12=" ","",IFERROR(INDEX(MMWR_RATING_STATE_ROLLUP_VSC[],MATCH($B12,MMWR_RATING_STATE_ROLLUP_VSC[MMWR_RATING_STATE_ROLLUP_VSC],0),MATCH(H$9,MMWR_RATING_STATE_ROLLUP_VSC[#Headers],0)),"ERROR"))</f>
        <v>117.2002889651</v>
      </c>
      <c r="I12" s="155">
        <f>IF($B12=" ","",IFERROR(INDEX(MMWR_RATING_STATE_ROLLUP_VSC[],MATCH($B12,MMWR_RATING_STATE_ROLLUP_VSC[MMWR_RATING_STATE_ROLLUP_VSC],0),MATCH(I$9,MMWR_RATING_STATE_ROLLUP_VSC[#Headers],0)),"ERROR"))</f>
        <v>125.3462794459</v>
      </c>
      <c r="J12" s="42"/>
      <c r="K12" s="42"/>
      <c r="L12" s="42"/>
      <c r="M12" s="42"/>
      <c r="N12" s="28"/>
    </row>
    <row r="13" spans="1:15" x14ac:dyDescent="0.2">
      <c r="A13" s="25"/>
      <c r="B13" s="341" t="s">
        <v>959</v>
      </c>
      <c r="C13" s="342"/>
      <c r="D13" s="342"/>
      <c r="E13" s="342"/>
      <c r="F13" s="342"/>
      <c r="G13" s="342"/>
      <c r="H13" s="342"/>
      <c r="I13" s="342"/>
      <c r="J13" s="342"/>
      <c r="K13" s="342"/>
      <c r="L13" s="342"/>
      <c r="M13" s="392"/>
      <c r="N13" s="28"/>
    </row>
    <row r="14" spans="1:15" x14ac:dyDescent="0.2">
      <c r="A14" s="25"/>
      <c r="B14" s="41" t="s">
        <v>1036</v>
      </c>
      <c r="C14" s="154">
        <f>IF($B14=" ","",IFERROR(INDEX(MMWR_RATING_STATE_ROLLUP_VSC[],MATCH($B14,MMWR_RATING_STATE_ROLLUP_VSC[MMWR_RATING_STATE_ROLLUP_VSC],0),MATCH(C$9,MMWR_RATING_STATE_ROLLUP_VSC[#Headers],0)),"ERROR"))</f>
        <v>303844</v>
      </c>
      <c r="D14" s="155">
        <f>IF($B14=" ","",IFERROR(INDEX(MMWR_RATING_STATE_ROLLUP_VSC[],MATCH($B14,MMWR_RATING_STATE_ROLLUP_VSC[MMWR_RATING_STATE_ROLLUP_VSC],0),MATCH(D$9,MMWR_RATING_STATE_ROLLUP_VSC[#Headers],0)),"ERROR"))</f>
        <v>90.740343729000003</v>
      </c>
      <c r="E14" s="156">
        <f>IF($B14=" ","",IFERROR(INDEX(MMWR_RATING_STATE_ROLLUP_VSC[],MATCH($B14,MMWR_RATING_STATE_ROLLUP_VSC[MMWR_RATING_STATE_ROLLUP_VSC],0),MATCH(E$9,MMWR_RATING_STATE_ROLLUP_VSC[#Headers],0))/$C14,"ERROR"))</f>
        <v>0.23549913771540659</v>
      </c>
      <c r="F14" s="154">
        <f>IF($B14=" ","",IFERROR(INDEX(MMWR_RATING_STATE_ROLLUP_VSC[],MATCH($B14,MMWR_RATING_STATE_ROLLUP_VSC[MMWR_RATING_STATE_ROLLUP_VSC],0),MATCH(F$9,MMWR_RATING_STATE_ROLLUP_VSC[#Headers],0)),"ERROR"))</f>
        <v>47080</v>
      </c>
      <c r="G14" s="154">
        <f>IF($B14=" ","",IFERROR(INDEX(MMWR_RATING_STATE_ROLLUP_VSC[],MATCH($B14,MMWR_RATING_STATE_ROLLUP_VSC[MMWR_RATING_STATE_ROLLUP_VSC],0),MATCH(G$9,MMWR_RATING_STATE_ROLLUP_VSC[#Headers],0)),"ERROR"))</f>
        <v>580899</v>
      </c>
      <c r="H14" s="155">
        <f>IF($B14=" ","",IFERROR(INDEX(MMWR_RATING_STATE_ROLLUP_VSC[],MATCH($B14,MMWR_RATING_STATE_ROLLUP_VSC[MMWR_RATING_STATE_ROLLUP_VSC],0),MATCH(H$9,MMWR_RATING_STATE_ROLLUP_VSC[#Headers],0)),"ERROR"))</f>
        <v>120.5407179269</v>
      </c>
      <c r="I14" s="155">
        <f>IF($B14=" ","",IFERROR(INDEX(MMWR_RATING_STATE_ROLLUP_VSC[],MATCH($B14,MMWR_RATING_STATE_ROLLUP_VSC[MMWR_RATING_STATE_ROLLUP_VSC],0),MATCH(I$9,MMWR_RATING_STATE_ROLLUP_VSC[#Headers],0)),"ERROR"))</f>
        <v>131.12420575690001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67426</v>
      </c>
      <c r="D15" s="155">
        <f>IF($B15=" ","",IFERROR(INDEX(MMWR_RATING_STATE_ROLLUP_VSC[],MATCH($B15,MMWR_RATING_STATE_ROLLUP_VSC[MMWR_RATING_STATE_ROLLUP_VSC],0),MATCH(D$9,MMWR_RATING_STATE_ROLLUP_VSC[#Headers],0)),"ERROR"))</f>
        <v>92.548082342100003</v>
      </c>
      <c r="E15" s="156">
        <f>IF($B15=" ","",IFERROR(INDEX(MMWR_RATING_STATE_ROLLUP_VSC[],MATCH($B15,MMWR_RATING_STATE_ROLLUP_VSC[MMWR_RATING_STATE_ROLLUP_VSC],0),MATCH(E$9,MMWR_RATING_STATE_ROLLUP_VSC[#Headers],0))/$C15,"ERROR"))</f>
        <v>0.24495001928039628</v>
      </c>
      <c r="F15" s="154">
        <f>IF($B15=" ","",IFERROR(INDEX(MMWR_RATING_STATE_ROLLUP_VSC[],MATCH($B15,MMWR_RATING_STATE_ROLLUP_VSC[MMWR_RATING_STATE_ROLLUP_VSC],0),MATCH(F$9,MMWR_RATING_STATE_ROLLUP_VSC[#Headers],0)),"ERROR"))</f>
        <v>9285</v>
      </c>
      <c r="G15" s="154">
        <f>IF($B15=" ","",IFERROR(INDEX(MMWR_RATING_STATE_ROLLUP_VSC[],MATCH($B15,MMWR_RATING_STATE_ROLLUP_VSC[MMWR_RATING_STATE_ROLLUP_VSC],0),MATCH(G$9,MMWR_RATING_STATE_ROLLUP_VSC[#Headers],0)),"ERROR"))</f>
        <v>120009</v>
      </c>
      <c r="H15" s="155">
        <f>IF($B15=" ","",IFERROR(INDEX(MMWR_RATING_STATE_ROLLUP_VSC[],MATCH($B15,MMWR_RATING_STATE_ROLLUP_VSC[MMWR_RATING_STATE_ROLLUP_VSC],0),MATCH(H$9,MMWR_RATING_STATE_ROLLUP_VSC[#Headers],0)),"ERROR"))</f>
        <v>125.5269789984</v>
      </c>
      <c r="I15" s="155">
        <f>IF($B15=" ","",IFERROR(INDEX(MMWR_RATING_STATE_ROLLUP_VSC[],MATCH($B15,MMWR_RATING_STATE_ROLLUP_VSC[MMWR_RATING_STATE_ROLLUP_VSC],0),MATCH(I$9,MMWR_RATING_STATE_ROLLUP_VSC[#Headers],0)),"ERROR"))</f>
        <v>134.87054304259999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1695</v>
      </c>
      <c r="D16" s="155">
        <f>IF($B16=" ","",IFERROR(INDEX(MMWR_RATING_STATE_ROLLUP_VSC[],MATCH($B16,MMWR_RATING_STATE_ROLLUP_VSC[MMWR_RATING_STATE_ROLLUP_VSC],0),MATCH(D$9,MMWR_RATING_STATE_ROLLUP_VSC[#Headers],0)),"ERROR"))</f>
        <v>88.4778761062</v>
      </c>
      <c r="E16" s="156">
        <f>IF($B16=" ","",IFERROR(INDEX(MMWR_RATING_STATE_ROLLUP_VSC[],MATCH($B16,MMWR_RATING_STATE_ROLLUP_VSC[MMWR_RATING_STATE_ROLLUP_VSC],0),MATCH(E$9,MMWR_RATING_STATE_ROLLUP_VSC[#Headers],0))/$C16,"ERROR"))</f>
        <v>0.24955752212389382</v>
      </c>
      <c r="F16" s="154">
        <f>IF($B16=" ","",IFERROR(INDEX(MMWR_RATING_STATE_ROLLUP_VSC[],MATCH($B16,MMWR_RATING_STATE_ROLLUP_VSC[MMWR_RATING_STATE_ROLLUP_VSC],0),MATCH(F$9,MMWR_RATING_STATE_ROLLUP_VSC[#Headers],0)),"ERROR"))</f>
        <v>286</v>
      </c>
      <c r="G16" s="154">
        <f>IF($B16=" ","",IFERROR(INDEX(MMWR_RATING_STATE_ROLLUP_VSC[],MATCH($B16,MMWR_RATING_STATE_ROLLUP_VSC[MMWR_RATING_STATE_ROLLUP_VSC],0),MATCH(G$9,MMWR_RATING_STATE_ROLLUP_VSC[#Headers],0)),"ERROR"))</f>
        <v>3644</v>
      </c>
      <c r="H16" s="155">
        <f>IF($B16=" ","",IFERROR(INDEX(MMWR_RATING_STATE_ROLLUP_VSC[],MATCH($B16,MMWR_RATING_STATE_ROLLUP_VSC[MMWR_RATING_STATE_ROLLUP_VSC],0),MATCH(H$9,MMWR_RATING_STATE_ROLLUP_VSC[#Headers],0)),"ERROR"))</f>
        <v>115.65734265730001</v>
      </c>
      <c r="I16" s="155">
        <f>IF($B16=" ","",IFERROR(INDEX(MMWR_RATING_STATE_ROLLUP_VSC[],MATCH($B16,MMWR_RATING_STATE_ROLLUP_VSC[MMWR_RATING_STATE_ROLLUP_VSC],0),MATCH(I$9,MMWR_RATING_STATE_ROLLUP_VSC[#Headers],0)),"ERROR"))</f>
        <v>114.8293084523</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850</v>
      </c>
      <c r="D17" s="155">
        <f>IF($B17=" ","",IFERROR(INDEX(MMWR_RATING_STATE_ROLLUP_VSC[],MATCH($B17,MMWR_RATING_STATE_ROLLUP_VSC[MMWR_RATING_STATE_ROLLUP_VSC],0),MATCH(D$9,MMWR_RATING_STATE_ROLLUP_VSC[#Headers],0)),"ERROR"))</f>
        <v>92.785882352900003</v>
      </c>
      <c r="E17" s="156">
        <f>IF($B17=" ","",IFERROR(INDEX(MMWR_RATING_STATE_ROLLUP_VSC[],MATCH($B17,MMWR_RATING_STATE_ROLLUP_VSC[MMWR_RATING_STATE_ROLLUP_VSC],0),MATCH(E$9,MMWR_RATING_STATE_ROLLUP_VSC[#Headers],0))/$C17,"ERROR"))</f>
        <v>0.23764705882352941</v>
      </c>
      <c r="F17" s="154">
        <f>IF($B17=" ","",IFERROR(INDEX(MMWR_RATING_STATE_ROLLUP_VSC[],MATCH($B17,MMWR_RATING_STATE_ROLLUP_VSC[MMWR_RATING_STATE_ROLLUP_VSC],0),MATCH(F$9,MMWR_RATING_STATE_ROLLUP_VSC[#Headers],0)),"ERROR"))</f>
        <v>127</v>
      </c>
      <c r="G17" s="154">
        <f>IF($B17=" ","",IFERROR(INDEX(MMWR_RATING_STATE_ROLLUP_VSC[],MATCH($B17,MMWR_RATING_STATE_ROLLUP_VSC[MMWR_RATING_STATE_ROLLUP_VSC],0),MATCH(G$9,MMWR_RATING_STATE_ROLLUP_VSC[#Headers],0)),"ERROR"))</f>
        <v>1647</v>
      </c>
      <c r="H17" s="155">
        <f>IF($B17=" ","",IFERROR(INDEX(MMWR_RATING_STATE_ROLLUP_VSC[],MATCH($B17,MMWR_RATING_STATE_ROLLUP_VSC[MMWR_RATING_STATE_ROLLUP_VSC],0),MATCH(H$9,MMWR_RATING_STATE_ROLLUP_VSC[#Headers],0)),"ERROR"))</f>
        <v>128.01574803150001</v>
      </c>
      <c r="I17" s="155">
        <f>IF($B17=" ","",IFERROR(INDEX(MMWR_RATING_STATE_ROLLUP_VSC[],MATCH($B17,MMWR_RATING_STATE_ROLLUP_VSC[MMWR_RATING_STATE_ROLLUP_VSC],0),MATCH(I$9,MMWR_RATING_STATE_ROLLUP_VSC[#Headers],0)),"ERROR"))</f>
        <v>139.86460230719999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378</v>
      </c>
      <c r="D18" s="155">
        <f>IF($B18=" ","",IFERROR(INDEX(MMWR_RATING_STATE_ROLLUP_VSC[],MATCH($B18,MMWR_RATING_STATE_ROLLUP_VSC[MMWR_RATING_STATE_ROLLUP_VSC],0),MATCH(D$9,MMWR_RATING_STATE_ROLLUP_VSC[#Headers],0)),"ERROR"))</f>
        <v>86.867724867700005</v>
      </c>
      <c r="E18" s="156">
        <f>IF($B18=" ","",IFERROR(INDEX(MMWR_RATING_STATE_ROLLUP_VSC[],MATCH($B18,MMWR_RATING_STATE_ROLLUP_VSC[MMWR_RATING_STATE_ROLLUP_VSC],0),MATCH(E$9,MMWR_RATING_STATE_ROLLUP_VSC[#Headers],0))/$C18,"ERROR"))</f>
        <v>0.20370370370370369</v>
      </c>
      <c r="F18" s="154">
        <f>IF($B18=" ","",IFERROR(INDEX(MMWR_RATING_STATE_ROLLUP_VSC[],MATCH($B18,MMWR_RATING_STATE_ROLLUP_VSC[MMWR_RATING_STATE_ROLLUP_VSC],0),MATCH(F$9,MMWR_RATING_STATE_ROLLUP_VSC[#Headers],0)),"ERROR"))</f>
        <v>63</v>
      </c>
      <c r="G18" s="154">
        <f>IF($B18=" ","",IFERROR(INDEX(MMWR_RATING_STATE_ROLLUP_VSC[],MATCH($B18,MMWR_RATING_STATE_ROLLUP_VSC[MMWR_RATING_STATE_ROLLUP_VSC],0),MATCH(G$9,MMWR_RATING_STATE_ROLLUP_VSC[#Headers],0)),"ERROR"))</f>
        <v>752</v>
      </c>
      <c r="H18" s="155">
        <f>IF($B18=" ","",IFERROR(INDEX(MMWR_RATING_STATE_ROLLUP_VSC[],MATCH($B18,MMWR_RATING_STATE_ROLLUP_VSC[MMWR_RATING_STATE_ROLLUP_VSC],0),MATCH(H$9,MMWR_RATING_STATE_ROLLUP_VSC[#Headers],0)),"ERROR"))</f>
        <v>144.98412698409999</v>
      </c>
      <c r="I18" s="155">
        <f>IF($B18=" ","",IFERROR(INDEX(MMWR_RATING_STATE_ROLLUP_VSC[],MATCH($B18,MMWR_RATING_STATE_ROLLUP_VSC[MMWR_RATING_STATE_ROLLUP_VSC],0),MATCH(I$9,MMWR_RATING_STATE_ROLLUP_VSC[#Headers],0)),"ERROR"))</f>
        <v>145.80186170210001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1519</v>
      </c>
      <c r="D19" s="155">
        <f>IF($B19=" ","",IFERROR(INDEX(MMWR_RATING_STATE_ROLLUP_VSC[],MATCH($B19,MMWR_RATING_STATE_ROLLUP_VSC[MMWR_RATING_STATE_ROLLUP_VSC],0),MATCH(D$9,MMWR_RATING_STATE_ROLLUP_VSC[#Headers],0)),"ERROR"))</f>
        <v>70.717577353500005</v>
      </c>
      <c r="E19" s="156">
        <f>IF($B19=" ","",IFERROR(INDEX(MMWR_RATING_STATE_ROLLUP_VSC[],MATCH($B19,MMWR_RATING_STATE_ROLLUP_VSC[MMWR_RATING_STATE_ROLLUP_VSC],0),MATCH(E$9,MMWR_RATING_STATE_ROLLUP_VSC[#Headers],0))/$C19,"ERROR"))</f>
        <v>0.11784068466096116</v>
      </c>
      <c r="F19" s="154">
        <f>IF($B19=" ","",IFERROR(INDEX(MMWR_RATING_STATE_ROLLUP_VSC[],MATCH($B19,MMWR_RATING_STATE_ROLLUP_VSC[MMWR_RATING_STATE_ROLLUP_VSC],0),MATCH(F$9,MMWR_RATING_STATE_ROLLUP_VSC[#Headers],0)),"ERROR"))</f>
        <v>219</v>
      </c>
      <c r="G19" s="154">
        <f>IF($B19=" ","",IFERROR(INDEX(MMWR_RATING_STATE_ROLLUP_VSC[],MATCH($B19,MMWR_RATING_STATE_ROLLUP_VSC[MMWR_RATING_STATE_ROLLUP_VSC],0),MATCH(G$9,MMWR_RATING_STATE_ROLLUP_VSC[#Headers],0)),"ERROR"))</f>
        <v>2504</v>
      </c>
      <c r="H19" s="155">
        <f>IF($B19=" ","",IFERROR(INDEX(MMWR_RATING_STATE_ROLLUP_VSC[],MATCH($B19,MMWR_RATING_STATE_ROLLUP_VSC[MMWR_RATING_STATE_ROLLUP_VSC],0),MATCH(H$9,MMWR_RATING_STATE_ROLLUP_VSC[#Headers],0)),"ERROR"))</f>
        <v>126.44748858449999</v>
      </c>
      <c r="I19" s="155">
        <f>IF($B19=" ","",IFERROR(INDEX(MMWR_RATING_STATE_ROLLUP_VSC[],MATCH($B19,MMWR_RATING_STATE_ROLLUP_VSC[MMWR_RATING_STATE_ROLLUP_VSC],0),MATCH(I$9,MMWR_RATING_STATE_ROLLUP_VSC[#Headers],0)),"ERROR"))</f>
        <v>114.1114217252</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4827</v>
      </c>
      <c r="D20" s="155">
        <f>IF($B20=" ","",IFERROR(INDEX(MMWR_RATING_STATE_ROLLUP_VSC[],MATCH($B20,MMWR_RATING_STATE_ROLLUP_VSC[MMWR_RATING_STATE_ROLLUP_VSC],0),MATCH(D$9,MMWR_RATING_STATE_ROLLUP_VSC[#Headers],0)),"ERROR"))</f>
        <v>102.87487052</v>
      </c>
      <c r="E20" s="156">
        <f>IF($B20=" ","",IFERROR(INDEX(MMWR_RATING_STATE_ROLLUP_VSC[],MATCH($B20,MMWR_RATING_STATE_ROLLUP_VSC[MMWR_RATING_STATE_ROLLUP_VSC],0),MATCH(E$9,MMWR_RATING_STATE_ROLLUP_VSC[#Headers],0))/$C20,"ERROR"))</f>
        <v>0.27864097783302261</v>
      </c>
      <c r="F20" s="154">
        <f>IF($B20=" ","",IFERROR(INDEX(MMWR_RATING_STATE_ROLLUP_VSC[],MATCH($B20,MMWR_RATING_STATE_ROLLUP_VSC[MMWR_RATING_STATE_ROLLUP_VSC],0),MATCH(F$9,MMWR_RATING_STATE_ROLLUP_VSC[#Headers],0)),"ERROR"))</f>
        <v>875</v>
      </c>
      <c r="G20" s="154">
        <f>IF($B20=" ","",IFERROR(INDEX(MMWR_RATING_STATE_ROLLUP_VSC[],MATCH($B20,MMWR_RATING_STATE_ROLLUP_VSC[MMWR_RATING_STATE_ROLLUP_VSC],0),MATCH(G$9,MMWR_RATING_STATE_ROLLUP_VSC[#Headers],0)),"ERROR"))</f>
        <v>9567</v>
      </c>
      <c r="H20" s="155">
        <f>IF($B20=" ","",IFERROR(INDEX(MMWR_RATING_STATE_ROLLUP_VSC[],MATCH($B20,MMWR_RATING_STATE_ROLLUP_VSC[MMWR_RATING_STATE_ROLLUP_VSC],0),MATCH(H$9,MMWR_RATING_STATE_ROLLUP_VSC[#Headers],0)),"ERROR"))</f>
        <v>134.7131428571</v>
      </c>
      <c r="I20" s="155">
        <f>IF($B20=" ","",IFERROR(INDEX(MMWR_RATING_STATE_ROLLUP_VSC[],MATCH($B20,MMWR_RATING_STATE_ROLLUP_VSC[MMWR_RATING_STATE_ROLLUP_VSC],0),MATCH(I$9,MMWR_RATING_STATE_ROLLUP_VSC[#Headers],0)),"ERROR"))</f>
        <v>138.42040347029999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4569</v>
      </c>
      <c r="D21" s="155">
        <f>IF($B21=" ","",IFERROR(INDEX(MMWR_RATING_STATE_ROLLUP_VSC[],MATCH($B21,MMWR_RATING_STATE_ROLLUP_VSC[MMWR_RATING_STATE_ROLLUP_VSC],0),MATCH(D$9,MMWR_RATING_STATE_ROLLUP_VSC[#Headers],0)),"ERROR"))</f>
        <v>86.740424600599994</v>
      </c>
      <c r="E21" s="156">
        <f>IF($B21=" ","",IFERROR(INDEX(MMWR_RATING_STATE_ROLLUP_VSC[],MATCH($B21,MMWR_RATING_STATE_ROLLUP_VSC[MMWR_RATING_STATE_ROLLUP_VSC],0),MATCH(E$9,MMWR_RATING_STATE_ROLLUP_VSC[#Headers],0))/$C21,"ERROR"))</f>
        <v>0.21623987743488729</v>
      </c>
      <c r="F21" s="154">
        <f>IF($B21=" ","",IFERROR(INDEX(MMWR_RATING_STATE_ROLLUP_VSC[],MATCH($B21,MMWR_RATING_STATE_ROLLUP_VSC[MMWR_RATING_STATE_ROLLUP_VSC],0),MATCH(F$9,MMWR_RATING_STATE_ROLLUP_VSC[#Headers],0)),"ERROR"))</f>
        <v>519</v>
      </c>
      <c r="G21" s="154">
        <f>IF($B21=" ","",IFERROR(INDEX(MMWR_RATING_STATE_ROLLUP_VSC[],MATCH($B21,MMWR_RATING_STATE_ROLLUP_VSC[MMWR_RATING_STATE_ROLLUP_VSC],0),MATCH(G$9,MMWR_RATING_STATE_ROLLUP_VSC[#Headers],0)),"ERROR"))</f>
        <v>7305</v>
      </c>
      <c r="H21" s="155">
        <f>IF($B21=" ","",IFERROR(INDEX(MMWR_RATING_STATE_ROLLUP_VSC[],MATCH($B21,MMWR_RATING_STATE_ROLLUP_VSC[MMWR_RATING_STATE_ROLLUP_VSC],0),MATCH(H$9,MMWR_RATING_STATE_ROLLUP_VSC[#Headers],0)),"ERROR"))</f>
        <v>135.47013487480001</v>
      </c>
      <c r="I21" s="155">
        <f>IF($B21=" ","",IFERROR(INDEX(MMWR_RATING_STATE_ROLLUP_VSC[],MATCH($B21,MMWR_RATING_STATE_ROLLUP_VSC[MMWR_RATING_STATE_ROLLUP_VSC],0),MATCH(I$9,MMWR_RATING_STATE_ROLLUP_VSC[#Headers],0)),"ERROR"))</f>
        <v>132.688569473</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1195</v>
      </c>
      <c r="D22" s="155">
        <f>IF($B22=" ","",IFERROR(INDEX(MMWR_RATING_STATE_ROLLUP_VSC[],MATCH($B22,MMWR_RATING_STATE_ROLLUP_VSC[MMWR_RATING_STATE_ROLLUP_VSC],0),MATCH(D$9,MMWR_RATING_STATE_ROLLUP_VSC[#Headers],0)),"ERROR"))</f>
        <v>75.213389121299997</v>
      </c>
      <c r="E22" s="156">
        <f>IF($B22=" ","",IFERROR(INDEX(MMWR_RATING_STATE_ROLLUP_VSC[],MATCH($B22,MMWR_RATING_STATE_ROLLUP_VSC[MMWR_RATING_STATE_ROLLUP_VSC],0),MATCH(E$9,MMWR_RATING_STATE_ROLLUP_VSC[#Headers],0))/$C22,"ERROR"))</f>
        <v>0.15983263598326361</v>
      </c>
      <c r="F22" s="154">
        <f>IF($B22=" ","",IFERROR(INDEX(MMWR_RATING_STATE_ROLLUP_VSC[],MATCH($B22,MMWR_RATING_STATE_ROLLUP_VSC[MMWR_RATING_STATE_ROLLUP_VSC],0),MATCH(F$9,MMWR_RATING_STATE_ROLLUP_VSC[#Headers],0)),"ERROR"))</f>
        <v>170</v>
      </c>
      <c r="G22" s="154">
        <f>IF($B22=" ","",IFERROR(INDEX(MMWR_RATING_STATE_ROLLUP_VSC[],MATCH($B22,MMWR_RATING_STATE_ROLLUP_VSC[MMWR_RATING_STATE_ROLLUP_VSC],0),MATCH(G$9,MMWR_RATING_STATE_ROLLUP_VSC[#Headers],0)),"ERROR"))</f>
        <v>2280</v>
      </c>
      <c r="H22" s="155">
        <f>IF($B22=" ","",IFERROR(INDEX(MMWR_RATING_STATE_ROLLUP_VSC[],MATCH($B22,MMWR_RATING_STATE_ROLLUP_VSC[MMWR_RATING_STATE_ROLLUP_VSC],0),MATCH(H$9,MMWR_RATING_STATE_ROLLUP_VSC[#Headers],0)),"ERROR"))</f>
        <v>121.2823529412</v>
      </c>
      <c r="I22" s="155">
        <f>IF($B22=" ","",IFERROR(INDEX(MMWR_RATING_STATE_ROLLUP_VSC[],MATCH($B22,MMWR_RATING_STATE_ROLLUP_VSC[MMWR_RATING_STATE_ROLLUP_VSC],0),MATCH(I$9,MMWR_RATING_STATE_ROLLUP_VSC[#Headers],0)),"ERROR"))</f>
        <v>134.68114035089999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4220</v>
      </c>
      <c r="D23" s="155">
        <f>IF($B23=" ","",IFERROR(INDEX(MMWR_RATING_STATE_ROLLUP_VSC[],MATCH($B23,MMWR_RATING_STATE_ROLLUP_VSC[MMWR_RATING_STATE_ROLLUP_VSC],0),MATCH(D$9,MMWR_RATING_STATE_ROLLUP_VSC[#Headers],0)),"ERROR"))</f>
        <v>92.164454976299993</v>
      </c>
      <c r="E23" s="156">
        <f>IF($B23=" ","",IFERROR(INDEX(MMWR_RATING_STATE_ROLLUP_VSC[],MATCH($B23,MMWR_RATING_STATE_ROLLUP_VSC[MMWR_RATING_STATE_ROLLUP_VSC],0),MATCH(E$9,MMWR_RATING_STATE_ROLLUP_VSC[#Headers],0))/$C23,"ERROR"))</f>
        <v>0.23033175355450236</v>
      </c>
      <c r="F23" s="154">
        <f>IF($B23=" ","",IFERROR(INDEX(MMWR_RATING_STATE_ROLLUP_VSC[],MATCH($B23,MMWR_RATING_STATE_ROLLUP_VSC[MMWR_RATING_STATE_ROLLUP_VSC],0),MATCH(F$9,MMWR_RATING_STATE_ROLLUP_VSC[#Headers],0)),"ERROR"))</f>
        <v>422</v>
      </c>
      <c r="G23" s="154">
        <f>IF($B23=" ","",IFERROR(INDEX(MMWR_RATING_STATE_ROLLUP_VSC[],MATCH($B23,MMWR_RATING_STATE_ROLLUP_VSC[MMWR_RATING_STATE_ROLLUP_VSC],0),MATCH(G$9,MMWR_RATING_STATE_ROLLUP_VSC[#Headers],0)),"ERROR"))</f>
        <v>6706</v>
      </c>
      <c r="H23" s="155">
        <f>IF($B23=" ","",IFERROR(INDEX(MMWR_RATING_STATE_ROLLUP_VSC[],MATCH($B23,MMWR_RATING_STATE_ROLLUP_VSC[MMWR_RATING_STATE_ROLLUP_VSC],0),MATCH(H$9,MMWR_RATING_STATE_ROLLUP_VSC[#Headers],0)),"ERROR"))</f>
        <v>139.10189573459999</v>
      </c>
      <c r="I23" s="155">
        <f>IF($B23=" ","",IFERROR(INDEX(MMWR_RATING_STATE_ROLLUP_VSC[],MATCH($B23,MMWR_RATING_STATE_ROLLUP_VSC[MMWR_RATING_STATE_ROLLUP_VSC],0),MATCH(I$9,MMWR_RATING_STATE_ROLLUP_VSC[#Headers],0)),"ERROR"))</f>
        <v>140.7305398151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8433</v>
      </c>
      <c r="D24" s="155">
        <f>IF($B24=" ","",IFERROR(INDEX(MMWR_RATING_STATE_ROLLUP_VSC[],MATCH($B24,MMWR_RATING_STATE_ROLLUP_VSC[MMWR_RATING_STATE_ROLLUP_VSC],0),MATCH(D$9,MMWR_RATING_STATE_ROLLUP_VSC[#Headers],0)),"ERROR"))</f>
        <v>93.476935847299998</v>
      </c>
      <c r="E24" s="156">
        <f>IF($B24=" ","",IFERROR(INDEX(MMWR_RATING_STATE_ROLLUP_VSC[],MATCH($B24,MMWR_RATING_STATE_ROLLUP_VSC[MMWR_RATING_STATE_ROLLUP_VSC],0),MATCH(E$9,MMWR_RATING_STATE_ROLLUP_VSC[#Headers],0))/$C24,"ERROR"))</f>
        <v>0.24012806830309499</v>
      </c>
      <c r="F24" s="154">
        <f>IF($B24=" ","",IFERROR(INDEX(MMWR_RATING_STATE_ROLLUP_VSC[],MATCH($B24,MMWR_RATING_STATE_ROLLUP_VSC[MMWR_RATING_STATE_ROLLUP_VSC],0),MATCH(F$9,MMWR_RATING_STATE_ROLLUP_VSC[#Headers],0)),"ERROR"))</f>
        <v>1296</v>
      </c>
      <c r="G24" s="154">
        <f>IF($B24=" ","",IFERROR(INDEX(MMWR_RATING_STATE_ROLLUP_VSC[],MATCH($B24,MMWR_RATING_STATE_ROLLUP_VSC[MMWR_RATING_STATE_ROLLUP_VSC],0),MATCH(G$9,MMWR_RATING_STATE_ROLLUP_VSC[#Headers],0)),"ERROR"))</f>
        <v>15447</v>
      </c>
      <c r="H24" s="155">
        <f>IF($B24=" ","",IFERROR(INDEX(MMWR_RATING_STATE_ROLLUP_VSC[],MATCH($B24,MMWR_RATING_STATE_ROLLUP_VSC[MMWR_RATING_STATE_ROLLUP_VSC],0),MATCH(H$9,MMWR_RATING_STATE_ROLLUP_VSC[#Headers],0)),"ERROR"))</f>
        <v>123.32716049379999</v>
      </c>
      <c r="I24" s="155">
        <f>IF($B24=" ","",IFERROR(INDEX(MMWR_RATING_STATE_ROLLUP_VSC[],MATCH($B24,MMWR_RATING_STATE_ROLLUP_VSC[MMWR_RATING_STATE_ROLLUP_VSC],0),MATCH(I$9,MMWR_RATING_STATE_ROLLUP_VSC[#Headers],0)),"ERROR"))</f>
        <v>132.63041367260001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16540</v>
      </c>
      <c r="D25" s="155">
        <f>IF($B25=" ","",IFERROR(INDEX(MMWR_RATING_STATE_ROLLUP_VSC[],MATCH($B25,MMWR_RATING_STATE_ROLLUP_VSC[MMWR_RATING_STATE_ROLLUP_VSC],0),MATCH(D$9,MMWR_RATING_STATE_ROLLUP_VSC[#Headers],0)),"ERROR"))</f>
        <v>94.458101571900002</v>
      </c>
      <c r="E25" s="156">
        <f>IF($B25=" ","",IFERROR(INDEX(MMWR_RATING_STATE_ROLLUP_VSC[],MATCH($B25,MMWR_RATING_STATE_ROLLUP_VSC[MMWR_RATING_STATE_ROLLUP_VSC],0),MATCH(E$9,MMWR_RATING_STATE_ROLLUP_VSC[#Headers],0))/$C25,"ERROR"))</f>
        <v>0.25423216444981861</v>
      </c>
      <c r="F25" s="154">
        <f>IF($B25=" ","",IFERROR(INDEX(MMWR_RATING_STATE_ROLLUP_VSC[],MATCH($B25,MMWR_RATING_STATE_ROLLUP_VSC[MMWR_RATING_STATE_ROLLUP_VSC],0),MATCH(F$9,MMWR_RATING_STATE_ROLLUP_VSC[#Headers],0)),"ERROR"))</f>
        <v>1919</v>
      </c>
      <c r="G25" s="154">
        <f>IF($B25=" ","",IFERROR(INDEX(MMWR_RATING_STATE_ROLLUP_VSC[],MATCH($B25,MMWR_RATING_STATE_ROLLUP_VSC[MMWR_RATING_STATE_ROLLUP_VSC],0),MATCH(G$9,MMWR_RATING_STATE_ROLLUP_VSC[#Headers],0)),"ERROR"))</f>
        <v>27269</v>
      </c>
      <c r="H25" s="155">
        <f>IF($B25=" ","",IFERROR(INDEX(MMWR_RATING_STATE_ROLLUP_VSC[],MATCH($B25,MMWR_RATING_STATE_ROLLUP_VSC[MMWR_RATING_STATE_ROLLUP_VSC],0),MATCH(H$9,MMWR_RATING_STATE_ROLLUP_VSC[#Headers],0)),"ERROR"))</f>
        <v>124.37988535700001</v>
      </c>
      <c r="I25" s="155">
        <f>IF($B25=" ","",IFERROR(INDEX(MMWR_RATING_STATE_ROLLUP_VSC[],MATCH($B25,MMWR_RATING_STATE_ROLLUP_VSC[MMWR_RATING_STATE_ROLLUP_VSC],0),MATCH(I$9,MMWR_RATING_STATE_ROLLUP_VSC[#Headers],0)),"ERROR"))</f>
        <v>139.44108694849999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8825</v>
      </c>
      <c r="D26" s="155">
        <f>IF($B26=" ","",IFERROR(INDEX(MMWR_RATING_STATE_ROLLUP_VSC[],MATCH($B26,MMWR_RATING_STATE_ROLLUP_VSC[MMWR_RATING_STATE_ROLLUP_VSC],0),MATCH(D$9,MMWR_RATING_STATE_ROLLUP_VSC[#Headers],0)),"ERROR"))</f>
        <v>100.76917847030001</v>
      </c>
      <c r="E26" s="156">
        <f>IF($B26=" ","",IFERROR(INDEX(MMWR_RATING_STATE_ROLLUP_VSC[],MATCH($B26,MMWR_RATING_STATE_ROLLUP_VSC[MMWR_RATING_STATE_ROLLUP_VSC],0),MATCH(E$9,MMWR_RATING_STATE_ROLLUP_VSC[#Headers],0))/$C26,"ERROR"))</f>
        <v>0.28158640226628895</v>
      </c>
      <c r="F26" s="154">
        <f>IF($B26=" ","",IFERROR(INDEX(MMWR_RATING_STATE_ROLLUP_VSC[],MATCH($B26,MMWR_RATING_STATE_ROLLUP_VSC[MMWR_RATING_STATE_ROLLUP_VSC],0),MATCH(F$9,MMWR_RATING_STATE_ROLLUP_VSC[#Headers],0)),"ERROR"))</f>
        <v>1186</v>
      </c>
      <c r="G26" s="154">
        <f>IF($B26=" ","",IFERROR(INDEX(MMWR_RATING_STATE_ROLLUP_VSC[],MATCH($B26,MMWR_RATING_STATE_ROLLUP_VSC[MMWR_RATING_STATE_ROLLUP_VSC],0),MATCH(G$9,MMWR_RATING_STATE_ROLLUP_VSC[#Headers],0)),"ERROR"))</f>
        <v>16294</v>
      </c>
      <c r="H26" s="155">
        <f>IF($B26=" ","",IFERROR(INDEX(MMWR_RATING_STATE_ROLLUP_VSC[],MATCH($B26,MMWR_RATING_STATE_ROLLUP_VSC[MMWR_RATING_STATE_ROLLUP_VSC],0),MATCH(H$9,MMWR_RATING_STATE_ROLLUP_VSC[#Headers],0)),"ERROR"))</f>
        <v>126.3313659359</v>
      </c>
      <c r="I26" s="155">
        <f>IF($B26=" ","",IFERROR(INDEX(MMWR_RATING_STATE_ROLLUP_VSC[],MATCH($B26,MMWR_RATING_STATE_ROLLUP_VSC[MMWR_RATING_STATE_ROLLUP_VSC],0),MATCH(I$9,MMWR_RATING_STATE_ROLLUP_VSC[#Headers],0)),"ERROR"))</f>
        <v>141.33674972380001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965</v>
      </c>
      <c r="D27" s="155">
        <f>IF($B27=" ","",IFERROR(INDEX(MMWR_RATING_STATE_ROLLUP_VSC[],MATCH($B27,MMWR_RATING_STATE_ROLLUP_VSC[MMWR_RATING_STATE_ROLLUP_VSC],0),MATCH(D$9,MMWR_RATING_STATE_ROLLUP_VSC[#Headers],0)),"ERROR"))</f>
        <v>79.050777202099994</v>
      </c>
      <c r="E27" s="156">
        <f>IF($B27=" ","",IFERROR(INDEX(MMWR_RATING_STATE_ROLLUP_VSC[],MATCH($B27,MMWR_RATING_STATE_ROLLUP_VSC[MMWR_RATING_STATE_ROLLUP_VSC],0),MATCH(E$9,MMWR_RATING_STATE_ROLLUP_VSC[#Headers],0))/$C27,"ERROR"))</f>
        <v>0.19689119170984457</v>
      </c>
      <c r="F27" s="154">
        <f>IF($B27=" ","",IFERROR(INDEX(MMWR_RATING_STATE_ROLLUP_VSC[],MATCH($B27,MMWR_RATING_STATE_ROLLUP_VSC[MMWR_RATING_STATE_ROLLUP_VSC],0),MATCH(F$9,MMWR_RATING_STATE_ROLLUP_VSC[#Headers],0)),"ERROR"))</f>
        <v>118</v>
      </c>
      <c r="G27" s="154">
        <f>IF($B27=" ","",IFERROR(INDEX(MMWR_RATING_STATE_ROLLUP_VSC[],MATCH($B27,MMWR_RATING_STATE_ROLLUP_VSC[MMWR_RATING_STATE_ROLLUP_VSC],0),MATCH(G$9,MMWR_RATING_STATE_ROLLUP_VSC[#Headers],0)),"ERROR"))</f>
        <v>1716</v>
      </c>
      <c r="H27" s="155">
        <f>IF($B27=" ","",IFERROR(INDEX(MMWR_RATING_STATE_ROLLUP_VSC[],MATCH($B27,MMWR_RATING_STATE_ROLLUP_VSC[MMWR_RATING_STATE_ROLLUP_VSC],0),MATCH(H$9,MMWR_RATING_STATE_ROLLUP_VSC[#Headers],0)),"ERROR"))</f>
        <v>87.813559322000003</v>
      </c>
      <c r="I27" s="155">
        <f>IF($B27=" ","",IFERROR(INDEX(MMWR_RATING_STATE_ROLLUP_VSC[],MATCH($B27,MMWR_RATING_STATE_ROLLUP_VSC[MMWR_RATING_STATE_ROLLUP_VSC],0),MATCH(I$9,MMWR_RATING_STATE_ROLLUP_VSC[#Headers],0)),"ERROR"))</f>
        <v>114.22202797200001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464</v>
      </c>
      <c r="D28" s="155">
        <f>IF($B28=" ","",IFERROR(INDEX(MMWR_RATING_STATE_ROLLUP_VSC[],MATCH($B28,MMWR_RATING_STATE_ROLLUP_VSC[MMWR_RATING_STATE_ROLLUP_VSC],0),MATCH(D$9,MMWR_RATING_STATE_ROLLUP_VSC[#Headers],0)),"ERROR"))</f>
        <v>97.920258620699997</v>
      </c>
      <c r="E28" s="156">
        <f>IF($B28=" ","",IFERROR(INDEX(MMWR_RATING_STATE_ROLLUP_VSC[],MATCH($B28,MMWR_RATING_STATE_ROLLUP_VSC[MMWR_RATING_STATE_ROLLUP_VSC],0),MATCH(E$9,MMWR_RATING_STATE_ROLLUP_VSC[#Headers],0))/$C28,"ERROR"))</f>
        <v>0.32112068965517243</v>
      </c>
      <c r="F28" s="154">
        <f>IF($B28=" ","",IFERROR(INDEX(MMWR_RATING_STATE_ROLLUP_VSC[],MATCH($B28,MMWR_RATING_STATE_ROLLUP_VSC[MMWR_RATING_STATE_ROLLUP_VSC],0),MATCH(F$9,MMWR_RATING_STATE_ROLLUP_VSC[#Headers],0)),"ERROR"))</f>
        <v>62</v>
      </c>
      <c r="G28" s="154">
        <f>IF($B28=" ","",IFERROR(INDEX(MMWR_RATING_STATE_ROLLUP_VSC[],MATCH($B28,MMWR_RATING_STATE_ROLLUP_VSC[MMWR_RATING_STATE_ROLLUP_VSC],0),MATCH(G$9,MMWR_RATING_STATE_ROLLUP_VSC[#Headers],0)),"ERROR"))</f>
        <v>802</v>
      </c>
      <c r="H28" s="155">
        <f>IF($B28=" ","",IFERROR(INDEX(MMWR_RATING_STATE_ROLLUP_VSC[],MATCH($B28,MMWR_RATING_STATE_ROLLUP_VSC[MMWR_RATING_STATE_ROLLUP_VSC],0),MATCH(H$9,MMWR_RATING_STATE_ROLLUP_VSC[#Headers],0)),"ERROR"))</f>
        <v>106.8870967742</v>
      </c>
      <c r="I28" s="155">
        <f>IF($B28=" ","",IFERROR(INDEX(MMWR_RATING_STATE_ROLLUP_VSC[],MATCH($B28,MMWR_RATING_STATE_ROLLUP_VSC[MMWR_RATING_STATE_ROLLUP_VSC],0),MATCH(I$9,MMWR_RATING_STATE_ROLLUP_VSC[#Headers],0)),"ERROR"))</f>
        <v>131.1271820449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10151</v>
      </c>
      <c r="D29" s="155">
        <f>IF($B29=" ","",IFERROR(INDEX(MMWR_RATING_STATE_ROLLUP_VSC[],MATCH($B29,MMWR_RATING_STATE_ROLLUP_VSC[MMWR_RATING_STATE_ROLLUP_VSC],0),MATCH(D$9,MMWR_RATING_STATE_ROLLUP_VSC[#Headers],0)),"ERROR"))</f>
        <v>89.937346074299995</v>
      </c>
      <c r="E29" s="156">
        <f>IF($B29=" ","",IFERROR(INDEX(MMWR_RATING_STATE_ROLLUP_VSC[],MATCH($B29,MMWR_RATING_STATE_ROLLUP_VSC[MMWR_RATING_STATE_ROLLUP_VSC],0),MATCH(E$9,MMWR_RATING_STATE_ROLLUP_VSC[#Headers],0))/$C29,"ERROR"))</f>
        <v>0.25110826519554724</v>
      </c>
      <c r="F29" s="154">
        <f>IF($B29=" ","",IFERROR(INDEX(MMWR_RATING_STATE_ROLLUP_VSC[],MATCH($B29,MMWR_RATING_STATE_ROLLUP_VSC[MMWR_RATING_STATE_ROLLUP_VSC],0),MATCH(F$9,MMWR_RATING_STATE_ROLLUP_VSC[#Headers],0)),"ERROR"))</f>
        <v>1629</v>
      </c>
      <c r="G29" s="154">
        <f>IF($B29=" ","",IFERROR(INDEX(MMWR_RATING_STATE_ROLLUP_VSC[],MATCH($B29,MMWR_RATING_STATE_ROLLUP_VSC[MMWR_RATING_STATE_ROLLUP_VSC],0),MATCH(G$9,MMWR_RATING_STATE_ROLLUP_VSC[#Headers],0)),"ERROR"))</f>
        <v>19313</v>
      </c>
      <c r="H29" s="155">
        <f>IF($B29=" ","",IFERROR(INDEX(MMWR_RATING_STATE_ROLLUP_VSC[],MATCH($B29,MMWR_RATING_STATE_ROLLUP_VSC[MMWR_RATING_STATE_ROLLUP_VSC],0),MATCH(H$9,MMWR_RATING_STATE_ROLLUP_VSC[#Headers],0)),"ERROR"))</f>
        <v>126.34069981579999</v>
      </c>
      <c r="I29" s="155">
        <f>IF($B29=" ","",IFERROR(INDEX(MMWR_RATING_STATE_ROLLUP_VSC[],MATCH($B29,MMWR_RATING_STATE_ROLLUP_VSC[MMWR_RATING_STATE_ROLLUP_VSC],0),MATCH(I$9,MMWR_RATING_STATE_ROLLUP_VSC[#Headers],0)),"ERROR"))</f>
        <v>132.80334489719999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2795</v>
      </c>
      <c r="D30" s="155">
        <f>IF($B30=" ","",IFERROR(INDEX(MMWR_RATING_STATE_ROLLUP_VSC[],MATCH($B30,MMWR_RATING_STATE_ROLLUP_VSC[MMWR_RATING_STATE_ROLLUP_VSC],0),MATCH(D$9,MMWR_RATING_STATE_ROLLUP_VSC[#Headers],0)),"ERROR"))</f>
        <v>80.413595706600006</v>
      </c>
      <c r="E30" s="156">
        <f>IF($B30=" ","",IFERROR(INDEX(MMWR_RATING_STATE_ROLLUP_VSC[],MATCH($B30,MMWR_RATING_STATE_ROLLUP_VSC[MMWR_RATING_STATE_ROLLUP_VSC],0),MATCH(E$9,MMWR_RATING_STATE_ROLLUP_VSC[#Headers],0))/$C30,"ERROR"))</f>
        <v>0.19177101967799642</v>
      </c>
      <c r="F30" s="154">
        <f>IF($B30=" ","",IFERROR(INDEX(MMWR_RATING_STATE_ROLLUP_VSC[],MATCH($B30,MMWR_RATING_STATE_ROLLUP_VSC[MMWR_RATING_STATE_ROLLUP_VSC],0),MATCH(F$9,MMWR_RATING_STATE_ROLLUP_VSC[#Headers],0)),"ERROR"))</f>
        <v>394</v>
      </c>
      <c r="G30" s="154">
        <f>IF($B30=" ","",IFERROR(INDEX(MMWR_RATING_STATE_ROLLUP_VSC[],MATCH($B30,MMWR_RATING_STATE_ROLLUP_VSC[MMWR_RATING_STATE_ROLLUP_VSC],0),MATCH(G$9,MMWR_RATING_STATE_ROLLUP_VSC[#Headers],0)),"ERROR"))</f>
        <v>4763</v>
      </c>
      <c r="H30" s="155">
        <f>IF($B30=" ","",IFERROR(INDEX(MMWR_RATING_STATE_ROLLUP_VSC[],MATCH($B30,MMWR_RATING_STATE_ROLLUP_VSC[MMWR_RATING_STATE_ROLLUP_VSC],0),MATCH(H$9,MMWR_RATING_STATE_ROLLUP_VSC[#Headers],0)),"ERROR"))</f>
        <v>103.3248730964</v>
      </c>
      <c r="I30" s="155">
        <f>IF($B30=" ","",IFERROR(INDEX(MMWR_RATING_STATE_ROLLUP_VSC[],MATCH($B30,MMWR_RATING_STATE_ROLLUP_VSC[MMWR_RATING_STATE_ROLLUP_VSC],0),MATCH(I$9,MMWR_RATING_STATE_ROLLUP_VSC[#Headers],0)),"ERROR"))</f>
        <v>121.1492756666</v>
      </c>
      <c r="J30" s="42"/>
      <c r="K30" s="42"/>
      <c r="L30" s="42"/>
      <c r="M30" s="42"/>
      <c r="N30" s="28"/>
    </row>
    <row r="31" spans="1:14" x14ac:dyDescent="0.2">
      <c r="A31" s="25"/>
      <c r="B31" s="341" t="s">
        <v>960</v>
      </c>
      <c r="C31" s="342"/>
      <c r="D31" s="342"/>
      <c r="E31" s="342"/>
      <c r="F31" s="342"/>
      <c r="G31" s="342"/>
      <c r="H31" s="342"/>
      <c r="I31" s="342"/>
      <c r="J31" s="342"/>
      <c r="K31" s="342"/>
      <c r="L31" s="342"/>
      <c r="M31" s="392"/>
      <c r="N31" s="28"/>
    </row>
    <row r="32" spans="1:14" x14ac:dyDescent="0.2">
      <c r="A32" s="25"/>
      <c r="B32" s="41" t="s">
        <v>1038</v>
      </c>
      <c r="C32" s="154">
        <f>IF($B32=" ","",IFERROR(INDEX(MMWR_RATING_STATE_ROLLUP_PMC[],MATCH($B32,MMWR_RATING_STATE_ROLLUP_PMC[MMWR_RATING_STATE_ROLLUP_PMC],0),MATCH(C$9,MMWR_RATING_STATE_ROLLUP_PMC[#Headers],0)),"ERROR"))</f>
        <v>28344</v>
      </c>
      <c r="D32" s="155">
        <f>IF($B32=" ","",IFERROR(INDEX(MMWR_RATING_STATE_ROLLUP_PMC[],MATCH($B32,MMWR_RATING_STATE_ROLLUP_PMC[MMWR_RATING_STATE_ROLLUP_PMC],0),MATCH(D$9,MMWR_RATING_STATE_ROLLUP_PMC[#Headers],0)),"ERROR"))</f>
        <v>65.429791137500004</v>
      </c>
      <c r="E32" s="156">
        <f>IF($B32=" ","",IFERROR(INDEX(MMWR_RATING_STATE_ROLLUP_PMC[],MATCH($B32,MMWR_RATING_STATE_ROLLUP_PMC[MMWR_RATING_STATE_ROLLUP_PMC],0),MATCH(E$9,MMWR_RATING_STATE_ROLLUP_PMC[#Headers],0))/$C32,"ERROR"))</f>
        <v>0.11138159751622918</v>
      </c>
      <c r="F32" s="154">
        <f>IF($B32=" ","",IFERROR(INDEX(MMWR_RATING_STATE_ROLLUP_PMC[],MATCH($B32,MMWR_RATING_STATE_ROLLUP_PMC[MMWR_RATING_STATE_ROLLUP_PMC],0),MATCH(F$9,MMWR_RATING_STATE_ROLLUP_PMC[#Headers],0)),"ERROR"))</f>
        <v>5655</v>
      </c>
      <c r="G32" s="154">
        <f>IF($B32=" ","",IFERROR(INDEX(MMWR_RATING_STATE_ROLLUP_PMC[],MATCH($B32,MMWR_RATING_STATE_ROLLUP_PMC[MMWR_RATING_STATE_ROLLUP_PMC],0),MATCH(G$9,MMWR_RATING_STATE_ROLLUP_PMC[#Headers],0)),"ERROR"))</f>
        <v>79025</v>
      </c>
      <c r="H32" s="155">
        <f>IF($B32=" ","",IFERROR(INDEX(MMWR_RATING_STATE_ROLLUP_PMC[],MATCH($B32,MMWR_RATING_STATE_ROLLUP_PMC[MMWR_RATING_STATE_ROLLUP_PMC],0),MATCH(H$9,MMWR_RATING_STATE_ROLLUP_PMC[#Headers],0)),"ERROR"))</f>
        <v>82.5469496021</v>
      </c>
      <c r="I32" s="155">
        <f>IF($B32=" ","",IFERROR(INDEX(MMWR_RATING_STATE_ROLLUP_PMC[],MATCH($B32,MMWR_RATING_STATE_ROLLUP_PMC[MMWR_RATING_STATE_ROLLUP_PMC],0),MATCH(I$9,MMWR_RATING_STATE_ROLLUP_PMC[#Headers],0)),"ERROR"))</f>
        <v>77.242632078499994</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7841</v>
      </c>
      <c r="D33" s="155">
        <f>IF($B33=" ","",IFERROR(INDEX(MMWR_RATING_STATE_ROLLUP_PMC[],MATCH($B33,MMWR_RATING_STATE_ROLLUP_PMC[MMWR_RATING_STATE_ROLLUP_PMC],0),MATCH(D$9,MMWR_RATING_STATE_ROLLUP_PMC[#Headers],0)),"ERROR"))</f>
        <v>70.780130085400003</v>
      </c>
      <c r="E33" s="156">
        <f>IF($B33=" ","",IFERROR(INDEX(MMWR_RATING_STATE_ROLLUP_PMC[],MATCH($B33,MMWR_RATING_STATE_ROLLUP_PMC[MMWR_RATING_STATE_ROLLUP_PMC],0),MATCH(E$9,MMWR_RATING_STATE_ROLLUP_PMC[#Headers],0))/$C33,"ERROR"))</f>
        <v>0.13403902563448539</v>
      </c>
      <c r="F33" s="154">
        <f>IF($B33=" ","",IFERROR(INDEX(MMWR_RATING_STATE_ROLLUP_PMC[],MATCH($B33,MMWR_RATING_STATE_ROLLUP_PMC[MMWR_RATING_STATE_ROLLUP_PMC],0),MATCH(F$9,MMWR_RATING_STATE_ROLLUP_PMC[#Headers],0)),"ERROR"))</f>
        <v>1149</v>
      </c>
      <c r="G33" s="154">
        <f>IF($B33=" ","",IFERROR(INDEX(MMWR_RATING_STATE_ROLLUP_PMC[],MATCH($B33,MMWR_RATING_STATE_ROLLUP_PMC[MMWR_RATING_STATE_ROLLUP_PMC],0),MATCH(G$9,MMWR_RATING_STATE_ROLLUP_PMC[#Headers],0)),"ERROR"))</f>
        <v>15709</v>
      </c>
      <c r="H33" s="155">
        <f>IF($B33=" ","",IFERROR(INDEX(MMWR_RATING_STATE_ROLLUP_PMC[],MATCH($B33,MMWR_RATING_STATE_ROLLUP_PMC[MMWR_RATING_STATE_ROLLUP_PMC],0),MATCH(H$9,MMWR_RATING_STATE_ROLLUP_PMC[#Headers],0)),"ERROR"))</f>
        <v>107.6283724978</v>
      </c>
      <c r="I33" s="155">
        <f>IF($B33=" ","",IFERROR(INDEX(MMWR_RATING_STATE_ROLLUP_PMC[],MATCH($B33,MMWR_RATING_STATE_ROLLUP_PMC[MMWR_RATING_STATE_ROLLUP_PMC],0),MATCH(I$9,MMWR_RATING_STATE_ROLLUP_PMC[#Headers],0)),"ERROR"))</f>
        <v>94.347189509200007</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223</v>
      </c>
      <c r="D34" s="155">
        <f>IF($B34=" ","",IFERROR(INDEX(MMWR_RATING_STATE_ROLLUP_PMC[],MATCH($B34,MMWR_RATING_STATE_ROLLUP_PMC[MMWR_RATING_STATE_ROLLUP_PMC],0),MATCH(D$9,MMWR_RATING_STATE_ROLLUP_PMC[#Headers],0)),"ERROR"))</f>
        <v>71.192825112099996</v>
      </c>
      <c r="E34" s="156">
        <f>IF($B34=" ","",IFERROR(INDEX(MMWR_RATING_STATE_ROLLUP_PMC[],MATCH($B34,MMWR_RATING_STATE_ROLLUP_PMC[MMWR_RATING_STATE_ROLLUP_PMC],0),MATCH(E$9,MMWR_RATING_STATE_ROLLUP_PMC[#Headers],0))/$C34,"ERROR"))</f>
        <v>0.11210762331838565</v>
      </c>
      <c r="F34" s="154">
        <f>IF($B34=" ","",IFERROR(INDEX(MMWR_RATING_STATE_ROLLUP_PMC[],MATCH($B34,MMWR_RATING_STATE_ROLLUP_PMC[MMWR_RATING_STATE_ROLLUP_PMC],0),MATCH(F$9,MMWR_RATING_STATE_ROLLUP_PMC[#Headers],0)),"ERROR"))</f>
        <v>33</v>
      </c>
      <c r="G34" s="154">
        <f>IF($B34=" ","",IFERROR(INDEX(MMWR_RATING_STATE_ROLLUP_PMC[],MATCH($B34,MMWR_RATING_STATE_ROLLUP_PMC[MMWR_RATING_STATE_ROLLUP_PMC],0),MATCH(G$9,MMWR_RATING_STATE_ROLLUP_PMC[#Headers],0)),"ERROR"))</f>
        <v>469</v>
      </c>
      <c r="H34" s="155">
        <f>IF($B34=" ","",IFERROR(INDEX(MMWR_RATING_STATE_ROLLUP_PMC[],MATCH($B34,MMWR_RATING_STATE_ROLLUP_PMC[MMWR_RATING_STATE_ROLLUP_PMC],0),MATCH(H$9,MMWR_RATING_STATE_ROLLUP_PMC[#Headers],0)),"ERROR"))</f>
        <v>101.3939393939</v>
      </c>
      <c r="I34" s="155">
        <f>IF($B34=" ","",IFERROR(INDEX(MMWR_RATING_STATE_ROLLUP_PMC[],MATCH($B34,MMWR_RATING_STATE_ROLLUP_PMC[MMWR_RATING_STATE_ROLLUP_PMC],0),MATCH(I$9,MMWR_RATING_STATE_ROLLUP_PMC[#Headers],0)),"ERROR"))</f>
        <v>91.876332622600003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88</v>
      </c>
      <c r="D35" s="155">
        <f>IF($B35=" ","",IFERROR(INDEX(MMWR_RATING_STATE_ROLLUP_PMC[],MATCH($B35,MMWR_RATING_STATE_ROLLUP_PMC[MMWR_RATING_STATE_ROLLUP_PMC],0),MATCH(D$9,MMWR_RATING_STATE_ROLLUP_PMC[#Headers],0)),"ERROR"))</f>
        <v>76.238636363599994</v>
      </c>
      <c r="E35" s="156">
        <f>IF($B35=" ","",IFERROR(INDEX(MMWR_RATING_STATE_ROLLUP_PMC[],MATCH($B35,MMWR_RATING_STATE_ROLLUP_PMC[MMWR_RATING_STATE_ROLLUP_PMC],0),MATCH(E$9,MMWR_RATING_STATE_ROLLUP_PMC[#Headers],0))/$C35,"ERROR"))</f>
        <v>0.15909090909090909</v>
      </c>
      <c r="F35" s="154">
        <f>IF($B35=" ","",IFERROR(INDEX(MMWR_RATING_STATE_ROLLUP_PMC[],MATCH($B35,MMWR_RATING_STATE_ROLLUP_PMC[MMWR_RATING_STATE_ROLLUP_PMC],0),MATCH(F$9,MMWR_RATING_STATE_ROLLUP_PMC[#Headers],0)),"ERROR"))</f>
        <v>15</v>
      </c>
      <c r="G35" s="154">
        <f>IF($B35=" ","",IFERROR(INDEX(MMWR_RATING_STATE_ROLLUP_PMC[],MATCH($B35,MMWR_RATING_STATE_ROLLUP_PMC[MMWR_RATING_STATE_ROLLUP_PMC],0),MATCH(G$9,MMWR_RATING_STATE_ROLLUP_PMC[#Headers],0)),"ERROR"))</f>
        <v>153</v>
      </c>
      <c r="H35" s="155">
        <f>IF($B35=" ","",IFERROR(INDEX(MMWR_RATING_STATE_ROLLUP_PMC[],MATCH($B35,MMWR_RATING_STATE_ROLLUP_PMC[MMWR_RATING_STATE_ROLLUP_PMC],0),MATCH(H$9,MMWR_RATING_STATE_ROLLUP_PMC[#Headers],0)),"ERROR"))</f>
        <v>115.7333333333</v>
      </c>
      <c r="I35" s="155">
        <f>IF($B35=" ","",IFERROR(INDEX(MMWR_RATING_STATE_ROLLUP_PMC[],MATCH($B35,MMWR_RATING_STATE_ROLLUP_PMC[MMWR_RATING_STATE_ROLLUP_PMC],0),MATCH(I$9,MMWR_RATING_STATE_ROLLUP_PMC[#Headers],0)),"ERROR"))</f>
        <v>94.1568627451</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57</v>
      </c>
      <c r="D36" s="155">
        <f>IF($B36=" ","",IFERROR(INDEX(MMWR_RATING_STATE_ROLLUP_PMC[],MATCH($B36,MMWR_RATING_STATE_ROLLUP_PMC[MMWR_RATING_STATE_ROLLUP_PMC],0),MATCH(D$9,MMWR_RATING_STATE_ROLLUP_PMC[#Headers],0)),"ERROR"))</f>
        <v>86.298245613999995</v>
      </c>
      <c r="E36" s="156">
        <f>IF($B36=" ","",IFERROR(INDEX(MMWR_RATING_STATE_ROLLUP_PMC[],MATCH($B36,MMWR_RATING_STATE_ROLLUP_PMC[MMWR_RATING_STATE_ROLLUP_PMC],0),MATCH(E$9,MMWR_RATING_STATE_ROLLUP_PMC[#Headers],0))/$C36,"ERROR"))</f>
        <v>0.21052631578947367</v>
      </c>
      <c r="F36" s="154">
        <f>IF($B36=" ","",IFERROR(INDEX(MMWR_RATING_STATE_ROLLUP_PMC[],MATCH($B36,MMWR_RATING_STATE_ROLLUP_PMC[MMWR_RATING_STATE_ROLLUP_PMC],0),MATCH(F$9,MMWR_RATING_STATE_ROLLUP_PMC[#Headers],0)),"ERROR"))</f>
        <v>11</v>
      </c>
      <c r="G36" s="154">
        <f>IF($B36=" ","",IFERROR(INDEX(MMWR_RATING_STATE_ROLLUP_PMC[],MATCH($B36,MMWR_RATING_STATE_ROLLUP_PMC[MMWR_RATING_STATE_ROLLUP_PMC],0),MATCH(G$9,MMWR_RATING_STATE_ROLLUP_PMC[#Headers],0)),"ERROR"))</f>
        <v>150</v>
      </c>
      <c r="H36" s="155">
        <f>IF($B36=" ","",IFERROR(INDEX(MMWR_RATING_STATE_ROLLUP_PMC[],MATCH($B36,MMWR_RATING_STATE_ROLLUP_PMC[MMWR_RATING_STATE_ROLLUP_PMC],0),MATCH(H$9,MMWR_RATING_STATE_ROLLUP_PMC[#Headers],0)),"ERROR"))</f>
        <v>93.181818181799997</v>
      </c>
      <c r="I36" s="155">
        <f>IF($B36=" ","",IFERROR(INDEX(MMWR_RATING_STATE_ROLLUP_PMC[],MATCH($B36,MMWR_RATING_STATE_ROLLUP_PMC[MMWR_RATING_STATE_ROLLUP_PMC],0),MATCH(I$9,MMWR_RATING_STATE_ROLLUP_PMC[#Headers],0)),"ERROR"))</f>
        <v>99.2866666667</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129</v>
      </c>
      <c r="D37" s="155">
        <f>IF($B37=" ","",IFERROR(INDEX(MMWR_RATING_STATE_ROLLUP_PMC[],MATCH($B37,MMWR_RATING_STATE_ROLLUP_PMC[MMWR_RATING_STATE_ROLLUP_PMC],0),MATCH(D$9,MMWR_RATING_STATE_ROLLUP_PMC[#Headers],0)),"ERROR"))</f>
        <v>67.403100775200002</v>
      </c>
      <c r="E37" s="156">
        <f>IF($B37=" ","",IFERROR(INDEX(MMWR_RATING_STATE_ROLLUP_PMC[],MATCH($B37,MMWR_RATING_STATE_ROLLUP_PMC[MMWR_RATING_STATE_ROLLUP_PMC],0),MATCH(E$9,MMWR_RATING_STATE_ROLLUP_PMC[#Headers],0))/$C37,"ERROR"))</f>
        <v>0.13953488372093023</v>
      </c>
      <c r="F37" s="154">
        <f>IF($B37=" ","",IFERROR(INDEX(MMWR_RATING_STATE_ROLLUP_PMC[],MATCH($B37,MMWR_RATING_STATE_ROLLUP_PMC[MMWR_RATING_STATE_ROLLUP_PMC],0),MATCH(F$9,MMWR_RATING_STATE_ROLLUP_PMC[#Headers],0)),"ERROR"))</f>
        <v>26</v>
      </c>
      <c r="G37" s="154">
        <f>IF($B37=" ","",IFERROR(INDEX(MMWR_RATING_STATE_ROLLUP_PMC[],MATCH($B37,MMWR_RATING_STATE_ROLLUP_PMC[MMWR_RATING_STATE_ROLLUP_PMC],0),MATCH(G$9,MMWR_RATING_STATE_ROLLUP_PMC[#Headers],0)),"ERROR"))</f>
        <v>304</v>
      </c>
      <c r="H37" s="155">
        <f>IF($B37=" ","",IFERROR(INDEX(MMWR_RATING_STATE_ROLLUP_PMC[],MATCH($B37,MMWR_RATING_STATE_ROLLUP_PMC[MMWR_RATING_STATE_ROLLUP_PMC],0),MATCH(H$9,MMWR_RATING_STATE_ROLLUP_PMC[#Headers],0)),"ERROR"))</f>
        <v>93</v>
      </c>
      <c r="I37" s="155">
        <f>IF($B37=" ","",IFERROR(INDEX(MMWR_RATING_STATE_ROLLUP_PMC[],MATCH($B37,MMWR_RATING_STATE_ROLLUP_PMC[MMWR_RATING_STATE_ROLLUP_PMC],0),MATCH(I$9,MMWR_RATING_STATE_ROLLUP_PMC[#Headers],0)),"ERROR"))</f>
        <v>82.131578947400001</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475</v>
      </c>
      <c r="D38" s="155">
        <f>IF($B38=" ","",IFERROR(INDEX(MMWR_RATING_STATE_ROLLUP_PMC[],MATCH($B38,MMWR_RATING_STATE_ROLLUP_PMC[MMWR_RATING_STATE_ROLLUP_PMC],0),MATCH(D$9,MMWR_RATING_STATE_ROLLUP_PMC[#Headers],0)),"ERROR"))</f>
        <v>70.437894736800004</v>
      </c>
      <c r="E38" s="156">
        <f>IF($B38=" ","",IFERROR(INDEX(MMWR_RATING_STATE_ROLLUP_PMC[],MATCH($B38,MMWR_RATING_STATE_ROLLUP_PMC[MMWR_RATING_STATE_ROLLUP_PMC],0),MATCH(E$9,MMWR_RATING_STATE_ROLLUP_PMC[#Headers],0))/$C38,"ERROR"))</f>
        <v>0.14736842105263157</v>
      </c>
      <c r="F38" s="154">
        <f>IF($B38=" ","",IFERROR(INDEX(MMWR_RATING_STATE_ROLLUP_PMC[],MATCH($B38,MMWR_RATING_STATE_ROLLUP_PMC[MMWR_RATING_STATE_ROLLUP_PMC],0),MATCH(F$9,MMWR_RATING_STATE_ROLLUP_PMC[#Headers],0)),"ERROR"))</f>
        <v>73</v>
      </c>
      <c r="G38" s="154">
        <f>IF($B38=" ","",IFERROR(INDEX(MMWR_RATING_STATE_ROLLUP_PMC[],MATCH($B38,MMWR_RATING_STATE_ROLLUP_PMC[MMWR_RATING_STATE_ROLLUP_PMC],0),MATCH(G$9,MMWR_RATING_STATE_ROLLUP_PMC[#Headers],0)),"ERROR"))</f>
        <v>1034</v>
      </c>
      <c r="H38" s="155">
        <f>IF($B38=" ","",IFERROR(INDEX(MMWR_RATING_STATE_ROLLUP_PMC[],MATCH($B38,MMWR_RATING_STATE_ROLLUP_PMC[MMWR_RATING_STATE_ROLLUP_PMC],0),MATCH(H$9,MMWR_RATING_STATE_ROLLUP_PMC[#Headers],0)),"ERROR"))</f>
        <v>114.43835616440001</v>
      </c>
      <c r="I38" s="155">
        <f>IF($B38=" ","",IFERROR(INDEX(MMWR_RATING_STATE_ROLLUP_PMC[],MATCH($B38,MMWR_RATING_STATE_ROLLUP_PMC[MMWR_RATING_STATE_ROLLUP_PMC],0),MATCH(I$9,MMWR_RATING_STATE_ROLLUP_PMC[#Headers],0)),"ERROR"))</f>
        <v>96.323984526100006</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450</v>
      </c>
      <c r="D39" s="155">
        <f>IF($B39=" ","",IFERROR(INDEX(MMWR_RATING_STATE_ROLLUP_PMC[],MATCH($B39,MMWR_RATING_STATE_ROLLUP_PMC[MMWR_RATING_STATE_ROLLUP_PMC],0),MATCH(D$9,MMWR_RATING_STATE_ROLLUP_PMC[#Headers],0)),"ERROR"))</f>
        <v>70.326666666700007</v>
      </c>
      <c r="E39" s="156">
        <f>IF($B39=" ","",IFERROR(INDEX(MMWR_RATING_STATE_ROLLUP_PMC[],MATCH($B39,MMWR_RATING_STATE_ROLLUP_PMC[MMWR_RATING_STATE_ROLLUP_PMC],0),MATCH(E$9,MMWR_RATING_STATE_ROLLUP_PMC[#Headers],0))/$C39,"ERROR"))</f>
        <v>0.13333333333333333</v>
      </c>
      <c r="F39" s="154">
        <f>IF($B39=" ","",IFERROR(INDEX(MMWR_RATING_STATE_ROLLUP_PMC[],MATCH($B39,MMWR_RATING_STATE_ROLLUP_PMC[MMWR_RATING_STATE_ROLLUP_PMC],0),MATCH(F$9,MMWR_RATING_STATE_ROLLUP_PMC[#Headers],0)),"ERROR"))</f>
        <v>75</v>
      </c>
      <c r="G39" s="154">
        <f>IF($B39=" ","",IFERROR(INDEX(MMWR_RATING_STATE_ROLLUP_PMC[],MATCH($B39,MMWR_RATING_STATE_ROLLUP_PMC[MMWR_RATING_STATE_ROLLUP_PMC],0),MATCH(G$9,MMWR_RATING_STATE_ROLLUP_PMC[#Headers],0)),"ERROR"))</f>
        <v>1003</v>
      </c>
      <c r="H39" s="155">
        <f>IF($B39=" ","",IFERROR(INDEX(MMWR_RATING_STATE_ROLLUP_PMC[],MATCH($B39,MMWR_RATING_STATE_ROLLUP_PMC[MMWR_RATING_STATE_ROLLUP_PMC],0),MATCH(H$9,MMWR_RATING_STATE_ROLLUP_PMC[#Headers],0)),"ERROR"))</f>
        <v>114.48</v>
      </c>
      <c r="I39" s="155">
        <f>IF($B39=" ","",IFERROR(INDEX(MMWR_RATING_STATE_ROLLUP_PMC[],MATCH($B39,MMWR_RATING_STATE_ROLLUP_PMC[MMWR_RATING_STATE_ROLLUP_PMC],0),MATCH(I$9,MMWR_RATING_STATE_ROLLUP_PMC[#Headers],0)),"ERROR"))</f>
        <v>89.709870388799999</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116</v>
      </c>
      <c r="D40" s="155">
        <f>IF($B40=" ","",IFERROR(INDEX(MMWR_RATING_STATE_ROLLUP_PMC[],MATCH($B40,MMWR_RATING_STATE_ROLLUP_PMC[MMWR_RATING_STATE_ROLLUP_PMC],0),MATCH(D$9,MMWR_RATING_STATE_ROLLUP_PMC[#Headers],0)),"ERROR"))</f>
        <v>69.775862068999999</v>
      </c>
      <c r="E40" s="156">
        <f>IF($B40=" ","",IFERROR(INDEX(MMWR_RATING_STATE_ROLLUP_PMC[],MATCH($B40,MMWR_RATING_STATE_ROLLUP_PMC[MMWR_RATING_STATE_ROLLUP_PMC],0),MATCH(E$9,MMWR_RATING_STATE_ROLLUP_PMC[#Headers],0))/$C40,"ERROR"))</f>
        <v>9.4827586206896547E-2</v>
      </c>
      <c r="F40" s="154">
        <f>IF($B40=" ","",IFERROR(INDEX(MMWR_RATING_STATE_ROLLUP_PMC[],MATCH($B40,MMWR_RATING_STATE_ROLLUP_PMC[MMWR_RATING_STATE_ROLLUP_PMC],0),MATCH(F$9,MMWR_RATING_STATE_ROLLUP_PMC[#Headers],0)),"ERROR"))</f>
        <v>17</v>
      </c>
      <c r="G40" s="154">
        <f>IF($B40=" ","",IFERROR(INDEX(MMWR_RATING_STATE_ROLLUP_PMC[],MATCH($B40,MMWR_RATING_STATE_ROLLUP_PMC[MMWR_RATING_STATE_ROLLUP_PMC],0),MATCH(G$9,MMWR_RATING_STATE_ROLLUP_PMC[#Headers],0)),"ERROR"))</f>
        <v>234</v>
      </c>
      <c r="H40" s="155">
        <f>IF($B40=" ","",IFERROR(INDEX(MMWR_RATING_STATE_ROLLUP_PMC[],MATCH($B40,MMWR_RATING_STATE_ROLLUP_PMC[MMWR_RATING_STATE_ROLLUP_PMC],0),MATCH(H$9,MMWR_RATING_STATE_ROLLUP_PMC[#Headers],0)),"ERROR"))</f>
        <v>88.647058823500004</v>
      </c>
      <c r="I40" s="155">
        <f>IF($B40=" ","",IFERROR(INDEX(MMWR_RATING_STATE_ROLLUP_PMC[],MATCH($B40,MMWR_RATING_STATE_ROLLUP_PMC[MMWR_RATING_STATE_ROLLUP_PMC],0),MATCH(I$9,MMWR_RATING_STATE_ROLLUP_PMC[#Headers],0)),"ERROR"))</f>
        <v>94.316239316199997</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551</v>
      </c>
      <c r="D41" s="155">
        <f>IF($B41=" ","",IFERROR(INDEX(MMWR_RATING_STATE_ROLLUP_PMC[],MATCH($B41,MMWR_RATING_STATE_ROLLUP_PMC[MMWR_RATING_STATE_ROLLUP_PMC],0),MATCH(D$9,MMWR_RATING_STATE_ROLLUP_PMC[#Headers],0)),"ERROR"))</f>
        <v>69.604355716900002</v>
      </c>
      <c r="E41" s="156">
        <f>IF($B41=" ","",IFERROR(INDEX(MMWR_RATING_STATE_ROLLUP_PMC[],MATCH($B41,MMWR_RATING_STATE_ROLLUP_PMC[MMWR_RATING_STATE_ROLLUP_PMC],0),MATCH(E$9,MMWR_RATING_STATE_ROLLUP_PMC[#Headers],0))/$C41,"ERROR"))</f>
        <v>0.1306715063520871</v>
      </c>
      <c r="F41" s="154">
        <f>IF($B41=" ","",IFERROR(INDEX(MMWR_RATING_STATE_ROLLUP_PMC[],MATCH($B41,MMWR_RATING_STATE_ROLLUP_PMC[MMWR_RATING_STATE_ROLLUP_PMC],0),MATCH(F$9,MMWR_RATING_STATE_ROLLUP_PMC[#Headers],0)),"ERROR"))</f>
        <v>65</v>
      </c>
      <c r="G41" s="154">
        <f>IF($B41=" ","",IFERROR(INDEX(MMWR_RATING_STATE_ROLLUP_PMC[],MATCH($B41,MMWR_RATING_STATE_ROLLUP_PMC[MMWR_RATING_STATE_ROLLUP_PMC],0),MATCH(G$9,MMWR_RATING_STATE_ROLLUP_PMC[#Headers],0)),"ERROR"))</f>
        <v>1057</v>
      </c>
      <c r="H41" s="155">
        <f>IF($B41=" ","",IFERROR(INDEX(MMWR_RATING_STATE_ROLLUP_PMC[],MATCH($B41,MMWR_RATING_STATE_ROLLUP_PMC[MMWR_RATING_STATE_ROLLUP_PMC],0),MATCH(H$9,MMWR_RATING_STATE_ROLLUP_PMC[#Headers],0)),"ERROR"))</f>
        <v>105.6</v>
      </c>
      <c r="I41" s="155">
        <f>IF($B41=" ","",IFERROR(INDEX(MMWR_RATING_STATE_ROLLUP_PMC[],MATCH($B41,MMWR_RATING_STATE_ROLLUP_PMC[MMWR_RATING_STATE_ROLLUP_PMC],0),MATCH(I$9,MMWR_RATING_STATE_ROLLUP_PMC[#Headers],0)),"ERROR"))</f>
        <v>92.998107852399997</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1313</v>
      </c>
      <c r="D42" s="155">
        <f>IF($B42=" ","",IFERROR(INDEX(MMWR_RATING_STATE_ROLLUP_PMC[],MATCH($B42,MMWR_RATING_STATE_ROLLUP_PMC[MMWR_RATING_STATE_ROLLUP_PMC],0),MATCH(D$9,MMWR_RATING_STATE_ROLLUP_PMC[#Headers],0)),"ERROR"))</f>
        <v>72.787509520200004</v>
      </c>
      <c r="E42" s="156">
        <f>IF($B42=" ","",IFERROR(INDEX(MMWR_RATING_STATE_ROLLUP_PMC[],MATCH($B42,MMWR_RATING_STATE_ROLLUP_PMC[MMWR_RATING_STATE_ROLLUP_PMC],0),MATCH(E$9,MMWR_RATING_STATE_ROLLUP_PMC[#Headers],0))/$C42,"ERROR"))</f>
        <v>0.13099771515613101</v>
      </c>
      <c r="F42" s="154">
        <f>IF($B42=" ","",IFERROR(INDEX(MMWR_RATING_STATE_ROLLUP_PMC[],MATCH($B42,MMWR_RATING_STATE_ROLLUP_PMC[MMWR_RATING_STATE_ROLLUP_PMC],0),MATCH(F$9,MMWR_RATING_STATE_ROLLUP_PMC[#Headers],0)),"ERROR"))</f>
        <v>202</v>
      </c>
      <c r="G42" s="154">
        <f>IF($B42=" ","",IFERROR(INDEX(MMWR_RATING_STATE_ROLLUP_PMC[],MATCH($B42,MMWR_RATING_STATE_ROLLUP_PMC[MMWR_RATING_STATE_ROLLUP_PMC],0),MATCH(G$9,MMWR_RATING_STATE_ROLLUP_PMC[#Headers],0)),"ERROR"))</f>
        <v>2724</v>
      </c>
      <c r="H42" s="155">
        <f>IF($B42=" ","",IFERROR(INDEX(MMWR_RATING_STATE_ROLLUP_PMC[],MATCH($B42,MMWR_RATING_STATE_ROLLUP_PMC[MMWR_RATING_STATE_ROLLUP_PMC],0),MATCH(H$9,MMWR_RATING_STATE_ROLLUP_PMC[#Headers],0)),"ERROR"))</f>
        <v>110.23762376240001</v>
      </c>
      <c r="I42" s="155">
        <f>IF($B42=" ","",IFERROR(INDEX(MMWR_RATING_STATE_ROLLUP_PMC[],MATCH($B42,MMWR_RATING_STATE_ROLLUP_PMC[MMWR_RATING_STATE_ROLLUP_PMC],0),MATCH(I$9,MMWR_RATING_STATE_ROLLUP_PMC[#Headers],0)),"ERROR"))</f>
        <v>95.5910425844</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1470</v>
      </c>
      <c r="D43" s="155">
        <f>IF($B43=" ","",IFERROR(INDEX(MMWR_RATING_STATE_ROLLUP_PMC[],MATCH($B43,MMWR_RATING_STATE_ROLLUP_PMC[MMWR_RATING_STATE_ROLLUP_PMC],0),MATCH(D$9,MMWR_RATING_STATE_ROLLUP_PMC[#Headers],0)),"ERROR"))</f>
        <v>71.431292517000003</v>
      </c>
      <c r="E43" s="156">
        <f>IF($B43=" ","",IFERROR(INDEX(MMWR_RATING_STATE_ROLLUP_PMC[],MATCH($B43,MMWR_RATING_STATE_ROLLUP_PMC[MMWR_RATING_STATE_ROLLUP_PMC],0),MATCH(E$9,MMWR_RATING_STATE_ROLLUP_PMC[#Headers],0))/$C43,"ERROR"))</f>
        <v>0.13333333333333333</v>
      </c>
      <c r="F43" s="154">
        <f>IF($B43=" ","",IFERROR(INDEX(MMWR_RATING_STATE_ROLLUP_PMC[],MATCH($B43,MMWR_RATING_STATE_ROLLUP_PMC[MMWR_RATING_STATE_ROLLUP_PMC],0),MATCH(F$9,MMWR_RATING_STATE_ROLLUP_PMC[#Headers],0)),"ERROR"))</f>
        <v>214</v>
      </c>
      <c r="G43" s="154">
        <f>IF($B43=" ","",IFERROR(INDEX(MMWR_RATING_STATE_ROLLUP_PMC[],MATCH($B43,MMWR_RATING_STATE_ROLLUP_PMC[MMWR_RATING_STATE_ROLLUP_PMC],0),MATCH(G$9,MMWR_RATING_STATE_ROLLUP_PMC[#Headers],0)),"ERROR"))</f>
        <v>2724</v>
      </c>
      <c r="H43" s="155">
        <f>IF($B43=" ","",IFERROR(INDEX(MMWR_RATING_STATE_ROLLUP_PMC[],MATCH($B43,MMWR_RATING_STATE_ROLLUP_PMC[MMWR_RATING_STATE_ROLLUP_PMC],0),MATCH(H$9,MMWR_RATING_STATE_ROLLUP_PMC[#Headers],0)),"ERROR"))</f>
        <v>112.64953271029999</v>
      </c>
      <c r="I43" s="155">
        <f>IF($B43=" ","",IFERROR(INDEX(MMWR_RATING_STATE_ROLLUP_PMC[],MATCH($B43,MMWR_RATING_STATE_ROLLUP_PMC[MMWR_RATING_STATE_ROLLUP_PMC],0),MATCH(I$9,MMWR_RATING_STATE_ROLLUP_PMC[#Headers],0)),"ERROR"))</f>
        <v>94.875550660800002</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1610</v>
      </c>
      <c r="D44" s="155">
        <f>IF($B44=" ","",IFERROR(INDEX(MMWR_RATING_STATE_ROLLUP_PMC[],MATCH($B44,MMWR_RATING_STATE_ROLLUP_PMC[MMWR_RATING_STATE_ROLLUP_PMC],0),MATCH(D$9,MMWR_RATING_STATE_ROLLUP_PMC[#Headers],0)),"ERROR"))</f>
        <v>70.379503105599994</v>
      </c>
      <c r="E44" s="156">
        <f>IF($B44=" ","",IFERROR(INDEX(MMWR_RATING_STATE_ROLLUP_PMC[],MATCH($B44,MMWR_RATING_STATE_ROLLUP_PMC[MMWR_RATING_STATE_ROLLUP_PMC],0),MATCH(E$9,MMWR_RATING_STATE_ROLLUP_PMC[#Headers],0))/$C44,"ERROR"))</f>
        <v>0.13291925465838508</v>
      </c>
      <c r="F44" s="154">
        <f>IF($B44=" ","",IFERROR(INDEX(MMWR_RATING_STATE_ROLLUP_PMC[],MATCH($B44,MMWR_RATING_STATE_ROLLUP_PMC[MMWR_RATING_STATE_ROLLUP_PMC],0),MATCH(F$9,MMWR_RATING_STATE_ROLLUP_PMC[#Headers],0)),"ERROR"))</f>
        <v>230</v>
      </c>
      <c r="G44" s="154">
        <f>IF($B44=" ","",IFERROR(INDEX(MMWR_RATING_STATE_ROLLUP_PMC[],MATCH($B44,MMWR_RATING_STATE_ROLLUP_PMC[MMWR_RATING_STATE_ROLLUP_PMC],0),MATCH(G$9,MMWR_RATING_STATE_ROLLUP_PMC[#Headers],0)),"ERROR"))</f>
        <v>3218</v>
      </c>
      <c r="H44" s="155">
        <f>IF($B44=" ","",IFERROR(INDEX(MMWR_RATING_STATE_ROLLUP_PMC[],MATCH($B44,MMWR_RATING_STATE_ROLLUP_PMC[MMWR_RATING_STATE_ROLLUP_PMC],0),MATCH(H$9,MMWR_RATING_STATE_ROLLUP_PMC[#Headers],0)),"ERROR"))</f>
        <v>109.1260869565</v>
      </c>
      <c r="I44" s="155">
        <f>IF($B44=" ","",IFERROR(INDEX(MMWR_RATING_STATE_ROLLUP_PMC[],MATCH($B44,MMWR_RATING_STATE_ROLLUP_PMC[MMWR_RATING_STATE_ROLLUP_PMC],0),MATCH(I$9,MMWR_RATING_STATE_ROLLUP_PMC[#Headers],0)),"ERROR"))</f>
        <v>92.599751398400002</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126</v>
      </c>
      <c r="D45" s="155">
        <f>IF($B45=" ","",IFERROR(INDEX(MMWR_RATING_STATE_ROLLUP_PMC[],MATCH($B45,MMWR_RATING_STATE_ROLLUP_PMC[MMWR_RATING_STATE_ROLLUP_PMC],0),MATCH(D$9,MMWR_RATING_STATE_ROLLUP_PMC[#Headers],0)),"ERROR"))</f>
        <v>64.357142857100001</v>
      </c>
      <c r="E45" s="156">
        <f>IF($B45=" ","",IFERROR(INDEX(MMWR_RATING_STATE_ROLLUP_PMC[],MATCH($B45,MMWR_RATING_STATE_ROLLUP_PMC[MMWR_RATING_STATE_ROLLUP_PMC],0),MATCH(E$9,MMWR_RATING_STATE_ROLLUP_PMC[#Headers],0))/$C45,"ERROR"))</f>
        <v>0.12698412698412698</v>
      </c>
      <c r="F45" s="154">
        <f>IF($B45=" ","",IFERROR(INDEX(MMWR_RATING_STATE_ROLLUP_PMC[],MATCH($B45,MMWR_RATING_STATE_ROLLUP_PMC[MMWR_RATING_STATE_ROLLUP_PMC],0),MATCH(F$9,MMWR_RATING_STATE_ROLLUP_PMC[#Headers],0)),"ERROR"))</f>
        <v>13</v>
      </c>
      <c r="G45" s="154">
        <f>IF($B45=" ","",IFERROR(INDEX(MMWR_RATING_STATE_ROLLUP_PMC[],MATCH($B45,MMWR_RATING_STATE_ROLLUP_PMC[MMWR_RATING_STATE_ROLLUP_PMC],0),MATCH(G$9,MMWR_RATING_STATE_ROLLUP_PMC[#Headers],0)),"ERROR"))</f>
        <v>255</v>
      </c>
      <c r="H45" s="155">
        <f>IF($B45=" ","",IFERROR(INDEX(MMWR_RATING_STATE_ROLLUP_PMC[],MATCH($B45,MMWR_RATING_STATE_ROLLUP_PMC[MMWR_RATING_STATE_ROLLUP_PMC],0),MATCH(H$9,MMWR_RATING_STATE_ROLLUP_PMC[#Headers],0)),"ERROR"))</f>
        <v>125.3846153846</v>
      </c>
      <c r="I45" s="155">
        <f>IF($B45=" ","",IFERROR(INDEX(MMWR_RATING_STATE_ROLLUP_PMC[],MATCH($B45,MMWR_RATING_STATE_ROLLUP_PMC[MMWR_RATING_STATE_ROLLUP_PMC],0),MATCH(I$9,MMWR_RATING_STATE_ROLLUP_PMC[#Headers],0)),"ERROR"))</f>
        <v>94.901960784300002</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48</v>
      </c>
      <c r="D46" s="155">
        <f>IF($B46=" ","",IFERROR(INDEX(MMWR_RATING_STATE_ROLLUP_PMC[],MATCH($B46,MMWR_RATING_STATE_ROLLUP_PMC[MMWR_RATING_STATE_ROLLUP_PMC],0),MATCH(D$9,MMWR_RATING_STATE_ROLLUP_PMC[#Headers],0)),"ERROR"))</f>
        <v>81.354166666699996</v>
      </c>
      <c r="E46" s="156">
        <f>IF($B46=" ","",IFERROR(INDEX(MMWR_RATING_STATE_ROLLUP_PMC[],MATCH($B46,MMWR_RATING_STATE_ROLLUP_PMC[MMWR_RATING_STATE_ROLLUP_PMC],0),MATCH(E$9,MMWR_RATING_STATE_ROLLUP_PMC[#Headers],0))/$C46,"ERROR"))</f>
        <v>0.125</v>
      </c>
      <c r="F46" s="154">
        <f>IF($B46=" ","",IFERROR(INDEX(MMWR_RATING_STATE_ROLLUP_PMC[],MATCH($B46,MMWR_RATING_STATE_ROLLUP_PMC[MMWR_RATING_STATE_ROLLUP_PMC],0),MATCH(F$9,MMWR_RATING_STATE_ROLLUP_PMC[#Headers],0)),"ERROR"))</f>
        <v>10</v>
      </c>
      <c r="G46" s="154">
        <f>IF($B46=" ","",IFERROR(INDEX(MMWR_RATING_STATE_ROLLUP_PMC[],MATCH($B46,MMWR_RATING_STATE_ROLLUP_PMC[MMWR_RATING_STATE_ROLLUP_PMC],0),MATCH(G$9,MMWR_RATING_STATE_ROLLUP_PMC[#Headers],0)),"ERROR"))</f>
        <v>90</v>
      </c>
      <c r="H46" s="155">
        <f>IF($B46=" ","",IFERROR(INDEX(MMWR_RATING_STATE_ROLLUP_PMC[],MATCH($B46,MMWR_RATING_STATE_ROLLUP_PMC[MMWR_RATING_STATE_ROLLUP_PMC],0),MATCH(H$9,MMWR_RATING_STATE_ROLLUP_PMC[#Headers],0)),"ERROR"))</f>
        <v>109</v>
      </c>
      <c r="I46" s="155">
        <f>IF($B46=" ","",IFERROR(INDEX(MMWR_RATING_STATE_ROLLUP_PMC[],MATCH($B46,MMWR_RATING_STATE_ROLLUP_PMC[MMWR_RATING_STATE_ROLLUP_PMC],0),MATCH(I$9,MMWR_RATING_STATE_ROLLUP_PMC[#Headers],0)),"ERROR"))</f>
        <v>94.0444444444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912</v>
      </c>
      <c r="D47" s="155">
        <f>IF($B47=" ","",IFERROR(INDEX(MMWR_RATING_STATE_ROLLUP_PMC[],MATCH($B47,MMWR_RATING_STATE_ROLLUP_PMC[MMWR_RATING_STATE_ROLLUP_PMC],0),MATCH(D$9,MMWR_RATING_STATE_ROLLUP_PMC[#Headers],0)),"ERROR"))</f>
        <v>67.0997807018</v>
      </c>
      <c r="E47" s="156">
        <f>IF($B47=" ","",IFERROR(INDEX(MMWR_RATING_STATE_ROLLUP_PMC[],MATCH($B47,MMWR_RATING_STATE_ROLLUP_PMC[MMWR_RATING_STATE_ROLLUP_PMC],0),MATCH(E$9,MMWR_RATING_STATE_ROLLUP_PMC[#Headers],0))/$C47,"ERROR"))</f>
        <v>0.13596491228070176</v>
      </c>
      <c r="F47" s="154">
        <f>IF($B47=" ","",IFERROR(INDEX(MMWR_RATING_STATE_ROLLUP_PMC[],MATCH($B47,MMWR_RATING_STATE_ROLLUP_PMC[MMWR_RATING_STATE_ROLLUP_PMC],0),MATCH(F$9,MMWR_RATING_STATE_ROLLUP_PMC[#Headers],0)),"ERROR"))</f>
        <v>124</v>
      </c>
      <c r="G47" s="154">
        <f>IF($B47=" ","",IFERROR(INDEX(MMWR_RATING_STATE_ROLLUP_PMC[],MATCH($B47,MMWR_RATING_STATE_ROLLUP_PMC[MMWR_RATING_STATE_ROLLUP_PMC],0),MATCH(G$9,MMWR_RATING_STATE_ROLLUP_PMC[#Headers],0)),"ERROR"))</f>
        <v>1716</v>
      </c>
      <c r="H47" s="155">
        <f>IF($B47=" ","",IFERROR(INDEX(MMWR_RATING_STATE_ROLLUP_PMC[],MATCH($B47,MMWR_RATING_STATE_ROLLUP_PMC[MMWR_RATING_STATE_ROLLUP_PMC],0),MATCH(H$9,MMWR_RATING_STATE_ROLLUP_PMC[#Headers],0)),"ERROR"))</f>
        <v>90.693548387099995</v>
      </c>
      <c r="I47" s="155">
        <f>IF($B47=" ","",IFERROR(INDEX(MMWR_RATING_STATE_ROLLUP_PMC[],MATCH($B47,MMWR_RATING_STATE_ROLLUP_PMC[MMWR_RATING_STATE_ROLLUP_PMC],0),MATCH(I$9,MMWR_RATING_STATE_ROLLUP_PMC[#Headers],0)),"ERROR"))</f>
        <v>99.089160839200005</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273</v>
      </c>
      <c r="D48" s="155">
        <f>IF($B48=" ","",IFERROR(INDEX(MMWR_RATING_STATE_ROLLUP_PMC[],MATCH($B48,MMWR_RATING_STATE_ROLLUP_PMC[MMWR_RATING_STATE_ROLLUP_PMC],0),MATCH(D$9,MMWR_RATING_STATE_ROLLUP_PMC[#Headers],0)),"ERROR"))</f>
        <v>73.783882783899998</v>
      </c>
      <c r="E48" s="156">
        <f>IF($B48=" ","",IFERROR(INDEX(MMWR_RATING_STATE_ROLLUP_PMC[],MATCH($B48,MMWR_RATING_STATE_ROLLUP_PMC[MMWR_RATING_STATE_ROLLUP_PMC],0),MATCH(E$9,MMWR_RATING_STATE_ROLLUP_PMC[#Headers],0))/$C48,"ERROR"))</f>
        <v>0.15018315018315018</v>
      </c>
      <c r="F48" s="154">
        <f>IF($B48=" ","",IFERROR(INDEX(MMWR_RATING_STATE_ROLLUP_PMC[],MATCH($B48,MMWR_RATING_STATE_ROLLUP_PMC[MMWR_RATING_STATE_ROLLUP_PMC],0),MATCH(F$9,MMWR_RATING_STATE_ROLLUP_PMC[#Headers],0)),"ERROR"))</f>
        <v>41</v>
      </c>
      <c r="G48" s="154">
        <f>IF($B48=" ","",IFERROR(INDEX(MMWR_RATING_STATE_ROLLUP_PMC[],MATCH($B48,MMWR_RATING_STATE_ROLLUP_PMC[MMWR_RATING_STATE_ROLLUP_PMC],0),MATCH(G$9,MMWR_RATING_STATE_ROLLUP_PMC[#Headers],0)),"ERROR"))</f>
        <v>578</v>
      </c>
      <c r="H48" s="155">
        <f>IF($B48=" ","",IFERROR(INDEX(MMWR_RATING_STATE_ROLLUP_PMC[],MATCH($B48,MMWR_RATING_STATE_ROLLUP_PMC[MMWR_RATING_STATE_ROLLUP_PMC],0),MATCH(H$9,MMWR_RATING_STATE_ROLLUP_PMC[#Headers],0)),"ERROR"))</f>
        <v>107.0487804878</v>
      </c>
      <c r="I48" s="155">
        <f>IF($B48=" ","",IFERROR(INDEX(MMWR_RATING_STATE_ROLLUP_PMC[],MATCH($B48,MMWR_RATING_STATE_ROLLUP_PMC[MMWR_RATING_STATE_ROLLUP_PMC],0),MATCH(I$9,MMWR_RATING_STATE_ROLLUP_PMC[#Headers],0)),"ERROR"))</f>
        <v>95.636678200700004</v>
      </c>
      <c r="J48" s="42"/>
      <c r="K48" s="42"/>
      <c r="L48" s="42"/>
      <c r="M48" s="42"/>
      <c r="N48" s="28"/>
    </row>
    <row r="49" spans="1:14" x14ac:dyDescent="0.2">
      <c r="A49" s="25"/>
      <c r="B49" s="341" t="s">
        <v>1040</v>
      </c>
      <c r="C49" s="342"/>
      <c r="D49" s="342"/>
      <c r="E49" s="342"/>
      <c r="F49" s="342"/>
      <c r="G49" s="342"/>
      <c r="H49" s="342"/>
      <c r="I49" s="342"/>
      <c r="J49" s="342"/>
      <c r="K49" s="342"/>
      <c r="L49" s="342"/>
      <c r="M49" s="392"/>
      <c r="N49" s="28"/>
    </row>
    <row r="50" spans="1:14" x14ac:dyDescent="0.2">
      <c r="A50" s="25"/>
      <c r="B50" s="41" t="s">
        <v>1039</v>
      </c>
      <c r="C50" s="154">
        <f>IF($B50=" ","",IFERROR(INDEX(MMWR_RATING_STATE_ROLLUP_QST[],MATCH($B50,MMWR_RATING_STATE_ROLLUP_QST[MMWR_RATING_STATE_ROLLUP_QST],0),MATCH(C$9,MMWR_RATING_STATE_ROLLUP_QST[#Headers],0)),"ERROR"))</f>
        <v>8495</v>
      </c>
      <c r="D50" s="155">
        <f>IF($B50=" ","",IFERROR(INDEX(MMWR_RATING_STATE_ROLLUP_QST[],MATCH($B50,MMWR_RATING_STATE_ROLLUP_QST[MMWR_RATING_STATE_ROLLUP_QST],0),MATCH(D$9,MMWR_RATING_STATE_ROLLUP_QST[#Headers],0)),"ERROR"))</f>
        <v>86.990700411999995</v>
      </c>
      <c r="E50" s="156">
        <f>IF($B50=" ","",IFERROR(INDEX(MMWR_RATING_STATE_ROLLUP_QST[],MATCH($B50,MMWR_RATING_STATE_ROLLUP_QST[MMWR_RATING_STATE_ROLLUP_QST],0),MATCH(E$9,MMWR_RATING_STATE_ROLLUP_QST[#Headers],0))/$C50,"ERROR"))</f>
        <v>0.26356680400235433</v>
      </c>
      <c r="F50" s="154">
        <f>IF($B50=" ","",IFERROR(INDEX(MMWR_RATING_STATE_ROLLUP_QST[],MATCH($B50,MMWR_RATING_STATE_ROLLUP_QST[MMWR_RATING_STATE_ROLLUP_QST],0),MATCH(F$9,MMWR_RATING_STATE_ROLLUP_QST[#Headers],0)),"ERROR"))</f>
        <v>1483</v>
      </c>
      <c r="G50" s="154">
        <f>IF($B50=" ","",IFERROR(INDEX(MMWR_RATING_STATE_ROLLUP_QST[],MATCH($B50,MMWR_RATING_STATE_ROLLUP_QST[MMWR_RATING_STATE_ROLLUP_QST],0),MATCH(G$9,MMWR_RATING_STATE_ROLLUP_QST[#Headers],0)),"ERROR"))</f>
        <v>13056</v>
      </c>
      <c r="H50" s="155">
        <f>IF($B50=" ","",IFERROR(INDEX(MMWR_RATING_STATE_ROLLUP_QST[],MATCH($B50,MMWR_RATING_STATE_ROLLUP_QST[MMWR_RATING_STATE_ROLLUP_QST],0),MATCH(H$9,MMWR_RATING_STATE_ROLLUP_QST[#Headers],0)),"ERROR"))</f>
        <v>137.26230613620001</v>
      </c>
      <c r="I50" s="155">
        <f>IF($B50=" ","",IFERROR(INDEX(MMWR_RATING_STATE_ROLLUP_QST[],MATCH($B50,MMWR_RATING_STATE_ROLLUP_QST[MMWR_RATING_STATE_ROLLUP_QST],0),MATCH(I$9,MMWR_RATING_STATE_ROLLUP_QST[#Headers],0)),"ERROR"))</f>
        <v>145.3280484069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2007</v>
      </c>
      <c r="D51" s="155">
        <f>IF($B51=" ","",IFERROR(INDEX(MMWR_RATING_STATE_ROLLUP_QST[],MATCH($B51,MMWR_RATING_STATE_ROLLUP_QST[MMWR_RATING_STATE_ROLLUP_QST],0),MATCH(D$9,MMWR_RATING_STATE_ROLLUP_QST[#Headers],0)),"ERROR"))</f>
        <v>90.0378674639</v>
      </c>
      <c r="E51" s="156">
        <f>IF($B51=" ","",IFERROR(INDEX(MMWR_RATING_STATE_ROLLUP_QST[],MATCH($B51,MMWR_RATING_STATE_ROLLUP_QST[MMWR_RATING_STATE_ROLLUP_QST],0),MATCH(E$9,MMWR_RATING_STATE_ROLLUP_QST[#Headers],0))/$C51,"ERROR"))</f>
        <v>0.28849028400597909</v>
      </c>
      <c r="F51" s="154">
        <f>IF($B51=" ","",IFERROR(INDEX(MMWR_RATING_STATE_ROLLUP_QST[],MATCH($B51,MMWR_RATING_STATE_ROLLUP_QST[MMWR_RATING_STATE_ROLLUP_QST],0),MATCH(F$9,MMWR_RATING_STATE_ROLLUP_QST[#Headers],0)),"ERROR"))</f>
        <v>227</v>
      </c>
      <c r="G51" s="154">
        <f>IF($B51=" ","",IFERROR(INDEX(MMWR_RATING_STATE_ROLLUP_QST[],MATCH($B51,MMWR_RATING_STATE_ROLLUP_QST[MMWR_RATING_STATE_ROLLUP_QST],0),MATCH(G$9,MMWR_RATING_STATE_ROLLUP_QST[#Headers],0)),"ERROR"))</f>
        <v>2850</v>
      </c>
      <c r="H51" s="155">
        <f>IF($B51=" ","",IFERROR(INDEX(MMWR_RATING_STATE_ROLLUP_QST[],MATCH($B51,MMWR_RATING_STATE_ROLLUP_QST[MMWR_RATING_STATE_ROLLUP_QST],0),MATCH(H$9,MMWR_RATING_STATE_ROLLUP_QST[#Headers],0)),"ERROR"))</f>
        <v>154.81057268719999</v>
      </c>
      <c r="I51" s="155">
        <f>IF($B51=" ","",IFERROR(INDEX(MMWR_RATING_STATE_ROLLUP_QST[],MATCH($B51,MMWR_RATING_STATE_ROLLUP_QST[MMWR_RATING_STATE_ROLLUP_QST],0),MATCH(I$9,MMWR_RATING_STATE_ROLLUP_QST[#Headers],0)),"ERROR"))</f>
        <v>153.24842105260001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48</v>
      </c>
      <c r="D52" s="155">
        <f>IF($B52=" ","",IFERROR(INDEX(MMWR_RATING_STATE_ROLLUP_QST[],MATCH($B52,MMWR_RATING_STATE_ROLLUP_QST[MMWR_RATING_STATE_ROLLUP_QST],0),MATCH(D$9,MMWR_RATING_STATE_ROLLUP_QST[#Headers],0)),"ERROR"))</f>
        <v>62.75</v>
      </c>
      <c r="E52" s="156">
        <f>IF($B52=" ","",IFERROR(INDEX(MMWR_RATING_STATE_ROLLUP_QST[],MATCH($B52,MMWR_RATING_STATE_ROLLUP_QST[MMWR_RATING_STATE_ROLLUP_QST],0),MATCH(E$9,MMWR_RATING_STATE_ROLLUP_QST[#Headers],0))/$C52,"ERROR"))</f>
        <v>0.125</v>
      </c>
      <c r="F52" s="154">
        <f>IF($B52=" ","",IFERROR(INDEX(MMWR_RATING_STATE_ROLLUP_QST[],MATCH($B52,MMWR_RATING_STATE_ROLLUP_QST[MMWR_RATING_STATE_ROLLUP_QST],0),MATCH(F$9,MMWR_RATING_STATE_ROLLUP_QST[#Headers],0)),"ERROR"))</f>
        <v>7</v>
      </c>
      <c r="G52" s="154">
        <f>IF($B52=" ","",IFERROR(INDEX(MMWR_RATING_STATE_ROLLUP_QST[],MATCH($B52,MMWR_RATING_STATE_ROLLUP_QST[MMWR_RATING_STATE_ROLLUP_QST],0),MATCH(G$9,MMWR_RATING_STATE_ROLLUP_QST[#Headers],0)),"ERROR"))</f>
        <v>74</v>
      </c>
      <c r="H52" s="155">
        <f>IF($B52=" ","",IFERROR(INDEX(MMWR_RATING_STATE_ROLLUP_QST[],MATCH($B52,MMWR_RATING_STATE_ROLLUP_QST[MMWR_RATING_STATE_ROLLUP_QST],0),MATCH(H$9,MMWR_RATING_STATE_ROLLUP_QST[#Headers],0)),"ERROR"))</f>
        <v>177.28571428570001</v>
      </c>
      <c r="I52" s="155">
        <f>IF($B52=" ","",IFERROR(INDEX(MMWR_RATING_STATE_ROLLUP_QST[],MATCH($B52,MMWR_RATING_STATE_ROLLUP_QST[MMWR_RATING_STATE_ROLLUP_QST],0),MATCH(I$9,MMWR_RATING_STATE_ROLLUP_QST[#Headers],0)),"ERROR"))</f>
        <v>146.2567567568</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16</v>
      </c>
      <c r="D53" s="155">
        <f>IF($B53=" ","",IFERROR(INDEX(MMWR_RATING_STATE_ROLLUP_QST[],MATCH($B53,MMWR_RATING_STATE_ROLLUP_QST[MMWR_RATING_STATE_ROLLUP_QST],0),MATCH(D$9,MMWR_RATING_STATE_ROLLUP_QST[#Headers],0)),"ERROR"))</f>
        <v>132.3125</v>
      </c>
      <c r="E53" s="156">
        <f>IF($B53=" ","",IFERROR(INDEX(MMWR_RATING_STATE_ROLLUP_QST[],MATCH($B53,MMWR_RATING_STATE_ROLLUP_QST[MMWR_RATING_STATE_ROLLUP_QST],0),MATCH(E$9,MMWR_RATING_STATE_ROLLUP_QST[#Headers],0))/$C53,"ERROR"))</f>
        <v>0.5</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21</v>
      </c>
      <c r="H53" s="155">
        <f>IF($B53=" ","",IFERROR(INDEX(MMWR_RATING_STATE_ROLLUP_QST[],MATCH($B53,MMWR_RATING_STATE_ROLLUP_QST[MMWR_RATING_STATE_ROLLUP_QST],0),MATCH(H$9,MMWR_RATING_STATE_ROLLUP_QST[#Headers],0)),"ERROR"))</f>
        <v>151</v>
      </c>
      <c r="I53" s="155">
        <f>IF($B53=" ","",IFERROR(INDEX(MMWR_RATING_STATE_ROLLUP_QST[],MATCH($B53,MMWR_RATING_STATE_ROLLUP_QST[MMWR_RATING_STATE_ROLLUP_QST],0),MATCH(I$9,MMWR_RATING_STATE_ROLLUP_QST[#Headers],0)),"ERROR"))</f>
        <v>142.80952380950001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16</v>
      </c>
      <c r="D54" s="155">
        <f>IF($B54=" ","",IFERROR(INDEX(MMWR_RATING_STATE_ROLLUP_QST[],MATCH($B54,MMWR_RATING_STATE_ROLLUP_QST[MMWR_RATING_STATE_ROLLUP_QST],0),MATCH(D$9,MMWR_RATING_STATE_ROLLUP_QST[#Headers],0)),"ERROR"))</f>
        <v>103</v>
      </c>
      <c r="E54" s="156">
        <f>IF($B54=" ","",IFERROR(INDEX(MMWR_RATING_STATE_ROLLUP_QST[],MATCH($B54,MMWR_RATING_STATE_ROLLUP_QST[MMWR_RATING_STATE_ROLLUP_QST],0),MATCH(E$9,MMWR_RATING_STATE_ROLLUP_QST[#Headers],0))/$C54,"ERROR"))</f>
        <v>0.375</v>
      </c>
      <c r="F54" s="154">
        <f>IF($B54=" ","",IFERROR(INDEX(MMWR_RATING_STATE_ROLLUP_QST[],MATCH($B54,MMWR_RATING_STATE_ROLLUP_QST[MMWR_RATING_STATE_ROLLUP_QST],0),MATCH(F$9,MMWR_RATING_STATE_ROLLUP_QST[#Headers],0)),"ERROR"))</f>
        <v>1</v>
      </c>
      <c r="G54" s="154">
        <f>IF($B54=" ","",IFERROR(INDEX(MMWR_RATING_STATE_ROLLUP_QST[],MATCH($B54,MMWR_RATING_STATE_ROLLUP_QST[MMWR_RATING_STATE_ROLLUP_QST],0),MATCH(G$9,MMWR_RATING_STATE_ROLLUP_QST[#Headers],0)),"ERROR"))</f>
        <v>22</v>
      </c>
      <c r="H54" s="155">
        <f>IF($B54=" ","",IFERROR(INDEX(MMWR_RATING_STATE_ROLLUP_QST[],MATCH($B54,MMWR_RATING_STATE_ROLLUP_QST[MMWR_RATING_STATE_ROLLUP_QST],0),MATCH(H$9,MMWR_RATING_STATE_ROLLUP_QST[#Headers],0)),"ERROR"))</f>
        <v>133</v>
      </c>
      <c r="I54" s="155">
        <f>IF($B54=" ","",IFERROR(INDEX(MMWR_RATING_STATE_ROLLUP_QST[],MATCH($B54,MMWR_RATING_STATE_ROLLUP_QST[MMWR_RATING_STATE_ROLLUP_QST],0),MATCH(I$9,MMWR_RATING_STATE_ROLLUP_QST[#Headers],0)),"ERROR"))</f>
        <v>161.8181818182</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19</v>
      </c>
      <c r="D55" s="155">
        <f>IF($B55=" ","",IFERROR(INDEX(MMWR_RATING_STATE_ROLLUP_QST[],MATCH($B55,MMWR_RATING_STATE_ROLLUP_QST[MMWR_RATING_STATE_ROLLUP_QST],0),MATCH(D$9,MMWR_RATING_STATE_ROLLUP_QST[#Headers],0)),"ERROR"))</f>
        <v>99.684210526300006</v>
      </c>
      <c r="E55" s="156">
        <f>IF($B55=" ","",IFERROR(INDEX(MMWR_RATING_STATE_ROLLUP_QST[],MATCH($B55,MMWR_RATING_STATE_ROLLUP_QST[MMWR_RATING_STATE_ROLLUP_QST],0),MATCH(E$9,MMWR_RATING_STATE_ROLLUP_QST[#Headers],0))/$C55,"ERROR"))</f>
        <v>0.42105263157894735</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31</v>
      </c>
      <c r="H55" s="155">
        <f>IF($B55=" ","",IFERROR(INDEX(MMWR_RATING_STATE_ROLLUP_QST[],MATCH($B55,MMWR_RATING_STATE_ROLLUP_QST[MMWR_RATING_STATE_ROLLUP_QST],0),MATCH(H$9,MMWR_RATING_STATE_ROLLUP_QST[#Headers],0)),"ERROR"))</f>
        <v>189</v>
      </c>
      <c r="I55" s="155">
        <f>IF($B55=" ","",IFERROR(INDEX(MMWR_RATING_STATE_ROLLUP_QST[],MATCH($B55,MMWR_RATING_STATE_ROLLUP_QST[MMWR_RATING_STATE_ROLLUP_QST],0),MATCH(I$9,MMWR_RATING_STATE_ROLLUP_QST[#Headers],0)),"ERROR"))</f>
        <v>152.90322580649999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212</v>
      </c>
      <c r="D56" s="155">
        <f>IF($B56=" ","",IFERROR(INDEX(MMWR_RATING_STATE_ROLLUP_QST[],MATCH($B56,MMWR_RATING_STATE_ROLLUP_QST[MMWR_RATING_STATE_ROLLUP_QST],0),MATCH(D$9,MMWR_RATING_STATE_ROLLUP_QST[#Headers],0)),"ERROR"))</f>
        <v>86.877358490600002</v>
      </c>
      <c r="E56" s="156">
        <f>IF($B56=" ","",IFERROR(INDEX(MMWR_RATING_STATE_ROLLUP_QST[],MATCH($B56,MMWR_RATING_STATE_ROLLUP_QST[MMWR_RATING_STATE_ROLLUP_QST],0),MATCH(E$9,MMWR_RATING_STATE_ROLLUP_QST[#Headers],0))/$C56,"ERROR"))</f>
        <v>0.26415094339622641</v>
      </c>
      <c r="F56" s="154">
        <f>IF($B56=" ","",IFERROR(INDEX(MMWR_RATING_STATE_ROLLUP_QST[],MATCH($B56,MMWR_RATING_STATE_ROLLUP_QST[MMWR_RATING_STATE_ROLLUP_QST],0),MATCH(F$9,MMWR_RATING_STATE_ROLLUP_QST[#Headers],0)),"ERROR"))</f>
        <v>19</v>
      </c>
      <c r="G56" s="154">
        <f>IF($B56=" ","",IFERROR(INDEX(MMWR_RATING_STATE_ROLLUP_QST[],MATCH($B56,MMWR_RATING_STATE_ROLLUP_QST[MMWR_RATING_STATE_ROLLUP_QST],0),MATCH(G$9,MMWR_RATING_STATE_ROLLUP_QST[#Headers],0)),"ERROR"))</f>
        <v>310</v>
      </c>
      <c r="H56" s="155">
        <f>IF($B56=" ","",IFERROR(INDEX(MMWR_RATING_STATE_ROLLUP_QST[],MATCH($B56,MMWR_RATING_STATE_ROLLUP_QST[MMWR_RATING_STATE_ROLLUP_QST],0),MATCH(H$9,MMWR_RATING_STATE_ROLLUP_QST[#Headers],0)),"ERROR"))</f>
        <v>163.63157894739999</v>
      </c>
      <c r="I56" s="155">
        <f>IF($B56=" ","",IFERROR(INDEX(MMWR_RATING_STATE_ROLLUP_QST[],MATCH($B56,MMWR_RATING_STATE_ROLLUP_QST[MMWR_RATING_STATE_ROLLUP_QST],0),MATCH(I$9,MMWR_RATING_STATE_ROLLUP_QST[#Headers],0)),"ERROR"))</f>
        <v>152.25483870970001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73</v>
      </c>
      <c r="D57" s="155">
        <f>IF($B57=" ","",IFERROR(INDEX(MMWR_RATING_STATE_ROLLUP_QST[],MATCH($B57,MMWR_RATING_STATE_ROLLUP_QST[MMWR_RATING_STATE_ROLLUP_QST],0),MATCH(D$9,MMWR_RATING_STATE_ROLLUP_QST[#Headers],0)),"ERROR"))</f>
        <v>72.712328767100004</v>
      </c>
      <c r="E57" s="156">
        <f>IF($B57=" ","",IFERROR(INDEX(MMWR_RATING_STATE_ROLLUP_QST[],MATCH($B57,MMWR_RATING_STATE_ROLLUP_QST[MMWR_RATING_STATE_ROLLUP_QST],0),MATCH(E$9,MMWR_RATING_STATE_ROLLUP_QST[#Headers],0))/$C57,"ERROR"))</f>
        <v>0.19178082191780821</v>
      </c>
      <c r="F57" s="154">
        <f>IF($B57=" ","",IFERROR(INDEX(MMWR_RATING_STATE_ROLLUP_QST[],MATCH($B57,MMWR_RATING_STATE_ROLLUP_QST[MMWR_RATING_STATE_ROLLUP_QST],0),MATCH(F$9,MMWR_RATING_STATE_ROLLUP_QST[#Headers],0)),"ERROR"))</f>
        <v>11</v>
      </c>
      <c r="G57" s="154">
        <f>IF($B57=" ","",IFERROR(INDEX(MMWR_RATING_STATE_ROLLUP_QST[],MATCH($B57,MMWR_RATING_STATE_ROLLUP_QST[MMWR_RATING_STATE_ROLLUP_QST],0),MATCH(G$9,MMWR_RATING_STATE_ROLLUP_QST[#Headers],0)),"ERROR"))</f>
        <v>127</v>
      </c>
      <c r="H57" s="155">
        <f>IF($B57=" ","",IFERROR(INDEX(MMWR_RATING_STATE_ROLLUP_QST[],MATCH($B57,MMWR_RATING_STATE_ROLLUP_QST[MMWR_RATING_STATE_ROLLUP_QST],0),MATCH(H$9,MMWR_RATING_STATE_ROLLUP_QST[#Headers],0)),"ERROR"))</f>
        <v>164.45454545449999</v>
      </c>
      <c r="I57" s="155">
        <f>IF($B57=" ","",IFERROR(INDEX(MMWR_RATING_STATE_ROLLUP_QST[],MATCH($B57,MMWR_RATING_STATE_ROLLUP_QST[MMWR_RATING_STATE_ROLLUP_QST],0),MATCH(I$9,MMWR_RATING_STATE_ROLLUP_QST[#Headers],0)),"ERROR"))</f>
        <v>148.3307086614</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22</v>
      </c>
      <c r="D58" s="155">
        <f>IF($B58=" ","",IFERROR(INDEX(MMWR_RATING_STATE_ROLLUP_QST[],MATCH($B58,MMWR_RATING_STATE_ROLLUP_QST[MMWR_RATING_STATE_ROLLUP_QST],0),MATCH(D$9,MMWR_RATING_STATE_ROLLUP_QST[#Headers],0)),"ERROR"))</f>
        <v>90.681818181799997</v>
      </c>
      <c r="E58" s="156">
        <f>IF($B58=" ","",IFERROR(INDEX(MMWR_RATING_STATE_ROLLUP_QST[],MATCH($B58,MMWR_RATING_STATE_ROLLUP_QST[MMWR_RATING_STATE_ROLLUP_QST],0),MATCH(E$9,MMWR_RATING_STATE_ROLLUP_QST[#Headers],0))/$C58,"ERROR"))</f>
        <v>0.31818181818181818</v>
      </c>
      <c r="F58" s="154">
        <f>IF($B58=" ","",IFERROR(INDEX(MMWR_RATING_STATE_ROLLUP_QST[],MATCH($B58,MMWR_RATING_STATE_ROLLUP_QST[MMWR_RATING_STATE_ROLLUP_QST],0),MATCH(F$9,MMWR_RATING_STATE_ROLLUP_QST[#Headers],0)),"ERROR"))</f>
        <v>1</v>
      </c>
      <c r="G58" s="154">
        <f>IF($B58=" ","",IFERROR(INDEX(MMWR_RATING_STATE_ROLLUP_QST[],MATCH($B58,MMWR_RATING_STATE_ROLLUP_QST[MMWR_RATING_STATE_ROLLUP_QST],0),MATCH(G$9,MMWR_RATING_STATE_ROLLUP_QST[#Headers],0)),"ERROR"))</f>
        <v>30</v>
      </c>
      <c r="H58" s="155">
        <f>IF($B58=" ","",IFERROR(INDEX(MMWR_RATING_STATE_ROLLUP_QST[],MATCH($B58,MMWR_RATING_STATE_ROLLUP_QST[MMWR_RATING_STATE_ROLLUP_QST],0),MATCH(H$9,MMWR_RATING_STATE_ROLLUP_QST[#Headers],0)),"ERROR"))</f>
        <v>113</v>
      </c>
      <c r="I58" s="155">
        <f>IF($B58=" ","",IFERROR(INDEX(MMWR_RATING_STATE_ROLLUP_QST[],MATCH($B58,MMWR_RATING_STATE_ROLLUP_QST[MMWR_RATING_STATE_ROLLUP_QST],0),MATCH(I$9,MMWR_RATING_STATE_ROLLUP_QST[#Headers],0)),"ERROR"))</f>
        <v>152.9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109</v>
      </c>
      <c r="D59" s="155">
        <f>IF($B59=" ","",IFERROR(INDEX(MMWR_RATING_STATE_ROLLUP_QST[],MATCH($B59,MMWR_RATING_STATE_ROLLUP_QST[MMWR_RATING_STATE_ROLLUP_QST],0),MATCH(D$9,MMWR_RATING_STATE_ROLLUP_QST[#Headers],0)),"ERROR"))</f>
        <v>95.504587155999999</v>
      </c>
      <c r="E59" s="156">
        <f>IF($B59=" ","",IFERROR(INDEX(MMWR_RATING_STATE_ROLLUP_QST[],MATCH($B59,MMWR_RATING_STATE_ROLLUP_QST[MMWR_RATING_STATE_ROLLUP_QST],0),MATCH(E$9,MMWR_RATING_STATE_ROLLUP_QST[#Headers],0))/$C59,"ERROR"))</f>
        <v>0.33944954128440369</v>
      </c>
      <c r="F59" s="154">
        <f>IF($B59=" ","",IFERROR(INDEX(MMWR_RATING_STATE_ROLLUP_QST[],MATCH($B59,MMWR_RATING_STATE_ROLLUP_QST[MMWR_RATING_STATE_ROLLUP_QST],0),MATCH(F$9,MMWR_RATING_STATE_ROLLUP_QST[#Headers],0)),"ERROR"))</f>
        <v>12</v>
      </c>
      <c r="G59" s="154">
        <f>IF($B59=" ","",IFERROR(INDEX(MMWR_RATING_STATE_ROLLUP_QST[],MATCH($B59,MMWR_RATING_STATE_ROLLUP_QST[MMWR_RATING_STATE_ROLLUP_QST],0),MATCH(G$9,MMWR_RATING_STATE_ROLLUP_QST[#Headers],0)),"ERROR"))</f>
        <v>123</v>
      </c>
      <c r="H59" s="155">
        <f>IF($B59=" ","",IFERROR(INDEX(MMWR_RATING_STATE_ROLLUP_QST[],MATCH($B59,MMWR_RATING_STATE_ROLLUP_QST[MMWR_RATING_STATE_ROLLUP_QST],0),MATCH(H$9,MMWR_RATING_STATE_ROLLUP_QST[#Headers],0)),"ERROR"))</f>
        <v>124.9166666667</v>
      </c>
      <c r="I59" s="155">
        <f>IF($B59=" ","",IFERROR(INDEX(MMWR_RATING_STATE_ROLLUP_QST[],MATCH($B59,MMWR_RATING_STATE_ROLLUP_QST[MMWR_RATING_STATE_ROLLUP_QST],0),MATCH(I$9,MMWR_RATING_STATE_ROLLUP_QST[#Headers],0)),"ERROR"))</f>
        <v>146.9024390244</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225</v>
      </c>
      <c r="D60" s="155">
        <f>IF($B60=" ","",IFERROR(INDEX(MMWR_RATING_STATE_ROLLUP_QST[],MATCH($B60,MMWR_RATING_STATE_ROLLUP_QST[MMWR_RATING_STATE_ROLLUP_QST],0),MATCH(D$9,MMWR_RATING_STATE_ROLLUP_QST[#Headers],0)),"ERROR"))</f>
        <v>84.826666666700007</v>
      </c>
      <c r="E60" s="156">
        <f>IF($B60=" ","",IFERROR(INDEX(MMWR_RATING_STATE_ROLLUP_QST[],MATCH($B60,MMWR_RATING_STATE_ROLLUP_QST[MMWR_RATING_STATE_ROLLUP_QST],0),MATCH(E$9,MMWR_RATING_STATE_ROLLUP_QST[#Headers],0))/$C60,"ERROR"))</f>
        <v>0.26222222222222225</v>
      </c>
      <c r="F60" s="154">
        <f>IF($B60=" ","",IFERROR(INDEX(MMWR_RATING_STATE_ROLLUP_QST[],MATCH($B60,MMWR_RATING_STATE_ROLLUP_QST[MMWR_RATING_STATE_ROLLUP_QST],0),MATCH(F$9,MMWR_RATING_STATE_ROLLUP_QST[#Headers],0)),"ERROR"))</f>
        <v>29</v>
      </c>
      <c r="G60" s="154">
        <f>IF($B60=" ","",IFERROR(INDEX(MMWR_RATING_STATE_ROLLUP_QST[],MATCH($B60,MMWR_RATING_STATE_ROLLUP_QST[MMWR_RATING_STATE_ROLLUP_QST],0),MATCH(G$9,MMWR_RATING_STATE_ROLLUP_QST[#Headers],0)),"ERROR"))</f>
        <v>309</v>
      </c>
      <c r="H60" s="155">
        <f>IF($B60=" ","",IFERROR(INDEX(MMWR_RATING_STATE_ROLLUP_QST[],MATCH($B60,MMWR_RATING_STATE_ROLLUP_QST[MMWR_RATING_STATE_ROLLUP_QST],0),MATCH(H$9,MMWR_RATING_STATE_ROLLUP_QST[#Headers],0)),"ERROR"))</f>
        <v>141.10344827590001</v>
      </c>
      <c r="I60" s="155">
        <f>IF($B60=" ","",IFERROR(INDEX(MMWR_RATING_STATE_ROLLUP_QST[],MATCH($B60,MMWR_RATING_STATE_ROLLUP_QST[MMWR_RATING_STATE_ROLLUP_QST],0),MATCH(I$9,MMWR_RATING_STATE_ROLLUP_QST[#Headers],0)),"ERROR"))</f>
        <v>140.715210356</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493</v>
      </c>
      <c r="D61" s="155">
        <f>IF($B61=" ","",IFERROR(INDEX(MMWR_RATING_STATE_ROLLUP_QST[],MATCH($B61,MMWR_RATING_STATE_ROLLUP_QST[MMWR_RATING_STATE_ROLLUP_QST],0),MATCH(D$9,MMWR_RATING_STATE_ROLLUP_QST[#Headers],0)),"ERROR"))</f>
        <v>95.687626774799995</v>
      </c>
      <c r="E61" s="156">
        <f>IF($B61=" ","",IFERROR(INDEX(MMWR_RATING_STATE_ROLLUP_QST[],MATCH($B61,MMWR_RATING_STATE_ROLLUP_QST[MMWR_RATING_STATE_ROLLUP_QST],0),MATCH(E$9,MMWR_RATING_STATE_ROLLUP_QST[#Headers],0))/$C61,"ERROR"))</f>
        <v>0.32860040567951321</v>
      </c>
      <c r="F61" s="154">
        <f>IF($B61=" ","",IFERROR(INDEX(MMWR_RATING_STATE_ROLLUP_QST[],MATCH($B61,MMWR_RATING_STATE_ROLLUP_QST[MMWR_RATING_STATE_ROLLUP_QST],0),MATCH(F$9,MMWR_RATING_STATE_ROLLUP_QST[#Headers],0)),"ERROR"))</f>
        <v>63</v>
      </c>
      <c r="G61" s="154">
        <f>IF($B61=" ","",IFERROR(INDEX(MMWR_RATING_STATE_ROLLUP_QST[],MATCH($B61,MMWR_RATING_STATE_ROLLUP_QST[MMWR_RATING_STATE_ROLLUP_QST],0),MATCH(G$9,MMWR_RATING_STATE_ROLLUP_QST[#Headers],0)),"ERROR"))</f>
        <v>702</v>
      </c>
      <c r="H61" s="155">
        <f>IF($B61=" ","",IFERROR(INDEX(MMWR_RATING_STATE_ROLLUP_QST[],MATCH($B61,MMWR_RATING_STATE_ROLLUP_QST[MMWR_RATING_STATE_ROLLUP_QST],0),MATCH(H$9,MMWR_RATING_STATE_ROLLUP_QST[#Headers],0)),"ERROR"))</f>
        <v>154.7777777778</v>
      </c>
      <c r="I61" s="155">
        <f>IF($B61=" ","",IFERROR(INDEX(MMWR_RATING_STATE_ROLLUP_QST[],MATCH($B61,MMWR_RATING_STATE_ROLLUP_QST[MMWR_RATING_STATE_ROLLUP_QST],0),MATCH(I$9,MMWR_RATING_STATE_ROLLUP_QST[#Headers],0)),"ERROR"))</f>
        <v>154.1652421652</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165</v>
      </c>
      <c r="D62" s="155">
        <f>IF($B62=" ","",IFERROR(INDEX(MMWR_RATING_STATE_ROLLUP_QST[],MATCH($B62,MMWR_RATING_STATE_ROLLUP_QST[MMWR_RATING_STATE_ROLLUP_QST],0),MATCH(D$9,MMWR_RATING_STATE_ROLLUP_QST[#Headers],0)),"ERROR"))</f>
        <v>92.321212121200006</v>
      </c>
      <c r="E62" s="156">
        <f>IF($B62=" ","",IFERROR(INDEX(MMWR_RATING_STATE_ROLLUP_QST[],MATCH($B62,MMWR_RATING_STATE_ROLLUP_QST[MMWR_RATING_STATE_ROLLUP_QST],0),MATCH(E$9,MMWR_RATING_STATE_ROLLUP_QST[#Headers],0))/$C62,"ERROR"))</f>
        <v>0.25454545454545452</v>
      </c>
      <c r="F62" s="154">
        <f>IF($B62=" ","",IFERROR(INDEX(MMWR_RATING_STATE_ROLLUP_QST[],MATCH($B62,MMWR_RATING_STATE_ROLLUP_QST[MMWR_RATING_STATE_ROLLUP_QST],0),MATCH(F$9,MMWR_RATING_STATE_ROLLUP_QST[#Headers],0)),"ERROR"))</f>
        <v>20</v>
      </c>
      <c r="G62" s="154">
        <f>IF($B62=" ","",IFERROR(INDEX(MMWR_RATING_STATE_ROLLUP_QST[],MATCH($B62,MMWR_RATING_STATE_ROLLUP_QST[MMWR_RATING_STATE_ROLLUP_QST],0),MATCH(G$9,MMWR_RATING_STATE_ROLLUP_QST[#Headers],0)),"ERROR"))</f>
        <v>254</v>
      </c>
      <c r="H62" s="155">
        <f>IF($B62=" ","",IFERROR(INDEX(MMWR_RATING_STATE_ROLLUP_QST[],MATCH($B62,MMWR_RATING_STATE_ROLLUP_QST[MMWR_RATING_STATE_ROLLUP_QST],0),MATCH(H$9,MMWR_RATING_STATE_ROLLUP_QST[#Headers],0)),"ERROR"))</f>
        <v>151.94999999999999</v>
      </c>
      <c r="I62" s="155">
        <f>IF($B62=" ","",IFERROR(INDEX(MMWR_RATING_STATE_ROLLUP_QST[],MATCH($B62,MMWR_RATING_STATE_ROLLUP_QST[MMWR_RATING_STATE_ROLLUP_QST],0),MATCH(I$9,MMWR_RATING_STATE_ROLLUP_QST[#Headers],0)),"ERROR"))</f>
        <v>145.53543307090001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13</v>
      </c>
      <c r="D63" s="155">
        <f>IF($B63=" ","",IFERROR(INDEX(MMWR_RATING_STATE_ROLLUP_QST[],MATCH($B63,MMWR_RATING_STATE_ROLLUP_QST[MMWR_RATING_STATE_ROLLUP_QST],0),MATCH(D$9,MMWR_RATING_STATE_ROLLUP_QST[#Headers],0)),"ERROR"))</f>
        <v>99.153846153800004</v>
      </c>
      <c r="E63" s="156">
        <f>IF($B63=" ","",IFERROR(INDEX(MMWR_RATING_STATE_ROLLUP_QST[],MATCH($B63,MMWR_RATING_STATE_ROLLUP_QST[MMWR_RATING_STATE_ROLLUP_QST],0),MATCH(E$9,MMWR_RATING_STATE_ROLLUP_QST[#Headers],0))/$C63,"ERROR"))</f>
        <v>0.30769230769230771</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14</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173.07142857139999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6</v>
      </c>
      <c r="D64" s="155">
        <f>IF($B64=" ","",IFERROR(INDEX(MMWR_RATING_STATE_ROLLUP_QST[],MATCH($B64,MMWR_RATING_STATE_ROLLUP_QST[MMWR_RATING_STATE_ROLLUP_QST],0),MATCH(D$9,MMWR_RATING_STATE_ROLLUP_QST[#Headers],0)),"ERROR"))</f>
        <v>73.5</v>
      </c>
      <c r="E64" s="156">
        <f>IF($B64=" ","",IFERROR(INDEX(MMWR_RATING_STATE_ROLLUP_QST[],MATCH($B64,MMWR_RATING_STATE_ROLLUP_QST[MMWR_RATING_STATE_ROLLUP_QST],0),MATCH(E$9,MMWR_RATING_STATE_ROLLUP_QST[#Headers],0))/$C64,"ERROR"))</f>
        <v>0.33333333333333331</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571</v>
      </c>
      <c r="D65" s="155">
        <f>IF($B65=" ","",IFERROR(INDEX(MMWR_RATING_STATE_ROLLUP_QST[],MATCH($B65,MMWR_RATING_STATE_ROLLUP_QST[MMWR_RATING_STATE_ROLLUP_QST],0),MATCH(D$9,MMWR_RATING_STATE_ROLLUP_QST[#Headers],0)),"ERROR"))</f>
        <v>89.854640980699997</v>
      </c>
      <c r="E65" s="156">
        <f>IF($B65=" ","",IFERROR(INDEX(MMWR_RATING_STATE_ROLLUP_QST[],MATCH($B65,MMWR_RATING_STATE_ROLLUP_QST[MMWR_RATING_STATE_ROLLUP_QST],0),MATCH(E$9,MMWR_RATING_STATE_ROLLUP_QST[#Headers],0))/$C65,"ERROR"))</f>
        <v>0.28721541155866898</v>
      </c>
      <c r="F65" s="154">
        <f>IF($B65=" ","",IFERROR(INDEX(MMWR_RATING_STATE_ROLLUP_QST[],MATCH($B65,MMWR_RATING_STATE_ROLLUP_QST[MMWR_RATING_STATE_ROLLUP_QST],0),MATCH(F$9,MMWR_RATING_STATE_ROLLUP_QST[#Headers],0)),"ERROR"))</f>
        <v>59</v>
      </c>
      <c r="G65" s="154">
        <f>IF($B65=" ","",IFERROR(INDEX(MMWR_RATING_STATE_ROLLUP_QST[],MATCH($B65,MMWR_RATING_STATE_ROLLUP_QST[MMWR_RATING_STATE_ROLLUP_QST],0),MATCH(G$9,MMWR_RATING_STATE_ROLLUP_QST[#Headers],0)),"ERROR"))</f>
        <v>799</v>
      </c>
      <c r="H65" s="155">
        <f>IF($B65=" ","",IFERROR(INDEX(MMWR_RATING_STATE_ROLLUP_QST[],MATCH($B65,MMWR_RATING_STATE_ROLLUP_QST[MMWR_RATING_STATE_ROLLUP_QST],0),MATCH(H$9,MMWR_RATING_STATE_ROLLUP_QST[#Headers],0)),"ERROR"))</f>
        <v>160.593220339</v>
      </c>
      <c r="I65" s="155">
        <f>IF($B65=" ","",IFERROR(INDEX(MMWR_RATING_STATE_ROLLUP_QST[],MATCH($B65,MMWR_RATING_STATE_ROLLUP_QST[MMWR_RATING_STATE_ROLLUP_QST],0),MATCH(I$9,MMWR_RATING_STATE_ROLLUP_QST[#Headers],0)),"ERROR"))</f>
        <v>162.56570713389999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19</v>
      </c>
      <c r="D66" s="155">
        <f>IF($B66=" ","",IFERROR(INDEX(MMWR_RATING_STATE_ROLLUP_QST[],MATCH($B66,MMWR_RATING_STATE_ROLLUP_QST[MMWR_RATING_STATE_ROLLUP_QST],0),MATCH(D$9,MMWR_RATING_STATE_ROLLUP_QST[#Headers],0)),"ERROR"))</f>
        <v>72.315789473699994</v>
      </c>
      <c r="E66" s="156">
        <f>IF($B66=" ","",IFERROR(INDEX(MMWR_RATING_STATE_ROLLUP_QST[],MATCH($B66,MMWR_RATING_STATE_ROLLUP_QST[MMWR_RATING_STATE_ROLLUP_QST],0),MATCH(E$9,MMWR_RATING_STATE_ROLLUP_QST[#Headers],0))/$C66,"ERROR"))</f>
        <v>0.21052631578947367</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28</v>
      </c>
      <c r="H66" s="155">
        <f>IF($B66=" ","",IFERROR(INDEX(MMWR_RATING_STATE_ROLLUP_QST[],MATCH($B66,MMWR_RATING_STATE_ROLLUP_QST[MMWR_RATING_STATE_ROLLUP_QST],0),MATCH(H$9,MMWR_RATING_STATE_ROLLUP_QST[#Headers],0)),"ERROR"))</f>
        <v>176</v>
      </c>
      <c r="I66" s="155">
        <f>IF($B66=" ","",IFERROR(INDEX(MMWR_RATING_STATE_ROLLUP_QST[],MATCH($B66,MMWR_RATING_STATE_ROLLUP_QST[MMWR_RATING_STATE_ROLLUP_QST],0),MATCH(I$9,MMWR_RATING_STATE_ROLLUP_QST[#Headers],0)),"ERROR"))</f>
        <v>148.1428571429</v>
      </c>
      <c r="J66" s="42"/>
      <c r="K66" s="42"/>
      <c r="L66" s="42"/>
      <c r="M66" s="42"/>
      <c r="N66" s="28"/>
    </row>
    <row r="67" spans="1:14" x14ac:dyDescent="0.2">
      <c r="A67" s="25"/>
      <c r="B67" s="341" t="s">
        <v>1041</v>
      </c>
      <c r="C67" s="342"/>
      <c r="D67" s="342"/>
      <c r="E67" s="342"/>
      <c r="F67" s="342"/>
      <c r="G67" s="342"/>
      <c r="H67" s="342"/>
      <c r="I67" s="342"/>
      <c r="J67" s="342"/>
      <c r="K67" s="342"/>
      <c r="L67" s="342"/>
      <c r="M67" s="392"/>
      <c r="N67" s="28"/>
    </row>
    <row r="68" spans="1:14" ht="25.5" x14ac:dyDescent="0.2">
      <c r="A68" s="25"/>
      <c r="B68" s="250" t="s">
        <v>1037</v>
      </c>
      <c r="C68" s="154">
        <f>IF($B68=" ","",IFERROR(INDEX(MMWR_RATING_STATE_ROLLUP_BDD[],MATCH($B68,MMWR_RATING_STATE_ROLLUP_BDD[MMWR_RATING_STATE_ROLLUP_BDD],0),MATCH(C$9,MMWR_RATING_STATE_ROLLUP_BDD[#Headers],0)),"ERROR"))</f>
        <v>8918</v>
      </c>
      <c r="D68" s="155">
        <f>IF($B68=" ","",IFERROR(INDEX(MMWR_RATING_STATE_ROLLUP_BDD[],MATCH($B68,MMWR_RATING_STATE_ROLLUP_BDD[MMWR_RATING_STATE_ROLLUP_BDD],0),MATCH(D$9,MMWR_RATING_STATE_ROLLUP_BDD[#Headers],0)),"ERROR"))</f>
        <v>85.696456604600002</v>
      </c>
      <c r="E68" s="156">
        <f>IF($B68=" ","",IFERROR(INDEX(MMWR_RATING_STATE_ROLLUP_BDD[],MATCH($B68,MMWR_RATING_STATE_ROLLUP_BDD[MMWR_RATING_STATE_ROLLUP_BDD],0),MATCH(E$9,MMWR_RATING_STATE_ROLLUP_BDD[#Headers],0))/$C68,"ERROR"))</f>
        <v>0.23727293115048217</v>
      </c>
      <c r="F68" s="154">
        <f>IF($B68=" ","",IFERROR(INDEX(MMWR_RATING_STATE_ROLLUP_BDD[],MATCH($B68,MMWR_RATING_STATE_ROLLUP_BDD[MMWR_RATING_STATE_ROLLUP_BDD],0),MATCH(F$9,MMWR_RATING_STATE_ROLLUP_BDD[#Headers],0)),"ERROR"))</f>
        <v>1152</v>
      </c>
      <c r="G68" s="154">
        <f>IF($B68=" ","",IFERROR(INDEX(MMWR_RATING_STATE_ROLLUP_BDD[],MATCH($B68,MMWR_RATING_STATE_ROLLUP_BDD[MMWR_RATING_STATE_ROLLUP_BDD],0),MATCH(G$9,MMWR_RATING_STATE_ROLLUP_BDD[#Headers],0)),"ERROR"))</f>
        <v>15103</v>
      </c>
      <c r="H68" s="155">
        <f>IF($B68=" ","",IFERROR(INDEX(MMWR_RATING_STATE_ROLLUP_BDD[],MATCH($B68,MMWR_RATING_STATE_ROLLUP_BDD[MMWR_RATING_STATE_ROLLUP_BDD],0),MATCH(H$9,MMWR_RATING_STATE_ROLLUP_BDD[#Headers],0)),"ERROR"))</f>
        <v>124.9652777778</v>
      </c>
      <c r="I68" s="155">
        <f>IF($B68=" ","",IFERROR(INDEX(MMWR_RATING_STATE_ROLLUP_BDD[],MATCH($B68,MMWR_RATING_STATE_ROLLUP_BDD[MMWR_RATING_STATE_ROLLUP_BDD],0),MATCH(I$9,MMWR_RATING_STATE_ROLLUP_BDD[#Headers],0)),"ERROR"))</f>
        <v>137.5370456201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2596</v>
      </c>
      <c r="D69" s="155">
        <f>IF($B69=" ","",IFERROR(INDEX(MMWR_RATING_STATE_ROLLUP_BDD[],MATCH($B69,MMWR_RATING_STATE_ROLLUP_BDD[MMWR_RATING_STATE_ROLLUP_BDD],0),MATCH(D$9,MMWR_RATING_STATE_ROLLUP_BDD[#Headers],0)),"ERROR"))</f>
        <v>89.976502311199994</v>
      </c>
      <c r="E69" s="156">
        <f>IF($B69=" ","",IFERROR(INDEX(MMWR_RATING_STATE_ROLLUP_BDD[],MATCH($B69,MMWR_RATING_STATE_ROLLUP_BDD[MMWR_RATING_STATE_ROLLUP_BDD],0),MATCH(E$9,MMWR_RATING_STATE_ROLLUP_BDD[#Headers],0))/$C69,"ERROR"))</f>
        <v>0.25308166409861327</v>
      </c>
      <c r="F69" s="154">
        <f>IF($B69=" ","",IFERROR(INDEX(MMWR_RATING_STATE_ROLLUP_BDD[],MATCH($B69,MMWR_RATING_STATE_ROLLUP_BDD[MMWR_RATING_STATE_ROLLUP_BDD],0),MATCH(F$9,MMWR_RATING_STATE_ROLLUP_BDD[#Headers],0)),"ERROR"))</f>
        <v>280</v>
      </c>
      <c r="G69" s="154">
        <f>IF($B69=" ","",IFERROR(INDEX(MMWR_RATING_STATE_ROLLUP_BDD[],MATCH($B69,MMWR_RATING_STATE_ROLLUP_BDD[MMWR_RATING_STATE_ROLLUP_BDD],0),MATCH(G$9,MMWR_RATING_STATE_ROLLUP_BDD[#Headers],0)),"ERROR"))</f>
        <v>3912</v>
      </c>
      <c r="H69" s="155">
        <f>IF($B69=" ","",IFERROR(INDEX(MMWR_RATING_STATE_ROLLUP_BDD[],MATCH($B69,MMWR_RATING_STATE_ROLLUP_BDD[MMWR_RATING_STATE_ROLLUP_BDD],0),MATCH(H$9,MMWR_RATING_STATE_ROLLUP_BDD[#Headers],0)),"ERROR"))</f>
        <v>145.11785714289999</v>
      </c>
      <c r="I69" s="155">
        <f>IF($B69=" ","",IFERROR(INDEX(MMWR_RATING_STATE_ROLLUP_BDD[],MATCH($B69,MMWR_RATING_STATE_ROLLUP_BDD[MMWR_RATING_STATE_ROLLUP_BDD],0),MATCH(I$9,MMWR_RATING_STATE_ROLLUP_BDD[#Headers],0)),"ERROR"))</f>
        <v>148.86758691209999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41</v>
      </c>
      <c r="D70" s="155">
        <f>IF($B70=" ","",IFERROR(INDEX(MMWR_RATING_STATE_ROLLUP_BDD[],MATCH($B70,MMWR_RATING_STATE_ROLLUP_BDD[MMWR_RATING_STATE_ROLLUP_BDD],0),MATCH(D$9,MMWR_RATING_STATE_ROLLUP_BDD[#Headers],0)),"ERROR"))</f>
        <v>91.756097561000004</v>
      </c>
      <c r="E70" s="156">
        <f>IF($B70=" ","",IFERROR(INDEX(MMWR_RATING_STATE_ROLLUP_BDD[],MATCH($B70,MMWR_RATING_STATE_ROLLUP_BDD[MMWR_RATING_STATE_ROLLUP_BDD],0),MATCH(E$9,MMWR_RATING_STATE_ROLLUP_BDD[#Headers],0))/$C70,"ERROR"))</f>
        <v>0.26829268292682928</v>
      </c>
      <c r="F70" s="154">
        <f>IF($B70=" ","",IFERROR(INDEX(MMWR_RATING_STATE_ROLLUP_BDD[],MATCH($B70,MMWR_RATING_STATE_ROLLUP_BDD[MMWR_RATING_STATE_ROLLUP_BDD],0),MATCH(F$9,MMWR_RATING_STATE_ROLLUP_BDD[#Headers],0)),"ERROR"))</f>
        <v>5</v>
      </c>
      <c r="G70" s="154">
        <f>IF($B70=" ","",IFERROR(INDEX(MMWR_RATING_STATE_ROLLUP_BDD[],MATCH($B70,MMWR_RATING_STATE_ROLLUP_BDD[MMWR_RATING_STATE_ROLLUP_BDD],0),MATCH(G$9,MMWR_RATING_STATE_ROLLUP_BDD[#Headers],0)),"ERROR"))</f>
        <v>85</v>
      </c>
      <c r="H70" s="155">
        <f>IF($B70=" ","",IFERROR(INDEX(MMWR_RATING_STATE_ROLLUP_BDD[],MATCH($B70,MMWR_RATING_STATE_ROLLUP_BDD[MMWR_RATING_STATE_ROLLUP_BDD],0),MATCH(H$9,MMWR_RATING_STATE_ROLLUP_BDD[#Headers],0)),"ERROR"))</f>
        <v>136.4</v>
      </c>
      <c r="I70" s="155">
        <f>IF($B70=" ","",IFERROR(INDEX(MMWR_RATING_STATE_ROLLUP_BDD[],MATCH($B70,MMWR_RATING_STATE_ROLLUP_BDD[MMWR_RATING_STATE_ROLLUP_BDD],0),MATCH(I$9,MMWR_RATING_STATE_ROLLUP_BDD[#Headers],0)),"ERROR"))</f>
        <v>146.5882352941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21</v>
      </c>
      <c r="D71" s="155">
        <f>IF($B71=" ","",IFERROR(INDEX(MMWR_RATING_STATE_ROLLUP_BDD[],MATCH($B71,MMWR_RATING_STATE_ROLLUP_BDD[MMWR_RATING_STATE_ROLLUP_BDD],0),MATCH(D$9,MMWR_RATING_STATE_ROLLUP_BDD[#Headers],0)),"ERROR"))</f>
        <v>91.904761904799997</v>
      </c>
      <c r="E71" s="156">
        <f>IF($B71=" ","",IFERROR(INDEX(MMWR_RATING_STATE_ROLLUP_BDD[],MATCH($B71,MMWR_RATING_STATE_ROLLUP_BDD[MMWR_RATING_STATE_ROLLUP_BDD],0),MATCH(E$9,MMWR_RATING_STATE_ROLLUP_BDD[#Headers],0))/$C71,"ERROR"))</f>
        <v>0.23809523809523808</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30</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157.80000000000001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22</v>
      </c>
      <c r="D72" s="155">
        <f>IF($B72=" ","",IFERROR(INDEX(MMWR_RATING_STATE_ROLLUP_BDD[],MATCH($B72,MMWR_RATING_STATE_ROLLUP_BDD[MMWR_RATING_STATE_ROLLUP_BDD],0),MATCH(D$9,MMWR_RATING_STATE_ROLLUP_BDD[#Headers],0)),"ERROR"))</f>
        <v>67.954545454500007</v>
      </c>
      <c r="E72" s="156">
        <f>IF($B72=" ","",IFERROR(INDEX(MMWR_RATING_STATE_ROLLUP_BDD[],MATCH($B72,MMWR_RATING_STATE_ROLLUP_BDD[MMWR_RATING_STATE_ROLLUP_BDD],0),MATCH(E$9,MMWR_RATING_STATE_ROLLUP_BDD[#Headers],0))/$C72,"ERROR"))</f>
        <v>4.5454545454545456E-2</v>
      </c>
      <c r="F72" s="154">
        <f>IF($B72=" ","",IFERROR(INDEX(MMWR_RATING_STATE_ROLLUP_BDD[],MATCH($B72,MMWR_RATING_STATE_ROLLUP_BDD[MMWR_RATING_STATE_ROLLUP_BDD],0),MATCH(F$9,MMWR_RATING_STATE_ROLLUP_BDD[#Headers],0)),"ERROR"))</f>
        <v>2</v>
      </c>
      <c r="G72" s="154">
        <f>IF($B72=" ","",IFERROR(INDEX(MMWR_RATING_STATE_ROLLUP_BDD[],MATCH($B72,MMWR_RATING_STATE_ROLLUP_BDD[MMWR_RATING_STATE_ROLLUP_BDD],0),MATCH(G$9,MMWR_RATING_STATE_ROLLUP_BDD[#Headers],0)),"ERROR"))</f>
        <v>32</v>
      </c>
      <c r="H72" s="155">
        <f>IF($B72=" ","",IFERROR(INDEX(MMWR_RATING_STATE_ROLLUP_BDD[],MATCH($B72,MMWR_RATING_STATE_ROLLUP_BDD[MMWR_RATING_STATE_ROLLUP_BDD],0),MATCH(H$9,MMWR_RATING_STATE_ROLLUP_BDD[#Headers],0)),"ERROR"))</f>
        <v>165</v>
      </c>
      <c r="I72" s="155">
        <f>IF($B72=" ","",IFERROR(INDEX(MMWR_RATING_STATE_ROLLUP_BDD[],MATCH($B72,MMWR_RATING_STATE_ROLLUP_BDD[MMWR_RATING_STATE_ROLLUP_BDD],0),MATCH(I$9,MMWR_RATING_STATE_ROLLUP_BDD[#Headers],0)),"ERROR"))</f>
        <v>142.8125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12</v>
      </c>
      <c r="D73" s="155">
        <f>IF($B73=" ","",IFERROR(INDEX(MMWR_RATING_STATE_ROLLUP_BDD[],MATCH($B73,MMWR_RATING_STATE_ROLLUP_BDD[MMWR_RATING_STATE_ROLLUP_BDD],0),MATCH(D$9,MMWR_RATING_STATE_ROLLUP_BDD[#Headers],0)),"ERROR"))</f>
        <v>93.416666666699996</v>
      </c>
      <c r="E73" s="156">
        <f>IF($B73=" ","",IFERROR(INDEX(MMWR_RATING_STATE_ROLLUP_BDD[],MATCH($B73,MMWR_RATING_STATE_ROLLUP_BDD[MMWR_RATING_STATE_ROLLUP_BDD],0),MATCH(E$9,MMWR_RATING_STATE_ROLLUP_BDD[#Headers],0))/$C73,"ERROR"))</f>
        <v>0.25</v>
      </c>
      <c r="F73" s="154">
        <f>IF($B73=" ","",IFERROR(INDEX(MMWR_RATING_STATE_ROLLUP_BDD[],MATCH($B73,MMWR_RATING_STATE_ROLLUP_BDD[MMWR_RATING_STATE_ROLLUP_BDD],0),MATCH(F$9,MMWR_RATING_STATE_ROLLUP_BDD[#Headers],0)),"ERROR"))</f>
        <v>4</v>
      </c>
      <c r="G73" s="154">
        <f>IF($B73=" ","",IFERROR(INDEX(MMWR_RATING_STATE_ROLLUP_BDD[],MATCH($B73,MMWR_RATING_STATE_ROLLUP_BDD[MMWR_RATING_STATE_ROLLUP_BDD],0),MATCH(G$9,MMWR_RATING_STATE_ROLLUP_BDD[#Headers],0)),"ERROR"))</f>
        <v>32</v>
      </c>
      <c r="H73" s="155">
        <f>IF($B73=" ","",IFERROR(INDEX(MMWR_RATING_STATE_ROLLUP_BDD[],MATCH($B73,MMWR_RATING_STATE_ROLLUP_BDD[MMWR_RATING_STATE_ROLLUP_BDD],0),MATCH(H$9,MMWR_RATING_STATE_ROLLUP_BDD[#Headers],0)),"ERROR"))</f>
        <v>125.25</v>
      </c>
      <c r="I73" s="155">
        <f>IF($B73=" ","",IFERROR(INDEX(MMWR_RATING_STATE_ROLLUP_BDD[],MATCH($B73,MMWR_RATING_STATE_ROLLUP_BDD[MMWR_RATING_STATE_ROLLUP_BDD],0),MATCH(I$9,MMWR_RATING_STATE_ROLLUP_BDD[#Headers],0)),"ERROR"))</f>
        <v>154.4375</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270</v>
      </c>
      <c r="D74" s="155">
        <f>IF($B74=" ","",IFERROR(INDEX(MMWR_RATING_STATE_ROLLUP_BDD[],MATCH($B74,MMWR_RATING_STATE_ROLLUP_BDD[MMWR_RATING_STATE_ROLLUP_BDD],0),MATCH(D$9,MMWR_RATING_STATE_ROLLUP_BDD[#Headers],0)),"ERROR"))</f>
        <v>90.759259259299995</v>
      </c>
      <c r="E74" s="156">
        <f>IF($B74=" ","",IFERROR(INDEX(MMWR_RATING_STATE_ROLLUP_BDD[],MATCH($B74,MMWR_RATING_STATE_ROLLUP_BDD[MMWR_RATING_STATE_ROLLUP_BDD],0),MATCH(E$9,MMWR_RATING_STATE_ROLLUP_BDD[#Headers],0))/$C74,"ERROR"))</f>
        <v>0.26296296296296295</v>
      </c>
      <c r="F74" s="154">
        <f>IF($B74=" ","",IFERROR(INDEX(MMWR_RATING_STATE_ROLLUP_BDD[],MATCH($B74,MMWR_RATING_STATE_ROLLUP_BDD[MMWR_RATING_STATE_ROLLUP_BDD],0),MATCH(F$9,MMWR_RATING_STATE_ROLLUP_BDD[#Headers],0)),"ERROR"))</f>
        <v>28</v>
      </c>
      <c r="G74" s="154">
        <f>IF($B74=" ","",IFERROR(INDEX(MMWR_RATING_STATE_ROLLUP_BDD[],MATCH($B74,MMWR_RATING_STATE_ROLLUP_BDD[MMWR_RATING_STATE_ROLLUP_BDD],0),MATCH(G$9,MMWR_RATING_STATE_ROLLUP_BDD[#Headers],0)),"ERROR"))</f>
        <v>426</v>
      </c>
      <c r="H74" s="155">
        <f>IF($B74=" ","",IFERROR(INDEX(MMWR_RATING_STATE_ROLLUP_BDD[],MATCH($B74,MMWR_RATING_STATE_ROLLUP_BDD[MMWR_RATING_STATE_ROLLUP_BDD],0),MATCH(H$9,MMWR_RATING_STATE_ROLLUP_BDD[#Headers],0)),"ERROR"))</f>
        <v>135.32142857139999</v>
      </c>
      <c r="I74" s="155">
        <f>IF($B74=" ","",IFERROR(INDEX(MMWR_RATING_STATE_ROLLUP_BDD[],MATCH($B74,MMWR_RATING_STATE_ROLLUP_BDD[MMWR_RATING_STATE_ROLLUP_BDD],0),MATCH(I$9,MMWR_RATING_STATE_ROLLUP_BDD[#Headers],0)),"ERROR"))</f>
        <v>149.38732394370001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36</v>
      </c>
      <c r="D75" s="155">
        <f>IF($B75=" ","",IFERROR(INDEX(MMWR_RATING_STATE_ROLLUP_BDD[],MATCH($B75,MMWR_RATING_STATE_ROLLUP_BDD[MMWR_RATING_STATE_ROLLUP_BDD],0),MATCH(D$9,MMWR_RATING_STATE_ROLLUP_BDD[#Headers],0)),"ERROR"))</f>
        <v>68.777777777799997</v>
      </c>
      <c r="E75" s="156">
        <f>IF($B75=" ","",IFERROR(INDEX(MMWR_RATING_STATE_ROLLUP_BDD[],MATCH($B75,MMWR_RATING_STATE_ROLLUP_BDD[MMWR_RATING_STATE_ROLLUP_BDD],0),MATCH(E$9,MMWR_RATING_STATE_ROLLUP_BDD[#Headers],0))/$C75,"ERROR"))</f>
        <v>0.16666666666666666</v>
      </c>
      <c r="F75" s="154">
        <f>IF($B75=" ","",IFERROR(INDEX(MMWR_RATING_STATE_ROLLUP_BDD[],MATCH($B75,MMWR_RATING_STATE_ROLLUP_BDD[MMWR_RATING_STATE_ROLLUP_BDD],0),MATCH(F$9,MMWR_RATING_STATE_ROLLUP_BDD[#Headers],0)),"ERROR"))</f>
        <v>5</v>
      </c>
      <c r="G75" s="154">
        <f>IF($B75=" ","",IFERROR(INDEX(MMWR_RATING_STATE_ROLLUP_BDD[],MATCH($B75,MMWR_RATING_STATE_ROLLUP_BDD[MMWR_RATING_STATE_ROLLUP_BDD],0),MATCH(G$9,MMWR_RATING_STATE_ROLLUP_BDD[#Headers],0)),"ERROR"))</f>
        <v>77</v>
      </c>
      <c r="H75" s="155">
        <f>IF($B75=" ","",IFERROR(INDEX(MMWR_RATING_STATE_ROLLUP_BDD[],MATCH($B75,MMWR_RATING_STATE_ROLLUP_BDD[MMWR_RATING_STATE_ROLLUP_BDD],0),MATCH(H$9,MMWR_RATING_STATE_ROLLUP_BDD[#Headers],0)),"ERROR"))</f>
        <v>149.19999999999999</v>
      </c>
      <c r="I75" s="155">
        <f>IF($B75=" ","",IFERROR(INDEX(MMWR_RATING_STATE_ROLLUP_BDD[],MATCH($B75,MMWR_RATING_STATE_ROLLUP_BDD[MMWR_RATING_STATE_ROLLUP_BDD],0),MATCH(I$9,MMWR_RATING_STATE_ROLLUP_BDD[#Headers],0)),"ERROR"))</f>
        <v>135.974025974</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15</v>
      </c>
      <c r="D76" s="155">
        <f>IF($B76=" ","",IFERROR(INDEX(MMWR_RATING_STATE_ROLLUP_BDD[],MATCH($B76,MMWR_RATING_STATE_ROLLUP_BDD[MMWR_RATING_STATE_ROLLUP_BDD],0),MATCH(D$9,MMWR_RATING_STATE_ROLLUP_BDD[#Headers],0)),"ERROR"))</f>
        <v>93.133333333300001</v>
      </c>
      <c r="E76" s="156">
        <f>IF($B76=" ","",IFERROR(INDEX(MMWR_RATING_STATE_ROLLUP_BDD[],MATCH($B76,MMWR_RATING_STATE_ROLLUP_BDD[MMWR_RATING_STATE_ROLLUP_BDD],0),MATCH(E$9,MMWR_RATING_STATE_ROLLUP_BDD[#Headers],0))/$C76,"ERROR"))</f>
        <v>0.26666666666666666</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32</v>
      </c>
      <c r="H76" s="155">
        <f>IF($B76=" ","",IFERROR(INDEX(MMWR_RATING_STATE_ROLLUP_BDD[],MATCH($B76,MMWR_RATING_STATE_ROLLUP_BDD[MMWR_RATING_STATE_ROLLUP_BDD],0),MATCH(H$9,MMWR_RATING_STATE_ROLLUP_BDD[#Headers],0)),"ERROR"))</f>
        <v>158</v>
      </c>
      <c r="I76" s="155">
        <f>IF($B76=" ","",IFERROR(INDEX(MMWR_RATING_STATE_ROLLUP_BDD[],MATCH($B76,MMWR_RATING_STATE_ROLLUP_BDD[MMWR_RATING_STATE_ROLLUP_BDD],0),MATCH(I$9,MMWR_RATING_STATE_ROLLUP_BDD[#Headers],0)),"ERROR"))</f>
        <v>135.75</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61</v>
      </c>
      <c r="D77" s="155">
        <f>IF($B77=" ","",IFERROR(INDEX(MMWR_RATING_STATE_ROLLUP_BDD[],MATCH($B77,MMWR_RATING_STATE_ROLLUP_BDD[MMWR_RATING_STATE_ROLLUP_BDD],0),MATCH(D$9,MMWR_RATING_STATE_ROLLUP_BDD[#Headers],0)),"ERROR"))</f>
        <v>91.426229508199995</v>
      </c>
      <c r="E77" s="156">
        <f>IF($B77=" ","",IFERROR(INDEX(MMWR_RATING_STATE_ROLLUP_BDD[],MATCH($B77,MMWR_RATING_STATE_ROLLUP_BDD[MMWR_RATING_STATE_ROLLUP_BDD],0),MATCH(E$9,MMWR_RATING_STATE_ROLLUP_BDD[#Headers],0))/$C77,"ERROR"))</f>
        <v>0.29508196721311475</v>
      </c>
      <c r="F77" s="154">
        <f>IF($B77=" ","",IFERROR(INDEX(MMWR_RATING_STATE_ROLLUP_BDD[],MATCH($B77,MMWR_RATING_STATE_ROLLUP_BDD[MMWR_RATING_STATE_ROLLUP_BDD],0),MATCH(F$9,MMWR_RATING_STATE_ROLLUP_BDD[#Headers],0)),"ERROR"))</f>
        <v>6</v>
      </c>
      <c r="G77" s="154">
        <f>IF($B77=" ","",IFERROR(INDEX(MMWR_RATING_STATE_ROLLUP_BDD[],MATCH($B77,MMWR_RATING_STATE_ROLLUP_BDD[MMWR_RATING_STATE_ROLLUP_BDD],0),MATCH(G$9,MMWR_RATING_STATE_ROLLUP_BDD[#Headers],0)),"ERROR"))</f>
        <v>117</v>
      </c>
      <c r="H77" s="155">
        <f>IF($B77=" ","",IFERROR(INDEX(MMWR_RATING_STATE_ROLLUP_BDD[],MATCH($B77,MMWR_RATING_STATE_ROLLUP_BDD[MMWR_RATING_STATE_ROLLUP_BDD],0),MATCH(H$9,MMWR_RATING_STATE_ROLLUP_BDD[#Headers],0)),"ERROR"))</f>
        <v>131.8333333333</v>
      </c>
      <c r="I77" s="155">
        <f>IF($B77=" ","",IFERROR(INDEX(MMWR_RATING_STATE_ROLLUP_BDD[],MATCH($B77,MMWR_RATING_STATE_ROLLUP_BDD[MMWR_RATING_STATE_ROLLUP_BDD],0),MATCH(I$9,MMWR_RATING_STATE_ROLLUP_BDD[#Headers],0)),"ERROR"))</f>
        <v>140.79487179489999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142</v>
      </c>
      <c r="D78" s="155">
        <f>IF($B78=" ","",IFERROR(INDEX(MMWR_RATING_STATE_ROLLUP_BDD[],MATCH($B78,MMWR_RATING_STATE_ROLLUP_BDD[MMWR_RATING_STATE_ROLLUP_BDD],0),MATCH(D$9,MMWR_RATING_STATE_ROLLUP_BDD[#Headers],0)),"ERROR"))</f>
        <v>86.746478873200005</v>
      </c>
      <c r="E78" s="156">
        <f>IF($B78=" ","",IFERROR(INDEX(MMWR_RATING_STATE_ROLLUP_BDD[],MATCH($B78,MMWR_RATING_STATE_ROLLUP_BDD[MMWR_RATING_STATE_ROLLUP_BDD],0),MATCH(E$9,MMWR_RATING_STATE_ROLLUP_BDD[#Headers],0))/$C78,"ERROR"))</f>
        <v>0.22535211267605634</v>
      </c>
      <c r="F78" s="154">
        <f>IF($B78=" ","",IFERROR(INDEX(MMWR_RATING_STATE_ROLLUP_BDD[],MATCH($B78,MMWR_RATING_STATE_ROLLUP_BDD[MMWR_RATING_STATE_ROLLUP_BDD],0),MATCH(F$9,MMWR_RATING_STATE_ROLLUP_BDD[#Headers],0)),"ERROR"))</f>
        <v>15</v>
      </c>
      <c r="G78" s="154">
        <f>IF($B78=" ","",IFERROR(INDEX(MMWR_RATING_STATE_ROLLUP_BDD[],MATCH($B78,MMWR_RATING_STATE_ROLLUP_BDD[MMWR_RATING_STATE_ROLLUP_BDD],0),MATCH(G$9,MMWR_RATING_STATE_ROLLUP_BDD[#Headers],0)),"ERROR"))</f>
        <v>222</v>
      </c>
      <c r="H78" s="155">
        <f>IF($B78=" ","",IFERROR(INDEX(MMWR_RATING_STATE_ROLLUP_BDD[],MATCH($B78,MMWR_RATING_STATE_ROLLUP_BDD[MMWR_RATING_STATE_ROLLUP_BDD],0),MATCH(H$9,MMWR_RATING_STATE_ROLLUP_BDD[#Headers],0)),"ERROR"))</f>
        <v>156.46666666670001</v>
      </c>
      <c r="I78" s="155">
        <f>IF($B78=" ","",IFERROR(INDEX(MMWR_RATING_STATE_ROLLUP_BDD[],MATCH($B78,MMWR_RATING_STATE_ROLLUP_BDD[MMWR_RATING_STATE_ROLLUP_BDD],0),MATCH(I$9,MMWR_RATING_STATE_ROLLUP_BDD[#Headers],0)),"ERROR"))</f>
        <v>139.27477477479999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911</v>
      </c>
      <c r="D79" s="155">
        <f>IF($B79=" ","",IFERROR(INDEX(MMWR_RATING_STATE_ROLLUP_BDD[],MATCH($B79,MMWR_RATING_STATE_ROLLUP_BDD[MMWR_RATING_STATE_ROLLUP_BDD],0),MATCH(D$9,MMWR_RATING_STATE_ROLLUP_BDD[#Headers],0)),"ERROR"))</f>
        <v>87.827661910000003</v>
      </c>
      <c r="E79" s="156">
        <f>IF($B79=" ","",IFERROR(INDEX(MMWR_RATING_STATE_ROLLUP_BDD[],MATCH($B79,MMWR_RATING_STATE_ROLLUP_BDD[MMWR_RATING_STATE_ROLLUP_BDD],0),MATCH(E$9,MMWR_RATING_STATE_ROLLUP_BDD[#Headers],0))/$C79,"ERROR"))</f>
        <v>0.23380900109769484</v>
      </c>
      <c r="F79" s="154">
        <f>IF($B79=" ","",IFERROR(INDEX(MMWR_RATING_STATE_ROLLUP_BDD[],MATCH($B79,MMWR_RATING_STATE_ROLLUP_BDD[MMWR_RATING_STATE_ROLLUP_BDD],0),MATCH(F$9,MMWR_RATING_STATE_ROLLUP_BDD[#Headers],0)),"ERROR"))</f>
        <v>86</v>
      </c>
      <c r="G79" s="154">
        <f>IF($B79=" ","",IFERROR(INDEX(MMWR_RATING_STATE_ROLLUP_BDD[],MATCH($B79,MMWR_RATING_STATE_ROLLUP_BDD[MMWR_RATING_STATE_ROLLUP_BDD],0),MATCH(G$9,MMWR_RATING_STATE_ROLLUP_BDD[#Headers],0)),"ERROR"))</f>
        <v>1246</v>
      </c>
      <c r="H79" s="155">
        <f>IF($B79=" ","",IFERROR(INDEX(MMWR_RATING_STATE_ROLLUP_BDD[],MATCH($B79,MMWR_RATING_STATE_ROLLUP_BDD[MMWR_RATING_STATE_ROLLUP_BDD],0),MATCH(H$9,MMWR_RATING_STATE_ROLLUP_BDD[#Headers],0)),"ERROR"))</f>
        <v>148.32558139529999</v>
      </c>
      <c r="I79" s="155">
        <f>IF($B79=" ","",IFERROR(INDEX(MMWR_RATING_STATE_ROLLUP_BDD[],MATCH($B79,MMWR_RATING_STATE_ROLLUP_BDD[MMWR_RATING_STATE_ROLLUP_BDD],0),MATCH(I$9,MMWR_RATING_STATE_ROLLUP_BDD[#Headers],0)),"ERROR"))</f>
        <v>147.26003210269999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106</v>
      </c>
      <c r="D80" s="155">
        <f>IF($B80=" ","",IFERROR(INDEX(MMWR_RATING_STATE_ROLLUP_BDD[],MATCH($B80,MMWR_RATING_STATE_ROLLUP_BDD[MMWR_RATING_STATE_ROLLUP_BDD],0),MATCH(D$9,MMWR_RATING_STATE_ROLLUP_BDD[#Headers],0)),"ERROR"))</f>
        <v>81.707547169799994</v>
      </c>
      <c r="E80" s="156">
        <f>IF($B80=" ","",IFERROR(INDEX(MMWR_RATING_STATE_ROLLUP_BDD[],MATCH($B80,MMWR_RATING_STATE_ROLLUP_BDD[MMWR_RATING_STATE_ROLLUP_BDD],0),MATCH(E$9,MMWR_RATING_STATE_ROLLUP_BDD[#Headers],0))/$C80,"ERROR"))</f>
        <v>0.18867924528301888</v>
      </c>
      <c r="F80" s="154">
        <f>IF($B80=" ","",IFERROR(INDEX(MMWR_RATING_STATE_ROLLUP_BDD[],MATCH($B80,MMWR_RATING_STATE_ROLLUP_BDD[MMWR_RATING_STATE_ROLLUP_BDD],0),MATCH(F$9,MMWR_RATING_STATE_ROLLUP_BDD[#Headers],0)),"ERROR"))</f>
        <v>17</v>
      </c>
      <c r="G80" s="154">
        <f>IF($B80=" ","",IFERROR(INDEX(MMWR_RATING_STATE_ROLLUP_BDD[],MATCH($B80,MMWR_RATING_STATE_ROLLUP_BDD[MMWR_RATING_STATE_ROLLUP_BDD],0),MATCH(G$9,MMWR_RATING_STATE_ROLLUP_BDD[#Headers],0)),"ERROR"))</f>
        <v>230</v>
      </c>
      <c r="H80" s="155">
        <f>IF($B80=" ","",IFERROR(INDEX(MMWR_RATING_STATE_ROLLUP_BDD[],MATCH($B80,MMWR_RATING_STATE_ROLLUP_BDD[MMWR_RATING_STATE_ROLLUP_BDD],0),MATCH(H$9,MMWR_RATING_STATE_ROLLUP_BDD[#Headers],0)),"ERROR"))</f>
        <v>98.470588235299999</v>
      </c>
      <c r="I80" s="155">
        <f>IF($B80=" ","",IFERROR(INDEX(MMWR_RATING_STATE_ROLLUP_BDD[],MATCH($B80,MMWR_RATING_STATE_ROLLUP_BDD[MMWR_RATING_STATE_ROLLUP_BDD],0),MATCH(I$9,MMWR_RATING_STATE_ROLLUP_BDD[#Headers],0)),"ERROR"))</f>
        <v>132.8217391304</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4</v>
      </c>
      <c r="D81" s="155">
        <f>IF($B81=" ","",IFERROR(INDEX(MMWR_RATING_STATE_ROLLUP_BDD[],MATCH($B81,MMWR_RATING_STATE_ROLLUP_BDD[MMWR_RATING_STATE_ROLLUP_BDD],0),MATCH(D$9,MMWR_RATING_STATE_ROLLUP_BDD[#Headers],0)),"ERROR"))</f>
        <v>96.75</v>
      </c>
      <c r="E81" s="156">
        <f>IF($B81=" ","",IFERROR(INDEX(MMWR_RATING_STATE_ROLLUP_BDD[],MATCH($B81,MMWR_RATING_STATE_ROLLUP_BDD[MMWR_RATING_STATE_ROLLUP_BDD],0),MATCH(E$9,MMWR_RATING_STATE_ROLLUP_BDD[#Headers],0))/$C81,"ERROR"))</f>
        <v>0.25</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18</v>
      </c>
      <c r="H81" s="155">
        <f>IF($B81=" ","",IFERROR(INDEX(MMWR_RATING_STATE_ROLLUP_BDD[],MATCH($B81,MMWR_RATING_STATE_ROLLUP_BDD[MMWR_RATING_STATE_ROLLUP_BDD],0),MATCH(H$9,MMWR_RATING_STATE_ROLLUP_BDD[#Headers],0)),"ERROR"))</f>
        <v>72</v>
      </c>
      <c r="I81" s="155">
        <f>IF($B81=" ","",IFERROR(INDEX(MMWR_RATING_STATE_ROLLUP_BDD[],MATCH($B81,MMWR_RATING_STATE_ROLLUP_BDD[MMWR_RATING_STATE_ROLLUP_BDD],0),MATCH(I$9,MMWR_RATING_STATE_ROLLUP_BDD[#Headers],0)),"ERROR"))</f>
        <v>130.2222222222</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100.6666666667</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929</v>
      </c>
      <c r="D83" s="155">
        <f>IF($B83=" ","",IFERROR(INDEX(MMWR_RATING_STATE_ROLLUP_BDD[],MATCH($B83,MMWR_RATING_STATE_ROLLUP_BDD[MMWR_RATING_STATE_ROLLUP_BDD],0),MATCH(D$9,MMWR_RATING_STATE_ROLLUP_BDD[#Headers],0)),"ERROR"))</f>
        <v>94.444564047399993</v>
      </c>
      <c r="E83" s="156">
        <f>IF($B83=" ","",IFERROR(INDEX(MMWR_RATING_STATE_ROLLUP_BDD[],MATCH($B83,MMWR_RATING_STATE_ROLLUP_BDD[MMWR_RATING_STATE_ROLLUP_BDD],0),MATCH(E$9,MMWR_RATING_STATE_ROLLUP_BDD[#Headers],0))/$C83,"ERROR"))</f>
        <v>0.28632938643702904</v>
      </c>
      <c r="F83" s="154">
        <f>IF($B83=" ","",IFERROR(INDEX(MMWR_RATING_STATE_ROLLUP_BDD[],MATCH($B83,MMWR_RATING_STATE_ROLLUP_BDD[MMWR_RATING_STATE_ROLLUP_BDD],0),MATCH(F$9,MMWR_RATING_STATE_ROLLUP_BDD[#Headers],0)),"ERROR"))</f>
        <v>108</v>
      </c>
      <c r="G83" s="154">
        <f>IF($B83=" ","",IFERROR(INDEX(MMWR_RATING_STATE_ROLLUP_BDD[],MATCH($B83,MMWR_RATING_STATE_ROLLUP_BDD[MMWR_RATING_STATE_ROLLUP_BDD],0),MATCH(G$9,MMWR_RATING_STATE_ROLLUP_BDD[#Headers],0)),"ERROR"))</f>
        <v>1309</v>
      </c>
      <c r="H83" s="155">
        <f>IF($B83=" ","",IFERROR(INDEX(MMWR_RATING_STATE_ROLLUP_BDD[],MATCH($B83,MMWR_RATING_STATE_ROLLUP_BDD[MMWR_RATING_STATE_ROLLUP_BDD],0),MATCH(H$9,MMWR_RATING_STATE_ROLLUP_BDD[#Headers],0)),"ERROR"))</f>
        <v>151.9814814815</v>
      </c>
      <c r="I83" s="155">
        <f>IF($B83=" ","",IFERROR(INDEX(MMWR_RATING_STATE_ROLLUP_BDD[],MATCH($B83,MMWR_RATING_STATE_ROLLUP_BDD[MMWR_RATING_STATE_ROLLUP_BDD],0),MATCH(I$9,MMWR_RATING_STATE_ROLLUP_BDD[#Headers],0)),"ERROR"))</f>
        <v>156.91673032849999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23</v>
      </c>
      <c r="D84" s="155">
        <f>IF($B84=" ","",IFERROR(INDEX(MMWR_RATING_STATE_ROLLUP_BDD[],MATCH($B84,MMWR_RATING_STATE_ROLLUP_BDD[MMWR_RATING_STATE_ROLLUP_BDD],0),MATCH(D$9,MMWR_RATING_STATE_ROLLUP_BDD[#Headers],0)),"ERROR"))</f>
        <v>82.521739130399993</v>
      </c>
      <c r="E84" s="156">
        <f>IF($B84=" ","",IFERROR(INDEX(MMWR_RATING_STATE_ROLLUP_BDD[],MATCH($B84,MMWR_RATING_STATE_ROLLUP_BDD[MMWR_RATING_STATE_ROLLUP_BDD],0),MATCH(E$9,MMWR_RATING_STATE_ROLLUP_BDD[#Headers],0))/$C84,"ERROR"))</f>
        <v>0.21739130434782608</v>
      </c>
      <c r="F84" s="154">
        <f>IF($B84=" ","",IFERROR(INDEX(MMWR_RATING_STATE_ROLLUP_BDD[],MATCH($B84,MMWR_RATING_STATE_ROLLUP_BDD[MMWR_RATING_STATE_ROLLUP_BDD],0),MATCH(F$9,MMWR_RATING_STATE_ROLLUP_BDD[#Headers],0)),"ERROR"))</f>
        <v>2</v>
      </c>
      <c r="G84" s="154">
        <f>IF($B84=" ","",IFERROR(INDEX(MMWR_RATING_STATE_ROLLUP_BDD[],MATCH($B84,MMWR_RATING_STATE_ROLLUP_BDD[MMWR_RATING_STATE_ROLLUP_BDD],0),MATCH(G$9,MMWR_RATING_STATE_ROLLUP_BDD[#Headers],0)),"ERROR"))</f>
        <v>46</v>
      </c>
      <c r="H84" s="155">
        <f>IF($B84=" ","",IFERROR(INDEX(MMWR_RATING_STATE_ROLLUP_BDD[],MATCH($B84,MMWR_RATING_STATE_ROLLUP_BDD[MMWR_RATING_STATE_ROLLUP_BDD],0),MATCH(H$9,MMWR_RATING_STATE_ROLLUP_BDD[#Headers],0)),"ERROR"))</f>
        <v>186.5</v>
      </c>
      <c r="I84" s="155">
        <f>IF($B84=" ","",IFERROR(INDEX(MMWR_RATING_STATE_ROLLUP_BDD[],MATCH($B84,MMWR_RATING_STATE_ROLLUP_BDD[MMWR_RATING_STATE_ROLLUP_BDD],0),MATCH(I$9,MMWR_RATING_STATE_ROLLUP_BDD[#Headers],0)),"ERROR"))</f>
        <v>150.15217391300001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April 16,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489</v>
      </c>
      <c r="S6" s="440" t="s">
        <v>279</v>
      </c>
      <c r="T6" s="441"/>
      <c r="U6" s="65" t="s">
        <v>134</v>
      </c>
      <c r="V6" s="25"/>
    </row>
    <row r="7" spans="1:22" s="1" customFormat="1" ht="32.25" customHeight="1" thickBot="1" x14ac:dyDescent="0.25">
      <c r="A7" s="25"/>
      <c r="B7" s="409" t="s">
        <v>298</v>
      </c>
      <c r="C7" s="410"/>
      <c r="D7" s="410"/>
      <c r="E7" s="410"/>
      <c r="F7" s="166">
        <f>SUM(F8:F10)</f>
        <v>112214</v>
      </c>
      <c r="G7" s="167">
        <f>SUM(G8:G10)</f>
        <v>32471</v>
      </c>
      <c r="H7" s="168">
        <f t="shared" ref="H7:H44" si="0">IF(G7="--", 0, G7/F7)</f>
        <v>0.28936674568235693</v>
      </c>
      <c r="I7" s="25"/>
      <c r="J7" s="409" t="s">
        <v>264</v>
      </c>
      <c r="K7" s="410"/>
      <c r="L7" s="167">
        <f>SUM(L8:L10)</f>
        <v>32859</v>
      </c>
      <c r="M7" s="167">
        <f>SUM(M8:M10)</f>
        <v>5271</v>
      </c>
      <c r="N7" s="178">
        <f>IF(M7="--", 0, M7/L7)</f>
        <v>0.16041267232721629</v>
      </c>
      <c r="O7" s="66"/>
      <c r="P7" s="409" t="s">
        <v>967</v>
      </c>
      <c r="Q7" s="410"/>
      <c r="R7" s="179">
        <f>R8+R9+R10+R11+R12</f>
        <v>327944</v>
      </c>
      <c r="S7" s="409"/>
      <c r="T7" s="410"/>
      <c r="U7" s="67"/>
      <c r="V7" s="25"/>
    </row>
    <row r="8" spans="1:22" s="1" customFormat="1" ht="51" customHeight="1" x14ac:dyDescent="0.2">
      <c r="A8" s="25"/>
      <c r="B8" s="322" t="s">
        <v>249</v>
      </c>
      <c r="C8" s="323"/>
      <c r="D8" s="323"/>
      <c r="E8" s="402"/>
      <c r="F8" s="169">
        <f>IFERROR(VLOOKUP(MID(B8,4,3),MMWR_TRAD_AGG_NATIONAL[],2,0),"--")</f>
        <v>305</v>
      </c>
      <c r="G8" s="170">
        <f>IFERROR(VLOOKUP(MID(B8,4,3),MMWR_TRAD_AGG_NATIONAL[],3,0),"--")</f>
        <v>154</v>
      </c>
      <c r="H8" s="171">
        <f t="shared" si="0"/>
        <v>0.5049180327868853</v>
      </c>
      <c r="I8" s="25"/>
      <c r="J8" s="420" t="s">
        <v>266</v>
      </c>
      <c r="K8" s="439"/>
      <c r="L8" s="169">
        <f>IFERROR(VLOOKUP(MID(J8,4,3),MMWR_TRAD_AGG_NATIONAL[],2,0),"--")</f>
        <v>7748</v>
      </c>
      <c r="M8" s="170">
        <f>IFERROR(VLOOKUP(MID(J8,4,3),MMWR_TRAD_AGG_NATIONAL[],3,0),"--")</f>
        <v>616</v>
      </c>
      <c r="N8" s="171">
        <f>IF(M8="--", 0, M8/L8)</f>
        <v>7.9504388229220443E-2</v>
      </c>
      <c r="O8" s="68" t="s">
        <v>310</v>
      </c>
      <c r="P8" s="442" t="s">
        <v>240</v>
      </c>
      <c r="Q8" s="443"/>
      <c r="R8" s="180">
        <f>VLOOKUP(P8,MMWR_APP_NATIONAL[],2,0)</f>
        <v>238863</v>
      </c>
      <c r="S8" s="444" t="s">
        <v>229</v>
      </c>
      <c r="T8" s="421"/>
      <c r="U8" s="181">
        <f>VLOOKUP(P8,MMWR_APP_NATIONAL[],3,0)</f>
        <v>404.27116451400002</v>
      </c>
      <c r="V8" s="25"/>
    </row>
    <row r="9" spans="1:22" s="1" customFormat="1" ht="45" customHeight="1" x14ac:dyDescent="0.2">
      <c r="A9" s="25"/>
      <c r="B9" s="322" t="s">
        <v>247</v>
      </c>
      <c r="C9" s="323"/>
      <c r="D9" s="323"/>
      <c r="E9" s="402"/>
      <c r="F9" s="169">
        <f>IFERROR(VLOOKUP(MID(B9,4,3),MMWR_TRAD_AGG_NATIONAL[],2,0),"--")</f>
        <v>36274</v>
      </c>
      <c r="G9" s="170">
        <f>IFERROR(VLOOKUP(MID(B9,4,3),MMWR_TRAD_AGG_NATIONAL[],3,0),"--")</f>
        <v>12352</v>
      </c>
      <c r="H9" s="171">
        <f t="shared" si="0"/>
        <v>0.34051938027237139</v>
      </c>
      <c r="I9" s="68" t="s">
        <v>310</v>
      </c>
      <c r="J9" s="322" t="s">
        <v>265</v>
      </c>
      <c r="K9" s="323"/>
      <c r="L9" s="169">
        <f>IFERROR(VLOOKUP(MID(J9,4,3),MMWR_TRAD_AGG_NATIONAL[],2,0),"--")</f>
        <v>8530</v>
      </c>
      <c r="M9" s="170">
        <f>IFERROR(VLOOKUP(MID(J9,4,3),MMWR_TRAD_AGG_NATIONAL[],3,0),"--")</f>
        <v>501</v>
      </c>
      <c r="N9" s="171">
        <f>IF(M9="--", 0, M9/L9)</f>
        <v>5.8733880422039857E-2</v>
      </c>
      <c r="O9" s="68" t="s">
        <v>310</v>
      </c>
      <c r="P9" s="400" t="s">
        <v>241</v>
      </c>
      <c r="Q9" s="401"/>
      <c r="R9" s="182">
        <f>VLOOKUP(P9,MMWR_APP_NATIONAL[],2,0)</f>
        <v>53674</v>
      </c>
      <c r="S9" s="396" t="s">
        <v>230</v>
      </c>
      <c r="T9" s="397"/>
      <c r="U9" s="183">
        <f>VLOOKUP(P9,MMWR_APP_NATIONAL[],3,0)</f>
        <v>576.84458024369997</v>
      </c>
      <c r="V9" s="25"/>
    </row>
    <row r="10" spans="1:22" s="1" customFormat="1" ht="63" customHeight="1" thickBot="1" x14ac:dyDescent="0.25">
      <c r="A10" s="25"/>
      <c r="B10" s="322" t="s">
        <v>248</v>
      </c>
      <c r="C10" s="323"/>
      <c r="D10" s="323"/>
      <c r="E10" s="402"/>
      <c r="F10" s="169">
        <f>IFERROR(VLOOKUP(MID(B10,4,3),MMWR_TRAD_AGG_NATIONAL[],2,0),"--")</f>
        <v>75635</v>
      </c>
      <c r="G10" s="170">
        <f>IFERROR(VLOOKUP(MID(B10,4,3),MMWR_TRAD_AGG_NATIONAL[],3,0),"--")</f>
        <v>19965</v>
      </c>
      <c r="H10" s="171">
        <f t="shared" si="0"/>
        <v>0.26396509552455871</v>
      </c>
      <c r="I10" s="68" t="s">
        <v>310</v>
      </c>
      <c r="J10" s="324" t="s">
        <v>267</v>
      </c>
      <c r="K10" s="325"/>
      <c r="L10" s="169">
        <f>IFERROR(VLOOKUP(MID(J10,4,3),MMWR_TRAD_AGG_NATIONAL[],2,0),"--")</f>
        <v>16581</v>
      </c>
      <c r="M10" s="170">
        <f>IFERROR(VLOOKUP(MID(J10,4,3),MMWR_TRAD_AGG_NATIONAL[],3,0),"--")</f>
        <v>4154</v>
      </c>
      <c r="N10" s="171">
        <f>IF(M10="--", 0, M10/L10)</f>
        <v>0.25052771244195166</v>
      </c>
      <c r="O10" s="69"/>
      <c r="P10" s="400" t="s">
        <v>242</v>
      </c>
      <c r="Q10" s="401"/>
      <c r="R10" s="182">
        <f>VLOOKUP(P10,MMWR_APP_NATIONAL[],2,0)</f>
        <v>24375</v>
      </c>
      <c r="S10" s="396" t="s">
        <v>231</v>
      </c>
      <c r="T10" s="397"/>
      <c r="U10" s="183">
        <f>VLOOKUP(P10,MMWR_APP_NATIONAL[],3,0)</f>
        <v>516.69247814849996</v>
      </c>
      <c r="V10" s="25"/>
    </row>
    <row r="11" spans="1:22" s="1" customFormat="1" ht="45" customHeight="1" thickBot="1" x14ac:dyDescent="0.25">
      <c r="A11" s="25"/>
      <c r="B11" s="409" t="s">
        <v>299</v>
      </c>
      <c r="C11" s="410"/>
      <c r="D11" s="410"/>
      <c r="E11" s="410"/>
      <c r="F11" s="166">
        <f>SUM(F12:F13)</f>
        <v>11179</v>
      </c>
      <c r="G11" s="167">
        <f>SUM(G12:G13)</f>
        <v>2603</v>
      </c>
      <c r="H11" s="168">
        <f t="shared" si="0"/>
        <v>0.23284730297879955</v>
      </c>
      <c r="I11" s="25"/>
      <c r="J11" s="409" t="s">
        <v>237</v>
      </c>
      <c r="K11" s="410"/>
      <c r="L11" s="166">
        <f>SUM(L12:L17)</f>
        <v>34032</v>
      </c>
      <c r="M11" s="166">
        <f>SUM(M12:M17)</f>
        <v>5878</v>
      </c>
      <c r="N11" s="159">
        <f>IF(M11="--", 0, M11/L11)</f>
        <v>0.17271979313587213</v>
      </c>
      <c r="O11" s="69"/>
      <c r="P11" s="400" t="s">
        <v>968</v>
      </c>
      <c r="Q11" s="401"/>
      <c r="R11" s="182">
        <f>VLOOKUP(P11,MMWR_APP_NATIONAL[],2,0)</f>
        <v>10451</v>
      </c>
      <c r="S11" s="396" t="s">
        <v>232</v>
      </c>
      <c r="T11" s="397"/>
      <c r="U11" s="183">
        <f>VLOOKUP(P11,MMWR_APP_NATIONAL[],3,0)</f>
        <v>174.98162503590001</v>
      </c>
      <c r="V11" s="25"/>
    </row>
    <row r="12" spans="1:22" s="1" customFormat="1" ht="46.5" customHeight="1" thickBot="1" x14ac:dyDescent="0.25">
      <c r="A12" s="25"/>
      <c r="B12" s="403" t="s">
        <v>269</v>
      </c>
      <c r="C12" s="404"/>
      <c r="D12" s="404"/>
      <c r="E12" s="405"/>
      <c r="F12" s="169">
        <f>IFERROR(VLOOKUP(MID(B12,4,3),MMWR_TRAD_AGG_NATIONAL[],2,0),"--")</f>
        <v>9923</v>
      </c>
      <c r="G12" s="170">
        <f>IFERROR(VLOOKUP(MID(B12,4,3),MMWR_TRAD_AGG_NATIONAL[],3,0),"--")</f>
        <v>1731</v>
      </c>
      <c r="H12" s="171">
        <f t="shared" si="0"/>
        <v>0.17444321273808325</v>
      </c>
      <c r="I12" s="68" t="s">
        <v>310</v>
      </c>
      <c r="J12" s="324" t="s">
        <v>259</v>
      </c>
      <c r="K12" s="397"/>
      <c r="L12" s="169">
        <f>IFERROR(VLOOKUP(MID(J12,4,3)&amp;"p",MMWR_TRAD_AGG_NATIONAL[],2,0),"--")</f>
        <v>1728</v>
      </c>
      <c r="M12" s="170">
        <f>IFERROR(VLOOKUP(MID(J12,4,3)&amp;"p",MMWR_TRAD_AGG_NATIONAL[],3,0),"--")</f>
        <v>281</v>
      </c>
      <c r="N12" s="171">
        <f t="shared" ref="N12:N17" si="1">IF(L12="--", 0,M12/L12)</f>
        <v>0.16261574074074073</v>
      </c>
      <c r="O12" s="69"/>
      <c r="P12" s="400" t="s">
        <v>949</v>
      </c>
      <c r="Q12" s="401"/>
      <c r="R12" s="182">
        <f>VLOOKUP(P12,MMWR_APP_NATIONAL[],2,0)</f>
        <v>581</v>
      </c>
      <c r="S12" s="398" t="s">
        <v>966</v>
      </c>
      <c r="T12" s="399"/>
      <c r="U12" s="183">
        <f>VLOOKUP(P12,MMWR_APP_NATIONAL[],3,0)</f>
        <v>438.14802065399999</v>
      </c>
      <c r="V12" s="25"/>
    </row>
    <row r="13" spans="1:22" s="1" customFormat="1" ht="49.5" customHeight="1" thickBot="1" x14ac:dyDescent="0.25">
      <c r="A13" s="25"/>
      <c r="B13" s="403" t="s">
        <v>1058</v>
      </c>
      <c r="C13" s="404"/>
      <c r="D13" s="404"/>
      <c r="E13" s="405"/>
      <c r="F13" s="169">
        <f>IFERROR(VLOOKUP(MID(B13,4,3),MMWR_TRAD_AGG_NATIONAL[],2,0),"--")</f>
        <v>1256</v>
      </c>
      <c r="G13" s="170">
        <f>IFERROR(VLOOKUP(MID(B13,4,3),MMWR_TRAD_AGG_NATIONAL[],3,0),"--")</f>
        <v>872</v>
      </c>
      <c r="H13" s="171">
        <f t="shared" si="0"/>
        <v>0.69426751592356684</v>
      </c>
      <c r="I13" s="25"/>
      <c r="J13" s="324" t="s">
        <v>268</v>
      </c>
      <c r="K13" s="397"/>
      <c r="L13" s="169">
        <f>IFERROR(VLOOKUP(MID(J13,4,3),MMWR_TRAD_AGG_NATIONAL[],2,0),"--")</f>
        <v>5541</v>
      </c>
      <c r="M13" s="170">
        <f>IFERROR(VLOOKUP(MID(J13,4,3),MMWR_TRAD_AGG_NATIONAL[],3,0),"--")</f>
        <v>851</v>
      </c>
      <c r="N13" s="171">
        <f t="shared" si="1"/>
        <v>0.15358238585092943</v>
      </c>
      <c r="O13" s="69"/>
      <c r="P13" s="409" t="s">
        <v>977</v>
      </c>
      <c r="Q13" s="410"/>
      <c r="R13" s="411"/>
      <c r="S13" s="412">
        <f>VLOOKUP(P13,MMWR_APP_NATIONAL[],2,0)</f>
        <v>27076</v>
      </c>
      <c r="T13" s="413"/>
      <c r="U13" s="414"/>
      <c r="V13" s="25"/>
    </row>
    <row r="14" spans="1:22" s="1" customFormat="1" ht="45" customHeight="1" thickBot="1" x14ac:dyDescent="0.25">
      <c r="A14" s="25"/>
      <c r="B14" s="409" t="s">
        <v>1</v>
      </c>
      <c r="C14" s="410"/>
      <c r="D14" s="410"/>
      <c r="E14" s="410"/>
      <c r="F14" s="166">
        <f>SUM(F15:F21)</f>
        <v>196048</v>
      </c>
      <c r="G14" s="167">
        <f>SUM(G15:G21)</f>
        <v>40789</v>
      </c>
      <c r="H14" s="168">
        <f t="shared" si="0"/>
        <v>0.20805619032073777</v>
      </c>
      <c r="I14" s="25"/>
      <c r="J14" s="324" t="s">
        <v>270</v>
      </c>
      <c r="K14" s="397"/>
      <c r="L14" s="169">
        <f>IFERROR(VLOOKUP(MID(J14,4,3),MMWR_TRAD_AGG_NATIONAL[],2,0),"--")</f>
        <v>18554</v>
      </c>
      <c r="M14" s="170">
        <f>IFERROR(VLOOKUP(MID(J14,4,3),MMWR_TRAD_AGG_NATIONAL[],3,0),"--")</f>
        <v>2894</v>
      </c>
      <c r="N14" s="171">
        <f t="shared" si="1"/>
        <v>0.15597714778484423</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195433</v>
      </c>
      <c r="G15" s="170">
        <f>IFERROR(VLOOKUP(MID(B15,4,3),MMWR_TRAD_AGG_NATIONAL[],3,0),"--")</f>
        <v>40581</v>
      </c>
      <c r="H15" s="171">
        <f t="shared" si="0"/>
        <v>0.20764661034728013</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341</v>
      </c>
      <c r="G16" s="170">
        <f>IFERROR(VLOOKUP(MID(B16,4,3),MMWR_TRAD_AGG_NATIONAL[],3,0),"--")</f>
        <v>30</v>
      </c>
      <c r="H16" s="171">
        <f t="shared" si="0"/>
        <v>8.797653958944282E-2</v>
      </c>
      <c r="I16" s="68" t="s">
        <v>310</v>
      </c>
      <c r="J16" s="324" t="s">
        <v>272</v>
      </c>
      <c r="K16" s="397"/>
      <c r="L16" s="169">
        <f>IFERROR(VLOOKUP(MID(J16,4,3),MMWR_TRAD_AGG_NATIONAL[],2,0),"--")</f>
        <v>3316</v>
      </c>
      <c r="M16" s="170">
        <f>IFERROR(VLOOKUP(MID(J16,4,3),MMWR_TRAD_AGG_NATIONAL[],3,0),"--")</f>
        <v>734</v>
      </c>
      <c r="N16" s="171">
        <f t="shared" si="1"/>
        <v>0.22135102533172496</v>
      </c>
      <c r="O16" s="69"/>
      <c r="P16" s="406" t="s">
        <v>950</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235</v>
      </c>
      <c r="G17" s="170">
        <f>IFERROR(VLOOKUP(MID(B17,4,3),MMWR_TRAD_AGG_NATIONAL[],3,0),"--")</f>
        <v>169</v>
      </c>
      <c r="H17" s="171">
        <f t="shared" si="0"/>
        <v>0.7191489361702128</v>
      </c>
      <c r="I17" s="25"/>
      <c r="J17" s="324" t="s">
        <v>273</v>
      </c>
      <c r="K17" s="397"/>
      <c r="L17" s="169">
        <f>IFERROR(VLOOKUP(MID(J17,4,3),MMWR_TRAD_AGG_NATIONAL[],2,0),"--")</f>
        <v>4892</v>
      </c>
      <c r="M17" s="170">
        <f>IFERROR(VLOOKUP(MID(J17,4,3),MMWR_TRAD_AGG_NATIONAL[],3,0),"--")</f>
        <v>1117</v>
      </c>
      <c r="N17" s="171">
        <f t="shared" si="1"/>
        <v>0.22833197056418642</v>
      </c>
      <c r="O17" s="72"/>
      <c r="P17" s="415" t="s">
        <v>245</v>
      </c>
      <c r="Q17" s="416"/>
      <c r="R17" s="416"/>
      <c r="S17" s="184">
        <f>IFERROR(VLOOKUP("160",MMWR_TRAD_AGG_NATIONAL[],2,0),"--")</f>
        <v>33579</v>
      </c>
      <c r="T17" s="28"/>
      <c r="U17" s="71"/>
      <c r="V17" s="25"/>
    </row>
    <row r="18" spans="1:22" s="1" customFormat="1" ht="32.25" customHeight="1" thickBot="1" x14ac:dyDescent="0.25">
      <c r="A18" s="25"/>
      <c r="B18" s="324" t="s">
        <v>253</v>
      </c>
      <c r="C18" s="325"/>
      <c r="D18" s="325"/>
      <c r="E18" s="397"/>
      <c r="F18" s="169">
        <f>IFERROR(VLOOKUP(MID(B18,4,3),MMWR_TRAD_AGG_NATIONAL[],2,0),"--")</f>
        <v>13</v>
      </c>
      <c r="G18" s="170">
        <f>IFERROR(VLOOKUP(MID(B18,4,3),MMWR_TRAD_AGG_NATIONAL[],3,0),"--")</f>
        <v>8</v>
      </c>
      <c r="H18" s="171">
        <f t="shared" si="0"/>
        <v>0.61538461538461542</v>
      </c>
      <c r="I18" s="68" t="s">
        <v>310</v>
      </c>
      <c r="J18" s="409" t="s">
        <v>15</v>
      </c>
      <c r="K18" s="410"/>
      <c r="L18" s="166">
        <f>SUM(L19:L21)</f>
        <v>315</v>
      </c>
      <c r="M18" s="166">
        <f>SUM(M19:M21)</f>
        <v>282</v>
      </c>
      <c r="N18" s="159">
        <f t="shared" ref="N18:N26" si="2">IF(M18="--", 0, M18/L18)</f>
        <v>0.89523809523809528</v>
      </c>
      <c r="O18" s="73"/>
      <c r="P18" s="417" t="s">
        <v>246</v>
      </c>
      <c r="Q18" s="418"/>
      <c r="R18" s="418"/>
      <c r="S18" s="185">
        <f>IFERROR(VLOOKUP("165",MMWR_TRAD_AGG_NATIONAL[],2,0),"--")</f>
        <v>10588</v>
      </c>
      <c r="T18" s="28"/>
      <c r="U18" s="71"/>
      <c r="V18" s="25"/>
    </row>
    <row r="19" spans="1:22" s="1" customFormat="1" ht="41.25" customHeight="1" x14ac:dyDescent="0.4">
      <c r="A19" s="25"/>
      <c r="B19" s="324" t="s">
        <v>254</v>
      </c>
      <c r="C19" s="325"/>
      <c r="D19" s="325"/>
      <c r="E19" s="397"/>
      <c r="F19" s="169">
        <f>IFERROR(VLOOKUP(MID(B19,4,3),MMWR_TRAD_AGG_NATIONAL[],2,0),"--")</f>
        <v>1</v>
      </c>
      <c r="G19" s="170">
        <f>IFERROR(VLOOKUP(MID(B19,4,3),MMWR_TRAD_AGG_NATIONAL[],3,0),"--")</f>
        <v>1</v>
      </c>
      <c r="H19" s="171">
        <f t="shared" si="0"/>
        <v>1</v>
      </c>
      <c r="I19" s="68" t="s">
        <v>310</v>
      </c>
      <c r="J19" s="324" t="s">
        <v>274</v>
      </c>
      <c r="K19" s="397"/>
      <c r="L19" s="169">
        <f>IFERROR(VLOOKUP(MID(J19,4,3),MMWR_TRAD_AGG_NATIONAL[],2,0),"--")</f>
        <v>219</v>
      </c>
      <c r="M19" s="170">
        <f>IFERROR(VLOOKUP(MID(J19,4,3),MMWR_TRAD_AGG_NATIONAL[],3,0),"--")</f>
        <v>218</v>
      </c>
      <c r="N19" s="171">
        <f t="shared" si="2"/>
        <v>0.99543378995433784</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21</v>
      </c>
      <c r="G20" s="170">
        <f>IFERROR(VLOOKUP(MID(B20,4,3),MMWR_TRAD_AGG_NATIONAL[],3,0),"--")</f>
        <v>0</v>
      </c>
      <c r="H20" s="171">
        <f t="shared" si="0"/>
        <v>0</v>
      </c>
      <c r="I20" s="68" t="s">
        <v>310</v>
      </c>
      <c r="J20" s="324" t="s">
        <v>297</v>
      </c>
      <c r="K20" s="397"/>
      <c r="L20" s="169">
        <f>IFERROR(VLOOKUP(MID(J20,4,3),MMWR_TRAD_AGG_NATIONAL[],2,0),"--")</f>
        <v>63</v>
      </c>
      <c r="M20" s="170">
        <f>IFERROR(VLOOKUP(MID(J20,4,3),MMWR_TRAD_AGG_NATIONAL[],3,0),"--")</f>
        <v>46</v>
      </c>
      <c r="N20" s="171">
        <f t="shared" si="2"/>
        <v>0.73015873015873012</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4</v>
      </c>
      <c r="G21" s="170">
        <f>IFERROR(VLOOKUP(MID(B21,4,3),MMWR_TRAD_AGG_NATIONAL[],3,0),"--")</f>
        <v>0</v>
      </c>
      <c r="H21" s="171">
        <f t="shared" si="0"/>
        <v>0</v>
      </c>
      <c r="I21" s="68" t="s">
        <v>310</v>
      </c>
      <c r="J21" s="324" t="s">
        <v>275</v>
      </c>
      <c r="K21" s="397"/>
      <c r="L21" s="169">
        <f>IFERROR(VLOOKUP(MID(J21,4,3),MMWR_TRAD_AGG_NATIONAL[],2,0),"--")</f>
        <v>33</v>
      </c>
      <c r="M21" s="170">
        <f>IFERROR(VLOOKUP(MID(J21,4,3),MMWR_TRAD_AGG_NATIONAL[],3,0),"--")</f>
        <v>18</v>
      </c>
      <c r="N21" s="171">
        <f t="shared" si="2"/>
        <v>0.54545454545454541</v>
      </c>
      <c r="O21" s="56"/>
      <c r="P21" s="56"/>
      <c r="Q21" s="56"/>
      <c r="R21" s="56"/>
      <c r="S21" s="56"/>
      <c r="T21" s="56"/>
      <c r="U21" s="74"/>
      <c r="V21" s="25"/>
    </row>
    <row r="22" spans="1:22" s="1" customFormat="1" ht="32.25" customHeight="1" thickBot="1" x14ac:dyDescent="0.45">
      <c r="A22" s="25"/>
      <c r="B22" s="409" t="s">
        <v>13</v>
      </c>
      <c r="C22" s="410"/>
      <c r="D22" s="410"/>
      <c r="E22" s="410"/>
      <c r="F22" s="166">
        <f>SUM(F23:F29)</f>
        <v>395060</v>
      </c>
      <c r="G22" s="167">
        <f>SUM(G23:G29)</f>
        <v>264070</v>
      </c>
      <c r="H22" s="168">
        <f t="shared" si="0"/>
        <v>0.66843011188173951</v>
      </c>
      <c r="I22" s="25"/>
      <c r="J22" s="409" t="s">
        <v>224</v>
      </c>
      <c r="K22" s="410"/>
      <c r="L22" s="166">
        <f>SUM(L23:L26)</f>
        <v>2080</v>
      </c>
      <c r="M22" s="166">
        <f>SUM(M23:M26)</f>
        <v>564</v>
      </c>
      <c r="N22" s="159">
        <f t="shared" si="2"/>
        <v>0.27115384615384613</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168126</v>
      </c>
      <c r="G23" s="170">
        <f>IFERROR(VLOOKUP(MID(B23,4,3),MMWR_TRAD_AGG_NATIONAL[],3,0),"--")</f>
        <v>115223</v>
      </c>
      <c r="H23" s="171">
        <f t="shared" si="0"/>
        <v>0.68533718758550133</v>
      </c>
      <c r="I23" s="25"/>
      <c r="J23" s="420" t="s">
        <v>278</v>
      </c>
      <c r="K23" s="421"/>
      <c r="L23" s="172">
        <f>IFERROR(VLOOKUP(MID(J23,4,3),MMWR_TRAD_AGG_NATIONAL[],2,0),"--")</f>
        <v>447</v>
      </c>
      <c r="M23" s="173">
        <f>IFERROR(VLOOKUP(MID(J23,4,3),MMWR_TRAD_AGG_NATIONAL[],3,0),"--")</f>
        <v>135</v>
      </c>
      <c r="N23" s="174">
        <f t="shared" si="2"/>
        <v>0.30201342281879195</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160</v>
      </c>
      <c r="G24" s="170">
        <f>IFERROR(VLOOKUP(MID(B24,4,3),MMWR_TRAD_AGG_NATIONAL[],3,0),"--")</f>
        <v>103</v>
      </c>
      <c r="H24" s="171">
        <f t="shared" si="0"/>
        <v>0.64375000000000004</v>
      </c>
      <c r="I24" s="25"/>
      <c r="J24" s="324" t="s">
        <v>277</v>
      </c>
      <c r="K24" s="397"/>
      <c r="L24" s="169">
        <f>IFERROR(VLOOKUP(MID(J24,4,3),MMWR_TRAD_AGG_NATIONAL[],2,0),"--")</f>
        <v>746</v>
      </c>
      <c r="M24" s="170">
        <f>IFERROR(VLOOKUP(MID(J24,4,3),MMWR_TRAD_AGG_NATIONAL[],3,0),"--")</f>
        <v>20</v>
      </c>
      <c r="N24" s="171">
        <f t="shared" si="2"/>
        <v>2.6809651474530832E-2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321</v>
      </c>
      <c r="G25" s="170">
        <f>IFERROR(VLOOKUP(MID(B25,4,3),MMWR_TRAD_AGG_NATIONAL[],3,0),"--")</f>
        <v>239</v>
      </c>
      <c r="H25" s="171">
        <f t="shared" si="0"/>
        <v>0.74454828660436134</v>
      </c>
      <c r="I25" s="25"/>
      <c r="J25" s="324" t="s">
        <v>276</v>
      </c>
      <c r="K25" s="397"/>
      <c r="L25" s="169">
        <f>IFERROR(VLOOKUP(MID(J25,4,3),MMWR_TRAD_AGG_NATIONAL[],2,0),"--")</f>
        <v>844</v>
      </c>
      <c r="M25" s="170">
        <f>IFERROR(VLOOKUP(MID(J25,4,3),MMWR_TRAD_AGG_NATIONAL[],3,0),"--")</f>
        <v>378</v>
      </c>
      <c r="N25" s="171">
        <f t="shared" si="2"/>
        <v>0.44786729857819907</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98597</v>
      </c>
      <c r="G26" s="170">
        <f>IFERROR(VLOOKUP(MID(B26,4,3),MMWR_TRAD_AGG_NATIONAL[],3,0),"--")</f>
        <v>77380</v>
      </c>
      <c r="H26" s="171">
        <f t="shared" si="0"/>
        <v>0.78481089688327232</v>
      </c>
      <c r="I26" s="56"/>
      <c r="J26" s="326" t="s">
        <v>313</v>
      </c>
      <c r="K26" s="399"/>
      <c r="L26" s="175">
        <f>IFERROR(VLOOKUP(MID(J26,4,3),MMWR_TRAD_AGG_NATIONAL[],2,0),"--")</f>
        <v>43</v>
      </c>
      <c r="M26" s="176">
        <f>IFERROR(VLOOKUP(MID(J26,4,3),MMWR_TRAD_AGG_NATIONAL[],3,0),"--")</f>
        <v>31</v>
      </c>
      <c r="N26" s="177">
        <f t="shared" si="2"/>
        <v>0.72093023255813948</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203</v>
      </c>
      <c r="G27" s="170">
        <f>IFERROR(VLOOKUP(MID(B27,4,3),MMWR_TRAD_AGG_NATIONAL[],3,0),"--")</f>
        <v>39</v>
      </c>
      <c r="H27" s="171">
        <f t="shared" si="0"/>
        <v>0.19211822660098521</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15678</v>
      </c>
      <c r="G28" s="170">
        <f>IFERROR(VLOOKUP(MID(B28,4,3),MMWR_TRAD_AGG_NATIONAL[],3,0),"--")</f>
        <v>3282</v>
      </c>
      <c r="H28" s="171">
        <f t="shared" si="0"/>
        <v>0.20933792575583621</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111975</v>
      </c>
      <c r="G29" s="170">
        <f>IFERROR(VLOOKUP(MID(B29,4,3),MMWR_TRAD_AGG_NATIONAL[],3,0),"--")</f>
        <v>67804</v>
      </c>
      <c r="H29" s="171">
        <f t="shared" si="0"/>
        <v>0.60552801964724268</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120308</v>
      </c>
      <c r="G30" s="167">
        <f>SUM(G31:G37)</f>
        <v>94919</v>
      </c>
      <c r="H30" s="159">
        <f t="shared" si="0"/>
        <v>0.78896665225920137</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40</v>
      </c>
      <c r="G31" s="170">
        <f>IFERROR(VLOOKUP(MID(B31,4,3),MMWR_TRAD_AGG_NATIONAL[],3,0),"--")</f>
        <v>39</v>
      </c>
      <c r="H31" s="171">
        <f t="shared" si="0"/>
        <v>0.97499999999999998</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36022</v>
      </c>
      <c r="G32" s="170">
        <f>IFERROR(VLOOKUP(MID(B32,4,3),MMWR_TRAD_AGG_NATIONAL[],3,0),"--")</f>
        <v>25368</v>
      </c>
      <c r="H32" s="171">
        <f t="shared" si="0"/>
        <v>0.70423630003886517</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21217</v>
      </c>
      <c r="G36" s="170">
        <f>IFERROR(VLOOKUP(MID(B36,4,3),MMWR_TRAD_AGG_NATIONAL[],3,0),"--")</f>
        <v>15100</v>
      </c>
      <c r="H36" s="171">
        <f t="shared" si="0"/>
        <v>0.71169345336286938</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63029</v>
      </c>
      <c r="G37" s="170">
        <f>IFERROR(VLOOKUP(MID(B37,4,3)&amp;"G",MMWR_TRAD_AGG_NATIONAL[],3,0),"--")</f>
        <v>54412</v>
      </c>
      <c r="H37" s="171">
        <f t="shared" si="0"/>
        <v>0.86328515445271226</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166477</v>
      </c>
      <c r="G38" s="167">
        <f>SUM(G39:G44)</f>
        <v>109872</v>
      </c>
      <c r="H38" s="168">
        <f t="shared" si="0"/>
        <v>0.65998306072310287</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7555</v>
      </c>
      <c r="G39" s="173">
        <f>IFERROR(VLOOKUP(MID(B39,4,3),MMWR_TRAD_AGG_NATIONAL[],3,0),"--")</f>
        <v>5876</v>
      </c>
      <c r="H39" s="174">
        <f t="shared" si="0"/>
        <v>0.7777630708140304</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68351</v>
      </c>
      <c r="G40" s="170">
        <f>IFERROR(VLOOKUP(MID(B40,4,3),MMWR_TRAD_AGG_NATIONAL[],3,0),"--")</f>
        <v>50922</v>
      </c>
      <c r="H40" s="171">
        <f t="shared" si="0"/>
        <v>0.74500738833374791</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1069</v>
      </c>
      <c r="G41" s="170">
        <f>IFERROR(VLOOKUP(MID(B41,4,3),MMWR_TRAD_AGG_NATIONAL[],3,0),"--")</f>
        <v>303</v>
      </c>
      <c r="H41" s="171">
        <f t="shared" si="0"/>
        <v>0.28344246959775493</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69726</v>
      </c>
      <c r="G42" s="170">
        <f>IFERROR(VLOOKUP(MID(B42,4,3),MMWR_TRAD_AGG_NATIONAL[],3,0),"--")</f>
        <v>39977</v>
      </c>
      <c r="H42" s="171">
        <f t="shared" si="0"/>
        <v>0.57334423314115246</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19253</v>
      </c>
      <c r="G43" s="170">
        <f>IFERROR(VLOOKUP(MID(B43,4,3),MMWR_TRAD_AGG_NATIONAL[],3,0),"--")</f>
        <v>12347</v>
      </c>
      <c r="H43" s="171">
        <f t="shared" si="0"/>
        <v>0.64130265413182364</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523</v>
      </c>
      <c r="G44" s="176">
        <f>IFERROR(VLOOKUP(MID(B44,4,3),MMWR_TRAD_AGG_NATIONAL[],3,0),"--")</f>
        <v>447</v>
      </c>
      <c r="H44" s="177">
        <f t="shared" si="0"/>
        <v>0.85468451242829824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APRIL 16,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266986</v>
      </c>
      <c r="D6" s="186">
        <f>IFERROR(VLOOKUP($B6,MMWR_TRAD_AGG_DISTRICT_COMP[],D$1,0),"ERROR")</f>
        <v>384.58691466969998</v>
      </c>
      <c r="E6" s="194">
        <f>IFERROR(VLOOKUP($B6,MMWR_TRAD_AGG_DISTRICT_COMP[],E$1,0),"ERROR")</f>
        <v>319441</v>
      </c>
      <c r="F6" s="188">
        <f>IFERROR(VLOOKUP($B6,MMWR_TRAD_AGG_DISTRICT_COMP[],F$1,0),"ERROR")</f>
        <v>75863</v>
      </c>
      <c r="G6" s="211">
        <f t="shared" ref="G6:G69" si="0">IFERROR(F6/E6,"0%")</f>
        <v>0.23748673463957351</v>
      </c>
      <c r="H6" s="187">
        <f>IFERROR(VLOOKUP($B6,MMWR_TRAD_AGG_DISTRICT_COMP[],H$1,0),"ERROR")</f>
        <v>395060</v>
      </c>
      <c r="I6" s="188">
        <f>IFERROR(VLOOKUP($B6,MMWR_TRAD_AGG_DISTRICT_COMP[],I$1,0),"ERROR")</f>
        <v>264070</v>
      </c>
      <c r="J6" s="211">
        <f t="shared" ref="J6:J69" si="1">IFERROR(I6/H6,"0%")</f>
        <v>0.66843011188173951</v>
      </c>
      <c r="K6" s="187">
        <f>IFERROR(VLOOKUP($B6,MMWR_TRAD_AGG_DISTRICT_COMP[],K$1,0),"ERROR")</f>
        <v>124116</v>
      </c>
      <c r="L6" s="188">
        <f>IFERROR(VLOOKUP($B6,MMWR_TRAD_AGG_DISTRICT_COMP[],L$1,0),"ERROR")</f>
        <v>98547</v>
      </c>
      <c r="M6" s="211">
        <f t="shared" ref="M6:M69" si="2">IFERROR(L6/K6,"0%")</f>
        <v>0.79399110509523352</v>
      </c>
      <c r="N6" s="187">
        <f>IFERROR(VLOOKUP($B6,MMWR_TRAD_AGG_DISTRICT_COMP[],N$1,0),"ERROR")</f>
        <v>167731</v>
      </c>
      <c r="O6" s="188">
        <f>IFERROR(VLOOKUP($B6,MMWR_TRAD_AGG_DISTRICT_COMP[],O$1,0),"ERROR")</f>
        <v>110614</v>
      </c>
      <c r="P6" s="211">
        <f t="shared" ref="P6:P69" si="3">IFERROR(O6/N6,"0%")</f>
        <v>0.65947260792578588</v>
      </c>
      <c r="Q6" s="200">
        <f>IFERROR(VLOOKUP($B6,MMWR_TRAD_AGG_DISTRICT_COMP[],Q$1,0),"ERROR")</f>
        <v>22190</v>
      </c>
      <c r="R6" s="200">
        <f>IFERROR(VLOOKUP($B6,MMWR_TRAD_AGG_DISTRICT_COMP[],R$1,0),"ERROR")</f>
        <v>4252</v>
      </c>
      <c r="S6" s="203">
        <f>S7+S25+S38+S49+S62+S70</f>
        <v>321571</v>
      </c>
      <c r="T6" s="25"/>
    </row>
    <row r="7" spans="1:20" x14ac:dyDescent="0.2">
      <c r="A7" s="92"/>
      <c r="B7" s="101" t="s">
        <v>370</v>
      </c>
      <c r="C7" s="212">
        <f>IFERROR(VLOOKUP($B7,MMWR_TRAD_AGG_DISTRICT_COMP[],C$1,0),"ERROR")</f>
        <v>75570</v>
      </c>
      <c r="D7" s="197">
        <f>IFERROR(VLOOKUP($B7,MMWR_TRAD_AGG_DISTRICT_COMP[],D$1,0),"ERROR")</f>
        <v>438.133915575</v>
      </c>
      <c r="E7" s="213">
        <f>IFERROR(VLOOKUP($B7,MMWR_TRAD_AGG_DISTRICT_COMP[],E$1,0),"ERROR")</f>
        <v>77359</v>
      </c>
      <c r="F7" s="212">
        <f>IFERROR(VLOOKUP($B7,MMWR_TRAD_AGG_DISTRICT_COMP[],F$1,0),"ERROR")</f>
        <v>19523</v>
      </c>
      <c r="G7" s="214">
        <f t="shared" si="0"/>
        <v>0.25236882586382969</v>
      </c>
      <c r="H7" s="212">
        <f>IFERROR(VLOOKUP($B7,MMWR_TRAD_AGG_DISTRICT_COMP[],H$1,0),"ERROR")</f>
        <v>107494</v>
      </c>
      <c r="I7" s="212">
        <f>IFERROR(VLOOKUP($B7,MMWR_TRAD_AGG_DISTRICT_COMP[],I$1,0),"ERROR")</f>
        <v>76505</v>
      </c>
      <c r="J7" s="214">
        <f t="shared" si="1"/>
        <v>0.7117141421846801</v>
      </c>
      <c r="K7" s="212">
        <f>IFERROR(VLOOKUP($B7,MMWR_TRAD_AGG_DISTRICT_COMP[],K$1,0),"ERROR")</f>
        <v>39744</v>
      </c>
      <c r="L7" s="212">
        <f>IFERROR(VLOOKUP($B7,MMWR_TRAD_AGG_DISTRICT_COMP[],L$1,0),"ERROR")</f>
        <v>32199</v>
      </c>
      <c r="M7" s="214">
        <f t="shared" si="2"/>
        <v>0.81016002415458932</v>
      </c>
      <c r="N7" s="212">
        <f>IFERROR(VLOOKUP($B7,MMWR_TRAD_AGG_DISTRICT_COMP[],N$1,0),"ERROR")</f>
        <v>28303</v>
      </c>
      <c r="O7" s="212">
        <f>IFERROR(VLOOKUP($B7,MMWR_TRAD_AGG_DISTRICT_COMP[],O$1,0),"ERROR")</f>
        <v>20391</v>
      </c>
      <c r="P7" s="214">
        <f t="shared" si="3"/>
        <v>0.72045366215595519</v>
      </c>
      <c r="Q7" s="212">
        <f>IFERROR(VLOOKUP($B7,MMWR_TRAD_AGG_DISTRICT_COMP[],Q$1,0),"ERROR")</f>
        <v>13438</v>
      </c>
      <c r="R7" s="215">
        <f>IFERROR(VLOOKUP($B7,MMWR_TRAD_AGG_DISTRICT_COMP[],R$1,0),"ERROR")</f>
        <v>54</v>
      </c>
      <c r="S7" s="215">
        <f>IFERROR(VLOOKUP($B7,MMWR_APP_RO[],S$1,0),"ERROR")</f>
        <v>56701</v>
      </c>
      <c r="T7" s="25"/>
    </row>
    <row r="8" spans="1:20" x14ac:dyDescent="0.2">
      <c r="A8" s="107"/>
      <c r="B8" s="108" t="s">
        <v>33</v>
      </c>
      <c r="C8" s="209">
        <f>IFERROR(VLOOKUP($B8,MMWR_TRAD_AGG_RO_COMP[],C$1,0),"ERROR")</f>
        <v>8726</v>
      </c>
      <c r="D8" s="198">
        <f>IFERROR(VLOOKUP($B8,MMWR_TRAD_AGG_RO_COMP[],D$1,0),"ERROR")</f>
        <v>752.62777905109999</v>
      </c>
      <c r="E8" s="195">
        <f>IFERROR(VLOOKUP($B8,MMWR_TRAD_AGG_RO_COMP[],E$1,0),"ERROR")</f>
        <v>4350</v>
      </c>
      <c r="F8" s="191">
        <f>IFERROR(VLOOKUP($B8,MMWR_TRAD_AGG_RO_COMP[],F$1,0),"ERROR")</f>
        <v>1136</v>
      </c>
      <c r="G8" s="216">
        <f t="shared" si="0"/>
        <v>0.2611494252873563</v>
      </c>
      <c r="H8" s="190">
        <f>IFERROR(VLOOKUP($B8,MMWR_TRAD_AGG_RO_COMP[],H$1,0),"ERROR")</f>
        <v>10237</v>
      </c>
      <c r="I8" s="191">
        <f>IFERROR(VLOOKUP($B8,MMWR_TRAD_AGG_RO_COMP[],I$1,0),"ERROR")</f>
        <v>8537</v>
      </c>
      <c r="J8" s="216">
        <f t="shared" si="1"/>
        <v>0.83393572335645205</v>
      </c>
      <c r="K8" s="204">
        <f>IFERROR(VLOOKUP($B8,MMWR_TRAD_AGG_RO_COMP[],K$1,0),"ERROR")</f>
        <v>2752</v>
      </c>
      <c r="L8" s="205">
        <f>IFERROR(VLOOKUP($B8,MMWR_TRAD_AGG_RO_COMP[],L$1,0),"ERROR")</f>
        <v>2504</v>
      </c>
      <c r="M8" s="216">
        <f t="shared" si="2"/>
        <v>0.90988372093023251</v>
      </c>
      <c r="N8" s="204">
        <f>IFERROR(VLOOKUP($B8,MMWR_TRAD_AGG_RO_COMP[],N$1,0),"ERROR")</f>
        <v>1454</v>
      </c>
      <c r="O8" s="205">
        <f>IFERROR(VLOOKUP($B8,MMWR_TRAD_AGG_RO_COMP[],O$1,0),"ERROR")</f>
        <v>1120</v>
      </c>
      <c r="P8" s="216">
        <f t="shared" si="3"/>
        <v>0.77028885832187066</v>
      </c>
      <c r="Q8" s="201">
        <f>IFERROR(VLOOKUP($B8,MMWR_TRAD_AGG_RO_COMP[],Q$1,0),"ERROR")</f>
        <v>0</v>
      </c>
      <c r="R8" s="201">
        <f>IFERROR(VLOOKUP($B8,MMWR_TRAD_AGG_RO_COMP[],R$1,0),"ERROR")</f>
        <v>5</v>
      </c>
      <c r="S8" s="201">
        <f>IFERROR(VLOOKUP($B8,MMWR_APP_RO[],S$1,0),"ERROR")</f>
        <v>5456</v>
      </c>
      <c r="T8" s="25"/>
    </row>
    <row r="9" spans="1:20" x14ac:dyDescent="0.2">
      <c r="A9" s="107"/>
      <c r="B9" s="108" t="s">
        <v>35</v>
      </c>
      <c r="C9" s="209">
        <f>IFERROR(VLOOKUP($B9,MMWR_TRAD_AGG_RO_COMP[],C$1,0),"ERROR")</f>
        <v>4097</v>
      </c>
      <c r="D9" s="198">
        <f>IFERROR(VLOOKUP($B9,MMWR_TRAD_AGG_RO_COMP[],D$1,0),"ERROR")</f>
        <v>627.47522577500001</v>
      </c>
      <c r="E9" s="195">
        <f>IFERROR(VLOOKUP($B9,MMWR_TRAD_AGG_RO_COMP[],E$1,0),"ERROR")</f>
        <v>3541</v>
      </c>
      <c r="F9" s="191">
        <f>IFERROR(VLOOKUP($B9,MMWR_TRAD_AGG_RO_COMP[],F$1,0),"ERROR")</f>
        <v>799</v>
      </c>
      <c r="G9" s="216">
        <f t="shared" si="0"/>
        <v>0.22564247387743575</v>
      </c>
      <c r="H9" s="190">
        <f>IFERROR(VLOOKUP($B9,MMWR_TRAD_AGG_RO_COMP[],H$1,0),"ERROR")</f>
        <v>5640</v>
      </c>
      <c r="I9" s="191">
        <f>IFERROR(VLOOKUP($B9,MMWR_TRAD_AGG_RO_COMP[],I$1,0),"ERROR")</f>
        <v>4308</v>
      </c>
      <c r="J9" s="216">
        <f t="shared" si="1"/>
        <v>0.7638297872340426</v>
      </c>
      <c r="K9" s="204">
        <f>IFERROR(VLOOKUP($B9,MMWR_TRAD_AGG_RO_COMP[],K$1,0),"ERROR")</f>
        <v>2751</v>
      </c>
      <c r="L9" s="205">
        <f>IFERROR(VLOOKUP($B9,MMWR_TRAD_AGG_RO_COMP[],L$1,0),"ERROR")</f>
        <v>2211</v>
      </c>
      <c r="M9" s="216">
        <f t="shared" si="2"/>
        <v>0.80370774263904032</v>
      </c>
      <c r="N9" s="204">
        <f>IFERROR(VLOOKUP($B9,MMWR_TRAD_AGG_RO_COMP[],N$1,0),"ERROR")</f>
        <v>640</v>
      </c>
      <c r="O9" s="205">
        <f>IFERROR(VLOOKUP($B9,MMWR_TRAD_AGG_RO_COMP[],O$1,0),"ERROR")</f>
        <v>568</v>
      </c>
      <c r="P9" s="216">
        <f t="shared" si="3"/>
        <v>0.88749999999999996</v>
      </c>
      <c r="Q9" s="201">
        <f>IFERROR(VLOOKUP($B9,MMWR_TRAD_AGG_RO_COMP[],Q$1,0),"ERROR")</f>
        <v>0</v>
      </c>
      <c r="R9" s="201">
        <f>IFERROR(VLOOKUP($B9,MMWR_TRAD_AGG_RO_COMP[],R$1,0),"ERROR")</f>
        <v>1</v>
      </c>
      <c r="S9" s="201">
        <f>IFERROR(VLOOKUP($B9,MMWR_APP_RO[],S$1,0),"ERROR")</f>
        <v>3204</v>
      </c>
      <c r="T9" s="25"/>
    </row>
    <row r="10" spans="1:20" x14ac:dyDescent="0.2">
      <c r="A10" s="107"/>
      <c r="B10" s="108" t="s">
        <v>24</v>
      </c>
      <c r="C10" s="209">
        <f>IFERROR(VLOOKUP($B10,MMWR_TRAD_AGG_RO_COMP[],C$1,0),"ERROR")</f>
        <v>679</v>
      </c>
      <c r="D10" s="198">
        <f>IFERROR(VLOOKUP($B10,MMWR_TRAD_AGG_RO_COMP[],D$1,0),"ERROR")</f>
        <v>160.88217967599999</v>
      </c>
      <c r="E10" s="195">
        <f>IFERROR(VLOOKUP($B10,MMWR_TRAD_AGG_RO_COMP[],E$1,0),"ERROR")</f>
        <v>3949</v>
      </c>
      <c r="F10" s="191">
        <f>IFERROR(VLOOKUP($B10,MMWR_TRAD_AGG_RO_COMP[],F$1,0),"ERROR")</f>
        <v>765</v>
      </c>
      <c r="G10" s="216">
        <f t="shared" si="0"/>
        <v>0.19371992909597366</v>
      </c>
      <c r="H10" s="190">
        <f>IFERROR(VLOOKUP($B10,MMWR_TRAD_AGG_RO_COMP[],H$1,0),"ERROR")</f>
        <v>1793</v>
      </c>
      <c r="I10" s="191">
        <f>IFERROR(VLOOKUP($B10,MMWR_TRAD_AGG_RO_COMP[],I$1,0),"ERROR")</f>
        <v>817</v>
      </c>
      <c r="J10" s="216">
        <f t="shared" si="1"/>
        <v>0.45566090351366423</v>
      </c>
      <c r="K10" s="204">
        <f>IFERROR(VLOOKUP($B10,MMWR_TRAD_AGG_RO_COMP[],K$1,0),"ERROR")</f>
        <v>987</v>
      </c>
      <c r="L10" s="205">
        <f>IFERROR(VLOOKUP($B10,MMWR_TRAD_AGG_RO_COMP[],L$1,0),"ERROR")</f>
        <v>602</v>
      </c>
      <c r="M10" s="216">
        <f t="shared" si="2"/>
        <v>0.60992907801418439</v>
      </c>
      <c r="N10" s="204">
        <f>IFERROR(VLOOKUP($B10,MMWR_TRAD_AGG_RO_COMP[],N$1,0),"ERROR")</f>
        <v>305</v>
      </c>
      <c r="O10" s="205">
        <f>IFERROR(VLOOKUP($B10,MMWR_TRAD_AGG_RO_COMP[],O$1,0),"ERROR")</f>
        <v>141</v>
      </c>
      <c r="P10" s="216">
        <f t="shared" si="3"/>
        <v>0.46229508196721314</v>
      </c>
      <c r="Q10" s="201">
        <f>IFERROR(VLOOKUP($B10,MMWR_TRAD_AGG_RO_COMP[],Q$1,0),"ERROR")</f>
        <v>0</v>
      </c>
      <c r="R10" s="201">
        <f>IFERROR(VLOOKUP($B10,MMWR_TRAD_AGG_RO_COMP[],R$1,0),"ERROR")</f>
        <v>0</v>
      </c>
      <c r="S10" s="201">
        <f>IFERROR(VLOOKUP($B10,MMWR_APP_RO[],S$1,0),"ERROR")</f>
        <v>1784</v>
      </c>
      <c r="T10" s="25"/>
    </row>
    <row r="11" spans="1:20" x14ac:dyDescent="0.2">
      <c r="A11" s="107"/>
      <c r="B11" s="108" t="s">
        <v>44</v>
      </c>
      <c r="C11" s="209">
        <f>IFERROR(VLOOKUP($B11,MMWR_TRAD_AGG_RO_COMP[],C$1,0),"ERROR")</f>
        <v>857</v>
      </c>
      <c r="D11" s="198">
        <f>IFERROR(VLOOKUP($B11,MMWR_TRAD_AGG_RO_COMP[],D$1,0),"ERROR")</f>
        <v>296.83897316219998</v>
      </c>
      <c r="E11" s="195">
        <f>IFERROR(VLOOKUP($B11,MMWR_TRAD_AGG_RO_COMP[],E$1,0),"ERROR")</f>
        <v>1701</v>
      </c>
      <c r="F11" s="191">
        <f>IFERROR(VLOOKUP($B11,MMWR_TRAD_AGG_RO_COMP[],F$1,0),"ERROR")</f>
        <v>444</v>
      </c>
      <c r="G11" s="216">
        <f t="shared" si="0"/>
        <v>0.26102292768959434</v>
      </c>
      <c r="H11" s="190">
        <f>IFERROR(VLOOKUP($B11,MMWR_TRAD_AGG_RO_COMP[],H$1,0),"ERROR")</f>
        <v>2451</v>
      </c>
      <c r="I11" s="191">
        <f>IFERROR(VLOOKUP($B11,MMWR_TRAD_AGG_RO_COMP[],I$1,0),"ERROR")</f>
        <v>1529</v>
      </c>
      <c r="J11" s="216">
        <f t="shared" si="1"/>
        <v>0.62382700938392488</v>
      </c>
      <c r="K11" s="204">
        <f>IFERROR(VLOOKUP($B11,MMWR_TRAD_AGG_RO_COMP[],K$1,0),"ERROR")</f>
        <v>440</v>
      </c>
      <c r="L11" s="205">
        <f>IFERROR(VLOOKUP($B11,MMWR_TRAD_AGG_RO_COMP[],L$1,0),"ERROR")</f>
        <v>269</v>
      </c>
      <c r="M11" s="216">
        <f t="shared" si="2"/>
        <v>0.61136363636363633</v>
      </c>
      <c r="N11" s="204">
        <f>IFERROR(VLOOKUP($B11,MMWR_TRAD_AGG_RO_COMP[],N$1,0),"ERROR")</f>
        <v>805</v>
      </c>
      <c r="O11" s="205">
        <f>IFERROR(VLOOKUP($B11,MMWR_TRAD_AGG_RO_COMP[],O$1,0),"ERROR")</f>
        <v>637</v>
      </c>
      <c r="P11" s="216">
        <f t="shared" si="3"/>
        <v>0.79130434782608694</v>
      </c>
      <c r="Q11" s="201">
        <f>IFERROR(VLOOKUP($B11,MMWR_TRAD_AGG_RO_COMP[],Q$1,0),"ERROR")</f>
        <v>0</v>
      </c>
      <c r="R11" s="201">
        <f>IFERROR(VLOOKUP($B11,MMWR_TRAD_AGG_RO_COMP[],R$1,0),"ERROR")</f>
        <v>5</v>
      </c>
      <c r="S11" s="201">
        <f>IFERROR(VLOOKUP($B11,MMWR_APP_RO[],S$1,0),"ERROR")</f>
        <v>1265</v>
      </c>
      <c r="T11" s="25"/>
    </row>
    <row r="12" spans="1:20" x14ac:dyDescent="0.2">
      <c r="A12" s="107"/>
      <c r="B12" s="108" t="s">
        <v>47</v>
      </c>
      <c r="C12" s="209">
        <f>IFERROR(VLOOKUP($B12,MMWR_TRAD_AGG_RO_COMP[],C$1,0),"ERROR")</f>
        <v>1862</v>
      </c>
      <c r="D12" s="198">
        <f>IFERROR(VLOOKUP($B12,MMWR_TRAD_AGG_RO_COMP[],D$1,0),"ERROR")</f>
        <v>244.38184747579999</v>
      </c>
      <c r="E12" s="195">
        <f>IFERROR(VLOOKUP($B12,MMWR_TRAD_AGG_RO_COMP[],E$1,0),"ERROR")</f>
        <v>2518</v>
      </c>
      <c r="F12" s="191">
        <f>IFERROR(VLOOKUP($B12,MMWR_TRAD_AGG_RO_COMP[],F$1,0),"ERROR")</f>
        <v>525</v>
      </c>
      <c r="G12" s="216">
        <f t="shared" si="0"/>
        <v>0.20849880857823669</v>
      </c>
      <c r="H12" s="190">
        <f>IFERROR(VLOOKUP($B12,MMWR_TRAD_AGG_RO_COMP[],H$1,0),"ERROR")</f>
        <v>3086</v>
      </c>
      <c r="I12" s="191">
        <f>IFERROR(VLOOKUP($B12,MMWR_TRAD_AGG_RO_COMP[],I$1,0),"ERROR")</f>
        <v>2043</v>
      </c>
      <c r="J12" s="216">
        <f t="shared" si="1"/>
        <v>0.6620220349967596</v>
      </c>
      <c r="K12" s="204">
        <f>IFERROR(VLOOKUP($B12,MMWR_TRAD_AGG_RO_COMP[],K$1,0),"ERROR")</f>
        <v>455</v>
      </c>
      <c r="L12" s="205">
        <f>IFERROR(VLOOKUP($B12,MMWR_TRAD_AGG_RO_COMP[],L$1,0),"ERROR")</f>
        <v>396</v>
      </c>
      <c r="M12" s="216">
        <f t="shared" si="2"/>
        <v>0.87032967032967035</v>
      </c>
      <c r="N12" s="204">
        <f>IFERROR(VLOOKUP($B12,MMWR_TRAD_AGG_RO_COMP[],N$1,0),"ERROR")</f>
        <v>1278</v>
      </c>
      <c r="O12" s="205">
        <f>IFERROR(VLOOKUP($B12,MMWR_TRAD_AGG_RO_COMP[],O$1,0),"ERROR")</f>
        <v>926</v>
      </c>
      <c r="P12" s="216">
        <f t="shared" si="3"/>
        <v>0.72456964006259783</v>
      </c>
      <c r="Q12" s="201">
        <f>IFERROR(VLOOKUP($B12,MMWR_TRAD_AGG_RO_COMP[],Q$1,0),"ERROR")</f>
        <v>0</v>
      </c>
      <c r="R12" s="201">
        <f>IFERROR(VLOOKUP($B12,MMWR_TRAD_AGG_RO_COMP[],R$1,0),"ERROR")</f>
        <v>10</v>
      </c>
      <c r="S12" s="201">
        <f>IFERROR(VLOOKUP($B12,MMWR_APP_RO[],S$1,0),"ERROR")</f>
        <v>2163</v>
      </c>
      <c r="T12" s="25"/>
    </row>
    <row r="13" spans="1:20" x14ac:dyDescent="0.2">
      <c r="A13" s="107"/>
      <c r="B13" s="108" t="s">
        <v>54</v>
      </c>
      <c r="C13" s="209">
        <f>IFERROR(VLOOKUP($B13,MMWR_TRAD_AGG_RO_COMP[],C$1,0),"ERROR")</f>
        <v>1111</v>
      </c>
      <c r="D13" s="198">
        <f>IFERROR(VLOOKUP($B13,MMWR_TRAD_AGG_RO_COMP[],D$1,0),"ERROR")</f>
        <v>307.8694869487</v>
      </c>
      <c r="E13" s="195">
        <f>IFERROR(VLOOKUP($B13,MMWR_TRAD_AGG_RO_COMP[],E$1,0),"ERROR")</f>
        <v>1023</v>
      </c>
      <c r="F13" s="191">
        <f>IFERROR(VLOOKUP($B13,MMWR_TRAD_AGG_RO_COMP[],F$1,0),"ERROR")</f>
        <v>159</v>
      </c>
      <c r="G13" s="216">
        <f t="shared" si="0"/>
        <v>0.15542521994134897</v>
      </c>
      <c r="H13" s="190">
        <f>IFERROR(VLOOKUP($B13,MMWR_TRAD_AGG_RO_COMP[],H$1,0),"ERROR")</f>
        <v>1597</v>
      </c>
      <c r="I13" s="191">
        <f>IFERROR(VLOOKUP($B13,MMWR_TRAD_AGG_RO_COMP[],I$1,0),"ERROR")</f>
        <v>1007</v>
      </c>
      <c r="J13" s="216">
        <f t="shared" si="1"/>
        <v>0.63055729492798995</v>
      </c>
      <c r="K13" s="204">
        <f>IFERROR(VLOOKUP($B13,MMWR_TRAD_AGG_RO_COMP[],K$1,0),"ERROR")</f>
        <v>274</v>
      </c>
      <c r="L13" s="205">
        <f>IFERROR(VLOOKUP($B13,MMWR_TRAD_AGG_RO_COMP[],L$1,0),"ERROR")</f>
        <v>237</v>
      </c>
      <c r="M13" s="216">
        <f t="shared" si="2"/>
        <v>0.86496350364963503</v>
      </c>
      <c r="N13" s="204">
        <f>IFERROR(VLOOKUP($B13,MMWR_TRAD_AGG_RO_COMP[],N$1,0),"ERROR")</f>
        <v>68</v>
      </c>
      <c r="O13" s="205">
        <f>IFERROR(VLOOKUP($B13,MMWR_TRAD_AGG_RO_COMP[],O$1,0),"ERROR")</f>
        <v>36</v>
      </c>
      <c r="P13" s="216">
        <f t="shared" si="3"/>
        <v>0.52941176470588236</v>
      </c>
      <c r="Q13" s="201">
        <f>IFERROR(VLOOKUP($B13,MMWR_TRAD_AGG_RO_COMP[],Q$1,0),"ERROR")</f>
        <v>0</v>
      </c>
      <c r="R13" s="201">
        <f>IFERROR(VLOOKUP($B13,MMWR_TRAD_AGG_RO_COMP[],R$1,0),"ERROR")</f>
        <v>1</v>
      </c>
      <c r="S13" s="201">
        <f>IFERROR(VLOOKUP($B13,MMWR_APP_RO[],S$1,0),"ERROR")</f>
        <v>573</v>
      </c>
      <c r="T13" s="25"/>
    </row>
    <row r="14" spans="1:20" x14ac:dyDescent="0.2">
      <c r="A14" s="107"/>
      <c r="B14" s="108" t="s">
        <v>60</v>
      </c>
      <c r="C14" s="209">
        <f>IFERROR(VLOOKUP($B14,MMWR_TRAD_AGG_RO_COMP[],C$1,0),"ERROR")</f>
        <v>2889</v>
      </c>
      <c r="D14" s="198">
        <f>IFERROR(VLOOKUP($B14,MMWR_TRAD_AGG_RO_COMP[],D$1,0),"ERROR")</f>
        <v>292.70128072</v>
      </c>
      <c r="E14" s="195">
        <f>IFERROR(VLOOKUP($B14,MMWR_TRAD_AGG_RO_COMP[],E$1,0),"ERROR")</f>
        <v>4621</v>
      </c>
      <c r="F14" s="191">
        <f>IFERROR(VLOOKUP($B14,MMWR_TRAD_AGG_RO_COMP[],F$1,0),"ERROR")</f>
        <v>1335</v>
      </c>
      <c r="G14" s="216">
        <f t="shared" si="0"/>
        <v>0.28889850681670631</v>
      </c>
      <c r="H14" s="190">
        <f>IFERROR(VLOOKUP($B14,MMWR_TRAD_AGG_RO_COMP[],H$1,0),"ERROR")</f>
        <v>4399</v>
      </c>
      <c r="I14" s="191">
        <f>IFERROR(VLOOKUP($B14,MMWR_TRAD_AGG_RO_COMP[],I$1,0),"ERROR")</f>
        <v>2695</v>
      </c>
      <c r="J14" s="216">
        <f t="shared" si="1"/>
        <v>0.61263923619004323</v>
      </c>
      <c r="K14" s="204">
        <f>IFERROR(VLOOKUP($B14,MMWR_TRAD_AGG_RO_COMP[],K$1,0),"ERROR")</f>
        <v>2880</v>
      </c>
      <c r="L14" s="205">
        <f>IFERROR(VLOOKUP($B14,MMWR_TRAD_AGG_RO_COMP[],L$1,0),"ERROR")</f>
        <v>2451</v>
      </c>
      <c r="M14" s="216">
        <f t="shared" si="2"/>
        <v>0.8510416666666667</v>
      </c>
      <c r="N14" s="204">
        <f>IFERROR(VLOOKUP($B14,MMWR_TRAD_AGG_RO_COMP[],N$1,0),"ERROR")</f>
        <v>3646</v>
      </c>
      <c r="O14" s="205">
        <f>IFERROR(VLOOKUP($B14,MMWR_TRAD_AGG_RO_COMP[],O$1,0),"ERROR")</f>
        <v>474</v>
      </c>
      <c r="P14" s="216">
        <f t="shared" si="3"/>
        <v>0.13000548546352167</v>
      </c>
      <c r="Q14" s="201">
        <f>IFERROR(VLOOKUP($B14,MMWR_TRAD_AGG_RO_COMP[],Q$1,0),"ERROR")</f>
        <v>0</v>
      </c>
      <c r="R14" s="201">
        <f>IFERROR(VLOOKUP($B14,MMWR_TRAD_AGG_RO_COMP[],R$1,0),"ERROR")</f>
        <v>3</v>
      </c>
      <c r="S14" s="201">
        <f>IFERROR(VLOOKUP($B14,MMWR_APP_RO[],S$1,0),"ERROR")</f>
        <v>3027</v>
      </c>
      <c r="T14" s="25"/>
    </row>
    <row r="15" spans="1:20" x14ac:dyDescent="0.2">
      <c r="A15" s="107"/>
      <c r="B15" s="108" t="s">
        <v>61</v>
      </c>
      <c r="C15" s="209">
        <f>IFERROR(VLOOKUP($B15,MMWR_TRAD_AGG_RO_COMP[],C$1,0),"ERROR")</f>
        <v>502</v>
      </c>
      <c r="D15" s="198">
        <f>IFERROR(VLOOKUP($B15,MMWR_TRAD_AGG_RO_COMP[],D$1,0),"ERROR")</f>
        <v>185.6115537849</v>
      </c>
      <c r="E15" s="195">
        <f>IFERROR(VLOOKUP($B15,MMWR_TRAD_AGG_RO_COMP[],E$1,0),"ERROR")</f>
        <v>2810</v>
      </c>
      <c r="F15" s="191">
        <f>IFERROR(VLOOKUP($B15,MMWR_TRAD_AGG_RO_COMP[],F$1,0),"ERROR")</f>
        <v>582</v>
      </c>
      <c r="G15" s="216">
        <f t="shared" si="0"/>
        <v>0.20711743772241992</v>
      </c>
      <c r="H15" s="190">
        <f>IFERROR(VLOOKUP($B15,MMWR_TRAD_AGG_RO_COMP[],H$1,0),"ERROR")</f>
        <v>1193</v>
      </c>
      <c r="I15" s="191">
        <f>IFERROR(VLOOKUP($B15,MMWR_TRAD_AGG_RO_COMP[],I$1,0),"ERROR")</f>
        <v>462</v>
      </c>
      <c r="J15" s="216">
        <f t="shared" si="1"/>
        <v>0.38725901089689857</v>
      </c>
      <c r="K15" s="204">
        <f>IFERROR(VLOOKUP($B15,MMWR_TRAD_AGG_RO_COMP[],K$1,0),"ERROR")</f>
        <v>703</v>
      </c>
      <c r="L15" s="205">
        <f>IFERROR(VLOOKUP($B15,MMWR_TRAD_AGG_RO_COMP[],L$1,0),"ERROR")</f>
        <v>651</v>
      </c>
      <c r="M15" s="216">
        <f t="shared" si="2"/>
        <v>0.92603129445234711</v>
      </c>
      <c r="N15" s="204">
        <f>IFERROR(VLOOKUP($B15,MMWR_TRAD_AGG_RO_COMP[],N$1,0),"ERROR")</f>
        <v>1492</v>
      </c>
      <c r="O15" s="205">
        <f>IFERROR(VLOOKUP($B15,MMWR_TRAD_AGG_RO_COMP[],O$1,0),"ERROR")</f>
        <v>1118</v>
      </c>
      <c r="P15" s="216">
        <f t="shared" si="3"/>
        <v>0.74932975871313678</v>
      </c>
      <c r="Q15" s="201">
        <f>IFERROR(VLOOKUP($B15,MMWR_TRAD_AGG_RO_COMP[],Q$1,0),"ERROR")</f>
        <v>0</v>
      </c>
      <c r="R15" s="201">
        <f>IFERROR(VLOOKUP($B15,MMWR_TRAD_AGG_RO_COMP[],R$1,0),"ERROR")</f>
        <v>0</v>
      </c>
      <c r="S15" s="201">
        <f>IFERROR(VLOOKUP($B15,MMWR_APP_RO[],S$1,0),"ERROR")</f>
        <v>2471</v>
      </c>
      <c r="T15" s="25"/>
    </row>
    <row r="16" spans="1:20" x14ac:dyDescent="0.2">
      <c r="A16" s="107"/>
      <c r="B16" s="108" t="s">
        <v>63</v>
      </c>
      <c r="C16" s="209">
        <f>IFERROR(VLOOKUP($B16,MMWR_TRAD_AGG_RO_COMP[],C$1,0),"ERROR")</f>
        <v>5134</v>
      </c>
      <c r="D16" s="198">
        <f>IFERROR(VLOOKUP($B16,MMWR_TRAD_AGG_RO_COMP[],D$1,0),"ERROR")</f>
        <v>430.3147643163</v>
      </c>
      <c r="E16" s="195">
        <f>IFERROR(VLOOKUP($B16,MMWR_TRAD_AGG_RO_COMP[],E$1,0),"ERROR")</f>
        <v>12636</v>
      </c>
      <c r="F16" s="191">
        <f>IFERROR(VLOOKUP($B16,MMWR_TRAD_AGG_RO_COMP[],F$1,0),"ERROR")</f>
        <v>3167</v>
      </c>
      <c r="G16" s="216">
        <f t="shared" si="0"/>
        <v>0.25063311174422287</v>
      </c>
      <c r="H16" s="190">
        <f>IFERROR(VLOOKUP($B16,MMWR_TRAD_AGG_RO_COMP[],H$1,0),"ERROR")</f>
        <v>8490</v>
      </c>
      <c r="I16" s="191">
        <f>IFERROR(VLOOKUP($B16,MMWR_TRAD_AGG_RO_COMP[],I$1,0),"ERROR")</f>
        <v>6359</v>
      </c>
      <c r="J16" s="216">
        <f t="shared" si="1"/>
        <v>0.74899882214369851</v>
      </c>
      <c r="K16" s="204">
        <f>IFERROR(VLOOKUP($B16,MMWR_TRAD_AGG_RO_COMP[],K$1,0),"ERROR")</f>
        <v>2563</v>
      </c>
      <c r="L16" s="205">
        <f>IFERROR(VLOOKUP($B16,MMWR_TRAD_AGG_RO_COMP[],L$1,0),"ERROR")</f>
        <v>1484</v>
      </c>
      <c r="M16" s="216">
        <f t="shared" si="2"/>
        <v>0.57900897385875927</v>
      </c>
      <c r="N16" s="204">
        <f>IFERROR(VLOOKUP($B16,MMWR_TRAD_AGG_RO_COMP[],N$1,0),"ERROR")</f>
        <v>7163</v>
      </c>
      <c r="O16" s="205">
        <f>IFERROR(VLOOKUP($B16,MMWR_TRAD_AGG_RO_COMP[],O$1,0),"ERROR")</f>
        <v>6392</v>
      </c>
      <c r="P16" s="216">
        <f t="shared" si="3"/>
        <v>0.89236353483177444</v>
      </c>
      <c r="Q16" s="201">
        <f>IFERROR(VLOOKUP($B16,MMWR_TRAD_AGG_RO_COMP[],Q$1,0),"ERROR")</f>
        <v>13432</v>
      </c>
      <c r="R16" s="201">
        <f>IFERROR(VLOOKUP($B16,MMWR_TRAD_AGG_RO_COMP[],R$1,0),"ERROR")</f>
        <v>0</v>
      </c>
      <c r="S16" s="201">
        <f>IFERROR(VLOOKUP($B16,MMWR_APP_RO[],S$1,0),"ERROR")</f>
        <v>5832</v>
      </c>
      <c r="T16" s="25"/>
    </row>
    <row r="17" spans="1:20" x14ac:dyDescent="0.2">
      <c r="A17" s="107"/>
      <c r="B17" s="108" t="s">
        <v>65</v>
      </c>
      <c r="C17" s="209">
        <f>IFERROR(VLOOKUP($B17,MMWR_TRAD_AGG_RO_COMP[],C$1,0),"ERROR")</f>
        <v>3834</v>
      </c>
      <c r="D17" s="198">
        <f>IFERROR(VLOOKUP($B17,MMWR_TRAD_AGG_RO_COMP[],D$1,0),"ERROR")</f>
        <v>453.52243088159997</v>
      </c>
      <c r="E17" s="195">
        <f>IFERROR(VLOOKUP($B17,MMWR_TRAD_AGG_RO_COMP[],E$1,0),"ERROR")</f>
        <v>5126</v>
      </c>
      <c r="F17" s="191">
        <f>IFERROR(VLOOKUP($B17,MMWR_TRAD_AGG_RO_COMP[],F$1,0),"ERROR")</f>
        <v>1673</v>
      </c>
      <c r="G17" s="216">
        <f t="shared" si="0"/>
        <v>0.32637534139680063</v>
      </c>
      <c r="H17" s="190">
        <f>IFERROR(VLOOKUP($B17,MMWR_TRAD_AGG_RO_COMP[],H$1,0),"ERROR")</f>
        <v>5225</v>
      </c>
      <c r="I17" s="191">
        <f>IFERROR(VLOOKUP($B17,MMWR_TRAD_AGG_RO_COMP[],I$1,0),"ERROR")</f>
        <v>3828</v>
      </c>
      <c r="J17" s="216">
        <f t="shared" si="1"/>
        <v>0.73263157894736841</v>
      </c>
      <c r="K17" s="204">
        <f>IFERROR(VLOOKUP($B17,MMWR_TRAD_AGG_RO_COMP[],K$1,0),"ERROR")</f>
        <v>526</v>
      </c>
      <c r="L17" s="205">
        <f>IFERROR(VLOOKUP($B17,MMWR_TRAD_AGG_RO_COMP[],L$1,0),"ERROR")</f>
        <v>424</v>
      </c>
      <c r="M17" s="216">
        <f t="shared" si="2"/>
        <v>0.80608365019011408</v>
      </c>
      <c r="N17" s="204">
        <f>IFERROR(VLOOKUP($B17,MMWR_TRAD_AGG_RO_COMP[],N$1,0),"ERROR")</f>
        <v>766</v>
      </c>
      <c r="O17" s="205">
        <f>IFERROR(VLOOKUP($B17,MMWR_TRAD_AGG_RO_COMP[],O$1,0),"ERROR")</f>
        <v>530</v>
      </c>
      <c r="P17" s="216">
        <f t="shared" si="3"/>
        <v>0.69190600522193213</v>
      </c>
      <c r="Q17" s="201">
        <f>IFERROR(VLOOKUP($B17,MMWR_TRAD_AGG_RO_COMP[],Q$1,0),"ERROR")</f>
        <v>0</v>
      </c>
      <c r="R17" s="201">
        <f>IFERROR(VLOOKUP($B17,MMWR_TRAD_AGG_RO_COMP[],R$1,0),"ERROR")</f>
        <v>2</v>
      </c>
      <c r="S17" s="201">
        <f>IFERROR(VLOOKUP($B17,MMWR_APP_RO[],S$1,0),"ERROR")</f>
        <v>5157</v>
      </c>
      <c r="T17" s="25"/>
    </row>
    <row r="18" spans="1:20" x14ac:dyDescent="0.2">
      <c r="A18" s="107"/>
      <c r="B18" s="108" t="s">
        <v>67</v>
      </c>
      <c r="C18" s="209">
        <f>IFERROR(VLOOKUP($B18,MMWR_TRAD_AGG_RO_COMP[],C$1,0),"ERROR")</f>
        <v>776</v>
      </c>
      <c r="D18" s="198">
        <f>IFERROR(VLOOKUP($B18,MMWR_TRAD_AGG_RO_COMP[],D$1,0),"ERROR")</f>
        <v>206.79510309279999</v>
      </c>
      <c r="E18" s="195">
        <f>IFERROR(VLOOKUP($B18,MMWR_TRAD_AGG_RO_COMP[],E$1,0),"ERROR")</f>
        <v>2019</v>
      </c>
      <c r="F18" s="191">
        <f>IFERROR(VLOOKUP($B18,MMWR_TRAD_AGG_RO_COMP[],F$1,0),"ERROR")</f>
        <v>445</v>
      </c>
      <c r="G18" s="216">
        <f t="shared" si="0"/>
        <v>0.22040614165428429</v>
      </c>
      <c r="H18" s="190">
        <f>IFERROR(VLOOKUP($B18,MMWR_TRAD_AGG_RO_COMP[],H$1,0),"ERROR")</f>
        <v>3256</v>
      </c>
      <c r="I18" s="191">
        <f>IFERROR(VLOOKUP($B18,MMWR_TRAD_AGG_RO_COMP[],I$1,0),"ERROR")</f>
        <v>1296</v>
      </c>
      <c r="J18" s="216">
        <f t="shared" si="1"/>
        <v>0.39803439803439805</v>
      </c>
      <c r="K18" s="204">
        <f>IFERROR(VLOOKUP($B18,MMWR_TRAD_AGG_RO_COMP[],K$1,0),"ERROR")</f>
        <v>2117</v>
      </c>
      <c r="L18" s="205">
        <f>IFERROR(VLOOKUP($B18,MMWR_TRAD_AGG_RO_COMP[],L$1,0),"ERROR")</f>
        <v>2064</v>
      </c>
      <c r="M18" s="216">
        <f t="shared" si="2"/>
        <v>0.9749645725082664</v>
      </c>
      <c r="N18" s="204">
        <f>IFERROR(VLOOKUP($B18,MMWR_TRAD_AGG_RO_COMP[],N$1,0),"ERROR")</f>
        <v>428</v>
      </c>
      <c r="O18" s="205">
        <f>IFERROR(VLOOKUP($B18,MMWR_TRAD_AGG_RO_COMP[],O$1,0),"ERROR")</f>
        <v>227</v>
      </c>
      <c r="P18" s="216">
        <f t="shared" si="3"/>
        <v>0.53037383177570097</v>
      </c>
      <c r="Q18" s="201">
        <f>IFERROR(VLOOKUP($B18,MMWR_TRAD_AGG_RO_COMP[],Q$1,0),"ERROR")</f>
        <v>0</v>
      </c>
      <c r="R18" s="201">
        <f>IFERROR(VLOOKUP($B18,MMWR_TRAD_AGG_RO_COMP[],R$1,0),"ERROR")</f>
        <v>0</v>
      </c>
      <c r="S18" s="201">
        <f>IFERROR(VLOOKUP($B18,MMWR_APP_RO[],S$1,0),"ERROR")</f>
        <v>543</v>
      </c>
      <c r="T18" s="25"/>
    </row>
    <row r="19" spans="1:20" x14ac:dyDescent="0.2">
      <c r="A19" s="107"/>
      <c r="B19" s="108" t="s">
        <v>69</v>
      </c>
      <c r="C19" s="209">
        <f>IFERROR(VLOOKUP($B19,MMWR_TRAD_AGG_RO_COMP[],C$1,0),"ERROR")</f>
        <v>16388</v>
      </c>
      <c r="D19" s="198">
        <f>IFERROR(VLOOKUP($B19,MMWR_TRAD_AGG_RO_COMP[],D$1,0),"ERROR")</f>
        <v>403.75475958020002</v>
      </c>
      <c r="E19" s="195">
        <f>IFERROR(VLOOKUP($B19,MMWR_TRAD_AGG_RO_COMP[],E$1,0),"ERROR")</f>
        <v>10873</v>
      </c>
      <c r="F19" s="191">
        <f>IFERROR(VLOOKUP($B19,MMWR_TRAD_AGG_RO_COMP[],F$1,0),"ERROR")</f>
        <v>2616</v>
      </c>
      <c r="G19" s="216">
        <f t="shared" si="0"/>
        <v>0.24059597167295135</v>
      </c>
      <c r="H19" s="190">
        <f>IFERROR(VLOOKUP($B19,MMWR_TRAD_AGG_RO_COMP[],H$1,0),"ERROR")</f>
        <v>19471</v>
      </c>
      <c r="I19" s="191">
        <f>IFERROR(VLOOKUP($B19,MMWR_TRAD_AGG_RO_COMP[],I$1,0),"ERROR")</f>
        <v>13411</v>
      </c>
      <c r="J19" s="216">
        <f t="shared" si="1"/>
        <v>0.68876791125263215</v>
      </c>
      <c r="K19" s="204">
        <f>IFERROR(VLOOKUP($B19,MMWR_TRAD_AGG_RO_COMP[],K$1,0),"ERROR")</f>
        <v>8712</v>
      </c>
      <c r="L19" s="205">
        <f>IFERROR(VLOOKUP($B19,MMWR_TRAD_AGG_RO_COMP[],L$1,0),"ERROR")</f>
        <v>7954</v>
      </c>
      <c r="M19" s="216">
        <f t="shared" si="2"/>
        <v>0.91299357208448118</v>
      </c>
      <c r="N19" s="204">
        <f>IFERROR(VLOOKUP($B19,MMWR_TRAD_AGG_RO_COMP[],N$1,0),"ERROR")</f>
        <v>4523</v>
      </c>
      <c r="O19" s="205">
        <f>IFERROR(VLOOKUP($B19,MMWR_TRAD_AGG_RO_COMP[],O$1,0),"ERROR")</f>
        <v>3870</v>
      </c>
      <c r="P19" s="216">
        <f t="shared" si="3"/>
        <v>0.85562679637408801</v>
      </c>
      <c r="Q19" s="201">
        <f>IFERROR(VLOOKUP($B19,MMWR_TRAD_AGG_RO_COMP[],Q$1,0),"ERROR")</f>
        <v>5</v>
      </c>
      <c r="R19" s="201">
        <f>IFERROR(VLOOKUP($B19,MMWR_TRAD_AGG_RO_COMP[],R$1,0),"ERROR")</f>
        <v>7</v>
      </c>
      <c r="S19" s="201">
        <f>IFERROR(VLOOKUP($B19,MMWR_APP_RO[],S$1,0),"ERROR")</f>
        <v>15196</v>
      </c>
      <c r="T19" s="25"/>
    </row>
    <row r="20" spans="1:20" x14ac:dyDescent="0.2">
      <c r="A20" s="107"/>
      <c r="B20" s="108" t="s">
        <v>78</v>
      </c>
      <c r="C20" s="209">
        <f>IFERROR(VLOOKUP($B20,MMWR_TRAD_AGG_RO_COMP[],C$1,0),"ERROR")</f>
        <v>1157</v>
      </c>
      <c r="D20" s="198">
        <f>IFERROR(VLOOKUP($B20,MMWR_TRAD_AGG_RO_COMP[],D$1,0),"ERROR")</f>
        <v>269.75280898879998</v>
      </c>
      <c r="E20" s="195">
        <f>IFERROR(VLOOKUP($B20,MMWR_TRAD_AGG_RO_COMP[],E$1,0),"ERROR")</f>
        <v>1380</v>
      </c>
      <c r="F20" s="191">
        <f>IFERROR(VLOOKUP($B20,MMWR_TRAD_AGG_RO_COMP[],F$1,0),"ERROR")</f>
        <v>167</v>
      </c>
      <c r="G20" s="216">
        <f t="shared" si="0"/>
        <v>0.12101449275362319</v>
      </c>
      <c r="H20" s="190">
        <f>IFERROR(VLOOKUP($B20,MMWR_TRAD_AGG_RO_COMP[],H$1,0),"ERROR")</f>
        <v>1945</v>
      </c>
      <c r="I20" s="191">
        <f>IFERROR(VLOOKUP($B20,MMWR_TRAD_AGG_RO_COMP[],I$1,0),"ERROR")</f>
        <v>1044</v>
      </c>
      <c r="J20" s="216">
        <f t="shared" si="1"/>
        <v>0.53676092544987142</v>
      </c>
      <c r="K20" s="204">
        <f>IFERROR(VLOOKUP($B20,MMWR_TRAD_AGG_RO_COMP[],K$1,0),"ERROR")</f>
        <v>990</v>
      </c>
      <c r="L20" s="205">
        <f>IFERROR(VLOOKUP($B20,MMWR_TRAD_AGG_RO_COMP[],L$1,0),"ERROR")</f>
        <v>799</v>
      </c>
      <c r="M20" s="216">
        <f t="shared" si="2"/>
        <v>0.80707070707070705</v>
      </c>
      <c r="N20" s="204">
        <f>IFERROR(VLOOKUP($B20,MMWR_TRAD_AGG_RO_COMP[],N$1,0),"ERROR")</f>
        <v>314</v>
      </c>
      <c r="O20" s="205">
        <f>IFERROR(VLOOKUP($B20,MMWR_TRAD_AGG_RO_COMP[],O$1,0),"ERROR")</f>
        <v>154</v>
      </c>
      <c r="P20" s="216">
        <f t="shared" si="3"/>
        <v>0.49044585987261147</v>
      </c>
      <c r="Q20" s="201">
        <f>IFERROR(VLOOKUP($B20,MMWR_TRAD_AGG_RO_COMP[],Q$1,0),"ERROR")</f>
        <v>1</v>
      </c>
      <c r="R20" s="201">
        <f>IFERROR(VLOOKUP($B20,MMWR_TRAD_AGG_RO_COMP[],R$1,0),"ERROR")</f>
        <v>0</v>
      </c>
      <c r="S20" s="201">
        <f>IFERROR(VLOOKUP($B20,MMWR_APP_RO[],S$1,0),"ERROR")</f>
        <v>659</v>
      </c>
      <c r="T20" s="25"/>
    </row>
    <row r="21" spans="1:20" x14ac:dyDescent="0.2">
      <c r="A21" s="107"/>
      <c r="B21" s="108" t="s">
        <v>431</v>
      </c>
      <c r="C21" s="209">
        <f>IFERROR(VLOOKUP($B21,MMWR_TRAD_AGG_RO_COMP[],C$1,0),"ERROR")</f>
        <v>8495</v>
      </c>
      <c r="D21" s="198">
        <f>IFERROR(VLOOKUP($B21,MMWR_TRAD_AGG_RO_COMP[],D$1,0),"ERROR")</f>
        <v>549.62942907590002</v>
      </c>
      <c r="E21" s="195">
        <f>IFERROR(VLOOKUP($B21,MMWR_TRAD_AGG_RO_COMP[],E$1,0),"ERROR")</f>
        <v>957</v>
      </c>
      <c r="F21" s="191">
        <f>IFERROR(VLOOKUP($B21,MMWR_TRAD_AGG_RO_COMP[],F$1,0),"ERROR")</f>
        <v>386</v>
      </c>
      <c r="G21" s="216">
        <f t="shared" si="0"/>
        <v>0.40334378265412746</v>
      </c>
      <c r="H21" s="190">
        <f>IFERROR(VLOOKUP($B21,MMWR_TRAD_AGG_RO_COMP[],H$1,0),"ERROR")</f>
        <v>8873</v>
      </c>
      <c r="I21" s="191">
        <f>IFERROR(VLOOKUP($B21,MMWR_TRAD_AGG_RO_COMP[],I$1,0),"ERROR")</f>
        <v>8082</v>
      </c>
      <c r="J21" s="216">
        <f t="shared" si="1"/>
        <v>0.91085315000563505</v>
      </c>
      <c r="K21" s="204">
        <f>IFERROR(VLOOKUP($B21,MMWR_TRAD_AGG_RO_COMP[],K$1,0),"ERROR")</f>
        <v>1098</v>
      </c>
      <c r="L21" s="205">
        <f>IFERROR(VLOOKUP($B21,MMWR_TRAD_AGG_RO_COMP[],L$1,0),"ERROR")</f>
        <v>753</v>
      </c>
      <c r="M21" s="216">
        <f t="shared" si="2"/>
        <v>0.68579234972677594</v>
      </c>
      <c r="N21" s="204">
        <f>IFERROR(VLOOKUP($B21,MMWR_TRAD_AGG_RO_COMP[],N$1,0),"ERROR")</f>
        <v>1300</v>
      </c>
      <c r="O21" s="205">
        <f>IFERROR(VLOOKUP($B21,MMWR_TRAD_AGG_RO_COMP[],O$1,0),"ERROR")</f>
        <v>1249</v>
      </c>
      <c r="P21" s="216">
        <f t="shared" si="3"/>
        <v>0.96076923076923082</v>
      </c>
      <c r="Q21" s="201">
        <f>IFERROR(VLOOKUP($B21,MMWR_TRAD_AGG_RO_COMP[],Q$1,0),"ERROR")</f>
        <v>0</v>
      </c>
      <c r="R21" s="201">
        <f>IFERROR(VLOOKUP($B21,MMWR_TRAD_AGG_RO_COMP[],R$1,0),"ERROR")</f>
        <v>0</v>
      </c>
      <c r="S21" s="201">
        <f>IFERROR(VLOOKUP($B21,MMWR_APP_RO[],S$1,0),"ERROR")</f>
        <v>25</v>
      </c>
      <c r="T21" s="25"/>
    </row>
    <row r="22" spans="1:20" x14ac:dyDescent="0.2">
      <c r="A22" s="107"/>
      <c r="B22" s="108" t="s">
        <v>135</v>
      </c>
      <c r="C22" s="209">
        <f>IFERROR(VLOOKUP($B22,MMWR_TRAD_AGG_RO_COMP[],C$1,0),"ERROR")</f>
        <v>585</v>
      </c>
      <c r="D22" s="198">
        <f>IFERROR(VLOOKUP($B22,MMWR_TRAD_AGG_RO_COMP[],D$1,0),"ERROR")</f>
        <v>376.57264957260003</v>
      </c>
      <c r="E22" s="195">
        <f>IFERROR(VLOOKUP($B22,MMWR_TRAD_AGG_RO_COMP[],E$1,0),"ERROR")</f>
        <v>461</v>
      </c>
      <c r="F22" s="191">
        <f>IFERROR(VLOOKUP($B22,MMWR_TRAD_AGG_RO_COMP[],F$1,0),"ERROR")</f>
        <v>160</v>
      </c>
      <c r="G22" s="216">
        <f t="shared" si="0"/>
        <v>0.34707158351409978</v>
      </c>
      <c r="H22" s="190">
        <f>IFERROR(VLOOKUP($B22,MMWR_TRAD_AGG_RO_COMP[],H$1,0),"ERROR")</f>
        <v>801</v>
      </c>
      <c r="I22" s="191">
        <f>IFERROR(VLOOKUP($B22,MMWR_TRAD_AGG_RO_COMP[],I$1,0),"ERROR")</f>
        <v>531</v>
      </c>
      <c r="J22" s="216">
        <f t="shared" si="1"/>
        <v>0.6629213483146067</v>
      </c>
      <c r="K22" s="204">
        <f>IFERROR(VLOOKUP($B22,MMWR_TRAD_AGG_RO_COMP[],K$1,0),"ERROR")</f>
        <v>164</v>
      </c>
      <c r="L22" s="205">
        <f>IFERROR(VLOOKUP($B22,MMWR_TRAD_AGG_RO_COMP[],L$1,0),"ERROR")</f>
        <v>93</v>
      </c>
      <c r="M22" s="216">
        <f t="shared" si="2"/>
        <v>0.56707317073170727</v>
      </c>
      <c r="N22" s="204">
        <f>IFERROR(VLOOKUP($B22,MMWR_TRAD_AGG_RO_COMP[],N$1,0),"ERROR")</f>
        <v>143</v>
      </c>
      <c r="O22" s="205">
        <f>IFERROR(VLOOKUP($B22,MMWR_TRAD_AGG_RO_COMP[],O$1,0),"ERROR")</f>
        <v>59</v>
      </c>
      <c r="P22" s="216">
        <f t="shared" si="3"/>
        <v>0.41258741258741261</v>
      </c>
      <c r="Q22" s="201">
        <f>IFERROR(VLOOKUP($B22,MMWR_TRAD_AGG_RO_COMP[],Q$1,0),"ERROR")</f>
        <v>0</v>
      </c>
      <c r="R22" s="201">
        <f>IFERROR(VLOOKUP($B22,MMWR_TRAD_AGG_RO_COMP[],R$1,0),"ERROR")</f>
        <v>2</v>
      </c>
      <c r="S22" s="201">
        <f>IFERROR(VLOOKUP($B22,MMWR_APP_RO[],S$1,0),"ERROR")</f>
        <v>174</v>
      </c>
      <c r="T22" s="25"/>
    </row>
    <row r="23" spans="1:20" x14ac:dyDescent="0.2">
      <c r="A23" s="107"/>
      <c r="B23" s="108" t="s">
        <v>82</v>
      </c>
      <c r="C23" s="209">
        <f>IFERROR(VLOOKUP($B23,MMWR_TRAD_AGG_RO_COMP[],C$1,0),"ERROR")</f>
        <v>623</v>
      </c>
      <c r="D23" s="198">
        <f>IFERROR(VLOOKUP($B23,MMWR_TRAD_AGG_RO_COMP[],D$1,0),"ERROR")</f>
        <v>414.60674157300002</v>
      </c>
      <c r="E23" s="195">
        <f>IFERROR(VLOOKUP($B23,MMWR_TRAD_AGG_RO_COMP[],E$1,0),"ERROR")</f>
        <v>693</v>
      </c>
      <c r="F23" s="191">
        <f>IFERROR(VLOOKUP($B23,MMWR_TRAD_AGG_RO_COMP[],F$1,0),"ERROR")</f>
        <v>165</v>
      </c>
      <c r="G23" s="216">
        <f t="shared" si="0"/>
        <v>0.23809523809523808</v>
      </c>
      <c r="H23" s="190">
        <f>IFERROR(VLOOKUP($B23,MMWR_TRAD_AGG_RO_COMP[],H$1,0),"ERROR")</f>
        <v>727</v>
      </c>
      <c r="I23" s="191">
        <f>IFERROR(VLOOKUP($B23,MMWR_TRAD_AGG_RO_COMP[],I$1,0),"ERROR")</f>
        <v>535</v>
      </c>
      <c r="J23" s="216">
        <f t="shared" si="1"/>
        <v>0.73590096286107287</v>
      </c>
      <c r="K23" s="204">
        <f>IFERROR(VLOOKUP($B23,MMWR_TRAD_AGG_RO_COMP[],K$1,0),"ERROR")</f>
        <v>52</v>
      </c>
      <c r="L23" s="205">
        <f>IFERROR(VLOOKUP($B23,MMWR_TRAD_AGG_RO_COMP[],L$1,0),"ERROR")</f>
        <v>49</v>
      </c>
      <c r="M23" s="216">
        <f t="shared" si="2"/>
        <v>0.94230769230769229</v>
      </c>
      <c r="N23" s="204">
        <f>IFERROR(VLOOKUP($B23,MMWR_TRAD_AGG_RO_COMP[],N$1,0),"ERROR")</f>
        <v>128</v>
      </c>
      <c r="O23" s="205">
        <f>IFERROR(VLOOKUP($B23,MMWR_TRAD_AGG_RO_COMP[],O$1,0),"ERROR")</f>
        <v>63</v>
      </c>
      <c r="P23" s="216">
        <f t="shared" si="3"/>
        <v>0.4921875</v>
      </c>
      <c r="Q23" s="201">
        <f>IFERROR(VLOOKUP($B23,MMWR_TRAD_AGG_RO_COMP[],Q$1,0),"ERROR")</f>
        <v>0</v>
      </c>
      <c r="R23" s="201">
        <f>IFERROR(VLOOKUP($B23,MMWR_TRAD_AGG_RO_COMP[],R$1,0),"ERROR")</f>
        <v>0</v>
      </c>
      <c r="S23" s="201">
        <f>IFERROR(VLOOKUP($B23,MMWR_APP_RO[],S$1,0),"ERROR")</f>
        <v>178</v>
      </c>
      <c r="T23" s="25"/>
    </row>
    <row r="24" spans="1:20" x14ac:dyDescent="0.2">
      <c r="A24" s="92"/>
      <c r="B24" s="116" t="s">
        <v>83</v>
      </c>
      <c r="C24" s="210">
        <f>IFERROR(VLOOKUP($B24,MMWR_TRAD_AGG_RO_COMP[],C$1,0),"ERROR")</f>
        <v>17855</v>
      </c>
      <c r="D24" s="199">
        <f>IFERROR(VLOOKUP($B24,MMWR_TRAD_AGG_RO_COMP[],D$1,0),"ERROR")</f>
        <v>318.5120694483</v>
      </c>
      <c r="E24" s="196">
        <f>IFERROR(VLOOKUP($B24,MMWR_TRAD_AGG_RO_COMP[],E$1,0),"ERROR")</f>
        <v>18701</v>
      </c>
      <c r="F24" s="193">
        <f>IFERROR(VLOOKUP($B24,MMWR_TRAD_AGG_RO_COMP[],F$1,0),"ERROR")</f>
        <v>4999</v>
      </c>
      <c r="G24" s="217">
        <f t="shared" si="0"/>
        <v>0.26731190845409336</v>
      </c>
      <c r="H24" s="192">
        <f>IFERROR(VLOOKUP($B24,MMWR_TRAD_AGG_RO_COMP[],H$1,0),"ERROR")</f>
        <v>28310</v>
      </c>
      <c r="I24" s="193">
        <f>IFERROR(VLOOKUP($B24,MMWR_TRAD_AGG_RO_COMP[],I$1,0),"ERROR")</f>
        <v>20021</v>
      </c>
      <c r="J24" s="217">
        <f t="shared" si="1"/>
        <v>0.70720593429883438</v>
      </c>
      <c r="K24" s="206">
        <f>IFERROR(VLOOKUP($B24,MMWR_TRAD_AGG_RO_COMP[],K$1,0),"ERROR")</f>
        <v>12280</v>
      </c>
      <c r="L24" s="207">
        <f>IFERROR(VLOOKUP($B24,MMWR_TRAD_AGG_RO_COMP[],L$1,0),"ERROR")</f>
        <v>9258</v>
      </c>
      <c r="M24" s="217">
        <f t="shared" si="2"/>
        <v>0.75390879478827366</v>
      </c>
      <c r="N24" s="206">
        <f>IFERROR(VLOOKUP($B24,MMWR_TRAD_AGG_RO_COMP[],N$1,0),"ERROR")</f>
        <v>3850</v>
      </c>
      <c r="O24" s="207">
        <f>IFERROR(VLOOKUP($B24,MMWR_TRAD_AGG_RO_COMP[],O$1,0),"ERROR")</f>
        <v>2827</v>
      </c>
      <c r="P24" s="217">
        <f t="shared" si="3"/>
        <v>0.73428571428571432</v>
      </c>
      <c r="Q24" s="202">
        <f>IFERROR(VLOOKUP($B24,MMWR_TRAD_AGG_RO_COMP[],Q$1,0),"ERROR")</f>
        <v>0</v>
      </c>
      <c r="R24" s="202">
        <f>IFERROR(VLOOKUP($B24,MMWR_TRAD_AGG_RO_COMP[],R$1,0),"ERROR")</f>
        <v>18</v>
      </c>
      <c r="S24" s="201">
        <f>IFERROR(VLOOKUP($B24,MMWR_APP_RO[],S$1,0),"ERROR")</f>
        <v>8994</v>
      </c>
      <c r="T24" s="25"/>
    </row>
    <row r="25" spans="1:20" x14ac:dyDescent="0.2">
      <c r="A25" s="107"/>
      <c r="B25" s="101" t="s">
        <v>391</v>
      </c>
      <c r="C25" s="212">
        <f>IFERROR(VLOOKUP($B25,MMWR_TRAD_AGG_DISTRICT_COMP[],C$1,0),"ERROR")</f>
        <v>34265</v>
      </c>
      <c r="D25" s="197">
        <f>IFERROR(VLOOKUP($B25,MMWR_TRAD_AGG_DISTRICT_COMP[],D$1,0),"ERROR")</f>
        <v>345.7635488107</v>
      </c>
      <c r="E25" s="213">
        <f>IFERROR(VLOOKUP($B25,MMWR_TRAD_AGG_DISTRICT_COMP[],E$1,0),"ERROR")</f>
        <v>54593</v>
      </c>
      <c r="F25" s="218">
        <f>IFERROR(VLOOKUP($B25,MMWR_TRAD_AGG_DISTRICT_COMP[],F$1,0),"ERROR")</f>
        <v>11106</v>
      </c>
      <c r="G25" s="214">
        <f t="shared" si="0"/>
        <v>0.20343267451871119</v>
      </c>
      <c r="H25" s="218">
        <f>IFERROR(VLOOKUP($B25,MMWR_TRAD_AGG_DISTRICT_COMP[],H$1,0),"ERROR")</f>
        <v>58605</v>
      </c>
      <c r="I25" s="218">
        <f>IFERROR(VLOOKUP($B25,MMWR_TRAD_AGG_DISTRICT_COMP[],I$1,0),"ERROR")</f>
        <v>32185</v>
      </c>
      <c r="J25" s="214">
        <f t="shared" si="1"/>
        <v>0.54918522310383078</v>
      </c>
      <c r="K25" s="212">
        <f>IFERROR(VLOOKUP($B25,MMWR_TRAD_AGG_DISTRICT_COMP[],K$1,0),"ERROR")</f>
        <v>14712</v>
      </c>
      <c r="L25" s="212">
        <f>IFERROR(VLOOKUP($B25,MMWR_TRAD_AGG_DISTRICT_COMP[],L$1,0),"ERROR")</f>
        <v>10971</v>
      </c>
      <c r="M25" s="214">
        <f t="shared" si="2"/>
        <v>0.74571778140293643</v>
      </c>
      <c r="N25" s="212">
        <f>IFERROR(VLOOKUP($B25,MMWR_TRAD_AGG_DISTRICT_COMP[],N$1,0),"ERROR")</f>
        <v>12963</v>
      </c>
      <c r="O25" s="212">
        <f>IFERROR(VLOOKUP($B25,MMWR_TRAD_AGG_DISTRICT_COMP[],O$1,0),"ERROR")</f>
        <v>8666</v>
      </c>
      <c r="P25" s="214">
        <f t="shared" si="3"/>
        <v>0.66851808994831441</v>
      </c>
      <c r="Q25" s="212">
        <f>IFERROR(VLOOKUP($B25,MMWR_TRAD_AGG_DISTRICT_COMP[],Q$1,0),"ERROR")</f>
        <v>8079</v>
      </c>
      <c r="R25" s="215">
        <f>IFERROR(VLOOKUP($B25,MMWR_TRAD_AGG_DISTRICT_COMP[],R$1,0),"ERROR")</f>
        <v>1039</v>
      </c>
      <c r="S25" s="215">
        <f>IFERROR(VLOOKUP($B25,MMWR_APP_RO[],S$1,0),"ERROR")</f>
        <v>52716</v>
      </c>
      <c r="T25" s="25"/>
    </row>
    <row r="26" spans="1:20" x14ac:dyDescent="0.2">
      <c r="A26" s="107"/>
      <c r="B26" s="108" t="s">
        <v>37</v>
      </c>
      <c r="C26" s="209">
        <f>IFERROR(VLOOKUP($B26,MMWR_TRAD_AGG_RO_COMP[],C$1,0),"ERROR")</f>
        <v>5169</v>
      </c>
      <c r="D26" s="198">
        <f>IFERROR(VLOOKUP($B26,MMWR_TRAD_AGG_RO_COMP[],D$1,0),"ERROR")</f>
        <v>502.57515960529997</v>
      </c>
      <c r="E26" s="195">
        <f>IFERROR(VLOOKUP($B26,MMWR_TRAD_AGG_RO_COMP[],E$1,0),"ERROR")</f>
        <v>5719</v>
      </c>
      <c r="F26" s="191">
        <f>IFERROR(VLOOKUP($B26,MMWR_TRAD_AGG_RO_COMP[],F$1,0),"ERROR")</f>
        <v>1495</v>
      </c>
      <c r="G26" s="216">
        <f t="shared" si="0"/>
        <v>0.26140933729673022</v>
      </c>
      <c r="H26" s="190">
        <f>IFERROR(VLOOKUP($B26,MMWR_TRAD_AGG_RO_COMP[],H$1,0),"ERROR")</f>
        <v>6676</v>
      </c>
      <c r="I26" s="191">
        <f>IFERROR(VLOOKUP($B26,MMWR_TRAD_AGG_RO_COMP[],I$1,0),"ERROR")</f>
        <v>4887</v>
      </c>
      <c r="J26" s="216">
        <f t="shared" si="1"/>
        <v>0.732025164769323</v>
      </c>
      <c r="K26" s="204">
        <f>IFERROR(VLOOKUP($B26,MMWR_TRAD_AGG_RO_COMP[],K$1,0),"ERROR")</f>
        <v>1781</v>
      </c>
      <c r="L26" s="205">
        <f>IFERROR(VLOOKUP($B26,MMWR_TRAD_AGG_RO_COMP[],L$1,0),"ERROR")</f>
        <v>1665</v>
      </c>
      <c r="M26" s="216">
        <f t="shared" si="2"/>
        <v>0.93486805165637288</v>
      </c>
      <c r="N26" s="204">
        <f>IFERROR(VLOOKUP($B26,MMWR_TRAD_AGG_RO_COMP[],N$1,0),"ERROR")</f>
        <v>1419</v>
      </c>
      <c r="O26" s="205">
        <f>IFERROR(VLOOKUP($B26,MMWR_TRAD_AGG_RO_COMP[],O$1,0),"ERROR")</f>
        <v>770</v>
      </c>
      <c r="P26" s="216">
        <f t="shared" si="3"/>
        <v>0.54263565891472865</v>
      </c>
      <c r="Q26" s="201">
        <f>IFERROR(VLOOKUP($B26,MMWR_TRAD_AGG_RO_COMP[],Q$1,0),"ERROR")</f>
        <v>0</v>
      </c>
      <c r="R26" s="201">
        <f>IFERROR(VLOOKUP($B26,MMWR_TRAD_AGG_RO_COMP[],R$1,0),"ERROR")</f>
        <v>214</v>
      </c>
      <c r="S26" s="201">
        <f>IFERROR(VLOOKUP($B26,MMWR_APP_RO[],S$1,0),"ERROR")</f>
        <v>8336</v>
      </c>
      <c r="T26" s="25"/>
    </row>
    <row r="27" spans="1:20" x14ac:dyDescent="0.2">
      <c r="A27" s="107"/>
      <c r="B27" s="108" t="s">
        <v>38</v>
      </c>
      <c r="C27" s="209">
        <f>IFERROR(VLOOKUP($B27,MMWR_TRAD_AGG_RO_COMP[],C$1,0),"ERROR")</f>
        <v>4302</v>
      </c>
      <c r="D27" s="198">
        <f>IFERROR(VLOOKUP($B27,MMWR_TRAD_AGG_RO_COMP[],D$1,0),"ERROR")</f>
        <v>450.67666201769998</v>
      </c>
      <c r="E27" s="195">
        <f>IFERROR(VLOOKUP($B27,MMWR_TRAD_AGG_RO_COMP[],E$1,0),"ERROR")</f>
        <v>6878</v>
      </c>
      <c r="F27" s="191">
        <f>IFERROR(VLOOKUP($B27,MMWR_TRAD_AGG_RO_COMP[],F$1,0),"ERROR")</f>
        <v>1526</v>
      </c>
      <c r="G27" s="216">
        <f t="shared" si="0"/>
        <v>0.22186682175050887</v>
      </c>
      <c r="H27" s="190">
        <f>IFERROR(VLOOKUP($B27,MMWR_TRAD_AGG_RO_COMP[],H$1,0),"ERROR")</f>
        <v>6470</v>
      </c>
      <c r="I27" s="191">
        <f>IFERROR(VLOOKUP($B27,MMWR_TRAD_AGG_RO_COMP[],I$1,0),"ERROR")</f>
        <v>4110</v>
      </c>
      <c r="J27" s="216">
        <f t="shared" si="1"/>
        <v>0.63523956723338482</v>
      </c>
      <c r="K27" s="204">
        <f>IFERROR(VLOOKUP($B27,MMWR_TRAD_AGG_RO_COMP[],K$1,0),"ERROR")</f>
        <v>1581</v>
      </c>
      <c r="L27" s="205">
        <f>IFERROR(VLOOKUP($B27,MMWR_TRAD_AGG_RO_COMP[],L$1,0),"ERROR")</f>
        <v>1429</v>
      </c>
      <c r="M27" s="216">
        <f t="shared" si="2"/>
        <v>0.90385831752055656</v>
      </c>
      <c r="N27" s="204">
        <f>IFERROR(VLOOKUP($B27,MMWR_TRAD_AGG_RO_COMP[],N$1,0),"ERROR")</f>
        <v>2796</v>
      </c>
      <c r="O27" s="205">
        <f>IFERROR(VLOOKUP($B27,MMWR_TRAD_AGG_RO_COMP[],O$1,0),"ERROR")</f>
        <v>2132</v>
      </c>
      <c r="P27" s="216">
        <f t="shared" si="3"/>
        <v>0.76251788268955656</v>
      </c>
      <c r="Q27" s="201">
        <f>IFERROR(VLOOKUP($B27,MMWR_TRAD_AGG_RO_COMP[],Q$1,0),"ERROR")</f>
        <v>1</v>
      </c>
      <c r="R27" s="201">
        <f>IFERROR(VLOOKUP($B27,MMWR_TRAD_AGG_RO_COMP[],R$1,0),"ERROR")</f>
        <v>329</v>
      </c>
      <c r="S27" s="201">
        <f>IFERROR(VLOOKUP($B27,MMWR_APP_RO[],S$1,0),"ERROR")</f>
        <v>13427</v>
      </c>
      <c r="T27" s="25"/>
    </row>
    <row r="28" spans="1:20" x14ac:dyDescent="0.2">
      <c r="A28" s="107"/>
      <c r="B28" s="108" t="s">
        <v>41</v>
      </c>
      <c r="C28" s="209">
        <f>IFERROR(VLOOKUP($B28,MMWR_TRAD_AGG_RO_COMP[],C$1,0),"ERROR")</f>
        <v>756</v>
      </c>
      <c r="D28" s="198">
        <f>IFERROR(VLOOKUP($B28,MMWR_TRAD_AGG_RO_COMP[],D$1,0),"ERROR")</f>
        <v>108.27910052910001</v>
      </c>
      <c r="E28" s="195">
        <f>IFERROR(VLOOKUP($B28,MMWR_TRAD_AGG_RO_COMP[],E$1,0),"ERROR")</f>
        <v>2527</v>
      </c>
      <c r="F28" s="191">
        <f>IFERROR(VLOOKUP($B28,MMWR_TRAD_AGG_RO_COMP[],F$1,0),"ERROR")</f>
        <v>372</v>
      </c>
      <c r="G28" s="216">
        <f t="shared" si="0"/>
        <v>0.14721013058963198</v>
      </c>
      <c r="H28" s="190">
        <f>IFERROR(VLOOKUP($B28,MMWR_TRAD_AGG_RO_COMP[],H$1,0),"ERROR")</f>
        <v>1092</v>
      </c>
      <c r="I28" s="191">
        <f>IFERROR(VLOOKUP($B28,MMWR_TRAD_AGG_RO_COMP[],I$1,0),"ERROR")</f>
        <v>286</v>
      </c>
      <c r="J28" s="216">
        <f t="shared" si="1"/>
        <v>0.26190476190476192</v>
      </c>
      <c r="K28" s="204">
        <f>IFERROR(VLOOKUP($B28,MMWR_TRAD_AGG_RO_COMP[],K$1,0),"ERROR")</f>
        <v>322</v>
      </c>
      <c r="L28" s="205">
        <f>IFERROR(VLOOKUP($B28,MMWR_TRAD_AGG_RO_COMP[],L$1,0),"ERROR")</f>
        <v>236</v>
      </c>
      <c r="M28" s="216">
        <f t="shared" si="2"/>
        <v>0.73291925465838514</v>
      </c>
      <c r="N28" s="204">
        <f>IFERROR(VLOOKUP($B28,MMWR_TRAD_AGG_RO_COMP[],N$1,0),"ERROR")</f>
        <v>207</v>
      </c>
      <c r="O28" s="205">
        <f>IFERROR(VLOOKUP($B28,MMWR_TRAD_AGG_RO_COMP[],O$1,0),"ERROR")</f>
        <v>98</v>
      </c>
      <c r="P28" s="216">
        <f t="shared" si="3"/>
        <v>0.47342995169082125</v>
      </c>
      <c r="Q28" s="201">
        <f>IFERROR(VLOOKUP($B28,MMWR_TRAD_AGG_RO_COMP[],Q$1,0),"ERROR")</f>
        <v>0</v>
      </c>
      <c r="R28" s="201">
        <f>IFERROR(VLOOKUP($B28,MMWR_TRAD_AGG_RO_COMP[],R$1,0),"ERROR")</f>
        <v>8</v>
      </c>
      <c r="S28" s="201">
        <f>IFERROR(VLOOKUP($B28,MMWR_APP_RO[],S$1,0),"ERROR")</f>
        <v>1318</v>
      </c>
      <c r="T28" s="25"/>
    </row>
    <row r="29" spans="1:20" x14ac:dyDescent="0.2">
      <c r="A29" s="107"/>
      <c r="B29" s="108" t="s">
        <v>42</v>
      </c>
      <c r="C29" s="209">
        <f>IFERROR(VLOOKUP($B29,MMWR_TRAD_AGG_RO_COMP[],C$1,0),"ERROR")</f>
        <v>2815</v>
      </c>
      <c r="D29" s="198">
        <f>IFERROR(VLOOKUP($B29,MMWR_TRAD_AGG_RO_COMP[],D$1,0),"ERROR")</f>
        <v>322.27424511549998</v>
      </c>
      <c r="E29" s="195">
        <f>IFERROR(VLOOKUP($B29,MMWR_TRAD_AGG_RO_COMP[],E$1,0),"ERROR")</f>
        <v>7254</v>
      </c>
      <c r="F29" s="191">
        <f>IFERROR(VLOOKUP($B29,MMWR_TRAD_AGG_RO_COMP[],F$1,0),"ERROR")</f>
        <v>1960</v>
      </c>
      <c r="G29" s="216">
        <f t="shared" si="0"/>
        <v>0.2701957540667218</v>
      </c>
      <c r="H29" s="190">
        <f>IFERROR(VLOOKUP($B29,MMWR_TRAD_AGG_RO_COMP[],H$1,0),"ERROR")</f>
        <v>8676</v>
      </c>
      <c r="I29" s="191">
        <f>IFERROR(VLOOKUP($B29,MMWR_TRAD_AGG_RO_COMP[],I$1,0),"ERROR")</f>
        <v>3920</v>
      </c>
      <c r="J29" s="216">
        <f t="shared" si="1"/>
        <v>0.45182111572153066</v>
      </c>
      <c r="K29" s="204">
        <f>IFERROR(VLOOKUP($B29,MMWR_TRAD_AGG_RO_COMP[],K$1,0),"ERROR")</f>
        <v>2202</v>
      </c>
      <c r="L29" s="205">
        <f>IFERROR(VLOOKUP($B29,MMWR_TRAD_AGG_RO_COMP[],L$1,0),"ERROR")</f>
        <v>1818</v>
      </c>
      <c r="M29" s="216">
        <f t="shared" si="2"/>
        <v>0.82561307901907355</v>
      </c>
      <c r="N29" s="204">
        <f>IFERROR(VLOOKUP($B29,MMWR_TRAD_AGG_RO_COMP[],N$1,0),"ERROR")</f>
        <v>1091</v>
      </c>
      <c r="O29" s="205">
        <f>IFERROR(VLOOKUP($B29,MMWR_TRAD_AGG_RO_COMP[],O$1,0),"ERROR")</f>
        <v>475</v>
      </c>
      <c r="P29" s="216">
        <f t="shared" si="3"/>
        <v>0.43538038496791936</v>
      </c>
      <c r="Q29" s="201">
        <f>IFERROR(VLOOKUP($B29,MMWR_TRAD_AGG_RO_COMP[],Q$1,0),"ERROR")</f>
        <v>2</v>
      </c>
      <c r="R29" s="201">
        <f>IFERROR(VLOOKUP($B29,MMWR_TRAD_AGG_RO_COMP[],R$1,0),"ERROR")</f>
        <v>208</v>
      </c>
      <c r="S29" s="201">
        <f>IFERROR(VLOOKUP($B29,MMWR_APP_RO[],S$1,0),"ERROR")</f>
        <v>5184</v>
      </c>
      <c r="T29" s="25"/>
    </row>
    <row r="30" spans="1:20" x14ac:dyDescent="0.2">
      <c r="A30" s="107"/>
      <c r="B30" s="108" t="s">
        <v>43</v>
      </c>
      <c r="C30" s="209">
        <f>IFERROR(VLOOKUP($B30,MMWR_TRAD_AGG_RO_COMP[],C$1,0),"ERROR")</f>
        <v>122</v>
      </c>
      <c r="D30" s="198">
        <f>IFERROR(VLOOKUP($B30,MMWR_TRAD_AGG_RO_COMP[],D$1,0),"ERROR")</f>
        <v>74.926229508199995</v>
      </c>
      <c r="E30" s="195">
        <f>IFERROR(VLOOKUP($B30,MMWR_TRAD_AGG_RO_COMP[],E$1,0),"ERROR")</f>
        <v>769</v>
      </c>
      <c r="F30" s="191">
        <f>IFERROR(VLOOKUP($B30,MMWR_TRAD_AGG_RO_COMP[],F$1,0),"ERROR")</f>
        <v>139</v>
      </c>
      <c r="G30" s="216">
        <f t="shared" si="0"/>
        <v>0.18075422626788037</v>
      </c>
      <c r="H30" s="190">
        <f>IFERROR(VLOOKUP($B30,MMWR_TRAD_AGG_RO_COMP[],H$1,0),"ERROR")</f>
        <v>260</v>
      </c>
      <c r="I30" s="191">
        <f>IFERROR(VLOOKUP($B30,MMWR_TRAD_AGG_RO_COMP[],I$1,0),"ERROR")</f>
        <v>19</v>
      </c>
      <c r="J30" s="216">
        <f t="shared" si="1"/>
        <v>7.3076923076923081E-2</v>
      </c>
      <c r="K30" s="204">
        <f>IFERROR(VLOOKUP($B30,MMWR_TRAD_AGG_RO_COMP[],K$1,0),"ERROR")</f>
        <v>113</v>
      </c>
      <c r="L30" s="205">
        <f>IFERROR(VLOOKUP($B30,MMWR_TRAD_AGG_RO_COMP[],L$1,0),"ERROR")</f>
        <v>41</v>
      </c>
      <c r="M30" s="216">
        <f t="shared" si="2"/>
        <v>0.36283185840707965</v>
      </c>
      <c r="N30" s="204">
        <f>IFERROR(VLOOKUP($B30,MMWR_TRAD_AGG_RO_COMP[],N$1,0),"ERROR")</f>
        <v>86</v>
      </c>
      <c r="O30" s="205">
        <f>IFERROR(VLOOKUP($B30,MMWR_TRAD_AGG_RO_COMP[],O$1,0),"ERROR")</f>
        <v>41</v>
      </c>
      <c r="P30" s="216">
        <f t="shared" si="3"/>
        <v>0.47674418604651164</v>
      </c>
      <c r="Q30" s="201">
        <f>IFERROR(VLOOKUP($B30,MMWR_TRAD_AGG_RO_COMP[],Q$1,0),"ERROR")</f>
        <v>0</v>
      </c>
      <c r="R30" s="201">
        <f>IFERROR(VLOOKUP($B30,MMWR_TRAD_AGG_RO_COMP[],R$1,0),"ERROR")</f>
        <v>1</v>
      </c>
      <c r="S30" s="201">
        <f>IFERROR(VLOOKUP($B30,MMWR_APP_RO[],S$1,0),"ERROR")</f>
        <v>602</v>
      </c>
      <c r="T30" s="25"/>
    </row>
    <row r="31" spans="1:20" x14ac:dyDescent="0.2">
      <c r="A31" s="107"/>
      <c r="B31" s="108" t="s">
        <v>48</v>
      </c>
      <c r="C31" s="209">
        <f>IFERROR(VLOOKUP($B31,MMWR_TRAD_AGG_RO_COMP[],C$1,0),"ERROR")</f>
        <v>6561</v>
      </c>
      <c r="D31" s="198">
        <f>IFERROR(VLOOKUP($B31,MMWR_TRAD_AGG_RO_COMP[],D$1,0),"ERROR")</f>
        <v>561.09327846359997</v>
      </c>
      <c r="E31" s="195">
        <f>IFERROR(VLOOKUP($B31,MMWR_TRAD_AGG_RO_COMP[],E$1,0),"ERROR")</f>
        <v>4437</v>
      </c>
      <c r="F31" s="191">
        <f>IFERROR(VLOOKUP($B31,MMWR_TRAD_AGG_RO_COMP[],F$1,0),"ERROR")</f>
        <v>962</v>
      </c>
      <c r="G31" s="216">
        <f t="shared" si="0"/>
        <v>0.21681316204642775</v>
      </c>
      <c r="H31" s="190">
        <f>IFERROR(VLOOKUP($B31,MMWR_TRAD_AGG_RO_COMP[],H$1,0),"ERROR")</f>
        <v>9394</v>
      </c>
      <c r="I31" s="191">
        <f>IFERROR(VLOOKUP($B31,MMWR_TRAD_AGG_RO_COMP[],I$1,0),"ERROR")</f>
        <v>7089</v>
      </c>
      <c r="J31" s="216">
        <f t="shared" si="1"/>
        <v>0.754630615286353</v>
      </c>
      <c r="K31" s="204">
        <f>IFERROR(VLOOKUP($B31,MMWR_TRAD_AGG_RO_COMP[],K$1,0),"ERROR")</f>
        <v>2063</v>
      </c>
      <c r="L31" s="205">
        <f>IFERROR(VLOOKUP($B31,MMWR_TRAD_AGG_RO_COMP[],L$1,0),"ERROR")</f>
        <v>1548</v>
      </c>
      <c r="M31" s="216">
        <f t="shared" si="2"/>
        <v>0.75036354823073192</v>
      </c>
      <c r="N31" s="204">
        <f>IFERROR(VLOOKUP($B31,MMWR_TRAD_AGG_RO_COMP[],N$1,0),"ERROR")</f>
        <v>2188</v>
      </c>
      <c r="O31" s="205">
        <f>IFERROR(VLOOKUP($B31,MMWR_TRAD_AGG_RO_COMP[],O$1,0),"ERROR")</f>
        <v>1529</v>
      </c>
      <c r="P31" s="216">
        <f t="shared" si="3"/>
        <v>0.69881170018281535</v>
      </c>
      <c r="Q31" s="201">
        <f>IFERROR(VLOOKUP($B31,MMWR_TRAD_AGG_RO_COMP[],Q$1,0),"ERROR")</f>
        <v>1</v>
      </c>
      <c r="R31" s="201">
        <f>IFERROR(VLOOKUP($B31,MMWR_TRAD_AGG_RO_COMP[],R$1,0),"ERROR")</f>
        <v>221</v>
      </c>
      <c r="S31" s="201">
        <f>IFERROR(VLOOKUP($B31,MMWR_APP_RO[],S$1,0),"ERROR")</f>
        <v>8352</v>
      </c>
      <c r="T31" s="25"/>
    </row>
    <row r="32" spans="1:20" x14ac:dyDescent="0.2">
      <c r="A32" s="107"/>
      <c r="B32" s="108" t="s">
        <v>50</v>
      </c>
      <c r="C32" s="209">
        <f>IFERROR(VLOOKUP($B32,MMWR_TRAD_AGG_RO_COMP[],C$1,0),"ERROR")</f>
        <v>1628</v>
      </c>
      <c r="D32" s="198">
        <f>IFERROR(VLOOKUP($B32,MMWR_TRAD_AGG_RO_COMP[],D$1,0),"ERROR")</f>
        <v>130.77579852580001</v>
      </c>
      <c r="E32" s="195">
        <f>IFERROR(VLOOKUP($B32,MMWR_TRAD_AGG_RO_COMP[],E$1,0),"ERROR")</f>
        <v>2065</v>
      </c>
      <c r="F32" s="191">
        <f>IFERROR(VLOOKUP($B32,MMWR_TRAD_AGG_RO_COMP[],F$1,0),"ERROR")</f>
        <v>279</v>
      </c>
      <c r="G32" s="216">
        <f t="shared" si="0"/>
        <v>0.13510895883777241</v>
      </c>
      <c r="H32" s="190">
        <f>IFERROR(VLOOKUP($B32,MMWR_TRAD_AGG_RO_COMP[],H$1,0),"ERROR")</f>
        <v>2743</v>
      </c>
      <c r="I32" s="191">
        <f>IFERROR(VLOOKUP($B32,MMWR_TRAD_AGG_RO_COMP[],I$1,0),"ERROR")</f>
        <v>1008</v>
      </c>
      <c r="J32" s="216">
        <f t="shared" si="1"/>
        <v>0.36748086037185562</v>
      </c>
      <c r="K32" s="204">
        <f>IFERROR(VLOOKUP($B32,MMWR_TRAD_AGG_RO_COMP[],K$1,0),"ERROR")</f>
        <v>853</v>
      </c>
      <c r="L32" s="205">
        <f>IFERROR(VLOOKUP($B32,MMWR_TRAD_AGG_RO_COMP[],L$1,0),"ERROR")</f>
        <v>629</v>
      </c>
      <c r="M32" s="216">
        <f t="shared" si="2"/>
        <v>0.73739742086752635</v>
      </c>
      <c r="N32" s="204">
        <f>IFERROR(VLOOKUP($B32,MMWR_TRAD_AGG_RO_COMP[],N$1,0),"ERROR")</f>
        <v>698</v>
      </c>
      <c r="O32" s="205">
        <f>IFERROR(VLOOKUP($B32,MMWR_TRAD_AGG_RO_COMP[],O$1,0),"ERROR")</f>
        <v>276</v>
      </c>
      <c r="P32" s="216">
        <f t="shared" si="3"/>
        <v>0.39541547277936961</v>
      </c>
      <c r="Q32" s="201">
        <f>IFERROR(VLOOKUP($B32,MMWR_TRAD_AGG_RO_COMP[],Q$1,0),"ERROR")</f>
        <v>1</v>
      </c>
      <c r="R32" s="201">
        <f>IFERROR(VLOOKUP($B32,MMWR_TRAD_AGG_RO_COMP[],R$1,0),"ERROR")</f>
        <v>16</v>
      </c>
      <c r="S32" s="201">
        <f>IFERROR(VLOOKUP($B32,MMWR_APP_RO[],S$1,0),"ERROR")</f>
        <v>846</v>
      </c>
      <c r="T32" s="25"/>
    </row>
    <row r="33" spans="1:20" x14ac:dyDescent="0.2">
      <c r="A33" s="107"/>
      <c r="B33" s="108" t="s">
        <v>56</v>
      </c>
      <c r="C33" s="209">
        <f>IFERROR(VLOOKUP($B33,MMWR_TRAD_AGG_RO_COMP[],C$1,0),"ERROR")</f>
        <v>4389</v>
      </c>
      <c r="D33" s="198">
        <f>IFERROR(VLOOKUP($B33,MMWR_TRAD_AGG_RO_COMP[],D$1,0),"ERROR")</f>
        <v>194.98746867169999</v>
      </c>
      <c r="E33" s="195">
        <f>IFERROR(VLOOKUP($B33,MMWR_TRAD_AGG_RO_COMP[],E$1,0),"ERROR")</f>
        <v>6231</v>
      </c>
      <c r="F33" s="191">
        <f>IFERROR(VLOOKUP($B33,MMWR_TRAD_AGG_RO_COMP[],F$1,0),"ERROR")</f>
        <v>1004</v>
      </c>
      <c r="G33" s="216">
        <f t="shared" si="0"/>
        <v>0.16112983469748035</v>
      </c>
      <c r="H33" s="190">
        <f>IFERROR(VLOOKUP($B33,MMWR_TRAD_AGG_RO_COMP[],H$1,0),"ERROR")</f>
        <v>5832</v>
      </c>
      <c r="I33" s="191">
        <f>IFERROR(VLOOKUP($B33,MMWR_TRAD_AGG_RO_COMP[],I$1,0),"ERROR")</f>
        <v>2656</v>
      </c>
      <c r="J33" s="216">
        <f t="shared" si="1"/>
        <v>0.45541838134430729</v>
      </c>
      <c r="K33" s="204">
        <f>IFERROR(VLOOKUP($B33,MMWR_TRAD_AGG_RO_COMP[],K$1,0),"ERROR")</f>
        <v>596</v>
      </c>
      <c r="L33" s="205">
        <f>IFERROR(VLOOKUP($B33,MMWR_TRAD_AGG_RO_COMP[],L$1,0),"ERROR")</f>
        <v>446</v>
      </c>
      <c r="M33" s="216">
        <f t="shared" si="2"/>
        <v>0.74832214765100669</v>
      </c>
      <c r="N33" s="204">
        <f>IFERROR(VLOOKUP($B33,MMWR_TRAD_AGG_RO_COMP[],N$1,0),"ERROR")</f>
        <v>661</v>
      </c>
      <c r="O33" s="205">
        <f>IFERROR(VLOOKUP($B33,MMWR_TRAD_AGG_RO_COMP[],O$1,0),"ERROR")</f>
        <v>335</v>
      </c>
      <c r="P33" s="216">
        <f t="shared" si="3"/>
        <v>0.5068078668683812</v>
      </c>
      <c r="Q33" s="201">
        <f>IFERROR(VLOOKUP($B33,MMWR_TRAD_AGG_RO_COMP[],Q$1,0),"ERROR")</f>
        <v>8038</v>
      </c>
      <c r="R33" s="201">
        <f>IFERROR(VLOOKUP($B33,MMWR_TRAD_AGG_RO_COMP[],R$1,0),"ERROR")</f>
        <v>0</v>
      </c>
      <c r="S33" s="201">
        <f>IFERROR(VLOOKUP($B33,MMWR_APP_RO[],S$1,0),"ERROR")</f>
        <v>3252</v>
      </c>
      <c r="T33" s="25"/>
    </row>
    <row r="34" spans="1:20" x14ac:dyDescent="0.2">
      <c r="A34" s="107"/>
      <c r="B34" s="108" t="s">
        <v>74</v>
      </c>
      <c r="C34" s="209">
        <f>IFERROR(VLOOKUP($B34,MMWR_TRAD_AGG_RO_COMP[],C$1,0),"ERROR")</f>
        <v>214</v>
      </c>
      <c r="D34" s="198">
        <f>IFERROR(VLOOKUP($B34,MMWR_TRAD_AGG_RO_COMP[],D$1,0),"ERROR")</f>
        <v>120.35046728970001</v>
      </c>
      <c r="E34" s="195">
        <f>IFERROR(VLOOKUP($B34,MMWR_TRAD_AGG_RO_COMP[],E$1,0),"ERROR")</f>
        <v>956</v>
      </c>
      <c r="F34" s="191">
        <f>IFERROR(VLOOKUP($B34,MMWR_TRAD_AGG_RO_COMP[],F$1,0),"ERROR")</f>
        <v>211</v>
      </c>
      <c r="G34" s="216">
        <f t="shared" si="0"/>
        <v>0.22071129707112971</v>
      </c>
      <c r="H34" s="190">
        <f>IFERROR(VLOOKUP($B34,MMWR_TRAD_AGG_RO_COMP[],H$1,0),"ERROR")</f>
        <v>435</v>
      </c>
      <c r="I34" s="191">
        <f>IFERROR(VLOOKUP($B34,MMWR_TRAD_AGG_RO_COMP[],I$1,0),"ERROR")</f>
        <v>113</v>
      </c>
      <c r="J34" s="216">
        <f t="shared" si="1"/>
        <v>0.25977011494252872</v>
      </c>
      <c r="K34" s="204">
        <f>IFERROR(VLOOKUP($B34,MMWR_TRAD_AGG_RO_COMP[],K$1,0),"ERROR")</f>
        <v>326</v>
      </c>
      <c r="L34" s="205">
        <f>IFERROR(VLOOKUP($B34,MMWR_TRAD_AGG_RO_COMP[],L$1,0),"ERROR")</f>
        <v>146</v>
      </c>
      <c r="M34" s="216">
        <f t="shared" si="2"/>
        <v>0.44785276073619634</v>
      </c>
      <c r="N34" s="204">
        <f>IFERROR(VLOOKUP($B34,MMWR_TRAD_AGG_RO_COMP[],N$1,0),"ERROR")</f>
        <v>37</v>
      </c>
      <c r="O34" s="205">
        <f>IFERROR(VLOOKUP($B34,MMWR_TRAD_AGG_RO_COMP[],O$1,0),"ERROR")</f>
        <v>13</v>
      </c>
      <c r="P34" s="216">
        <f t="shared" si="3"/>
        <v>0.35135135135135137</v>
      </c>
      <c r="Q34" s="201">
        <f>IFERROR(VLOOKUP($B34,MMWR_TRAD_AGG_RO_COMP[],Q$1,0),"ERROR")</f>
        <v>0</v>
      </c>
      <c r="R34" s="201">
        <f>IFERROR(VLOOKUP($B34,MMWR_TRAD_AGG_RO_COMP[],R$1,0),"ERROR")</f>
        <v>0</v>
      </c>
      <c r="S34" s="201">
        <f>IFERROR(VLOOKUP($B34,MMWR_APP_RO[],S$1,0),"ERROR")</f>
        <v>182</v>
      </c>
      <c r="T34" s="25"/>
    </row>
    <row r="35" spans="1:20" x14ac:dyDescent="0.2">
      <c r="A35" s="107"/>
      <c r="B35" s="108" t="s">
        <v>75</v>
      </c>
      <c r="C35" s="209">
        <f>IFERROR(VLOOKUP($B35,MMWR_TRAD_AGG_RO_COMP[],C$1,0),"ERROR")</f>
        <v>3650</v>
      </c>
      <c r="D35" s="198">
        <f>IFERROR(VLOOKUP($B35,MMWR_TRAD_AGG_RO_COMP[],D$1,0),"ERROR")</f>
        <v>205.17150684929999</v>
      </c>
      <c r="E35" s="195">
        <f>IFERROR(VLOOKUP($B35,MMWR_TRAD_AGG_RO_COMP[],E$1,0),"ERROR")</f>
        <v>5638</v>
      </c>
      <c r="F35" s="191">
        <f>IFERROR(VLOOKUP($B35,MMWR_TRAD_AGG_RO_COMP[],F$1,0),"ERROR")</f>
        <v>1230</v>
      </c>
      <c r="G35" s="216">
        <f t="shared" si="0"/>
        <v>0.21816246896062433</v>
      </c>
      <c r="H35" s="190">
        <f>IFERROR(VLOOKUP($B35,MMWR_TRAD_AGG_RO_COMP[],H$1,0),"ERROR")</f>
        <v>5186</v>
      </c>
      <c r="I35" s="191">
        <f>IFERROR(VLOOKUP($B35,MMWR_TRAD_AGG_RO_COMP[],I$1,0),"ERROR")</f>
        <v>2710</v>
      </c>
      <c r="J35" s="216">
        <f t="shared" si="1"/>
        <v>0.52256074045507139</v>
      </c>
      <c r="K35" s="204">
        <f>IFERROR(VLOOKUP($B35,MMWR_TRAD_AGG_RO_COMP[],K$1,0),"ERROR")</f>
        <v>2066</v>
      </c>
      <c r="L35" s="205">
        <f>IFERROR(VLOOKUP($B35,MMWR_TRAD_AGG_RO_COMP[],L$1,0),"ERROR")</f>
        <v>1782</v>
      </c>
      <c r="M35" s="216">
        <f t="shared" si="2"/>
        <v>0.86253630203291387</v>
      </c>
      <c r="N35" s="204">
        <f>IFERROR(VLOOKUP($B35,MMWR_TRAD_AGG_RO_COMP[],N$1,0),"ERROR")</f>
        <v>2567</v>
      </c>
      <c r="O35" s="205">
        <f>IFERROR(VLOOKUP($B35,MMWR_TRAD_AGG_RO_COMP[],O$1,0),"ERROR")</f>
        <v>2292</v>
      </c>
      <c r="P35" s="216">
        <f t="shared" si="3"/>
        <v>0.89287105570705105</v>
      </c>
      <c r="Q35" s="201">
        <f>IFERROR(VLOOKUP($B35,MMWR_TRAD_AGG_RO_COMP[],Q$1,0),"ERROR")</f>
        <v>1</v>
      </c>
      <c r="R35" s="201">
        <f>IFERROR(VLOOKUP($B35,MMWR_TRAD_AGG_RO_COMP[],R$1,0),"ERROR")</f>
        <v>36</v>
      </c>
      <c r="S35" s="201">
        <f>IFERROR(VLOOKUP($B35,MMWR_APP_RO[],S$1,0),"ERROR")</f>
        <v>6269</v>
      </c>
      <c r="T35" s="25"/>
    </row>
    <row r="36" spans="1:20" x14ac:dyDescent="0.2">
      <c r="A36" s="28"/>
      <c r="B36" s="108" t="s">
        <v>76</v>
      </c>
      <c r="C36" s="219">
        <f>IFERROR(VLOOKUP($B36,MMWR_TRAD_AGG_RO_COMP[],C$1,0),"ERROR")</f>
        <v>3080</v>
      </c>
      <c r="D36" s="220">
        <f>IFERROR(VLOOKUP($B36,MMWR_TRAD_AGG_RO_COMP[],D$1,0),"ERROR")</f>
        <v>159.6808441558</v>
      </c>
      <c r="E36" s="221">
        <f>IFERROR(VLOOKUP($B36,MMWR_TRAD_AGG_RO_COMP[],E$1,0),"ERROR")</f>
        <v>9950</v>
      </c>
      <c r="F36" s="222">
        <f>IFERROR(VLOOKUP($B36,MMWR_TRAD_AGG_RO_COMP[],F$1,0),"ERROR")</f>
        <v>1544</v>
      </c>
      <c r="G36" s="223">
        <f t="shared" si="0"/>
        <v>0.15517587939698493</v>
      </c>
      <c r="H36" s="224">
        <f>IFERROR(VLOOKUP($B36,MMWR_TRAD_AGG_RO_COMP[],H$1,0),"ERROR")</f>
        <v>9624</v>
      </c>
      <c r="I36" s="222">
        <f>IFERROR(VLOOKUP($B36,MMWR_TRAD_AGG_RO_COMP[],I$1,0),"ERROR")</f>
        <v>4266</v>
      </c>
      <c r="J36" s="223">
        <f t="shared" si="1"/>
        <v>0.44326683291770574</v>
      </c>
      <c r="K36" s="225">
        <f>IFERROR(VLOOKUP($B36,MMWR_TRAD_AGG_RO_COMP[],K$1,0),"ERROR")</f>
        <v>1806</v>
      </c>
      <c r="L36" s="226">
        <f>IFERROR(VLOOKUP($B36,MMWR_TRAD_AGG_RO_COMP[],L$1,0),"ERROR")</f>
        <v>708</v>
      </c>
      <c r="M36" s="223">
        <f t="shared" si="2"/>
        <v>0.39202657807308972</v>
      </c>
      <c r="N36" s="225">
        <f>IFERROR(VLOOKUP($B36,MMWR_TRAD_AGG_RO_COMP[],N$1,0),"ERROR")</f>
        <v>993</v>
      </c>
      <c r="O36" s="226">
        <f>IFERROR(VLOOKUP($B36,MMWR_TRAD_AGG_RO_COMP[],O$1,0),"ERROR")</f>
        <v>597</v>
      </c>
      <c r="P36" s="223">
        <f t="shared" si="3"/>
        <v>0.6012084592145015</v>
      </c>
      <c r="Q36" s="227">
        <f>IFERROR(VLOOKUP($B36,MMWR_TRAD_AGG_RO_COMP[],Q$1,0),"ERROR")</f>
        <v>35</v>
      </c>
      <c r="R36" s="227">
        <f>IFERROR(VLOOKUP($B36,MMWR_TRAD_AGG_RO_COMP[],R$1,0),"ERROR")</f>
        <v>0</v>
      </c>
      <c r="S36" s="201">
        <f>IFERROR(VLOOKUP($B36,MMWR_APP_RO[],S$1,0),"ERROR")</f>
        <v>3708</v>
      </c>
      <c r="T36" s="28"/>
    </row>
    <row r="37" spans="1:20" x14ac:dyDescent="0.2">
      <c r="A37" s="28"/>
      <c r="B37" s="116" t="s">
        <v>81</v>
      </c>
      <c r="C37" s="228">
        <f>IFERROR(VLOOKUP($B37,MMWR_TRAD_AGG_RO_COMP[],C$1,0),"ERROR")</f>
        <v>1579</v>
      </c>
      <c r="D37" s="229">
        <f>IFERROR(VLOOKUP($B37,MMWR_TRAD_AGG_RO_COMP[],D$1,0),"ERROR")</f>
        <v>187.6377454085</v>
      </c>
      <c r="E37" s="230">
        <f>IFERROR(VLOOKUP($B37,MMWR_TRAD_AGG_RO_COMP[],E$1,0),"ERROR")</f>
        <v>2169</v>
      </c>
      <c r="F37" s="231">
        <f>IFERROR(VLOOKUP($B37,MMWR_TRAD_AGG_RO_COMP[],F$1,0),"ERROR")</f>
        <v>384</v>
      </c>
      <c r="G37" s="232">
        <f t="shared" si="0"/>
        <v>0.17704011065006917</v>
      </c>
      <c r="H37" s="233">
        <f>IFERROR(VLOOKUP($B37,MMWR_TRAD_AGG_RO_COMP[],H$1,0),"ERROR")</f>
        <v>2217</v>
      </c>
      <c r="I37" s="231">
        <f>IFERROR(VLOOKUP($B37,MMWR_TRAD_AGG_RO_COMP[],I$1,0),"ERROR")</f>
        <v>1121</v>
      </c>
      <c r="J37" s="232">
        <f t="shared" si="1"/>
        <v>0.50563824988723505</v>
      </c>
      <c r="K37" s="234">
        <f>IFERROR(VLOOKUP($B37,MMWR_TRAD_AGG_RO_COMP[],K$1,0),"ERROR")</f>
        <v>1003</v>
      </c>
      <c r="L37" s="235">
        <f>IFERROR(VLOOKUP($B37,MMWR_TRAD_AGG_RO_COMP[],L$1,0),"ERROR")</f>
        <v>523</v>
      </c>
      <c r="M37" s="232">
        <f t="shared" si="2"/>
        <v>0.52143569292123626</v>
      </c>
      <c r="N37" s="234">
        <f>IFERROR(VLOOKUP($B37,MMWR_TRAD_AGG_RO_COMP[],N$1,0),"ERROR")</f>
        <v>220</v>
      </c>
      <c r="O37" s="235">
        <f>IFERROR(VLOOKUP($B37,MMWR_TRAD_AGG_RO_COMP[],O$1,0),"ERROR")</f>
        <v>108</v>
      </c>
      <c r="P37" s="232">
        <f t="shared" si="3"/>
        <v>0.49090909090909091</v>
      </c>
      <c r="Q37" s="236">
        <f>IFERROR(VLOOKUP($B37,MMWR_TRAD_AGG_RO_COMP[],Q$1,0),"ERROR")</f>
        <v>0</v>
      </c>
      <c r="R37" s="236">
        <f>IFERROR(VLOOKUP($B37,MMWR_TRAD_AGG_RO_COMP[],R$1,0),"ERROR")</f>
        <v>6</v>
      </c>
      <c r="S37" s="201">
        <f>IFERROR(VLOOKUP($B37,MMWR_APP_RO[],S$1,0),"ERROR")</f>
        <v>1240</v>
      </c>
      <c r="T37" s="28"/>
    </row>
    <row r="38" spans="1:20" x14ac:dyDescent="0.2">
      <c r="A38" s="28"/>
      <c r="B38" s="101" t="s">
        <v>386</v>
      </c>
      <c r="C38" s="212">
        <f>IFERROR(VLOOKUP($B38,MMWR_TRAD_AGG_DISTRICT_COMP[],C$1,0),"ERROR")</f>
        <v>46211</v>
      </c>
      <c r="D38" s="197">
        <f>IFERROR(VLOOKUP($B38,MMWR_TRAD_AGG_DISTRICT_COMP[],D$1,0),"ERROR")</f>
        <v>362.58477418799998</v>
      </c>
      <c r="E38" s="213">
        <f>IFERROR(VLOOKUP($B38,MMWR_TRAD_AGG_DISTRICT_COMP[],E$1,0),"ERROR")</f>
        <v>62500</v>
      </c>
      <c r="F38" s="218">
        <f>IFERROR(VLOOKUP($B38,MMWR_TRAD_AGG_DISTRICT_COMP[],F$1,0),"ERROR")</f>
        <v>15218</v>
      </c>
      <c r="G38" s="214">
        <f t="shared" si="0"/>
        <v>0.24348800000000001</v>
      </c>
      <c r="H38" s="218">
        <f>IFERROR(VLOOKUP($B38,MMWR_TRAD_AGG_DISTRICT_COMP[],H$1,0),"ERROR")</f>
        <v>70906</v>
      </c>
      <c r="I38" s="218">
        <f>IFERROR(VLOOKUP($B38,MMWR_TRAD_AGG_DISTRICT_COMP[],I$1,0),"ERROR")</f>
        <v>46075</v>
      </c>
      <c r="J38" s="214">
        <f t="shared" si="1"/>
        <v>0.64980396581389444</v>
      </c>
      <c r="K38" s="212">
        <f>IFERROR(VLOOKUP($B38,MMWR_TRAD_AGG_DISTRICT_COMP[],K$1,0),"ERROR")</f>
        <v>19613</v>
      </c>
      <c r="L38" s="212">
        <f>IFERROR(VLOOKUP($B38,MMWR_TRAD_AGG_DISTRICT_COMP[],L$1,0),"ERROR")</f>
        <v>14320</v>
      </c>
      <c r="M38" s="214">
        <f t="shared" si="2"/>
        <v>0.73012797634222204</v>
      </c>
      <c r="N38" s="212">
        <f>IFERROR(VLOOKUP($B38,MMWR_TRAD_AGG_DISTRICT_COMP[],N$1,0),"ERROR")</f>
        <v>17309</v>
      </c>
      <c r="O38" s="212">
        <f>IFERROR(VLOOKUP($B38,MMWR_TRAD_AGG_DISTRICT_COMP[],O$1,0),"ERROR")</f>
        <v>9834</v>
      </c>
      <c r="P38" s="214">
        <f t="shared" si="3"/>
        <v>0.56814374025073666</v>
      </c>
      <c r="Q38" s="212">
        <f>IFERROR(VLOOKUP($B38,MMWR_TRAD_AGG_DISTRICT_COMP[],Q$1,0),"ERROR")</f>
        <v>50</v>
      </c>
      <c r="R38" s="215">
        <f>IFERROR(VLOOKUP($B38,MMWR_TRAD_AGG_DISTRICT_COMP[],R$1,0),"ERROR")</f>
        <v>1128</v>
      </c>
      <c r="S38" s="215">
        <f>IFERROR(VLOOKUP($B38,MMWR_APP_RO[],S$1,0),"ERROR")</f>
        <v>68703</v>
      </c>
      <c r="T38" s="28"/>
    </row>
    <row r="39" spans="1:20" x14ac:dyDescent="0.2">
      <c r="A39" s="28"/>
      <c r="B39" s="108" t="s">
        <v>36</v>
      </c>
      <c r="C39" s="219">
        <f>IFERROR(VLOOKUP($B39,MMWR_TRAD_AGG_RO_COMP[],C$1,0),"ERROR")</f>
        <v>269</v>
      </c>
      <c r="D39" s="220">
        <f>IFERROR(VLOOKUP($B39,MMWR_TRAD_AGG_RO_COMP[],D$1,0),"ERROR")</f>
        <v>259.01115241640002</v>
      </c>
      <c r="E39" s="221">
        <f>IFERROR(VLOOKUP($B39,MMWR_TRAD_AGG_RO_COMP[],E$1,0),"ERROR")</f>
        <v>713</v>
      </c>
      <c r="F39" s="222">
        <f>IFERROR(VLOOKUP($B39,MMWR_TRAD_AGG_RO_COMP[],F$1,0),"ERROR")</f>
        <v>116</v>
      </c>
      <c r="G39" s="223">
        <f t="shared" si="0"/>
        <v>0.16269284712482468</v>
      </c>
      <c r="H39" s="224">
        <f>IFERROR(VLOOKUP($B39,MMWR_TRAD_AGG_RO_COMP[],H$1,0),"ERROR")</f>
        <v>481</v>
      </c>
      <c r="I39" s="222">
        <f>IFERROR(VLOOKUP($B39,MMWR_TRAD_AGG_RO_COMP[],I$1,0),"ERROR")</f>
        <v>259</v>
      </c>
      <c r="J39" s="223">
        <f t="shared" si="1"/>
        <v>0.53846153846153844</v>
      </c>
      <c r="K39" s="225">
        <f>IFERROR(VLOOKUP($B39,MMWR_TRAD_AGG_RO_COMP[],K$1,0),"ERROR")</f>
        <v>154</v>
      </c>
      <c r="L39" s="226">
        <f>IFERROR(VLOOKUP($B39,MMWR_TRAD_AGG_RO_COMP[],L$1,0),"ERROR")</f>
        <v>109</v>
      </c>
      <c r="M39" s="223">
        <f t="shared" si="2"/>
        <v>0.70779220779220775</v>
      </c>
      <c r="N39" s="225">
        <f>IFERROR(VLOOKUP($B39,MMWR_TRAD_AGG_RO_COMP[],N$1,0),"ERROR")</f>
        <v>112</v>
      </c>
      <c r="O39" s="226">
        <f>IFERROR(VLOOKUP($B39,MMWR_TRAD_AGG_RO_COMP[],O$1,0),"ERROR")</f>
        <v>41</v>
      </c>
      <c r="P39" s="223">
        <f t="shared" si="3"/>
        <v>0.36607142857142855</v>
      </c>
      <c r="Q39" s="227">
        <f>IFERROR(VLOOKUP($B39,MMWR_TRAD_AGG_RO_COMP[],Q$1,0),"ERROR")</f>
        <v>2</v>
      </c>
      <c r="R39" s="227">
        <f>IFERROR(VLOOKUP($B39,MMWR_TRAD_AGG_RO_COMP[],R$1,0),"ERROR")</f>
        <v>4</v>
      </c>
      <c r="S39" s="201">
        <f>IFERROR(VLOOKUP($B39,MMWR_APP_RO[],S$1,0),"ERROR")</f>
        <v>182</v>
      </c>
      <c r="T39" s="28"/>
    </row>
    <row r="40" spans="1:20" x14ac:dyDescent="0.2">
      <c r="A40" s="28"/>
      <c r="B40" s="108" t="s">
        <v>40</v>
      </c>
      <c r="C40" s="219">
        <f>IFERROR(VLOOKUP($B40,MMWR_TRAD_AGG_RO_COMP[],C$1,0),"ERROR")</f>
        <v>6752</v>
      </c>
      <c r="D40" s="220">
        <f>IFERROR(VLOOKUP($B40,MMWR_TRAD_AGG_RO_COMP[],D$1,0),"ERROR")</f>
        <v>468.21104857820001</v>
      </c>
      <c r="E40" s="221">
        <f>IFERROR(VLOOKUP($B40,MMWR_TRAD_AGG_RO_COMP[],E$1,0),"ERROR")</f>
        <v>7927</v>
      </c>
      <c r="F40" s="222">
        <f>IFERROR(VLOOKUP($B40,MMWR_TRAD_AGG_RO_COMP[],F$1,0),"ERROR")</f>
        <v>2821</v>
      </c>
      <c r="G40" s="223">
        <f t="shared" si="0"/>
        <v>0.35587233505739874</v>
      </c>
      <c r="H40" s="224">
        <f>IFERROR(VLOOKUP($B40,MMWR_TRAD_AGG_RO_COMP[],H$1,0),"ERROR")</f>
        <v>9031</v>
      </c>
      <c r="I40" s="222">
        <f>IFERROR(VLOOKUP($B40,MMWR_TRAD_AGG_RO_COMP[],I$1,0),"ERROR")</f>
        <v>6384</v>
      </c>
      <c r="J40" s="223">
        <f t="shared" si="1"/>
        <v>0.70689846085704799</v>
      </c>
      <c r="K40" s="225">
        <f>IFERROR(VLOOKUP($B40,MMWR_TRAD_AGG_RO_COMP[],K$1,0),"ERROR")</f>
        <v>3357</v>
      </c>
      <c r="L40" s="226">
        <f>IFERROR(VLOOKUP($B40,MMWR_TRAD_AGG_RO_COMP[],L$1,0),"ERROR")</f>
        <v>2725</v>
      </c>
      <c r="M40" s="223">
        <f t="shared" si="2"/>
        <v>0.81173666964551683</v>
      </c>
      <c r="N40" s="225">
        <f>IFERROR(VLOOKUP($B40,MMWR_TRAD_AGG_RO_COMP[],N$1,0),"ERROR")</f>
        <v>797</v>
      </c>
      <c r="O40" s="226">
        <f>IFERROR(VLOOKUP($B40,MMWR_TRAD_AGG_RO_COMP[],O$1,0),"ERROR")</f>
        <v>489</v>
      </c>
      <c r="P40" s="223">
        <f t="shared" si="3"/>
        <v>0.61355081555834379</v>
      </c>
      <c r="Q40" s="227">
        <f>IFERROR(VLOOKUP($B40,MMWR_TRAD_AGG_RO_COMP[],Q$1,0),"ERROR")</f>
        <v>0</v>
      </c>
      <c r="R40" s="227">
        <f>IFERROR(VLOOKUP($B40,MMWR_TRAD_AGG_RO_COMP[],R$1,0),"ERROR")</f>
        <v>55</v>
      </c>
      <c r="S40" s="201">
        <f>IFERROR(VLOOKUP($B40,MMWR_APP_RO[],S$1,0),"ERROR")</f>
        <v>6470</v>
      </c>
      <c r="T40" s="28"/>
    </row>
    <row r="41" spans="1:20" x14ac:dyDescent="0.2">
      <c r="A41" s="28"/>
      <c r="B41" s="108" t="s">
        <v>181</v>
      </c>
      <c r="C41" s="219">
        <f>IFERROR(VLOOKUP($B41,MMWR_TRAD_AGG_RO_COMP[],C$1,0),"ERROR")</f>
        <v>346</v>
      </c>
      <c r="D41" s="220">
        <f>IFERROR(VLOOKUP($B41,MMWR_TRAD_AGG_RO_COMP[],D$1,0),"ERROR")</f>
        <v>132.93352601160001</v>
      </c>
      <c r="E41" s="221">
        <f>IFERROR(VLOOKUP($B41,MMWR_TRAD_AGG_RO_COMP[],E$1,0),"ERROR")</f>
        <v>590</v>
      </c>
      <c r="F41" s="222">
        <f>IFERROR(VLOOKUP($B41,MMWR_TRAD_AGG_RO_COMP[],F$1,0),"ERROR")</f>
        <v>54</v>
      </c>
      <c r="G41" s="223">
        <f t="shared" si="0"/>
        <v>9.152542372881356E-2</v>
      </c>
      <c r="H41" s="224">
        <f>IFERROR(VLOOKUP($B41,MMWR_TRAD_AGG_RO_COMP[],H$1,0),"ERROR")</f>
        <v>543</v>
      </c>
      <c r="I41" s="222">
        <f>IFERROR(VLOOKUP($B41,MMWR_TRAD_AGG_RO_COMP[],I$1,0),"ERROR")</f>
        <v>148</v>
      </c>
      <c r="J41" s="223">
        <f t="shared" si="1"/>
        <v>0.27255985267034993</v>
      </c>
      <c r="K41" s="225">
        <f>IFERROR(VLOOKUP($B41,MMWR_TRAD_AGG_RO_COMP[],K$1,0),"ERROR")</f>
        <v>467</v>
      </c>
      <c r="L41" s="226">
        <f>IFERROR(VLOOKUP($B41,MMWR_TRAD_AGG_RO_COMP[],L$1,0),"ERROR")</f>
        <v>272</v>
      </c>
      <c r="M41" s="223">
        <f t="shared" si="2"/>
        <v>0.58244111349036398</v>
      </c>
      <c r="N41" s="225">
        <f>IFERROR(VLOOKUP($B41,MMWR_TRAD_AGG_RO_COMP[],N$1,0),"ERROR")</f>
        <v>205</v>
      </c>
      <c r="O41" s="226">
        <f>IFERROR(VLOOKUP($B41,MMWR_TRAD_AGG_RO_COMP[],O$1,0),"ERROR")</f>
        <v>74</v>
      </c>
      <c r="P41" s="223">
        <f t="shared" si="3"/>
        <v>0.36097560975609755</v>
      </c>
      <c r="Q41" s="227">
        <f>IFERROR(VLOOKUP($B41,MMWR_TRAD_AGG_RO_COMP[],Q$1,0),"ERROR")</f>
        <v>0</v>
      </c>
      <c r="R41" s="227">
        <f>IFERROR(VLOOKUP($B41,MMWR_TRAD_AGG_RO_COMP[],R$1,0),"ERROR")</f>
        <v>3</v>
      </c>
      <c r="S41" s="201">
        <f>IFERROR(VLOOKUP($B41,MMWR_APP_RO[],S$1,0),"ERROR")</f>
        <v>314</v>
      </c>
      <c r="T41" s="28"/>
    </row>
    <row r="42" spans="1:20" x14ac:dyDescent="0.2">
      <c r="A42" s="28"/>
      <c r="B42" s="108" t="s">
        <v>46</v>
      </c>
      <c r="C42" s="219">
        <f>IFERROR(VLOOKUP($B42,MMWR_TRAD_AGG_RO_COMP[],C$1,0),"ERROR")</f>
        <v>12691</v>
      </c>
      <c r="D42" s="220">
        <f>IFERROR(VLOOKUP($B42,MMWR_TRAD_AGG_RO_COMP[],D$1,0),"ERROR")</f>
        <v>359.34827830749998</v>
      </c>
      <c r="E42" s="221">
        <f>IFERROR(VLOOKUP($B42,MMWR_TRAD_AGG_RO_COMP[],E$1,0),"ERROR")</f>
        <v>16552</v>
      </c>
      <c r="F42" s="222">
        <f>IFERROR(VLOOKUP($B42,MMWR_TRAD_AGG_RO_COMP[],F$1,0),"ERROR")</f>
        <v>4187</v>
      </c>
      <c r="G42" s="223">
        <f t="shared" si="0"/>
        <v>0.25296036732721122</v>
      </c>
      <c r="H42" s="224">
        <f>IFERROR(VLOOKUP($B42,MMWR_TRAD_AGG_RO_COMP[],H$1,0),"ERROR")</f>
        <v>16925</v>
      </c>
      <c r="I42" s="222">
        <f>IFERROR(VLOOKUP($B42,MMWR_TRAD_AGG_RO_COMP[],I$1,0),"ERROR")</f>
        <v>12000</v>
      </c>
      <c r="J42" s="223">
        <f t="shared" si="1"/>
        <v>0.70901033973412109</v>
      </c>
      <c r="K42" s="225">
        <f>IFERROR(VLOOKUP($B42,MMWR_TRAD_AGG_RO_COMP[],K$1,0),"ERROR")</f>
        <v>3106</v>
      </c>
      <c r="L42" s="226">
        <f>IFERROR(VLOOKUP($B42,MMWR_TRAD_AGG_RO_COMP[],L$1,0),"ERROR")</f>
        <v>2503</v>
      </c>
      <c r="M42" s="223">
        <f t="shared" si="2"/>
        <v>0.8058596265292981</v>
      </c>
      <c r="N42" s="225">
        <f>IFERROR(VLOOKUP($B42,MMWR_TRAD_AGG_RO_COMP[],N$1,0),"ERROR")</f>
        <v>3519</v>
      </c>
      <c r="O42" s="226">
        <f>IFERROR(VLOOKUP($B42,MMWR_TRAD_AGG_RO_COMP[],O$1,0),"ERROR")</f>
        <v>2655</v>
      </c>
      <c r="P42" s="223">
        <f t="shared" si="3"/>
        <v>0.75447570332480818</v>
      </c>
      <c r="Q42" s="227">
        <f>IFERROR(VLOOKUP($B42,MMWR_TRAD_AGG_RO_COMP[],Q$1,0),"ERROR")</f>
        <v>1</v>
      </c>
      <c r="R42" s="227">
        <f>IFERROR(VLOOKUP($B42,MMWR_TRAD_AGG_RO_COMP[],R$1,0),"ERROR")</f>
        <v>236</v>
      </c>
      <c r="S42" s="201">
        <f>IFERROR(VLOOKUP($B42,MMWR_APP_RO[],S$1,0),"ERROR")</f>
        <v>20758</v>
      </c>
      <c r="T42" s="28"/>
    </row>
    <row r="43" spans="1:20" x14ac:dyDescent="0.2">
      <c r="A43" s="28"/>
      <c r="B43" s="108" t="s">
        <v>49</v>
      </c>
      <c r="C43" s="219">
        <f>IFERROR(VLOOKUP($B43,MMWR_TRAD_AGG_RO_COMP[],C$1,0),"ERROR")</f>
        <v>3597</v>
      </c>
      <c r="D43" s="220">
        <f>IFERROR(VLOOKUP($B43,MMWR_TRAD_AGG_RO_COMP[],D$1,0),"ERROR")</f>
        <v>412.05615790939999</v>
      </c>
      <c r="E43" s="221">
        <f>IFERROR(VLOOKUP($B43,MMWR_TRAD_AGG_RO_COMP[],E$1,0),"ERROR")</f>
        <v>4480</v>
      </c>
      <c r="F43" s="222">
        <f>IFERROR(VLOOKUP($B43,MMWR_TRAD_AGG_RO_COMP[],F$1,0),"ERROR")</f>
        <v>1510</v>
      </c>
      <c r="G43" s="223">
        <f t="shared" si="0"/>
        <v>0.33705357142857145</v>
      </c>
      <c r="H43" s="224">
        <f>IFERROR(VLOOKUP($B43,MMWR_TRAD_AGG_RO_COMP[],H$1,0),"ERROR")</f>
        <v>5739</v>
      </c>
      <c r="I43" s="222">
        <f>IFERROR(VLOOKUP($B43,MMWR_TRAD_AGG_RO_COMP[],I$1,0),"ERROR")</f>
        <v>4491</v>
      </c>
      <c r="J43" s="223">
        <f t="shared" si="1"/>
        <v>0.78254051228437005</v>
      </c>
      <c r="K43" s="225">
        <f>IFERROR(VLOOKUP($B43,MMWR_TRAD_AGG_RO_COMP[],K$1,0),"ERROR")</f>
        <v>2196</v>
      </c>
      <c r="L43" s="226">
        <f>IFERROR(VLOOKUP($B43,MMWR_TRAD_AGG_RO_COMP[],L$1,0),"ERROR")</f>
        <v>1788</v>
      </c>
      <c r="M43" s="223">
        <f t="shared" si="2"/>
        <v>0.81420765027322406</v>
      </c>
      <c r="N43" s="225">
        <f>IFERROR(VLOOKUP($B43,MMWR_TRAD_AGG_RO_COMP[],N$1,0),"ERROR")</f>
        <v>1916</v>
      </c>
      <c r="O43" s="226">
        <f>IFERROR(VLOOKUP($B43,MMWR_TRAD_AGG_RO_COMP[],O$1,0),"ERROR")</f>
        <v>1558</v>
      </c>
      <c r="P43" s="223">
        <f t="shared" si="3"/>
        <v>0.81315240083507312</v>
      </c>
      <c r="Q43" s="227">
        <f>IFERROR(VLOOKUP($B43,MMWR_TRAD_AGG_RO_COMP[],Q$1,0),"ERROR")</f>
        <v>42</v>
      </c>
      <c r="R43" s="227">
        <f>IFERROR(VLOOKUP($B43,MMWR_TRAD_AGG_RO_COMP[],R$1,0),"ERROR")</f>
        <v>229</v>
      </c>
      <c r="S43" s="201">
        <f>IFERROR(VLOOKUP($B43,MMWR_APP_RO[],S$1,0),"ERROR")</f>
        <v>4661</v>
      </c>
      <c r="T43" s="28"/>
    </row>
    <row r="44" spans="1:20" x14ac:dyDescent="0.2">
      <c r="A44" s="28"/>
      <c r="B44" s="108" t="s">
        <v>51</v>
      </c>
      <c r="C44" s="219">
        <f>IFERROR(VLOOKUP($B44,MMWR_TRAD_AGG_RO_COMP[],C$1,0),"ERROR")</f>
        <v>3335</v>
      </c>
      <c r="D44" s="220">
        <f>IFERROR(VLOOKUP($B44,MMWR_TRAD_AGG_RO_COMP[],D$1,0),"ERROR")</f>
        <v>334.72143928039998</v>
      </c>
      <c r="E44" s="221">
        <f>IFERROR(VLOOKUP($B44,MMWR_TRAD_AGG_RO_COMP[],E$1,0),"ERROR")</f>
        <v>2936</v>
      </c>
      <c r="F44" s="222">
        <f>IFERROR(VLOOKUP($B44,MMWR_TRAD_AGG_RO_COMP[],F$1,0),"ERROR")</f>
        <v>521</v>
      </c>
      <c r="G44" s="223">
        <f t="shared" si="0"/>
        <v>0.17745231607629428</v>
      </c>
      <c r="H44" s="224">
        <f>IFERROR(VLOOKUP($B44,MMWR_TRAD_AGG_RO_COMP[],H$1,0),"ERROR")</f>
        <v>6909</v>
      </c>
      <c r="I44" s="222">
        <f>IFERROR(VLOOKUP($B44,MMWR_TRAD_AGG_RO_COMP[],I$1,0),"ERROR")</f>
        <v>4074</v>
      </c>
      <c r="J44" s="223">
        <f t="shared" si="1"/>
        <v>0.58966565349544076</v>
      </c>
      <c r="K44" s="225">
        <f>IFERROR(VLOOKUP($B44,MMWR_TRAD_AGG_RO_COMP[],K$1,0),"ERROR")</f>
        <v>3629</v>
      </c>
      <c r="L44" s="226">
        <f>IFERROR(VLOOKUP($B44,MMWR_TRAD_AGG_RO_COMP[],L$1,0),"ERROR")</f>
        <v>3101</v>
      </c>
      <c r="M44" s="223">
        <f t="shared" si="2"/>
        <v>0.85450537338109667</v>
      </c>
      <c r="N44" s="225">
        <f>IFERROR(VLOOKUP($B44,MMWR_TRAD_AGG_RO_COMP[],N$1,0),"ERROR")</f>
        <v>1568</v>
      </c>
      <c r="O44" s="226">
        <f>IFERROR(VLOOKUP($B44,MMWR_TRAD_AGG_RO_COMP[],O$1,0),"ERROR")</f>
        <v>885</v>
      </c>
      <c r="P44" s="223">
        <f t="shared" si="3"/>
        <v>0.56441326530612246</v>
      </c>
      <c r="Q44" s="227">
        <f>IFERROR(VLOOKUP($B44,MMWR_TRAD_AGG_RO_COMP[],Q$1,0),"ERROR")</f>
        <v>0</v>
      </c>
      <c r="R44" s="227">
        <f>IFERROR(VLOOKUP($B44,MMWR_TRAD_AGG_RO_COMP[],R$1,0),"ERROR")</f>
        <v>89</v>
      </c>
      <c r="S44" s="201">
        <f>IFERROR(VLOOKUP($B44,MMWR_APP_RO[],S$1,0),"ERROR")</f>
        <v>5288</v>
      </c>
      <c r="T44" s="28"/>
    </row>
    <row r="45" spans="1:20" x14ac:dyDescent="0.2">
      <c r="A45" s="28"/>
      <c r="B45" s="108" t="s">
        <v>27</v>
      </c>
      <c r="C45" s="219">
        <f>IFERROR(VLOOKUP($B45,MMWR_TRAD_AGG_RO_COMP[],C$1,0),"ERROR")</f>
        <v>1267</v>
      </c>
      <c r="D45" s="220">
        <f>IFERROR(VLOOKUP($B45,MMWR_TRAD_AGG_RO_COMP[],D$1,0),"ERROR")</f>
        <v>72.846882399400002</v>
      </c>
      <c r="E45" s="221">
        <f>IFERROR(VLOOKUP($B45,MMWR_TRAD_AGG_RO_COMP[],E$1,0),"ERROR")</f>
        <v>5238</v>
      </c>
      <c r="F45" s="222">
        <f>IFERROR(VLOOKUP($B45,MMWR_TRAD_AGG_RO_COMP[],F$1,0),"ERROR")</f>
        <v>807</v>
      </c>
      <c r="G45" s="223">
        <f t="shared" si="0"/>
        <v>0.15406643757159222</v>
      </c>
      <c r="H45" s="224">
        <f>IFERROR(VLOOKUP($B45,MMWR_TRAD_AGG_RO_COMP[],H$1,0),"ERROR")</f>
        <v>5701</v>
      </c>
      <c r="I45" s="222">
        <f>IFERROR(VLOOKUP($B45,MMWR_TRAD_AGG_RO_COMP[],I$1,0),"ERROR")</f>
        <v>2448</v>
      </c>
      <c r="J45" s="223">
        <f t="shared" si="1"/>
        <v>0.42939835116646202</v>
      </c>
      <c r="K45" s="225">
        <f>IFERROR(VLOOKUP($B45,MMWR_TRAD_AGG_RO_COMP[],K$1,0),"ERROR")</f>
        <v>1280</v>
      </c>
      <c r="L45" s="226">
        <f>IFERROR(VLOOKUP($B45,MMWR_TRAD_AGG_RO_COMP[],L$1,0),"ERROR")</f>
        <v>433</v>
      </c>
      <c r="M45" s="223">
        <f t="shared" si="2"/>
        <v>0.33828124999999998</v>
      </c>
      <c r="N45" s="225">
        <f>IFERROR(VLOOKUP($B45,MMWR_TRAD_AGG_RO_COMP[],N$1,0),"ERROR")</f>
        <v>1435</v>
      </c>
      <c r="O45" s="226">
        <f>IFERROR(VLOOKUP($B45,MMWR_TRAD_AGG_RO_COMP[],O$1,0),"ERROR")</f>
        <v>791</v>
      </c>
      <c r="P45" s="223">
        <f t="shared" si="3"/>
        <v>0.551219512195122</v>
      </c>
      <c r="Q45" s="227">
        <f>IFERROR(VLOOKUP($B45,MMWR_TRAD_AGG_RO_COMP[],Q$1,0),"ERROR")</f>
        <v>0</v>
      </c>
      <c r="R45" s="227">
        <f>IFERROR(VLOOKUP($B45,MMWR_TRAD_AGG_RO_COMP[],R$1,0),"ERROR")</f>
        <v>54</v>
      </c>
      <c r="S45" s="201">
        <f>IFERROR(VLOOKUP($B45,MMWR_APP_RO[],S$1,0),"ERROR")</f>
        <v>4235</v>
      </c>
      <c r="T45" s="28"/>
    </row>
    <row r="46" spans="1:20" x14ac:dyDescent="0.2">
      <c r="A46" s="28"/>
      <c r="B46" s="108" t="s">
        <v>59</v>
      </c>
      <c r="C46" s="219">
        <f>IFERROR(VLOOKUP($B46,MMWR_TRAD_AGG_RO_COMP[],C$1,0),"ERROR")</f>
        <v>4106</v>
      </c>
      <c r="D46" s="220">
        <f>IFERROR(VLOOKUP($B46,MMWR_TRAD_AGG_RO_COMP[],D$1,0),"ERROR")</f>
        <v>448.51290793959998</v>
      </c>
      <c r="E46" s="221">
        <f>IFERROR(VLOOKUP($B46,MMWR_TRAD_AGG_RO_COMP[],E$1,0),"ERROR")</f>
        <v>5282</v>
      </c>
      <c r="F46" s="222">
        <f>IFERROR(VLOOKUP($B46,MMWR_TRAD_AGG_RO_COMP[],F$1,0),"ERROR")</f>
        <v>1389</v>
      </c>
      <c r="G46" s="223">
        <f t="shared" si="0"/>
        <v>0.26296857251041272</v>
      </c>
      <c r="H46" s="224">
        <f>IFERROR(VLOOKUP($B46,MMWR_TRAD_AGG_RO_COMP[],H$1,0),"ERROR")</f>
        <v>5602</v>
      </c>
      <c r="I46" s="222">
        <f>IFERROR(VLOOKUP($B46,MMWR_TRAD_AGG_RO_COMP[],I$1,0),"ERROR")</f>
        <v>3729</v>
      </c>
      <c r="J46" s="223">
        <f t="shared" si="1"/>
        <v>0.66565512317029629</v>
      </c>
      <c r="K46" s="225">
        <f>IFERROR(VLOOKUP($B46,MMWR_TRAD_AGG_RO_COMP[],K$1,0),"ERROR")</f>
        <v>969</v>
      </c>
      <c r="L46" s="226">
        <f>IFERROR(VLOOKUP($B46,MMWR_TRAD_AGG_RO_COMP[],L$1,0),"ERROR")</f>
        <v>659</v>
      </c>
      <c r="M46" s="223">
        <f t="shared" si="2"/>
        <v>0.68008255933952533</v>
      </c>
      <c r="N46" s="225">
        <f>IFERROR(VLOOKUP($B46,MMWR_TRAD_AGG_RO_COMP[],N$1,0),"ERROR")</f>
        <v>1562</v>
      </c>
      <c r="O46" s="226">
        <f>IFERROR(VLOOKUP($B46,MMWR_TRAD_AGG_RO_COMP[],O$1,0),"ERROR")</f>
        <v>1057</v>
      </c>
      <c r="P46" s="223">
        <f t="shared" si="3"/>
        <v>0.67669654289372594</v>
      </c>
      <c r="Q46" s="227">
        <f>IFERROR(VLOOKUP($B46,MMWR_TRAD_AGG_RO_COMP[],Q$1,0),"ERROR")</f>
        <v>2</v>
      </c>
      <c r="R46" s="227">
        <f>IFERROR(VLOOKUP($B46,MMWR_TRAD_AGG_RO_COMP[],R$1,0),"ERROR")</f>
        <v>266</v>
      </c>
      <c r="S46" s="201">
        <f>IFERROR(VLOOKUP($B46,MMWR_APP_RO[],S$1,0),"ERROR")</f>
        <v>5850</v>
      </c>
      <c r="T46" s="28"/>
    </row>
    <row r="47" spans="1:20" x14ac:dyDescent="0.2">
      <c r="A47" s="28"/>
      <c r="B47" s="108" t="s">
        <v>70</v>
      </c>
      <c r="C47" s="219">
        <f>IFERROR(VLOOKUP($B47,MMWR_TRAD_AGG_RO_COMP[],C$1,0),"ERROR")</f>
        <v>3664</v>
      </c>
      <c r="D47" s="220">
        <f>IFERROR(VLOOKUP($B47,MMWR_TRAD_AGG_RO_COMP[],D$1,0),"ERROR")</f>
        <v>271.63346069869999</v>
      </c>
      <c r="E47" s="221">
        <f>IFERROR(VLOOKUP($B47,MMWR_TRAD_AGG_RO_COMP[],E$1,0),"ERROR")</f>
        <v>2230</v>
      </c>
      <c r="F47" s="222">
        <f>IFERROR(VLOOKUP($B47,MMWR_TRAD_AGG_RO_COMP[],F$1,0),"ERROR")</f>
        <v>634</v>
      </c>
      <c r="G47" s="223">
        <f t="shared" si="0"/>
        <v>0.28430493273542601</v>
      </c>
      <c r="H47" s="224">
        <f>IFERROR(VLOOKUP($B47,MMWR_TRAD_AGG_RO_COMP[],H$1,0),"ERROR")</f>
        <v>7488</v>
      </c>
      <c r="I47" s="222">
        <f>IFERROR(VLOOKUP($B47,MMWR_TRAD_AGG_RO_COMP[],I$1,0),"ERROR")</f>
        <v>4886</v>
      </c>
      <c r="J47" s="223">
        <f t="shared" si="1"/>
        <v>0.65251068376068377</v>
      </c>
      <c r="K47" s="225">
        <f>IFERROR(VLOOKUP($B47,MMWR_TRAD_AGG_RO_COMP[],K$1,0),"ERROR")</f>
        <v>948</v>
      </c>
      <c r="L47" s="226">
        <f>IFERROR(VLOOKUP($B47,MMWR_TRAD_AGG_RO_COMP[],L$1,0),"ERROR")</f>
        <v>580</v>
      </c>
      <c r="M47" s="223">
        <f t="shared" si="2"/>
        <v>0.61181434599156115</v>
      </c>
      <c r="N47" s="225">
        <f>IFERROR(VLOOKUP($B47,MMWR_TRAD_AGG_RO_COMP[],N$1,0),"ERROR")</f>
        <v>339</v>
      </c>
      <c r="O47" s="226">
        <f>IFERROR(VLOOKUP($B47,MMWR_TRAD_AGG_RO_COMP[],O$1,0),"ERROR")</f>
        <v>163</v>
      </c>
      <c r="P47" s="223">
        <f t="shared" si="3"/>
        <v>0.4808259587020649</v>
      </c>
      <c r="Q47" s="227">
        <f>IFERROR(VLOOKUP($B47,MMWR_TRAD_AGG_RO_COMP[],Q$1,0),"ERROR")</f>
        <v>0</v>
      </c>
      <c r="R47" s="227">
        <f>IFERROR(VLOOKUP($B47,MMWR_TRAD_AGG_RO_COMP[],R$1,0),"ERROR")</f>
        <v>2</v>
      </c>
      <c r="S47" s="201">
        <f>IFERROR(VLOOKUP($B47,MMWR_APP_RO[],S$1,0),"ERROR")</f>
        <v>978</v>
      </c>
      <c r="T47" s="28"/>
    </row>
    <row r="48" spans="1:20" x14ac:dyDescent="0.2">
      <c r="A48" s="28"/>
      <c r="B48" s="116" t="s">
        <v>79</v>
      </c>
      <c r="C48" s="228">
        <f>IFERROR(VLOOKUP($B48,MMWR_TRAD_AGG_RO_COMP[],C$1,0),"ERROR")</f>
        <v>10184</v>
      </c>
      <c r="D48" s="229">
        <f>IFERROR(VLOOKUP($B48,MMWR_TRAD_AGG_RO_COMP[],D$1,0),"ERROR")</f>
        <v>332.90141398269998</v>
      </c>
      <c r="E48" s="230">
        <f>IFERROR(VLOOKUP($B48,MMWR_TRAD_AGG_RO_COMP[],E$1,0),"ERROR")</f>
        <v>16552</v>
      </c>
      <c r="F48" s="231">
        <f>IFERROR(VLOOKUP($B48,MMWR_TRAD_AGG_RO_COMP[],F$1,0),"ERROR")</f>
        <v>3179</v>
      </c>
      <c r="G48" s="232">
        <f t="shared" si="0"/>
        <v>0.19206138231029482</v>
      </c>
      <c r="H48" s="233">
        <f>IFERROR(VLOOKUP($B48,MMWR_TRAD_AGG_RO_COMP[],H$1,0),"ERROR")</f>
        <v>12487</v>
      </c>
      <c r="I48" s="231">
        <f>IFERROR(VLOOKUP($B48,MMWR_TRAD_AGG_RO_COMP[],I$1,0),"ERROR")</f>
        <v>7656</v>
      </c>
      <c r="J48" s="232">
        <f t="shared" si="1"/>
        <v>0.613117642348042</v>
      </c>
      <c r="K48" s="234">
        <f>IFERROR(VLOOKUP($B48,MMWR_TRAD_AGG_RO_COMP[],K$1,0),"ERROR")</f>
        <v>3507</v>
      </c>
      <c r="L48" s="235">
        <f>IFERROR(VLOOKUP($B48,MMWR_TRAD_AGG_RO_COMP[],L$1,0),"ERROR")</f>
        <v>2150</v>
      </c>
      <c r="M48" s="232">
        <f t="shared" si="2"/>
        <v>0.61305959509552321</v>
      </c>
      <c r="N48" s="234">
        <f>IFERROR(VLOOKUP($B48,MMWR_TRAD_AGG_RO_COMP[],N$1,0),"ERROR")</f>
        <v>5856</v>
      </c>
      <c r="O48" s="235">
        <f>IFERROR(VLOOKUP($B48,MMWR_TRAD_AGG_RO_COMP[],O$1,0),"ERROR")</f>
        <v>2121</v>
      </c>
      <c r="P48" s="232">
        <f t="shared" si="3"/>
        <v>0.36219262295081966</v>
      </c>
      <c r="Q48" s="236">
        <f>IFERROR(VLOOKUP($B48,MMWR_TRAD_AGG_RO_COMP[],Q$1,0),"ERROR")</f>
        <v>3</v>
      </c>
      <c r="R48" s="236">
        <f>IFERROR(VLOOKUP($B48,MMWR_TRAD_AGG_RO_COMP[],R$1,0),"ERROR")</f>
        <v>190</v>
      </c>
      <c r="S48" s="201">
        <f>IFERROR(VLOOKUP($B48,MMWR_APP_RO[],S$1,0),"ERROR")</f>
        <v>19967</v>
      </c>
      <c r="T48" s="28"/>
    </row>
    <row r="49" spans="1:20" x14ac:dyDescent="0.2">
      <c r="A49" s="28"/>
      <c r="B49" s="101" t="s">
        <v>405</v>
      </c>
      <c r="C49" s="212">
        <f>IFERROR(VLOOKUP($B49,MMWR_TRAD_AGG_DISTRICT_COMP[],C$1,0),"ERROR")</f>
        <v>51416</v>
      </c>
      <c r="D49" s="197">
        <f>IFERROR(VLOOKUP($B49,MMWR_TRAD_AGG_DISTRICT_COMP[],D$1,0),"ERROR")</f>
        <v>390.44482262330001</v>
      </c>
      <c r="E49" s="213">
        <f>IFERROR(VLOOKUP($B49,MMWR_TRAD_AGG_DISTRICT_COMP[],E$1,0),"ERROR")</f>
        <v>58769</v>
      </c>
      <c r="F49" s="218">
        <f>IFERROR(VLOOKUP($B49,MMWR_TRAD_AGG_DISTRICT_COMP[],F$1,0),"ERROR")</f>
        <v>12887</v>
      </c>
      <c r="G49" s="214">
        <f t="shared" si="0"/>
        <v>0.2192822746686178</v>
      </c>
      <c r="H49" s="218">
        <f>IFERROR(VLOOKUP($B49,MMWR_TRAD_AGG_DISTRICT_COMP[],H$1,0),"ERROR")</f>
        <v>76419</v>
      </c>
      <c r="I49" s="218">
        <f>IFERROR(VLOOKUP($B49,MMWR_TRAD_AGG_DISTRICT_COMP[],I$1,0),"ERROR")</f>
        <v>53628</v>
      </c>
      <c r="J49" s="214">
        <f t="shared" si="1"/>
        <v>0.70176265064970755</v>
      </c>
      <c r="K49" s="212">
        <f>IFERROR(VLOOKUP($B49,MMWR_TRAD_AGG_DISTRICT_COMP[],K$1,0),"ERROR")</f>
        <v>23623</v>
      </c>
      <c r="L49" s="212">
        <f>IFERROR(VLOOKUP($B49,MMWR_TRAD_AGG_DISTRICT_COMP[],L$1,0),"ERROR")</f>
        <v>18757</v>
      </c>
      <c r="M49" s="214">
        <f t="shared" si="2"/>
        <v>0.79401430808957374</v>
      </c>
      <c r="N49" s="212">
        <f>IFERROR(VLOOKUP($B49,MMWR_TRAD_AGG_DISTRICT_COMP[],N$1,0),"ERROR")</f>
        <v>20115</v>
      </c>
      <c r="O49" s="212">
        <f>IFERROR(VLOOKUP($B49,MMWR_TRAD_AGG_DISTRICT_COMP[],O$1,0),"ERROR")</f>
        <v>14566</v>
      </c>
      <c r="P49" s="214">
        <f t="shared" si="3"/>
        <v>0.72413621675366646</v>
      </c>
      <c r="Q49" s="212">
        <f>IFERROR(VLOOKUP($B49,MMWR_TRAD_AGG_DISTRICT_COMP[],Q$1,0),"ERROR")</f>
        <v>434</v>
      </c>
      <c r="R49" s="215">
        <f>IFERROR(VLOOKUP($B49,MMWR_TRAD_AGG_DISTRICT_COMP[],R$1,0),"ERROR")</f>
        <v>747</v>
      </c>
      <c r="S49" s="215">
        <f>IFERROR(VLOOKUP($B49,MMWR_APP_RO[],S$1,0),"ERROR")</f>
        <v>43032</v>
      </c>
      <c r="T49" s="28"/>
    </row>
    <row r="50" spans="1:20" x14ac:dyDescent="0.2">
      <c r="A50" s="28"/>
      <c r="B50" s="108" t="s">
        <v>31</v>
      </c>
      <c r="C50" s="219">
        <f>IFERROR(VLOOKUP($B50,MMWR_TRAD_AGG_RO_COMP[],C$1,0),"ERROR")</f>
        <v>824</v>
      </c>
      <c r="D50" s="220">
        <f>IFERROR(VLOOKUP($B50,MMWR_TRAD_AGG_RO_COMP[],D$1,0),"ERROR")</f>
        <v>133.55339805829999</v>
      </c>
      <c r="E50" s="221">
        <f>IFERROR(VLOOKUP($B50,MMWR_TRAD_AGG_RO_COMP[],E$1,0),"ERROR")</f>
        <v>2673</v>
      </c>
      <c r="F50" s="222">
        <f>IFERROR(VLOOKUP($B50,MMWR_TRAD_AGG_RO_COMP[],F$1,0),"ERROR")</f>
        <v>664</v>
      </c>
      <c r="G50" s="223">
        <f t="shared" si="0"/>
        <v>0.24841002618780397</v>
      </c>
      <c r="H50" s="224">
        <f>IFERROR(VLOOKUP($B50,MMWR_TRAD_AGG_RO_COMP[],H$1,0),"ERROR")</f>
        <v>1264</v>
      </c>
      <c r="I50" s="222">
        <f>IFERROR(VLOOKUP($B50,MMWR_TRAD_AGG_RO_COMP[],I$1,0),"ERROR")</f>
        <v>394</v>
      </c>
      <c r="J50" s="223">
        <f t="shared" si="1"/>
        <v>0.31170886075949367</v>
      </c>
      <c r="K50" s="225">
        <f>IFERROR(VLOOKUP($B50,MMWR_TRAD_AGG_RO_COMP[],K$1,0),"ERROR")</f>
        <v>248</v>
      </c>
      <c r="L50" s="226">
        <f>IFERROR(VLOOKUP($B50,MMWR_TRAD_AGG_RO_COMP[],L$1,0),"ERROR")</f>
        <v>114</v>
      </c>
      <c r="M50" s="223">
        <f t="shared" si="2"/>
        <v>0.45967741935483869</v>
      </c>
      <c r="N50" s="225">
        <f>IFERROR(VLOOKUP($B50,MMWR_TRAD_AGG_RO_COMP[],N$1,0),"ERROR")</f>
        <v>435</v>
      </c>
      <c r="O50" s="226">
        <f>IFERROR(VLOOKUP($B50,MMWR_TRAD_AGG_RO_COMP[],O$1,0),"ERROR")</f>
        <v>278</v>
      </c>
      <c r="P50" s="223">
        <f t="shared" si="3"/>
        <v>0.63908045977011496</v>
      </c>
      <c r="Q50" s="227">
        <f>IFERROR(VLOOKUP($B50,MMWR_TRAD_AGG_RO_COMP[],Q$1,0),"ERROR")</f>
        <v>0</v>
      </c>
      <c r="R50" s="227">
        <f>IFERROR(VLOOKUP($B50,MMWR_TRAD_AGG_RO_COMP[],R$1,0),"ERROR")</f>
        <v>7</v>
      </c>
      <c r="S50" s="201">
        <f>IFERROR(VLOOKUP($B50,MMWR_APP_RO[],S$1,0),"ERROR")</f>
        <v>1664</v>
      </c>
      <c r="T50" s="28"/>
    </row>
    <row r="51" spans="1:20" x14ac:dyDescent="0.2">
      <c r="A51" s="28"/>
      <c r="B51" s="108" t="s">
        <v>32</v>
      </c>
      <c r="C51" s="219">
        <f>IFERROR(VLOOKUP($B51,MMWR_TRAD_AGG_RO_COMP[],C$1,0),"ERROR")</f>
        <v>2031</v>
      </c>
      <c r="D51" s="220">
        <f>IFERROR(VLOOKUP($B51,MMWR_TRAD_AGG_RO_COMP[],D$1,0),"ERROR")</f>
        <v>481.6450024618</v>
      </c>
      <c r="E51" s="221">
        <f>IFERROR(VLOOKUP($B51,MMWR_TRAD_AGG_RO_COMP[],E$1,0),"ERROR")</f>
        <v>1104</v>
      </c>
      <c r="F51" s="222">
        <f>IFERROR(VLOOKUP($B51,MMWR_TRAD_AGG_RO_COMP[],F$1,0),"ERROR")</f>
        <v>308</v>
      </c>
      <c r="G51" s="223">
        <f t="shared" si="0"/>
        <v>0.27898550724637683</v>
      </c>
      <c r="H51" s="224">
        <f>IFERROR(VLOOKUP($B51,MMWR_TRAD_AGG_RO_COMP[],H$1,0),"ERROR")</f>
        <v>2731</v>
      </c>
      <c r="I51" s="222">
        <f>IFERROR(VLOOKUP($B51,MMWR_TRAD_AGG_RO_COMP[],I$1,0),"ERROR")</f>
        <v>2201</v>
      </c>
      <c r="J51" s="223">
        <f t="shared" si="1"/>
        <v>0.80593189307945812</v>
      </c>
      <c r="K51" s="225">
        <f>IFERROR(VLOOKUP($B51,MMWR_TRAD_AGG_RO_COMP[],K$1,0),"ERROR")</f>
        <v>2090</v>
      </c>
      <c r="L51" s="226">
        <f>IFERROR(VLOOKUP($B51,MMWR_TRAD_AGG_RO_COMP[],L$1,0),"ERROR")</f>
        <v>1786</v>
      </c>
      <c r="M51" s="223">
        <f t="shared" si="2"/>
        <v>0.8545454545454545</v>
      </c>
      <c r="N51" s="225">
        <f>IFERROR(VLOOKUP($B51,MMWR_TRAD_AGG_RO_COMP[],N$1,0),"ERROR")</f>
        <v>569</v>
      </c>
      <c r="O51" s="226">
        <f>IFERROR(VLOOKUP($B51,MMWR_TRAD_AGG_RO_COMP[],O$1,0),"ERROR")</f>
        <v>306</v>
      </c>
      <c r="P51" s="223">
        <f t="shared" si="3"/>
        <v>0.53778558875219684</v>
      </c>
      <c r="Q51" s="227">
        <f>IFERROR(VLOOKUP($B51,MMWR_TRAD_AGG_RO_COMP[],Q$1,0),"ERROR")</f>
        <v>0</v>
      </c>
      <c r="R51" s="227">
        <f>IFERROR(VLOOKUP($B51,MMWR_TRAD_AGG_RO_COMP[],R$1,0),"ERROR")</f>
        <v>4</v>
      </c>
      <c r="S51" s="201">
        <f>IFERROR(VLOOKUP($B51,MMWR_APP_RO[],S$1,0),"ERROR")</f>
        <v>199</v>
      </c>
      <c r="T51" s="28"/>
    </row>
    <row r="52" spans="1:20" x14ac:dyDescent="0.2">
      <c r="A52" s="28"/>
      <c r="B52" s="108" t="s">
        <v>34</v>
      </c>
      <c r="C52" s="219">
        <f>IFERROR(VLOOKUP($B52,MMWR_TRAD_AGG_RO_COMP[],C$1,0),"ERROR")</f>
        <v>235</v>
      </c>
      <c r="D52" s="220">
        <f>IFERROR(VLOOKUP($B52,MMWR_TRAD_AGG_RO_COMP[],D$1,0),"ERROR")</f>
        <v>53.961702127700001</v>
      </c>
      <c r="E52" s="221">
        <f>IFERROR(VLOOKUP($B52,MMWR_TRAD_AGG_RO_COMP[],E$1,0),"ERROR")</f>
        <v>1420</v>
      </c>
      <c r="F52" s="222">
        <f>IFERROR(VLOOKUP($B52,MMWR_TRAD_AGG_RO_COMP[],F$1,0),"ERROR")</f>
        <v>314</v>
      </c>
      <c r="G52" s="223">
        <f t="shared" si="0"/>
        <v>0.22112676056338029</v>
      </c>
      <c r="H52" s="224">
        <f>IFERROR(VLOOKUP($B52,MMWR_TRAD_AGG_RO_COMP[],H$1,0),"ERROR")</f>
        <v>402</v>
      </c>
      <c r="I52" s="222">
        <f>IFERROR(VLOOKUP($B52,MMWR_TRAD_AGG_RO_COMP[],I$1,0),"ERROR")</f>
        <v>40</v>
      </c>
      <c r="J52" s="223">
        <f t="shared" si="1"/>
        <v>9.950248756218906E-2</v>
      </c>
      <c r="K52" s="225">
        <f>IFERROR(VLOOKUP($B52,MMWR_TRAD_AGG_RO_COMP[],K$1,0),"ERROR")</f>
        <v>129</v>
      </c>
      <c r="L52" s="226">
        <f>IFERROR(VLOOKUP($B52,MMWR_TRAD_AGG_RO_COMP[],L$1,0),"ERROR")</f>
        <v>80</v>
      </c>
      <c r="M52" s="223">
        <f t="shared" si="2"/>
        <v>0.62015503875968991</v>
      </c>
      <c r="N52" s="225">
        <f>IFERROR(VLOOKUP($B52,MMWR_TRAD_AGG_RO_COMP[],N$1,0),"ERROR")</f>
        <v>171</v>
      </c>
      <c r="O52" s="226">
        <f>IFERROR(VLOOKUP($B52,MMWR_TRAD_AGG_RO_COMP[],O$1,0),"ERROR")</f>
        <v>68</v>
      </c>
      <c r="P52" s="223">
        <f t="shared" si="3"/>
        <v>0.39766081871345027</v>
      </c>
      <c r="Q52" s="227">
        <f>IFERROR(VLOOKUP($B52,MMWR_TRAD_AGG_RO_COMP[],Q$1,0),"ERROR")</f>
        <v>0</v>
      </c>
      <c r="R52" s="227">
        <f>IFERROR(VLOOKUP($B52,MMWR_TRAD_AGG_RO_COMP[],R$1,0),"ERROR")</f>
        <v>2</v>
      </c>
      <c r="S52" s="201">
        <f>IFERROR(VLOOKUP($B52,MMWR_APP_RO[],S$1,0),"ERROR")</f>
        <v>900</v>
      </c>
      <c r="T52" s="28"/>
    </row>
    <row r="53" spans="1:20" x14ac:dyDescent="0.2">
      <c r="A53" s="28"/>
      <c r="B53" s="108" t="s">
        <v>45</v>
      </c>
      <c r="C53" s="219">
        <f>IFERROR(VLOOKUP($B53,MMWR_TRAD_AGG_RO_COMP[],C$1,0),"ERROR")</f>
        <v>1496</v>
      </c>
      <c r="D53" s="220">
        <f>IFERROR(VLOOKUP($B53,MMWR_TRAD_AGG_RO_COMP[],D$1,0),"ERROR")</f>
        <v>255.67312834219999</v>
      </c>
      <c r="E53" s="221">
        <f>IFERROR(VLOOKUP($B53,MMWR_TRAD_AGG_RO_COMP[],E$1,0),"ERROR")</f>
        <v>2014</v>
      </c>
      <c r="F53" s="222">
        <f>IFERROR(VLOOKUP($B53,MMWR_TRAD_AGG_RO_COMP[],F$1,0),"ERROR")</f>
        <v>350</v>
      </c>
      <c r="G53" s="223">
        <f t="shared" si="0"/>
        <v>0.17378351539225423</v>
      </c>
      <c r="H53" s="224">
        <f>IFERROR(VLOOKUP($B53,MMWR_TRAD_AGG_RO_COMP[],H$1,0),"ERROR")</f>
        <v>1883</v>
      </c>
      <c r="I53" s="222">
        <f>IFERROR(VLOOKUP($B53,MMWR_TRAD_AGG_RO_COMP[],I$1,0),"ERROR")</f>
        <v>1171</v>
      </c>
      <c r="J53" s="223">
        <f t="shared" si="1"/>
        <v>0.62187997875730217</v>
      </c>
      <c r="K53" s="225">
        <f>IFERROR(VLOOKUP($B53,MMWR_TRAD_AGG_RO_COMP[],K$1,0),"ERROR")</f>
        <v>1063</v>
      </c>
      <c r="L53" s="226">
        <f>IFERROR(VLOOKUP($B53,MMWR_TRAD_AGG_RO_COMP[],L$1,0),"ERROR")</f>
        <v>649</v>
      </c>
      <c r="M53" s="223">
        <f t="shared" si="2"/>
        <v>0.61053621825023519</v>
      </c>
      <c r="N53" s="225">
        <f>IFERROR(VLOOKUP($B53,MMWR_TRAD_AGG_RO_COMP[],N$1,0),"ERROR")</f>
        <v>251</v>
      </c>
      <c r="O53" s="226">
        <f>IFERROR(VLOOKUP($B53,MMWR_TRAD_AGG_RO_COMP[],O$1,0),"ERROR")</f>
        <v>119</v>
      </c>
      <c r="P53" s="223">
        <f t="shared" si="3"/>
        <v>0.47410358565737054</v>
      </c>
      <c r="Q53" s="227">
        <f>IFERROR(VLOOKUP($B53,MMWR_TRAD_AGG_RO_COMP[],Q$1,0),"ERROR")</f>
        <v>0</v>
      </c>
      <c r="R53" s="227">
        <f>IFERROR(VLOOKUP($B53,MMWR_TRAD_AGG_RO_COMP[],R$1,0),"ERROR")</f>
        <v>1</v>
      </c>
      <c r="S53" s="201">
        <f>IFERROR(VLOOKUP($B53,MMWR_APP_RO[],S$1,0),"ERROR")</f>
        <v>1486</v>
      </c>
      <c r="T53" s="28"/>
    </row>
    <row r="54" spans="1:20" x14ac:dyDescent="0.2">
      <c r="A54" s="28"/>
      <c r="B54" s="108" t="s">
        <v>52</v>
      </c>
      <c r="C54" s="219">
        <f>IFERROR(VLOOKUP($B54,MMWR_TRAD_AGG_RO_COMP[],C$1,0),"ERROR")</f>
        <v>7436</v>
      </c>
      <c r="D54" s="220">
        <f>IFERROR(VLOOKUP($B54,MMWR_TRAD_AGG_RO_COMP[],D$1,0),"ERROR")</f>
        <v>404.87372243139998</v>
      </c>
      <c r="E54" s="221">
        <f>IFERROR(VLOOKUP($B54,MMWR_TRAD_AGG_RO_COMP[],E$1,0),"ERROR")</f>
        <v>9554</v>
      </c>
      <c r="F54" s="222">
        <f>IFERROR(VLOOKUP($B54,MMWR_TRAD_AGG_RO_COMP[],F$1,0),"ERROR")</f>
        <v>1972</v>
      </c>
      <c r="G54" s="223">
        <f t="shared" si="0"/>
        <v>0.20640569395017794</v>
      </c>
      <c r="H54" s="224">
        <f>IFERROR(VLOOKUP($B54,MMWR_TRAD_AGG_RO_COMP[],H$1,0),"ERROR")</f>
        <v>8929</v>
      </c>
      <c r="I54" s="222">
        <f>IFERROR(VLOOKUP($B54,MMWR_TRAD_AGG_RO_COMP[],I$1,0),"ERROR")</f>
        <v>6840</v>
      </c>
      <c r="J54" s="223">
        <f t="shared" si="1"/>
        <v>0.76604322992496365</v>
      </c>
      <c r="K54" s="225">
        <f>IFERROR(VLOOKUP($B54,MMWR_TRAD_AGG_RO_COMP[],K$1,0),"ERROR")</f>
        <v>1032</v>
      </c>
      <c r="L54" s="226">
        <f>IFERROR(VLOOKUP($B54,MMWR_TRAD_AGG_RO_COMP[],L$1,0),"ERROR")</f>
        <v>897</v>
      </c>
      <c r="M54" s="223">
        <f t="shared" si="2"/>
        <v>0.8691860465116279</v>
      </c>
      <c r="N54" s="225">
        <f>IFERROR(VLOOKUP($B54,MMWR_TRAD_AGG_RO_COMP[],N$1,0),"ERROR")</f>
        <v>4155</v>
      </c>
      <c r="O54" s="226">
        <f>IFERROR(VLOOKUP($B54,MMWR_TRAD_AGG_RO_COMP[],O$1,0),"ERROR")</f>
        <v>3329</v>
      </c>
      <c r="P54" s="223">
        <f t="shared" si="3"/>
        <v>0.80120336943441639</v>
      </c>
      <c r="Q54" s="227">
        <f>IFERROR(VLOOKUP($B54,MMWR_TRAD_AGG_RO_COMP[],Q$1,0),"ERROR")</f>
        <v>4</v>
      </c>
      <c r="R54" s="227">
        <f>IFERROR(VLOOKUP($B54,MMWR_TRAD_AGG_RO_COMP[],R$1,0),"ERROR")</f>
        <v>33</v>
      </c>
      <c r="S54" s="201">
        <f>IFERROR(VLOOKUP($B54,MMWR_APP_RO[],S$1,0),"ERROR")</f>
        <v>4948</v>
      </c>
      <c r="T54" s="28"/>
    </row>
    <row r="55" spans="1:20" x14ac:dyDescent="0.2">
      <c r="A55" s="28"/>
      <c r="B55" s="108" t="s">
        <v>55</v>
      </c>
      <c r="C55" s="219">
        <f>IFERROR(VLOOKUP($B55,MMWR_TRAD_AGG_RO_COMP[],C$1,0),"ERROR")</f>
        <v>704</v>
      </c>
      <c r="D55" s="220">
        <f>IFERROR(VLOOKUP($B55,MMWR_TRAD_AGG_RO_COMP[],D$1,0),"ERROR")</f>
        <v>183.4872159091</v>
      </c>
      <c r="E55" s="221">
        <f>IFERROR(VLOOKUP($B55,MMWR_TRAD_AGG_RO_COMP[],E$1,0),"ERROR")</f>
        <v>881</v>
      </c>
      <c r="F55" s="222">
        <f>IFERROR(VLOOKUP($B55,MMWR_TRAD_AGG_RO_COMP[],F$1,0),"ERROR")</f>
        <v>226</v>
      </c>
      <c r="G55" s="223">
        <f t="shared" si="0"/>
        <v>0.25652667423382519</v>
      </c>
      <c r="H55" s="224">
        <f>IFERROR(VLOOKUP($B55,MMWR_TRAD_AGG_RO_COMP[],H$1,0),"ERROR")</f>
        <v>817</v>
      </c>
      <c r="I55" s="222">
        <f>IFERROR(VLOOKUP($B55,MMWR_TRAD_AGG_RO_COMP[],I$1,0),"ERROR")</f>
        <v>436</v>
      </c>
      <c r="J55" s="223">
        <f t="shared" si="1"/>
        <v>0.53365973072215422</v>
      </c>
      <c r="K55" s="225">
        <f>IFERROR(VLOOKUP($B55,MMWR_TRAD_AGG_RO_COMP[],K$1,0),"ERROR")</f>
        <v>254</v>
      </c>
      <c r="L55" s="226">
        <f>IFERROR(VLOOKUP($B55,MMWR_TRAD_AGG_RO_COMP[],L$1,0),"ERROR")</f>
        <v>232</v>
      </c>
      <c r="M55" s="223">
        <f t="shared" si="2"/>
        <v>0.91338582677165359</v>
      </c>
      <c r="N55" s="225">
        <f>IFERROR(VLOOKUP($B55,MMWR_TRAD_AGG_RO_COMP[],N$1,0),"ERROR")</f>
        <v>493</v>
      </c>
      <c r="O55" s="226">
        <f>IFERROR(VLOOKUP($B55,MMWR_TRAD_AGG_RO_COMP[],O$1,0),"ERROR")</f>
        <v>360</v>
      </c>
      <c r="P55" s="223">
        <f t="shared" si="3"/>
        <v>0.73022312373225151</v>
      </c>
      <c r="Q55" s="227">
        <f>IFERROR(VLOOKUP($B55,MMWR_TRAD_AGG_RO_COMP[],Q$1,0),"ERROR")</f>
        <v>427</v>
      </c>
      <c r="R55" s="227">
        <f>IFERROR(VLOOKUP($B55,MMWR_TRAD_AGG_RO_COMP[],R$1,0),"ERROR")</f>
        <v>165</v>
      </c>
      <c r="S55" s="201">
        <f>IFERROR(VLOOKUP($B55,MMWR_APP_RO[],S$1,0),"ERROR")</f>
        <v>876</v>
      </c>
      <c r="T55" s="28"/>
    </row>
    <row r="56" spans="1:20" x14ac:dyDescent="0.2">
      <c r="A56" s="28"/>
      <c r="B56" s="108" t="s">
        <v>62</v>
      </c>
      <c r="C56" s="219">
        <f>IFERROR(VLOOKUP($B56,MMWR_TRAD_AGG_RO_COMP[],C$1,0),"ERROR")</f>
        <v>10311</v>
      </c>
      <c r="D56" s="220">
        <f>IFERROR(VLOOKUP($B56,MMWR_TRAD_AGG_RO_COMP[],D$1,0),"ERROR")</f>
        <v>440.7621957133</v>
      </c>
      <c r="E56" s="221">
        <f>IFERROR(VLOOKUP($B56,MMWR_TRAD_AGG_RO_COMP[],E$1,0),"ERROR")</f>
        <v>10770</v>
      </c>
      <c r="F56" s="222">
        <f>IFERROR(VLOOKUP($B56,MMWR_TRAD_AGG_RO_COMP[],F$1,0),"ERROR")</f>
        <v>2987</v>
      </c>
      <c r="G56" s="223">
        <f t="shared" si="0"/>
        <v>0.27734447539461465</v>
      </c>
      <c r="H56" s="224">
        <f>IFERROR(VLOOKUP($B56,MMWR_TRAD_AGG_RO_COMP[],H$1,0),"ERROR")</f>
        <v>13731</v>
      </c>
      <c r="I56" s="222">
        <f>IFERROR(VLOOKUP($B56,MMWR_TRAD_AGG_RO_COMP[],I$1,0),"ERROR")</f>
        <v>10702</v>
      </c>
      <c r="J56" s="223">
        <f t="shared" si="1"/>
        <v>0.77940426771538851</v>
      </c>
      <c r="K56" s="225">
        <f>IFERROR(VLOOKUP($B56,MMWR_TRAD_AGG_RO_COMP[],K$1,0),"ERROR")</f>
        <v>4025</v>
      </c>
      <c r="L56" s="226">
        <f>IFERROR(VLOOKUP($B56,MMWR_TRAD_AGG_RO_COMP[],L$1,0),"ERROR")</f>
        <v>3583</v>
      </c>
      <c r="M56" s="223">
        <f t="shared" si="2"/>
        <v>0.89018633540372671</v>
      </c>
      <c r="N56" s="225">
        <f>IFERROR(VLOOKUP($B56,MMWR_TRAD_AGG_RO_COMP[],N$1,0),"ERROR")</f>
        <v>2485</v>
      </c>
      <c r="O56" s="226">
        <f>IFERROR(VLOOKUP($B56,MMWR_TRAD_AGG_RO_COMP[],O$1,0),"ERROR")</f>
        <v>1929</v>
      </c>
      <c r="P56" s="223">
        <f t="shared" si="3"/>
        <v>0.77625754527162982</v>
      </c>
      <c r="Q56" s="227">
        <f>IFERROR(VLOOKUP($B56,MMWR_TRAD_AGG_RO_COMP[],Q$1,0),"ERROR")</f>
        <v>0</v>
      </c>
      <c r="R56" s="227">
        <f>IFERROR(VLOOKUP($B56,MMWR_TRAD_AGG_RO_COMP[],R$1,0),"ERROR")</f>
        <v>42</v>
      </c>
      <c r="S56" s="201">
        <f>IFERROR(VLOOKUP($B56,MMWR_APP_RO[],S$1,0),"ERROR")</f>
        <v>8508</v>
      </c>
      <c r="T56" s="28"/>
    </row>
    <row r="57" spans="1:20" x14ac:dyDescent="0.2">
      <c r="A57" s="28"/>
      <c r="B57" s="108" t="s">
        <v>64</v>
      </c>
      <c r="C57" s="219">
        <f>IFERROR(VLOOKUP($B57,MMWR_TRAD_AGG_RO_COMP[],C$1,0),"ERROR")</f>
        <v>3445</v>
      </c>
      <c r="D57" s="220">
        <f>IFERROR(VLOOKUP($B57,MMWR_TRAD_AGG_RO_COMP[],D$1,0),"ERROR")</f>
        <v>228.4211901306</v>
      </c>
      <c r="E57" s="221">
        <f>IFERROR(VLOOKUP($B57,MMWR_TRAD_AGG_RO_COMP[],E$1,0),"ERROR")</f>
        <v>3781</v>
      </c>
      <c r="F57" s="222">
        <f>IFERROR(VLOOKUP($B57,MMWR_TRAD_AGG_RO_COMP[],F$1,0),"ERROR")</f>
        <v>790</v>
      </c>
      <c r="G57" s="223">
        <f t="shared" si="0"/>
        <v>0.20893943401216608</v>
      </c>
      <c r="H57" s="224">
        <f>IFERROR(VLOOKUP($B57,MMWR_TRAD_AGG_RO_COMP[],H$1,0),"ERROR")</f>
        <v>4316</v>
      </c>
      <c r="I57" s="222">
        <f>IFERROR(VLOOKUP($B57,MMWR_TRAD_AGG_RO_COMP[],I$1,0),"ERROR")</f>
        <v>2317</v>
      </c>
      <c r="J57" s="223">
        <f t="shared" si="1"/>
        <v>0.53683966635773861</v>
      </c>
      <c r="K57" s="225">
        <f>IFERROR(VLOOKUP($B57,MMWR_TRAD_AGG_RO_COMP[],K$1,0),"ERROR")</f>
        <v>744</v>
      </c>
      <c r="L57" s="226">
        <f>IFERROR(VLOOKUP($B57,MMWR_TRAD_AGG_RO_COMP[],L$1,0),"ERROR")</f>
        <v>610</v>
      </c>
      <c r="M57" s="223">
        <f t="shared" si="2"/>
        <v>0.81989247311827962</v>
      </c>
      <c r="N57" s="225">
        <f>IFERROR(VLOOKUP($B57,MMWR_TRAD_AGG_RO_COMP[],N$1,0),"ERROR")</f>
        <v>1215</v>
      </c>
      <c r="O57" s="226">
        <f>IFERROR(VLOOKUP($B57,MMWR_TRAD_AGG_RO_COMP[],O$1,0),"ERROR")</f>
        <v>680</v>
      </c>
      <c r="P57" s="223">
        <f t="shared" si="3"/>
        <v>0.55967078189300412</v>
      </c>
      <c r="Q57" s="227">
        <f>IFERROR(VLOOKUP($B57,MMWR_TRAD_AGG_RO_COMP[],Q$1,0),"ERROR")</f>
        <v>0</v>
      </c>
      <c r="R57" s="227">
        <f>IFERROR(VLOOKUP($B57,MMWR_TRAD_AGG_RO_COMP[],R$1,0),"ERROR")</f>
        <v>70</v>
      </c>
      <c r="S57" s="201">
        <f>IFERROR(VLOOKUP($B57,MMWR_APP_RO[],S$1,0),"ERROR")</f>
        <v>7179</v>
      </c>
      <c r="T57" s="28"/>
    </row>
    <row r="58" spans="1:20" x14ac:dyDescent="0.2">
      <c r="A58" s="28"/>
      <c r="B58" s="108" t="s">
        <v>66</v>
      </c>
      <c r="C58" s="219">
        <f>IFERROR(VLOOKUP($B58,MMWR_TRAD_AGG_RO_COMP[],C$1,0),"ERROR")</f>
        <v>6029</v>
      </c>
      <c r="D58" s="220">
        <f>IFERROR(VLOOKUP($B58,MMWR_TRAD_AGG_RO_COMP[],D$1,0),"ERROR")</f>
        <v>471.24879747889997</v>
      </c>
      <c r="E58" s="221">
        <f>IFERROR(VLOOKUP($B58,MMWR_TRAD_AGG_RO_COMP[],E$1,0),"ERROR")</f>
        <v>4703</v>
      </c>
      <c r="F58" s="222">
        <f>IFERROR(VLOOKUP($B58,MMWR_TRAD_AGG_RO_COMP[],F$1,0),"ERROR")</f>
        <v>1027</v>
      </c>
      <c r="G58" s="223">
        <f t="shared" si="0"/>
        <v>0.21837125239209015</v>
      </c>
      <c r="H58" s="224">
        <f>IFERROR(VLOOKUP($B58,MMWR_TRAD_AGG_RO_COMP[],H$1,0),"ERROR")</f>
        <v>7446</v>
      </c>
      <c r="I58" s="222">
        <f>IFERROR(VLOOKUP($B58,MMWR_TRAD_AGG_RO_COMP[],I$1,0),"ERROR")</f>
        <v>5676</v>
      </c>
      <c r="J58" s="223">
        <f t="shared" si="1"/>
        <v>0.76228847703464953</v>
      </c>
      <c r="K58" s="225">
        <f>IFERROR(VLOOKUP($B58,MMWR_TRAD_AGG_RO_COMP[],K$1,0),"ERROR")</f>
        <v>2907</v>
      </c>
      <c r="L58" s="226">
        <f>IFERROR(VLOOKUP($B58,MMWR_TRAD_AGG_RO_COMP[],L$1,0),"ERROR")</f>
        <v>2738</v>
      </c>
      <c r="M58" s="223">
        <f t="shared" si="2"/>
        <v>0.94186446508427935</v>
      </c>
      <c r="N58" s="225">
        <f>IFERROR(VLOOKUP($B58,MMWR_TRAD_AGG_RO_COMP[],N$1,0),"ERROR")</f>
        <v>2266</v>
      </c>
      <c r="O58" s="226">
        <f>IFERROR(VLOOKUP($B58,MMWR_TRAD_AGG_RO_COMP[],O$1,0),"ERROR")</f>
        <v>1377</v>
      </c>
      <c r="P58" s="223">
        <f t="shared" si="3"/>
        <v>0.60767872903795239</v>
      </c>
      <c r="Q58" s="227">
        <f>IFERROR(VLOOKUP($B58,MMWR_TRAD_AGG_RO_COMP[],Q$1,0),"ERROR")</f>
        <v>0</v>
      </c>
      <c r="R58" s="227">
        <f>IFERROR(VLOOKUP($B58,MMWR_TRAD_AGG_RO_COMP[],R$1,0),"ERROR")</f>
        <v>88</v>
      </c>
      <c r="S58" s="201">
        <f>IFERROR(VLOOKUP($B58,MMWR_APP_RO[],S$1,0),"ERROR")</f>
        <v>5173</v>
      </c>
      <c r="T58" s="28"/>
    </row>
    <row r="59" spans="1:20" x14ac:dyDescent="0.2">
      <c r="A59" s="28"/>
      <c r="B59" s="108" t="s">
        <v>68</v>
      </c>
      <c r="C59" s="219">
        <f>IFERROR(VLOOKUP($B59,MMWR_TRAD_AGG_RO_COMP[],C$1,0),"ERROR")</f>
        <v>2836</v>
      </c>
      <c r="D59" s="220">
        <f>IFERROR(VLOOKUP($B59,MMWR_TRAD_AGG_RO_COMP[],D$1,0),"ERROR")</f>
        <v>406.88152327220001</v>
      </c>
      <c r="E59" s="221">
        <f>IFERROR(VLOOKUP($B59,MMWR_TRAD_AGG_RO_COMP[],E$1,0),"ERROR")</f>
        <v>3841</v>
      </c>
      <c r="F59" s="222">
        <f>IFERROR(VLOOKUP($B59,MMWR_TRAD_AGG_RO_COMP[],F$1,0),"ERROR")</f>
        <v>945</v>
      </c>
      <c r="G59" s="223">
        <f t="shared" si="0"/>
        <v>0.24602967977089299</v>
      </c>
      <c r="H59" s="224">
        <f>IFERROR(VLOOKUP($B59,MMWR_TRAD_AGG_RO_COMP[],H$1,0),"ERROR")</f>
        <v>3455</v>
      </c>
      <c r="I59" s="222">
        <f>IFERROR(VLOOKUP($B59,MMWR_TRAD_AGG_RO_COMP[],I$1,0),"ERROR")</f>
        <v>2422</v>
      </c>
      <c r="J59" s="223">
        <f t="shared" si="1"/>
        <v>0.70101302460202608</v>
      </c>
      <c r="K59" s="225">
        <f>IFERROR(VLOOKUP($B59,MMWR_TRAD_AGG_RO_COMP[],K$1,0),"ERROR")</f>
        <v>591</v>
      </c>
      <c r="L59" s="226">
        <f>IFERROR(VLOOKUP($B59,MMWR_TRAD_AGG_RO_COMP[],L$1,0),"ERROR")</f>
        <v>474</v>
      </c>
      <c r="M59" s="223">
        <f t="shared" si="2"/>
        <v>0.80203045685279184</v>
      </c>
      <c r="N59" s="225">
        <f>IFERROR(VLOOKUP($B59,MMWR_TRAD_AGG_RO_COMP[],N$1,0),"ERROR")</f>
        <v>1194</v>
      </c>
      <c r="O59" s="226">
        <f>IFERROR(VLOOKUP($B59,MMWR_TRAD_AGG_RO_COMP[],O$1,0),"ERROR")</f>
        <v>905</v>
      </c>
      <c r="P59" s="223">
        <f t="shared" si="3"/>
        <v>0.75795644891122282</v>
      </c>
      <c r="Q59" s="227">
        <f>IFERROR(VLOOKUP($B59,MMWR_TRAD_AGG_RO_COMP[],Q$1,0),"ERROR")</f>
        <v>0</v>
      </c>
      <c r="R59" s="227">
        <f>IFERROR(VLOOKUP($B59,MMWR_TRAD_AGG_RO_COMP[],R$1,0),"ERROR")</f>
        <v>123</v>
      </c>
      <c r="S59" s="201">
        <f>IFERROR(VLOOKUP($B59,MMWR_APP_RO[],S$1,0),"ERROR")</f>
        <v>3090</v>
      </c>
      <c r="T59" s="28"/>
    </row>
    <row r="60" spans="1:20" x14ac:dyDescent="0.2">
      <c r="A60" s="28"/>
      <c r="B60" s="108" t="s">
        <v>71</v>
      </c>
      <c r="C60" s="219">
        <f>IFERROR(VLOOKUP($B60,MMWR_TRAD_AGG_RO_COMP[],C$1,0),"ERROR")</f>
        <v>5802</v>
      </c>
      <c r="D60" s="220">
        <f>IFERROR(VLOOKUP($B60,MMWR_TRAD_AGG_RO_COMP[],D$1,0),"ERROR")</f>
        <v>346.10444674249999</v>
      </c>
      <c r="E60" s="221">
        <f>IFERROR(VLOOKUP($B60,MMWR_TRAD_AGG_RO_COMP[],E$1,0),"ERROR")</f>
        <v>10652</v>
      </c>
      <c r="F60" s="222">
        <f>IFERROR(VLOOKUP($B60,MMWR_TRAD_AGG_RO_COMP[],F$1,0),"ERROR")</f>
        <v>2190</v>
      </c>
      <c r="G60" s="223">
        <f t="shared" si="0"/>
        <v>0.20559519339091251</v>
      </c>
      <c r="H60" s="224">
        <f>IFERROR(VLOOKUP($B60,MMWR_TRAD_AGG_RO_COMP[],H$1,0),"ERROR")</f>
        <v>16348</v>
      </c>
      <c r="I60" s="222">
        <f>IFERROR(VLOOKUP($B60,MMWR_TRAD_AGG_RO_COMP[],I$1,0),"ERROR")</f>
        <v>10515</v>
      </c>
      <c r="J60" s="223">
        <f t="shared" si="1"/>
        <v>0.64319794470271596</v>
      </c>
      <c r="K60" s="225">
        <f>IFERROR(VLOOKUP($B60,MMWR_TRAD_AGG_RO_COMP[],K$1,0),"ERROR")</f>
        <v>5937</v>
      </c>
      <c r="L60" s="226">
        <f>IFERROR(VLOOKUP($B60,MMWR_TRAD_AGG_RO_COMP[],L$1,0),"ERROR")</f>
        <v>4086</v>
      </c>
      <c r="M60" s="223">
        <f t="shared" si="2"/>
        <v>0.68822637695805966</v>
      </c>
      <c r="N60" s="225">
        <f>IFERROR(VLOOKUP($B60,MMWR_TRAD_AGG_RO_COMP[],N$1,0),"ERROR")</f>
        <v>2441</v>
      </c>
      <c r="O60" s="226">
        <f>IFERROR(VLOOKUP($B60,MMWR_TRAD_AGG_RO_COMP[],O$1,0),"ERROR")</f>
        <v>1589</v>
      </c>
      <c r="P60" s="223">
        <f t="shared" si="3"/>
        <v>0.6509627201966407</v>
      </c>
      <c r="Q60" s="227">
        <f>IFERROR(VLOOKUP($B60,MMWR_TRAD_AGG_RO_COMP[],Q$1,0),"ERROR")</f>
        <v>0</v>
      </c>
      <c r="R60" s="227">
        <f>IFERROR(VLOOKUP($B60,MMWR_TRAD_AGG_RO_COMP[],R$1,0),"ERROR")</f>
        <v>60</v>
      </c>
      <c r="S60" s="201">
        <f>IFERROR(VLOOKUP($B60,MMWR_APP_RO[],S$1,0),"ERROR")</f>
        <v>4073</v>
      </c>
      <c r="T60" s="28"/>
    </row>
    <row r="61" spans="1:20" x14ac:dyDescent="0.2">
      <c r="A61" s="28"/>
      <c r="B61" s="116" t="s">
        <v>73</v>
      </c>
      <c r="C61" s="228">
        <f>IFERROR(VLOOKUP($B61,MMWR_TRAD_AGG_RO_COMP[],C$1,0),"ERROR")</f>
        <v>10267</v>
      </c>
      <c r="D61" s="229">
        <f>IFERROR(VLOOKUP($B61,MMWR_TRAD_AGG_RO_COMP[],D$1,0),"ERROR")</f>
        <v>401.0007791955</v>
      </c>
      <c r="E61" s="230">
        <f>IFERROR(VLOOKUP($B61,MMWR_TRAD_AGG_RO_COMP[],E$1,0),"ERROR")</f>
        <v>7376</v>
      </c>
      <c r="F61" s="231">
        <f>IFERROR(VLOOKUP($B61,MMWR_TRAD_AGG_RO_COMP[],F$1,0),"ERROR")</f>
        <v>1114</v>
      </c>
      <c r="G61" s="232">
        <f t="shared" si="0"/>
        <v>0.15103036876355749</v>
      </c>
      <c r="H61" s="233">
        <f>IFERROR(VLOOKUP($B61,MMWR_TRAD_AGG_RO_COMP[],H$1,0),"ERROR")</f>
        <v>15097</v>
      </c>
      <c r="I61" s="231">
        <f>IFERROR(VLOOKUP($B61,MMWR_TRAD_AGG_RO_COMP[],I$1,0),"ERROR")</f>
        <v>10914</v>
      </c>
      <c r="J61" s="232">
        <f t="shared" si="1"/>
        <v>0.72292508445386505</v>
      </c>
      <c r="K61" s="234">
        <f>IFERROR(VLOOKUP($B61,MMWR_TRAD_AGG_RO_COMP[],K$1,0),"ERROR")</f>
        <v>4603</v>
      </c>
      <c r="L61" s="235">
        <f>IFERROR(VLOOKUP($B61,MMWR_TRAD_AGG_RO_COMP[],L$1,0),"ERROR")</f>
        <v>3508</v>
      </c>
      <c r="M61" s="232">
        <f t="shared" si="2"/>
        <v>0.76211166630458393</v>
      </c>
      <c r="N61" s="234">
        <f>IFERROR(VLOOKUP($B61,MMWR_TRAD_AGG_RO_COMP[],N$1,0),"ERROR")</f>
        <v>4440</v>
      </c>
      <c r="O61" s="235">
        <f>IFERROR(VLOOKUP($B61,MMWR_TRAD_AGG_RO_COMP[],O$1,0),"ERROR")</f>
        <v>3626</v>
      </c>
      <c r="P61" s="232">
        <f t="shared" si="3"/>
        <v>0.81666666666666665</v>
      </c>
      <c r="Q61" s="236">
        <f>IFERROR(VLOOKUP($B61,MMWR_TRAD_AGG_RO_COMP[],Q$1,0),"ERROR")</f>
        <v>3</v>
      </c>
      <c r="R61" s="236">
        <f>IFERROR(VLOOKUP($B61,MMWR_TRAD_AGG_RO_COMP[],R$1,0),"ERROR")</f>
        <v>152</v>
      </c>
      <c r="S61" s="201">
        <f>IFERROR(VLOOKUP($B61,MMWR_APP_RO[],S$1,0),"ERROR")</f>
        <v>4936</v>
      </c>
      <c r="T61" s="28"/>
    </row>
    <row r="62" spans="1:20" x14ac:dyDescent="0.2">
      <c r="A62" s="28"/>
      <c r="B62" s="101" t="s">
        <v>381</v>
      </c>
      <c r="C62" s="212">
        <f>IFERROR(VLOOKUP($B62,MMWR_TRAD_AGG_DISTRICT_COMP[],C$1,0),"ERROR")</f>
        <v>59343</v>
      </c>
      <c r="D62" s="197">
        <f>IFERROR(VLOOKUP($B62,MMWR_TRAD_AGG_DISTRICT_COMP[],D$1,0),"ERROR")</f>
        <v>350.42148189340003</v>
      </c>
      <c r="E62" s="213">
        <f>IFERROR(VLOOKUP($B62,MMWR_TRAD_AGG_DISTRICT_COMP[],E$1,0),"ERROR")</f>
        <v>65854</v>
      </c>
      <c r="F62" s="218">
        <f>IFERROR(VLOOKUP($B62,MMWR_TRAD_AGG_DISTRICT_COMP[],F$1,0),"ERROR")</f>
        <v>17126</v>
      </c>
      <c r="G62" s="214">
        <f t="shared" si="0"/>
        <v>0.26006013302153247</v>
      </c>
      <c r="H62" s="218">
        <f>IFERROR(VLOOKUP($B62,MMWR_TRAD_AGG_DISTRICT_COMP[],H$1,0),"ERROR")</f>
        <v>81424</v>
      </c>
      <c r="I62" s="218">
        <f>IFERROR(VLOOKUP($B62,MMWR_TRAD_AGG_DISTRICT_COMP[],I$1,0),"ERROR")</f>
        <v>55520</v>
      </c>
      <c r="J62" s="214">
        <f t="shared" si="1"/>
        <v>0.68186284142267639</v>
      </c>
      <c r="K62" s="212">
        <f>IFERROR(VLOOKUP($B62,MMWR_TRAD_AGG_DISTRICT_COMP[],K$1,0),"ERROR")</f>
        <v>26391</v>
      </c>
      <c r="L62" s="212">
        <f>IFERROR(VLOOKUP($B62,MMWR_TRAD_AGG_DISTRICT_COMP[],L$1,0),"ERROR")</f>
        <v>22282</v>
      </c>
      <c r="M62" s="214">
        <f t="shared" si="2"/>
        <v>0.84430298207722332</v>
      </c>
      <c r="N62" s="212">
        <f>IFERROR(VLOOKUP($B62,MMWR_TRAD_AGG_DISTRICT_COMP[],N$1,0),"ERROR")</f>
        <v>30390</v>
      </c>
      <c r="O62" s="212">
        <f>IFERROR(VLOOKUP($B62,MMWR_TRAD_AGG_DISTRICT_COMP[],O$1,0),"ERROR")</f>
        <v>22450</v>
      </c>
      <c r="P62" s="214">
        <f t="shared" si="3"/>
        <v>0.7387298453438631</v>
      </c>
      <c r="Q62" s="212">
        <f>IFERROR(VLOOKUP($B62,MMWR_TRAD_AGG_DISTRICT_COMP[],Q$1,0),"ERROR")</f>
        <v>189</v>
      </c>
      <c r="R62" s="215">
        <f>IFERROR(VLOOKUP($B62,MMWR_TRAD_AGG_DISTRICT_COMP[],R$1,0),"ERROR")</f>
        <v>1283</v>
      </c>
      <c r="S62" s="215">
        <f>IFERROR(VLOOKUP($B62,MMWR_APP_RO[],S$1,0),"ERROR")</f>
        <v>89968</v>
      </c>
      <c r="T62" s="28"/>
    </row>
    <row r="63" spans="1:20" x14ac:dyDescent="0.2">
      <c r="A63" s="28"/>
      <c r="B63" s="108" t="s">
        <v>25</v>
      </c>
      <c r="C63" s="219">
        <f>IFERROR(VLOOKUP($B63,MMWR_TRAD_AGG_RO_COMP[],C$1,0),"ERROR")</f>
        <v>12146</v>
      </c>
      <c r="D63" s="220">
        <f>IFERROR(VLOOKUP($B63,MMWR_TRAD_AGG_RO_COMP[],D$1,0),"ERROR")</f>
        <v>356.52074757119999</v>
      </c>
      <c r="E63" s="221">
        <f>IFERROR(VLOOKUP($B63,MMWR_TRAD_AGG_RO_COMP[],E$1,0),"ERROR")</f>
        <v>15653</v>
      </c>
      <c r="F63" s="222">
        <f>IFERROR(VLOOKUP($B63,MMWR_TRAD_AGG_RO_COMP[],F$1,0),"ERROR")</f>
        <v>4581</v>
      </c>
      <c r="G63" s="223">
        <f t="shared" si="0"/>
        <v>0.29265955407909028</v>
      </c>
      <c r="H63" s="224">
        <f>IFERROR(VLOOKUP($B63,MMWR_TRAD_AGG_RO_COMP[],H$1,0),"ERROR")</f>
        <v>17817</v>
      </c>
      <c r="I63" s="222">
        <f>IFERROR(VLOOKUP($B63,MMWR_TRAD_AGG_RO_COMP[],I$1,0),"ERROR")</f>
        <v>12722</v>
      </c>
      <c r="J63" s="223">
        <f t="shared" si="1"/>
        <v>0.71403715552562164</v>
      </c>
      <c r="K63" s="225">
        <f>IFERROR(VLOOKUP($B63,MMWR_TRAD_AGG_RO_COMP[],K$1,0),"ERROR")</f>
        <v>7583</v>
      </c>
      <c r="L63" s="226">
        <f>IFERROR(VLOOKUP($B63,MMWR_TRAD_AGG_RO_COMP[],L$1,0),"ERROR")</f>
        <v>6096</v>
      </c>
      <c r="M63" s="223">
        <f t="shared" si="2"/>
        <v>0.80390346828432024</v>
      </c>
      <c r="N63" s="225">
        <f>IFERROR(VLOOKUP($B63,MMWR_TRAD_AGG_RO_COMP[],N$1,0),"ERROR")</f>
        <v>9978</v>
      </c>
      <c r="O63" s="226">
        <f>IFERROR(VLOOKUP($B63,MMWR_TRAD_AGG_RO_COMP[],O$1,0),"ERROR")</f>
        <v>9118</v>
      </c>
      <c r="P63" s="223">
        <f t="shared" si="3"/>
        <v>0.91381038284225291</v>
      </c>
      <c r="Q63" s="227">
        <f>IFERROR(VLOOKUP($B63,MMWR_TRAD_AGG_RO_COMP[],Q$1,0),"ERROR")</f>
        <v>68</v>
      </c>
      <c r="R63" s="227">
        <f>IFERROR(VLOOKUP($B63,MMWR_TRAD_AGG_RO_COMP[],R$1,0),"ERROR")</f>
        <v>12</v>
      </c>
      <c r="S63" s="201">
        <f>IFERROR(VLOOKUP($B63,MMWR_APP_RO[],S$1,0),"ERROR")</f>
        <v>18846</v>
      </c>
      <c r="T63" s="28"/>
    </row>
    <row r="64" spans="1:20" x14ac:dyDescent="0.2">
      <c r="A64" s="28"/>
      <c r="B64" s="108" t="s">
        <v>39</v>
      </c>
      <c r="C64" s="219">
        <f>IFERROR(VLOOKUP($B64,MMWR_TRAD_AGG_RO_COMP[],C$1,0),"ERROR")</f>
        <v>8180</v>
      </c>
      <c r="D64" s="220">
        <f>IFERROR(VLOOKUP($B64,MMWR_TRAD_AGG_RO_COMP[],D$1,0),"ERROR")</f>
        <v>290.38936430320001</v>
      </c>
      <c r="E64" s="221">
        <f>IFERROR(VLOOKUP($B64,MMWR_TRAD_AGG_RO_COMP[],E$1,0),"ERROR")</f>
        <v>8371</v>
      </c>
      <c r="F64" s="222">
        <f>IFERROR(VLOOKUP($B64,MMWR_TRAD_AGG_RO_COMP[],F$1,0),"ERROR")</f>
        <v>2335</v>
      </c>
      <c r="G64" s="223">
        <f t="shared" si="0"/>
        <v>0.27893919483932622</v>
      </c>
      <c r="H64" s="224">
        <f>IFERROR(VLOOKUP($B64,MMWR_TRAD_AGG_RO_COMP[],H$1,0),"ERROR")</f>
        <v>12921</v>
      </c>
      <c r="I64" s="222">
        <f>IFERROR(VLOOKUP($B64,MMWR_TRAD_AGG_RO_COMP[],I$1,0),"ERROR")</f>
        <v>8733</v>
      </c>
      <c r="J64" s="223">
        <f t="shared" si="1"/>
        <v>0.67587648014859536</v>
      </c>
      <c r="K64" s="225">
        <f>IFERROR(VLOOKUP($B64,MMWR_TRAD_AGG_RO_COMP[],K$1,0),"ERROR")</f>
        <v>2811</v>
      </c>
      <c r="L64" s="226">
        <f>IFERROR(VLOOKUP($B64,MMWR_TRAD_AGG_RO_COMP[],L$1,0),"ERROR")</f>
        <v>2273</v>
      </c>
      <c r="M64" s="223">
        <f t="shared" si="2"/>
        <v>0.80860903593027389</v>
      </c>
      <c r="N64" s="225">
        <f>IFERROR(VLOOKUP($B64,MMWR_TRAD_AGG_RO_COMP[],N$1,0),"ERROR")</f>
        <v>1523</v>
      </c>
      <c r="O64" s="226">
        <f>IFERROR(VLOOKUP($B64,MMWR_TRAD_AGG_RO_COMP[],O$1,0),"ERROR")</f>
        <v>729</v>
      </c>
      <c r="P64" s="223">
        <f t="shared" si="3"/>
        <v>0.47866053841103084</v>
      </c>
      <c r="Q64" s="227">
        <f>IFERROR(VLOOKUP($B64,MMWR_TRAD_AGG_RO_COMP[],Q$1,0),"ERROR")</f>
        <v>1</v>
      </c>
      <c r="R64" s="227">
        <f>IFERROR(VLOOKUP($B64,MMWR_TRAD_AGG_RO_COMP[],R$1,0),"ERROR")</f>
        <v>55</v>
      </c>
      <c r="S64" s="201">
        <f>IFERROR(VLOOKUP($B64,MMWR_APP_RO[],S$1,0),"ERROR")</f>
        <v>13146</v>
      </c>
      <c r="T64" s="28"/>
    </row>
    <row r="65" spans="1:20" x14ac:dyDescent="0.2">
      <c r="A65" s="28"/>
      <c r="B65" s="108" t="s">
        <v>53</v>
      </c>
      <c r="C65" s="219">
        <f>IFERROR(VLOOKUP($B65,MMWR_TRAD_AGG_RO_COMP[],C$1,0),"ERROR")</f>
        <v>7679</v>
      </c>
      <c r="D65" s="220">
        <f>IFERROR(VLOOKUP($B65,MMWR_TRAD_AGG_RO_COMP[],D$1,0),"ERROR")</f>
        <v>487.64826149240002</v>
      </c>
      <c r="E65" s="221">
        <f>IFERROR(VLOOKUP($B65,MMWR_TRAD_AGG_RO_COMP[],E$1,0),"ERROR")</f>
        <v>3842</v>
      </c>
      <c r="F65" s="222">
        <f>IFERROR(VLOOKUP($B65,MMWR_TRAD_AGG_RO_COMP[],F$1,0),"ERROR")</f>
        <v>983</v>
      </c>
      <c r="G65" s="223">
        <f t="shared" si="0"/>
        <v>0.25585632483081727</v>
      </c>
      <c r="H65" s="224">
        <f>IFERROR(VLOOKUP($B65,MMWR_TRAD_AGG_RO_COMP[],H$1,0),"ERROR")</f>
        <v>10849</v>
      </c>
      <c r="I65" s="222">
        <f>IFERROR(VLOOKUP($B65,MMWR_TRAD_AGG_RO_COMP[],I$1,0),"ERROR")</f>
        <v>7883</v>
      </c>
      <c r="J65" s="223">
        <f t="shared" si="1"/>
        <v>0.72661074753433497</v>
      </c>
      <c r="K65" s="225">
        <f>IFERROR(VLOOKUP($B65,MMWR_TRAD_AGG_RO_COMP[],K$1,0),"ERROR")</f>
        <v>3184</v>
      </c>
      <c r="L65" s="226">
        <f>IFERROR(VLOOKUP($B65,MMWR_TRAD_AGG_RO_COMP[],L$1,0),"ERROR")</f>
        <v>2999</v>
      </c>
      <c r="M65" s="223">
        <f t="shared" si="2"/>
        <v>0.94189698492462315</v>
      </c>
      <c r="N65" s="225">
        <f>IFERROR(VLOOKUP($B65,MMWR_TRAD_AGG_RO_COMP[],N$1,0),"ERROR")</f>
        <v>1790</v>
      </c>
      <c r="O65" s="226">
        <f>IFERROR(VLOOKUP($B65,MMWR_TRAD_AGG_RO_COMP[],O$1,0),"ERROR")</f>
        <v>878</v>
      </c>
      <c r="P65" s="223">
        <f t="shared" si="3"/>
        <v>0.49050279329608937</v>
      </c>
      <c r="Q65" s="227">
        <f>IFERROR(VLOOKUP($B65,MMWR_TRAD_AGG_RO_COMP[],Q$1,0),"ERROR")</f>
        <v>114</v>
      </c>
      <c r="R65" s="227">
        <f>IFERROR(VLOOKUP($B65,MMWR_TRAD_AGG_RO_COMP[],R$1,0),"ERROR")</f>
        <v>294</v>
      </c>
      <c r="S65" s="201">
        <f>IFERROR(VLOOKUP($B65,MMWR_APP_RO[],S$1,0),"ERROR")</f>
        <v>4873</v>
      </c>
      <c r="T65" s="28"/>
    </row>
    <row r="66" spans="1:20" x14ac:dyDescent="0.2">
      <c r="A66" s="28"/>
      <c r="B66" s="108" t="s">
        <v>57</v>
      </c>
      <c r="C66" s="219">
        <f>IFERROR(VLOOKUP($B66,MMWR_TRAD_AGG_RO_COMP[],C$1,0),"ERROR")</f>
        <v>11115</v>
      </c>
      <c r="D66" s="220">
        <f>IFERROR(VLOOKUP($B66,MMWR_TRAD_AGG_RO_COMP[],D$1,0),"ERROR")</f>
        <v>377.48205128209997</v>
      </c>
      <c r="E66" s="221">
        <f>IFERROR(VLOOKUP($B66,MMWR_TRAD_AGG_RO_COMP[],E$1,0),"ERROR")</f>
        <v>6850</v>
      </c>
      <c r="F66" s="222">
        <f>IFERROR(VLOOKUP($B66,MMWR_TRAD_AGG_RO_COMP[],F$1,0),"ERROR")</f>
        <v>1637</v>
      </c>
      <c r="G66" s="223">
        <f t="shared" si="0"/>
        <v>0.23897810218978102</v>
      </c>
      <c r="H66" s="224">
        <f>IFERROR(VLOOKUP($B66,MMWR_TRAD_AGG_RO_COMP[],H$1,0),"ERROR")</f>
        <v>12620</v>
      </c>
      <c r="I66" s="222">
        <f>IFERROR(VLOOKUP($B66,MMWR_TRAD_AGG_RO_COMP[],I$1,0),"ERROR")</f>
        <v>9346</v>
      </c>
      <c r="J66" s="223">
        <f t="shared" si="1"/>
        <v>0.74057052297939774</v>
      </c>
      <c r="K66" s="225">
        <f>IFERROR(VLOOKUP($B66,MMWR_TRAD_AGG_RO_COMP[],K$1,0),"ERROR")</f>
        <v>4453</v>
      </c>
      <c r="L66" s="226">
        <f>IFERROR(VLOOKUP($B66,MMWR_TRAD_AGG_RO_COMP[],L$1,0),"ERROR")</f>
        <v>4127</v>
      </c>
      <c r="M66" s="223">
        <f t="shared" si="2"/>
        <v>0.92679092746463054</v>
      </c>
      <c r="N66" s="225">
        <f>IFERROR(VLOOKUP($B66,MMWR_TRAD_AGG_RO_COMP[],N$1,0),"ERROR")</f>
        <v>1766</v>
      </c>
      <c r="O66" s="226">
        <f>IFERROR(VLOOKUP($B66,MMWR_TRAD_AGG_RO_COMP[],O$1,0),"ERROR")</f>
        <v>1010</v>
      </c>
      <c r="P66" s="223">
        <f t="shared" si="3"/>
        <v>0.57191392978482447</v>
      </c>
      <c r="Q66" s="227">
        <f>IFERROR(VLOOKUP($B66,MMWR_TRAD_AGG_RO_COMP[],Q$1,0),"ERROR")</f>
        <v>0</v>
      </c>
      <c r="R66" s="227">
        <f>IFERROR(VLOOKUP($B66,MMWR_TRAD_AGG_RO_COMP[],R$1,0),"ERROR")</f>
        <v>386</v>
      </c>
      <c r="S66" s="201">
        <f>IFERROR(VLOOKUP($B66,MMWR_APP_RO[],S$1,0),"ERROR")</f>
        <v>9902</v>
      </c>
      <c r="T66" s="28"/>
    </row>
    <row r="67" spans="1:20" x14ac:dyDescent="0.2">
      <c r="A67" s="28"/>
      <c r="B67" s="108" t="s">
        <v>58</v>
      </c>
      <c r="C67" s="219">
        <f>IFERROR(VLOOKUP($B67,MMWR_TRAD_AGG_RO_COMP[],C$1,0),"ERROR")</f>
        <v>3180</v>
      </c>
      <c r="D67" s="220">
        <f>IFERROR(VLOOKUP($B67,MMWR_TRAD_AGG_RO_COMP[],D$1,0),"ERROR")</f>
        <v>244.58396226420001</v>
      </c>
      <c r="E67" s="221">
        <f>IFERROR(VLOOKUP($B67,MMWR_TRAD_AGG_RO_COMP[],E$1,0),"ERROR")</f>
        <v>8109</v>
      </c>
      <c r="F67" s="222">
        <f>IFERROR(VLOOKUP($B67,MMWR_TRAD_AGG_RO_COMP[],F$1,0),"ERROR")</f>
        <v>1854</v>
      </c>
      <c r="G67" s="223">
        <f t="shared" si="0"/>
        <v>0.22863485016648169</v>
      </c>
      <c r="H67" s="224">
        <f>IFERROR(VLOOKUP($B67,MMWR_TRAD_AGG_RO_COMP[],H$1,0),"ERROR")</f>
        <v>5769</v>
      </c>
      <c r="I67" s="222">
        <f>IFERROR(VLOOKUP($B67,MMWR_TRAD_AGG_RO_COMP[],I$1,0),"ERROR")</f>
        <v>2779</v>
      </c>
      <c r="J67" s="223">
        <f t="shared" si="1"/>
        <v>0.48171260183740683</v>
      </c>
      <c r="K67" s="225">
        <f>IFERROR(VLOOKUP($B67,MMWR_TRAD_AGG_RO_COMP[],K$1,0),"ERROR")</f>
        <v>2874</v>
      </c>
      <c r="L67" s="226">
        <f>IFERROR(VLOOKUP($B67,MMWR_TRAD_AGG_RO_COMP[],L$1,0),"ERROR")</f>
        <v>2301</v>
      </c>
      <c r="M67" s="223">
        <f t="shared" si="2"/>
        <v>0.80062630480167019</v>
      </c>
      <c r="N67" s="225">
        <f>IFERROR(VLOOKUP($B67,MMWR_TRAD_AGG_RO_COMP[],N$1,0),"ERROR")</f>
        <v>1517</v>
      </c>
      <c r="O67" s="226">
        <f>IFERROR(VLOOKUP($B67,MMWR_TRAD_AGG_RO_COMP[],O$1,0),"ERROR")</f>
        <v>1062</v>
      </c>
      <c r="P67" s="223">
        <f t="shared" si="3"/>
        <v>0.7000659195781147</v>
      </c>
      <c r="Q67" s="227">
        <f>IFERROR(VLOOKUP($B67,MMWR_TRAD_AGG_RO_COMP[],Q$1,0),"ERROR")</f>
        <v>0</v>
      </c>
      <c r="R67" s="227">
        <f>IFERROR(VLOOKUP($B67,MMWR_TRAD_AGG_RO_COMP[],R$1,0),"ERROR")</f>
        <v>269</v>
      </c>
      <c r="S67" s="201">
        <f>IFERROR(VLOOKUP($B67,MMWR_APP_RO[],S$1,0),"ERROR")</f>
        <v>6605</v>
      </c>
      <c r="T67" s="28"/>
    </row>
    <row r="68" spans="1:20" x14ac:dyDescent="0.2">
      <c r="A68" s="28"/>
      <c r="B68" s="108" t="s">
        <v>72</v>
      </c>
      <c r="C68" s="219">
        <f>IFERROR(VLOOKUP($B68,MMWR_TRAD_AGG_RO_COMP[],C$1,0),"ERROR")</f>
        <v>1192</v>
      </c>
      <c r="D68" s="220">
        <f>IFERROR(VLOOKUP($B68,MMWR_TRAD_AGG_RO_COMP[],D$1,0),"ERROR")</f>
        <v>323.20973154360001</v>
      </c>
      <c r="E68" s="221">
        <f>IFERROR(VLOOKUP($B68,MMWR_TRAD_AGG_RO_COMP[],E$1,0),"ERROR")</f>
        <v>2347</v>
      </c>
      <c r="F68" s="222">
        <f>IFERROR(VLOOKUP($B68,MMWR_TRAD_AGG_RO_COMP[],F$1,0),"ERROR")</f>
        <v>746</v>
      </c>
      <c r="G68" s="223">
        <f t="shared" si="0"/>
        <v>0.31785257775884107</v>
      </c>
      <c r="H68" s="224">
        <f>IFERROR(VLOOKUP($B68,MMWR_TRAD_AGG_RO_COMP[],H$1,0),"ERROR")</f>
        <v>2183</v>
      </c>
      <c r="I68" s="222">
        <f>IFERROR(VLOOKUP($B68,MMWR_TRAD_AGG_RO_COMP[],I$1,0),"ERROR")</f>
        <v>1509</v>
      </c>
      <c r="J68" s="223">
        <f t="shared" si="1"/>
        <v>0.6912505726065048</v>
      </c>
      <c r="K68" s="225">
        <f>IFERROR(VLOOKUP($B68,MMWR_TRAD_AGG_RO_COMP[],K$1,0),"ERROR")</f>
        <v>847</v>
      </c>
      <c r="L68" s="226">
        <f>IFERROR(VLOOKUP($B68,MMWR_TRAD_AGG_RO_COMP[],L$1,0),"ERROR")</f>
        <v>787</v>
      </c>
      <c r="M68" s="223">
        <f t="shared" si="2"/>
        <v>0.92916174734356549</v>
      </c>
      <c r="N68" s="225">
        <f>IFERROR(VLOOKUP($B68,MMWR_TRAD_AGG_RO_COMP[],N$1,0),"ERROR")</f>
        <v>1166</v>
      </c>
      <c r="O68" s="226">
        <f>IFERROR(VLOOKUP($B68,MMWR_TRAD_AGG_RO_COMP[],O$1,0),"ERROR")</f>
        <v>879</v>
      </c>
      <c r="P68" s="223">
        <f t="shared" si="3"/>
        <v>0.75385934819897082</v>
      </c>
      <c r="Q68" s="227">
        <f>IFERROR(VLOOKUP($B68,MMWR_TRAD_AGG_RO_COMP[],Q$1,0),"ERROR")</f>
        <v>0</v>
      </c>
      <c r="R68" s="227">
        <f>IFERROR(VLOOKUP($B68,MMWR_TRAD_AGG_RO_COMP[],R$1,0),"ERROR")</f>
        <v>1</v>
      </c>
      <c r="S68" s="201">
        <f>IFERROR(VLOOKUP($B68,MMWR_APP_RO[],S$1,0),"ERROR")</f>
        <v>5341</v>
      </c>
      <c r="T68" s="28"/>
    </row>
    <row r="69" spans="1:20" x14ac:dyDescent="0.2">
      <c r="A69" s="28"/>
      <c r="B69" s="116" t="s">
        <v>77</v>
      </c>
      <c r="C69" s="228">
        <f>IFERROR(VLOOKUP($B69,MMWR_TRAD_AGG_RO_COMP[],C$1,0),"ERROR")</f>
        <v>15851</v>
      </c>
      <c r="D69" s="229">
        <f>IFERROR(VLOOKUP($B69,MMWR_TRAD_AGG_RO_COMP[],D$1,0),"ERROR")</f>
        <v>314.55233108319999</v>
      </c>
      <c r="E69" s="230">
        <f>IFERROR(VLOOKUP($B69,MMWR_TRAD_AGG_RO_COMP[],E$1,0),"ERROR")</f>
        <v>20682</v>
      </c>
      <c r="F69" s="231">
        <f>IFERROR(VLOOKUP($B69,MMWR_TRAD_AGG_RO_COMP[],F$1,0),"ERROR")</f>
        <v>4990</v>
      </c>
      <c r="G69" s="232">
        <f t="shared" si="0"/>
        <v>0.24127260419688618</v>
      </c>
      <c r="H69" s="233">
        <f>IFERROR(VLOOKUP($B69,MMWR_TRAD_AGG_RO_COMP[],H$1,0),"ERROR")</f>
        <v>19265</v>
      </c>
      <c r="I69" s="231">
        <f>IFERROR(VLOOKUP($B69,MMWR_TRAD_AGG_RO_COMP[],I$1,0),"ERROR")</f>
        <v>12548</v>
      </c>
      <c r="J69" s="232">
        <f t="shared" si="1"/>
        <v>0.65133662081494936</v>
      </c>
      <c r="K69" s="234">
        <f>IFERROR(VLOOKUP($B69,MMWR_TRAD_AGG_RO_COMP[],K$1,0),"ERROR")</f>
        <v>4639</v>
      </c>
      <c r="L69" s="235">
        <f>IFERROR(VLOOKUP($B69,MMWR_TRAD_AGG_RO_COMP[],L$1,0),"ERROR")</f>
        <v>3699</v>
      </c>
      <c r="M69" s="232">
        <f t="shared" si="2"/>
        <v>0.79737012287130848</v>
      </c>
      <c r="N69" s="234">
        <f>IFERROR(VLOOKUP($B69,MMWR_TRAD_AGG_RO_COMP[],N$1,0),"ERROR")</f>
        <v>12650</v>
      </c>
      <c r="O69" s="235">
        <f>IFERROR(VLOOKUP($B69,MMWR_TRAD_AGG_RO_COMP[],O$1,0),"ERROR")</f>
        <v>8774</v>
      </c>
      <c r="P69" s="232">
        <f t="shared" si="3"/>
        <v>0.69359683794466398</v>
      </c>
      <c r="Q69" s="236">
        <f>IFERROR(VLOOKUP($B69,MMWR_TRAD_AGG_RO_COMP[],Q$1,0),"ERROR")</f>
        <v>6</v>
      </c>
      <c r="R69" s="236">
        <f>IFERROR(VLOOKUP($B69,MMWR_TRAD_AGG_RO_COMP[],R$1,0),"ERROR")</f>
        <v>266</v>
      </c>
      <c r="S69" s="201">
        <f>IFERROR(VLOOKUP($B69,MMWR_APP_RO[],S$1,0),"ERROR")</f>
        <v>31255</v>
      </c>
      <c r="T69" s="28"/>
    </row>
    <row r="70" spans="1:20" x14ac:dyDescent="0.2">
      <c r="A70" s="28"/>
      <c r="B70" s="101" t="s">
        <v>8</v>
      </c>
      <c r="C70" s="212">
        <f>IFERROR(VLOOKUP($B70,MMWR_TRAD_AGG_RO_COMP[],C$1,0),"ERROR")</f>
        <v>181</v>
      </c>
      <c r="D70" s="197">
        <f>IFERROR(VLOOKUP($B70,MMWR_TRAD_AGG_RO_COMP[],D$1,0),"ERROR")</f>
        <v>532.46408839779997</v>
      </c>
      <c r="E70" s="213">
        <f>IFERROR(VLOOKUP($B70,MMWR_TRAD_AGG_RO_COMP[],E$1,0),"ERROR")</f>
        <v>366</v>
      </c>
      <c r="F70" s="218">
        <f>IFERROR(VLOOKUP($B70,MMWR_TRAD_AGG_RO_COMP[],F$1,0),"ERROR")</f>
        <v>3</v>
      </c>
      <c r="G70" s="214">
        <f>IFERROR(F70/E70,"0%")</f>
        <v>8.1967213114754103E-3</v>
      </c>
      <c r="H70" s="218">
        <f>IFERROR(VLOOKUP($B70,MMWR_TRAD_AGG_RO_COMP[],H$1,0),"ERROR")</f>
        <v>212</v>
      </c>
      <c r="I70" s="218">
        <f>IFERROR(VLOOKUP($B70,MMWR_TRAD_AGG_RO_COMP[],I$1,0),"ERROR")</f>
        <v>157</v>
      </c>
      <c r="J70" s="214">
        <f>IFERROR(I70/H70,"0%")</f>
        <v>0.74056603773584906</v>
      </c>
      <c r="K70" s="212">
        <f>IFERROR(VLOOKUP($B70,MMWR_TRAD_AGG_RO_COMP[],K$1,0),"ERROR")</f>
        <v>33</v>
      </c>
      <c r="L70" s="212">
        <f>IFERROR(VLOOKUP($B70,MMWR_TRAD_AGG_RO_COMP[],L$1,0),"ERROR")</f>
        <v>18</v>
      </c>
      <c r="M70" s="214">
        <f>IFERROR(L70/K70,"0%")</f>
        <v>0.54545454545454541</v>
      </c>
      <c r="N70" s="212">
        <f>IFERROR(VLOOKUP($B70,MMWR_TRAD_AGG_RO_COMP[],N$1,0),"ERROR")</f>
        <v>58651</v>
      </c>
      <c r="O70" s="212">
        <f>IFERROR(VLOOKUP($B70,MMWR_TRAD_AGG_RO_COMP[],O$1,0),"ERROR")</f>
        <v>34707</v>
      </c>
      <c r="P70" s="214">
        <f>IFERROR(O70/N70,"0%")</f>
        <v>0.59175461628957737</v>
      </c>
      <c r="Q70" s="212">
        <f>IFERROR(VLOOKUP($B70,MMWR_TRAD_AGG_RO_COMP[],Q$1,0),"ERROR")</f>
        <v>0</v>
      </c>
      <c r="R70" s="215">
        <f>IFERROR(VLOOKUP($B70,MMWR_TRAD_AGG_RO_COMP[],R$1,0),"ERROR")</f>
        <v>1</v>
      </c>
      <c r="S70" s="215">
        <f>IFERROR(VLOOKUP($B70,MMWR_APP_RO[],S$1,0),"ERROR")</f>
        <v>10451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26954</v>
      </c>
      <c r="D75" s="238">
        <f>IFERROR(VLOOKUP($B75,MMWR_TRAD_AGG_RO_PEN[],D$1,0),"ERROR")</f>
        <v>78.233917043899993</v>
      </c>
      <c r="E75" s="237">
        <f>IFERROR(VLOOKUP($B75,MMWR_TRAD_AGG_RO_PEN[],E$1,0),"ERROR")</f>
        <v>32859</v>
      </c>
      <c r="F75" s="237">
        <f>IFERROR(VLOOKUP($B75,MMWR_TRAD_AGG_RO_PEN[],F$1,0),"ERROR")</f>
        <v>5271</v>
      </c>
      <c r="G75" s="239">
        <f>IFERROR(F75/E75,"0%")</f>
        <v>0.16041267232721629</v>
      </c>
      <c r="H75" s="237">
        <f>IFERROR(VLOOKUP($B75,MMWR_TRAD_AGG_RO_PEN[],H$1,0),"ERROR")</f>
        <v>34032</v>
      </c>
      <c r="I75" s="237">
        <f>IFERROR(VLOOKUP($B75,MMWR_TRAD_AGG_RO_PEN[],I$1,0),"ERROR")</f>
        <v>5878</v>
      </c>
      <c r="J75" s="239">
        <f>IFERROR(I75/H75,"0%")</f>
        <v>0.17271979313587213</v>
      </c>
      <c r="K75" s="237">
        <f>IFERROR(VLOOKUP($B75,MMWR_TRAD_AGG_RO_PEN[],K$1,0),"ERROR")</f>
        <v>315</v>
      </c>
      <c r="L75" s="237">
        <f>IFERROR(VLOOKUP($B75,MMWR_TRAD_AGG_RO_PEN[],L$1,0),"ERROR")</f>
        <v>282</v>
      </c>
      <c r="M75" s="239">
        <f>IFERROR(L75/K75,"0%")</f>
        <v>0.89523809523809528</v>
      </c>
      <c r="N75" s="237">
        <f>IFERROR(VLOOKUP($B75,MMWR_TRAD_AGG_RO_PEN[],N$1,0),"ERROR")</f>
        <v>2080</v>
      </c>
      <c r="O75" s="237">
        <f>IFERROR(VLOOKUP($B75,MMWR_TRAD_AGG_RO_PEN[],O$1,0),"ERROR")</f>
        <v>564</v>
      </c>
      <c r="P75" s="239">
        <f>IFERROR(O75/N75,"0%")</f>
        <v>0.27115384615384613</v>
      </c>
      <c r="Q75" s="237">
        <f>IFERROR(VLOOKUP($B75,MMWR_TRAD_AGG_RO_PEN[],Q$1,0),"ERROR")</f>
        <v>11389</v>
      </c>
      <c r="R75" s="240">
        <f>IFERROR(VLOOKUP($B75,MMWR_TRAD_AGG_RO_PEN[],R$1,0),"ERROR")</f>
        <v>6336</v>
      </c>
      <c r="S75" s="240">
        <f>IFERROR(VLOOKUP($B75,MMWR_APP_RO[],S$1,0),"ERROR")</f>
        <v>6373</v>
      </c>
      <c r="T75" s="28"/>
    </row>
    <row r="76" spans="1:20" x14ac:dyDescent="0.2">
      <c r="A76" s="107"/>
      <c r="B76" s="122" t="s">
        <v>210</v>
      </c>
      <c r="C76" s="241">
        <f>IFERROR(VLOOKUP($B76,MMWR_TRAD_AGG_RO_PEN[],C$1,0),"ERROR")</f>
        <v>13848</v>
      </c>
      <c r="D76" s="242">
        <f>IFERROR(VLOOKUP($B76,MMWR_TRAD_AGG_RO_PEN[],D$1,0),"ERROR")</f>
        <v>98.165872328099994</v>
      </c>
      <c r="E76" s="241">
        <f>IFERROR(VLOOKUP($B76,MMWR_TRAD_AGG_RO_PEN[],E$1,0),"ERROR")</f>
        <v>17962</v>
      </c>
      <c r="F76" s="241">
        <f>IFERROR(VLOOKUP($B76,MMWR_TRAD_AGG_RO_PEN[],F$1,0),"ERROR")</f>
        <v>4124</v>
      </c>
      <c r="G76" s="223">
        <f>IFERROR(F76/E76,"0%")</f>
        <v>0.22959581338381027</v>
      </c>
      <c r="H76" s="241">
        <f>IFERROR(VLOOKUP($B76,MMWR_TRAD_AGG_RO_PEN[],H$1,0),"ERROR")</f>
        <v>17429</v>
      </c>
      <c r="I76" s="241">
        <f>IFERROR(VLOOKUP($B76,MMWR_TRAD_AGG_RO_PEN[],I$1,0),"ERROR")</f>
        <v>4844</v>
      </c>
      <c r="J76" s="223">
        <f>IFERROR(I76/H76,"0%")</f>
        <v>0.27792759194446037</v>
      </c>
      <c r="K76" s="241">
        <f>IFERROR(VLOOKUP($B76,MMWR_TRAD_AGG_RO_PEN[],K$1,0),"ERROR")</f>
        <v>42</v>
      </c>
      <c r="L76" s="241">
        <f>IFERROR(VLOOKUP($B76,MMWR_TRAD_AGG_RO_PEN[],L$1,0),"ERROR")</f>
        <v>41</v>
      </c>
      <c r="M76" s="223">
        <f>IFERROR(L76/K76,"0%")</f>
        <v>0.97619047619047616</v>
      </c>
      <c r="N76" s="241">
        <f>IFERROR(VLOOKUP($B76,MMWR_TRAD_AGG_RO_PEN[],N$1,0),"ERROR")</f>
        <v>1071</v>
      </c>
      <c r="O76" s="241">
        <f>IFERROR(VLOOKUP($B76,MMWR_TRAD_AGG_RO_PEN[],O$1,0),"ERROR")</f>
        <v>264</v>
      </c>
      <c r="P76" s="223">
        <f>IFERROR(O76/N76,"0%")</f>
        <v>0.24649859943977592</v>
      </c>
      <c r="Q76" s="241">
        <f>IFERROR(VLOOKUP($B76,MMWR_TRAD_AGG_RO_PEN[],Q$1,0),"ERROR")</f>
        <v>1984</v>
      </c>
      <c r="R76" s="241">
        <f>IFERROR(VLOOKUP($B76,MMWR_TRAD_AGG_RO_PEN[],R$1,0),"ERROR")</f>
        <v>4155</v>
      </c>
      <c r="S76" s="243">
        <f>IFERROR(VLOOKUP($B76,MMWR_APP_RO[],S$1,0),"ERROR")</f>
        <v>2404</v>
      </c>
      <c r="T76" s="28"/>
    </row>
    <row r="77" spans="1:20" x14ac:dyDescent="0.2">
      <c r="A77" s="107"/>
      <c r="B77" s="122" t="s">
        <v>209</v>
      </c>
      <c r="C77" s="241">
        <f>IFERROR(VLOOKUP($B77,MMWR_TRAD_AGG_RO_PEN[],C$1,0),"ERROR")</f>
        <v>7672</v>
      </c>
      <c r="D77" s="242">
        <f>IFERROR(VLOOKUP($B77,MMWR_TRAD_AGG_RO_PEN[],D$1,0),"ERROR")</f>
        <v>58.5885036496</v>
      </c>
      <c r="E77" s="241">
        <f>IFERROR(VLOOKUP($B77,MMWR_TRAD_AGG_RO_PEN[],E$1,0),"ERROR")</f>
        <v>7793</v>
      </c>
      <c r="F77" s="241">
        <f>IFERROR(VLOOKUP($B77,MMWR_TRAD_AGG_RO_PEN[],F$1,0),"ERROR")</f>
        <v>792</v>
      </c>
      <c r="G77" s="223">
        <f>IFERROR(F77/E77,"0%")</f>
        <v>0.10162966765045554</v>
      </c>
      <c r="H77" s="241">
        <f>IFERROR(VLOOKUP($B77,MMWR_TRAD_AGG_RO_PEN[],H$1,0),"ERROR")</f>
        <v>9260</v>
      </c>
      <c r="I77" s="241">
        <f>IFERROR(VLOOKUP($B77,MMWR_TRAD_AGG_RO_PEN[],I$1,0),"ERROR")</f>
        <v>491</v>
      </c>
      <c r="J77" s="223">
        <f>IFERROR(I77/H77,"0%")</f>
        <v>5.3023758099352052E-2</v>
      </c>
      <c r="K77" s="241">
        <f>IFERROR(VLOOKUP($B77,MMWR_TRAD_AGG_RO_PEN[],K$1,0),"ERROR")</f>
        <v>5</v>
      </c>
      <c r="L77" s="241">
        <f>IFERROR(VLOOKUP($B77,MMWR_TRAD_AGG_RO_PEN[],L$1,0),"ERROR")</f>
        <v>3</v>
      </c>
      <c r="M77" s="223">
        <f>IFERROR(L77/K77,"0%")</f>
        <v>0.6</v>
      </c>
      <c r="N77" s="241">
        <f>IFERROR(VLOOKUP($B77,MMWR_TRAD_AGG_RO_PEN[],N$1,0),"ERROR")</f>
        <v>604</v>
      </c>
      <c r="O77" s="241">
        <f>IFERROR(VLOOKUP($B77,MMWR_TRAD_AGG_RO_PEN[],O$1,0),"ERROR")</f>
        <v>119</v>
      </c>
      <c r="P77" s="223">
        <f>IFERROR(O77/N77,"0%")</f>
        <v>0.19701986754966888</v>
      </c>
      <c r="Q77" s="241">
        <f>IFERROR(VLOOKUP($B77,MMWR_TRAD_AGG_RO_PEN[],Q$1,0),"ERROR")</f>
        <v>1088</v>
      </c>
      <c r="R77" s="241">
        <f>IFERROR(VLOOKUP($B77,MMWR_TRAD_AGG_RO_PEN[],R$1,0),"ERROR")</f>
        <v>845</v>
      </c>
      <c r="S77" s="243">
        <f>IFERROR(VLOOKUP($B77,MMWR_APP_RO[],S$1,0),"ERROR")</f>
        <v>2562</v>
      </c>
      <c r="T77" s="28"/>
    </row>
    <row r="78" spans="1:20" x14ac:dyDescent="0.2">
      <c r="A78" s="107"/>
      <c r="B78" s="122" t="s">
        <v>212</v>
      </c>
      <c r="C78" s="241">
        <f>IFERROR(VLOOKUP($B78,MMWR_TRAD_AGG_RO_PEN[],C$1,0),"ERROR")</f>
        <v>5434</v>
      </c>
      <c r="D78" s="242">
        <f>IFERROR(VLOOKUP($B78,MMWR_TRAD_AGG_RO_PEN[],D$1,0),"ERROR")</f>
        <v>55.175745307299998</v>
      </c>
      <c r="E78" s="241">
        <f>IFERROR(VLOOKUP($B78,MMWR_TRAD_AGG_RO_PEN[],E$1,0),"ERROR")</f>
        <v>6762</v>
      </c>
      <c r="F78" s="241">
        <f>IFERROR(VLOOKUP($B78,MMWR_TRAD_AGG_RO_PEN[],F$1,0),"ERROR")</f>
        <v>216</v>
      </c>
      <c r="G78" s="223">
        <f>IFERROR(F78/E78,"0%")</f>
        <v>3.1943212067435667E-2</v>
      </c>
      <c r="H78" s="241">
        <f>IFERROR(VLOOKUP($B78,MMWR_TRAD_AGG_RO_PEN[],H$1,0),"ERROR")</f>
        <v>6743</v>
      </c>
      <c r="I78" s="241">
        <f>IFERROR(VLOOKUP($B78,MMWR_TRAD_AGG_RO_PEN[],I$1,0),"ERROR")</f>
        <v>125</v>
      </c>
      <c r="J78" s="223">
        <f>IFERROR(I78/H78,"0%")</f>
        <v>1.853774284443126E-2</v>
      </c>
      <c r="K78" s="241">
        <f>IFERROR(VLOOKUP($B78,MMWR_TRAD_AGG_RO_PEN[],K$1,0),"ERROR")</f>
        <v>54</v>
      </c>
      <c r="L78" s="241">
        <f>IFERROR(VLOOKUP($B78,MMWR_TRAD_AGG_RO_PEN[],L$1,0),"ERROR")</f>
        <v>25</v>
      </c>
      <c r="M78" s="223">
        <f>IFERROR(L78/K78,"0%")</f>
        <v>0.46296296296296297</v>
      </c>
      <c r="N78" s="241">
        <f>IFERROR(VLOOKUP($B78,MMWR_TRAD_AGG_RO_PEN[],N$1,0),"ERROR")</f>
        <v>234</v>
      </c>
      <c r="O78" s="241">
        <f>IFERROR(VLOOKUP($B78,MMWR_TRAD_AGG_RO_PEN[],O$1,0),"ERROR")</f>
        <v>68</v>
      </c>
      <c r="P78" s="223">
        <f>IFERROR(O78/N78,"0%")</f>
        <v>0.29059829059829062</v>
      </c>
      <c r="Q78" s="241">
        <f>IFERROR(VLOOKUP($B78,MMWR_TRAD_AGG_RO_PEN[],Q$1,0),"ERROR")</f>
        <v>8313</v>
      </c>
      <c r="R78" s="241">
        <f>IFERROR(VLOOKUP($B78,MMWR_TRAD_AGG_RO_PEN[],R$1,0),"ERROR")</f>
        <v>1336</v>
      </c>
      <c r="S78" s="243">
        <f>IFERROR(VLOOKUP($B78,MMWR_APP_RO[],S$1,0),"ERROR")</f>
        <v>1407</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342</v>
      </c>
      <c r="F79" s="218">
        <f>IFERROR(VLOOKUP($B79,MMWR_TRAD_AGG_RO_PEN[],F$1,0),"ERROR")</f>
        <v>139</v>
      </c>
      <c r="G79" s="214">
        <f>IFERROR(F79/E79,"0%")</f>
        <v>0.4064327485380117</v>
      </c>
      <c r="H79" s="218">
        <f>IFERROR(VLOOKUP($B79,MMWR_TRAD_AGG_RO_PEN[],H$1,0),"ERROR")</f>
        <v>600</v>
      </c>
      <c r="I79" s="218">
        <f>IFERROR(VLOOKUP($B79,MMWR_TRAD_AGG_RO_PEN[],I$1,0),"ERROR")</f>
        <v>418</v>
      </c>
      <c r="J79" s="214">
        <f>IFERROR(I79/H79,"0%")</f>
        <v>0.69666666666666666</v>
      </c>
      <c r="K79" s="218">
        <f>IFERROR(VLOOKUP($B79,MMWR_TRAD_AGG_RO_PEN[],K$1,0),"ERROR")</f>
        <v>214</v>
      </c>
      <c r="L79" s="218">
        <f>IFERROR(VLOOKUP($B79,MMWR_TRAD_AGG_RO_PEN[],L$1,0),"ERROR")</f>
        <v>213</v>
      </c>
      <c r="M79" s="214">
        <f>IFERROR(L79/K79,"0%")</f>
        <v>0.99532710280373837</v>
      </c>
      <c r="N79" s="218">
        <f>IFERROR(VLOOKUP($B79,MMWR_TRAD_AGG_RO_PEN[],N$1,0),"ERROR")</f>
        <v>171</v>
      </c>
      <c r="O79" s="218">
        <f>IFERROR(VLOOKUP($B79,MMWR_TRAD_AGG_RO_PEN[],O$1,0),"ERROR")</f>
        <v>113</v>
      </c>
      <c r="P79" s="214">
        <f>IFERROR(O79/N79,"0%")</f>
        <v>0.66081871345029242</v>
      </c>
      <c r="Q79" s="218">
        <f>IFERROR(VLOOKUP($B79,MMWR_TRAD_AGG_RO_PEN[],Q$1,0),"ERROR")</f>
        <v>4</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APRIL 16,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266986</v>
      </c>
      <c r="D6" s="95">
        <f>IFERROR(VLOOKUP($B6,MMWR_TRAD_AGG_ST_DISTRICT_COMP[],D$1,0),"ERROR")</f>
        <v>384.58691466969998</v>
      </c>
      <c r="E6" s="96">
        <f>IFERROR(VLOOKUP($B6,MMWR_TRAD_AGG_ST_DISTRICT_COMP[],E$1,0),"ERROR")</f>
        <v>319441</v>
      </c>
      <c r="F6" s="97">
        <f>IFERROR(VLOOKUP($B6,MMWR_TRAD_AGG_ST_DISTRICT_COMP[],F$1,0),"ERROR")</f>
        <v>75863</v>
      </c>
      <c r="G6" s="98">
        <f t="shared" ref="G6:G37" si="0">IFERROR(F6/E6,"0%")</f>
        <v>0.23748673463957351</v>
      </c>
      <c r="H6" s="96">
        <f>IFERROR(VLOOKUP($B6,MMWR_TRAD_AGG_ST_DISTRICT_COMP[],H$1,0),"ERROR")</f>
        <v>395060</v>
      </c>
      <c r="I6" s="97">
        <f>IFERROR(VLOOKUP($B6,MMWR_TRAD_AGG_ST_DISTRICT_COMP[],I$1,0),"ERROR")</f>
        <v>264070</v>
      </c>
      <c r="J6" s="99">
        <f t="shared" ref="J6:J37" si="1">IFERROR(I6/H6,"0%")</f>
        <v>0.66843011188173951</v>
      </c>
      <c r="K6" s="96">
        <f>IFERROR(VLOOKUP($B6,MMWR_TRAD_AGG_ST_DISTRICT_COMP[],K$1,0),"ERROR")</f>
        <v>124116</v>
      </c>
      <c r="L6" s="97">
        <f>IFERROR(VLOOKUP($B6,MMWR_TRAD_AGG_ST_DISTRICT_COMP[],L$1,0),"ERROR")</f>
        <v>98547</v>
      </c>
      <c r="M6" s="99">
        <f t="shared" ref="M6:M37" si="2">IFERROR(L6/K6,"0%")</f>
        <v>0.79399110509523352</v>
      </c>
      <c r="N6" s="96">
        <f>IFERROR(VLOOKUP($B6,MMWR_TRAD_AGG_ST_DISTRICT_COMP[],N$1,0),"ERROR")</f>
        <v>167731</v>
      </c>
      <c r="O6" s="97">
        <f>IFERROR(VLOOKUP($B6,MMWR_TRAD_AGG_ST_DISTRICT_COMP[],O$1,0),"ERROR")</f>
        <v>110614</v>
      </c>
      <c r="P6" s="99">
        <f t="shared" ref="P6:P37" si="3">IFERROR(O6/N6,"0%")</f>
        <v>0.65947260792578588</v>
      </c>
      <c r="Q6" s="100">
        <f>IFERROR(VLOOKUP($B6,MMWR_TRAD_AGG_ST_DISTRICT_COMP[],Q$1,0),"ERROR")</f>
        <v>22190</v>
      </c>
      <c r="R6" s="100">
        <f>IFERROR(VLOOKUP($B6,MMWR_TRAD_AGG_ST_DISTRICT_COMP[],R$1,0),"ERROR")</f>
        <v>4252</v>
      </c>
      <c r="S6" s="100">
        <f>S7+S23+S36+S46+S56+S64</f>
        <v>317033</v>
      </c>
      <c r="T6" s="28"/>
    </row>
    <row r="7" spans="1:20" s="123" customFormat="1" x14ac:dyDescent="0.2">
      <c r="A7" s="92"/>
      <c r="B7" s="126" t="s">
        <v>370</v>
      </c>
      <c r="C7" s="102">
        <f>IF(SUM(C8:C22)&lt;&gt;VLOOKUP($B7,MMWR_TRAD_AGG_ST_DISTRICT_COMP[],C$1,0),"ERROR",
VLOOKUP($B7,MMWR_TRAD_AGG_ST_DISTRICT_COMP[],C$1,0))</f>
        <v>63859</v>
      </c>
      <c r="D7" s="103">
        <f>IFERROR(VLOOKUP($B7,MMWR_TRAD_AGG_ST_DISTRICT_COMP[],D$1,0),"ERROR")</f>
        <v>418.18459418409998</v>
      </c>
      <c r="E7" s="102">
        <f>IF(SUM(E8:E22)&lt;&gt;VLOOKUP($B7,MMWR_TRAD_AGG_ST_DISTRICT_COMP[],E$1,0),"ERROR",
VLOOKUP($B7,MMWR_TRAD_AGG_ST_DISTRICT_COMP[],E$1,0))</f>
        <v>71236</v>
      </c>
      <c r="F7" s="102">
        <f>IFERROR(VLOOKUP($B7,MMWR_TRAD_AGG_ST_DISTRICT_COMP[],F$1,0),"ERROR")</f>
        <v>17573</v>
      </c>
      <c r="G7" s="104">
        <f t="shared" si="0"/>
        <v>0.24668706833623449</v>
      </c>
      <c r="H7" s="102">
        <f>IF(SUM(H8:H22)&lt;&gt;VLOOKUP($B7,MMWR_TRAD_AGG_ST_DISTRICT_COMP[],H$1,0),"ERROR",
VLOOKUP($B7,MMWR_TRAD_AGG_ST_DISTRICT_COMP[],H$1,0))</f>
        <v>93320</v>
      </c>
      <c r="I7" s="102">
        <f>IF(SUM(I8:I22)&lt;&gt;VLOOKUP($B7,MMWR_TRAD_AGG_ST_DISTRICT_COMP[],I$1,0),"ERROR",
VLOOKUP($B7,MMWR_TRAD_AGG_ST_DISTRICT_COMP[],I$1,0))</f>
        <v>63122</v>
      </c>
      <c r="J7" s="105">
        <f t="shared" si="1"/>
        <v>0.67640377196742396</v>
      </c>
      <c r="K7" s="102">
        <f>IF(SUM(K8:K22)&lt;&gt;VLOOKUP($B7,MMWR_TRAD_AGG_ST_DISTRICT_COMP[],K$1,0),"ERROR",
VLOOKUP($B7,MMWR_TRAD_AGG_ST_DISTRICT_COMP[],K$1,0))</f>
        <v>36241</v>
      </c>
      <c r="L7" s="102">
        <f>IF(SUM(L8:L22)&lt;&gt;VLOOKUP($B7,MMWR_TRAD_AGG_ST_DISTRICT_COMP[],L$1,0),"ERROR",
VLOOKUP($B7,MMWR_TRAD_AGG_ST_DISTRICT_COMP[],L$1,0))</f>
        <v>29772</v>
      </c>
      <c r="M7" s="105">
        <f t="shared" si="2"/>
        <v>0.82150051047156536</v>
      </c>
      <c r="N7" s="102">
        <f>IF(SUM(N8:N22)&lt;&gt;VLOOKUP($B7,MMWR_TRAD_AGG_ST_DISTRICT_COMP[],N$1,0),"ERROR",
VLOOKUP($B7,MMWR_TRAD_AGG_ST_DISTRICT_COMP[],N$1,0))</f>
        <v>37397</v>
      </c>
      <c r="O7" s="102">
        <f>IF(SUM(O8:O22)&lt;&gt;VLOOKUP($B7,MMWR_TRAD_AGG_ST_DISTRICT_COMP[],O$1,0),"ERROR",
VLOOKUP($B7,MMWR_TRAD_AGG_ST_DISTRICT_COMP[],O$1,0))</f>
        <v>24969</v>
      </c>
      <c r="P7" s="105">
        <f t="shared" si="3"/>
        <v>0.6676738775837634</v>
      </c>
      <c r="Q7" s="102">
        <f>IF(SUM(Q8:Q22)&lt;&gt;VLOOKUP($B7,MMWR_TRAD_AGG_ST_DISTRICT_COMP[],Q$1,0),"ERROR",
VLOOKUP($B7,MMWR_TRAD_AGG_ST_DISTRICT_COMP[],Q$1,0))</f>
        <v>9068</v>
      </c>
      <c r="R7" s="106">
        <f>IFERROR(VLOOKUP($B7,MMWR_TRAD_AGG_ST_DISTRICT_COMP[],R$1,0),"ERROR")</f>
        <v>142</v>
      </c>
      <c r="S7" s="106">
        <f>SUM(S8:S22)</f>
        <v>57655</v>
      </c>
      <c r="T7" s="28"/>
    </row>
    <row r="8" spans="1:20" s="123" customFormat="1" x14ac:dyDescent="0.2">
      <c r="A8" s="107"/>
      <c r="B8" s="127" t="s">
        <v>374</v>
      </c>
      <c r="C8" s="109">
        <f>IFERROR(VLOOKUP($B8,MMWR_TRAD_AGG_STATE_COMP[],C$1,0),"ERROR")</f>
        <v>957</v>
      </c>
      <c r="D8" s="110">
        <f>IFERROR(VLOOKUP($B8,MMWR_TRAD_AGG_STATE_COMP[],D$1,0),"ERROR")</f>
        <v>312.97074190180001</v>
      </c>
      <c r="E8" s="111">
        <f>IFERROR(VLOOKUP($B8,MMWR_TRAD_AGG_STATE_COMP[],E$1,0),"ERROR")</f>
        <v>1720</v>
      </c>
      <c r="F8" s="112">
        <f>IFERROR(VLOOKUP($B8,MMWR_TRAD_AGG_STATE_COMP[],F$1,0),"ERROR")</f>
        <v>451</v>
      </c>
      <c r="G8" s="113">
        <f t="shared" si="0"/>
        <v>0.26220930232558137</v>
      </c>
      <c r="H8" s="111">
        <f>IFERROR(VLOOKUP($B8,MMWR_TRAD_AGG_STATE_COMP[],H$1,0),"ERROR")</f>
        <v>2571</v>
      </c>
      <c r="I8" s="112">
        <f>IFERROR(VLOOKUP($B8,MMWR_TRAD_AGG_STATE_COMP[],I$1,0),"ERROR")</f>
        <v>1587</v>
      </c>
      <c r="J8" s="114">
        <f t="shared" si="1"/>
        <v>0.61726954492415398</v>
      </c>
      <c r="K8" s="111">
        <f>IFERROR(VLOOKUP($B8,MMWR_TRAD_AGG_STATE_COMP[],K$1,0),"ERROR")</f>
        <v>626</v>
      </c>
      <c r="L8" s="112">
        <f>IFERROR(VLOOKUP($B8,MMWR_TRAD_AGG_STATE_COMP[],L$1,0),"ERROR")</f>
        <v>404</v>
      </c>
      <c r="M8" s="114">
        <f t="shared" si="2"/>
        <v>0.64536741214057503</v>
      </c>
      <c r="N8" s="111">
        <f>IFERROR(VLOOKUP($B8,MMWR_TRAD_AGG_STATE_COMP[],N$1,0),"ERROR")</f>
        <v>1075</v>
      </c>
      <c r="O8" s="112">
        <f>IFERROR(VLOOKUP($B8,MMWR_TRAD_AGG_STATE_COMP[],O$1,0),"ERROR")</f>
        <v>803</v>
      </c>
      <c r="P8" s="114">
        <f t="shared" si="3"/>
        <v>0.74697674418604654</v>
      </c>
      <c r="Q8" s="115">
        <f>IFERROR(VLOOKUP($B8,MMWR_TRAD_AGG_STATE_COMP[],Q$1,0),"ERROR")</f>
        <v>302</v>
      </c>
      <c r="R8" s="115">
        <f>IFERROR(VLOOKUP($B8,MMWR_TRAD_AGG_STATE_COMP[],R$1,0),"ERROR")</f>
        <v>5</v>
      </c>
      <c r="S8" s="115">
        <f>IFERROR(VLOOKUP($B8,MMWR_APP_STATE_COMP[],S$1,0),"ERROR")</f>
        <v>1271</v>
      </c>
      <c r="T8" s="28"/>
    </row>
    <row r="9" spans="1:20" s="123" customFormat="1" x14ac:dyDescent="0.2">
      <c r="A9" s="107"/>
      <c r="B9" s="127" t="s">
        <v>424</v>
      </c>
      <c r="C9" s="109">
        <f>IFERROR(VLOOKUP($B9,MMWR_TRAD_AGG_STATE_COMP[],C$1,0),"ERROR")</f>
        <v>792</v>
      </c>
      <c r="D9" s="110">
        <f>IFERROR(VLOOKUP($B9,MMWR_TRAD_AGG_STATE_COMP[],D$1,0),"ERROR")</f>
        <v>430.82449494949998</v>
      </c>
      <c r="E9" s="111">
        <f>IFERROR(VLOOKUP($B9,MMWR_TRAD_AGG_STATE_COMP[],E$1,0),"ERROR")</f>
        <v>867</v>
      </c>
      <c r="F9" s="112">
        <f>IFERROR(VLOOKUP($B9,MMWR_TRAD_AGG_STATE_COMP[],F$1,0),"ERROR")</f>
        <v>212</v>
      </c>
      <c r="G9" s="113">
        <f t="shared" si="0"/>
        <v>0.24452133794694347</v>
      </c>
      <c r="H9" s="111">
        <f>IFERROR(VLOOKUP($B9,MMWR_TRAD_AGG_STATE_COMP[],H$1,0),"ERROR")</f>
        <v>1062</v>
      </c>
      <c r="I9" s="112">
        <f>IFERROR(VLOOKUP($B9,MMWR_TRAD_AGG_STATE_COMP[],I$1,0),"ERROR")</f>
        <v>765</v>
      </c>
      <c r="J9" s="114">
        <f t="shared" si="1"/>
        <v>0.72033898305084743</v>
      </c>
      <c r="K9" s="111">
        <f>IFERROR(VLOOKUP($B9,MMWR_TRAD_AGG_STATE_COMP[],K$1,0),"ERROR")</f>
        <v>238</v>
      </c>
      <c r="L9" s="112">
        <f>IFERROR(VLOOKUP($B9,MMWR_TRAD_AGG_STATE_COMP[],L$1,0),"ERROR")</f>
        <v>185</v>
      </c>
      <c r="M9" s="114">
        <f t="shared" si="2"/>
        <v>0.77731092436974791</v>
      </c>
      <c r="N9" s="111">
        <f>IFERROR(VLOOKUP($B9,MMWR_TRAD_AGG_STATE_COMP[],N$1,0),"ERROR")</f>
        <v>367</v>
      </c>
      <c r="O9" s="112">
        <f>IFERROR(VLOOKUP($B9,MMWR_TRAD_AGG_STATE_COMP[],O$1,0),"ERROR")</f>
        <v>214</v>
      </c>
      <c r="P9" s="114">
        <f t="shared" si="3"/>
        <v>0.5831062670299727</v>
      </c>
      <c r="Q9" s="115">
        <f>IFERROR(VLOOKUP($B9,MMWR_TRAD_AGG_STATE_COMP[],Q$1,0),"ERROR")</f>
        <v>89</v>
      </c>
      <c r="R9" s="115">
        <f>IFERROR(VLOOKUP($B9,MMWR_TRAD_AGG_STATE_COMP[],R$1,0),"ERROR")</f>
        <v>1</v>
      </c>
      <c r="S9" s="115">
        <f>IFERROR(VLOOKUP($B9,MMWR_APP_STATE_COMP[],S$1,0),"ERROR")</f>
        <v>619</v>
      </c>
      <c r="T9" s="28"/>
    </row>
    <row r="10" spans="1:20" s="123" customFormat="1" x14ac:dyDescent="0.2">
      <c r="A10" s="107"/>
      <c r="B10" s="127" t="s">
        <v>415</v>
      </c>
      <c r="C10" s="109">
        <f>IFERROR(VLOOKUP($B10,MMWR_TRAD_AGG_STATE_COMP[],C$1,0),"ERROR")</f>
        <v>425</v>
      </c>
      <c r="D10" s="110">
        <f>IFERROR(VLOOKUP($B10,MMWR_TRAD_AGG_STATE_COMP[],D$1,0),"ERROR")</f>
        <v>525.58117647059998</v>
      </c>
      <c r="E10" s="111">
        <f>IFERROR(VLOOKUP($B10,MMWR_TRAD_AGG_STATE_COMP[],E$1,0),"ERROR")</f>
        <v>429</v>
      </c>
      <c r="F10" s="112">
        <f>IFERROR(VLOOKUP($B10,MMWR_TRAD_AGG_STATE_COMP[],F$1,0),"ERROR")</f>
        <v>87</v>
      </c>
      <c r="G10" s="113">
        <f t="shared" si="0"/>
        <v>0.20279720279720279</v>
      </c>
      <c r="H10" s="111">
        <f>IFERROR(VLOOKUP($B10,MMWR_TRAD_AGG_STATE_COMP[],H$1,0),"ERROR")</f>
        <v>617</v>
      </c>
      <c r="I10" s="112">
        <f>IFERROR(VLOOKUP($B10,MMWR_TRAD_AGG_STATE_COMP[],I$1,0),"ERROR")</f>
        <v>444</v>
      </c>
      <c r="J10" s="114">
        <f t="shared" si="1"/>
        <v>0.7196110210696921</v>
      </c>
      <c r="K10" s="111">
        <f>IFERROR(VLOOKUP($B10,MMWR_TRAD_AGG_STATE_COMP[],K$1,0),"ERROR")</f>
        <v>214</v>
      </c>
      <c r="L10" s="112">
        <f>IFERROR(VLOOKUP($B10,MMWR_TRAD_AGG_STATE_COMP[],L$1,0),"ERROR")</f>
        <v>184</v>
      </c>
      <c r="M10" s="114">
        <f t="shared" si="2"/>
        <v>0.85981308411214952</v>
      </c>
      <c r="N10" s="111">
        <f>IFERROR(VLOOKUP($B10,MMWR_TRAD_AGG_STATE_COMP[],N$1,0),"ERROR")</f>
        <v>352</v>
      </c>
      <c r="O10" s="112">
        <f>IFERROR(VLOOKUP($B10,MMWR_TRAD_AGG_STATE_COMP[],O$1,0),"ERROR")</f>
        <v>267</v>
      </c>
      <c r="P10" s="114">
        <f t="shared" si="3"/>
        <v>0.75852272727272729</v>
      </c>
      <c r="Q10" s="115">
        <f>IFERROR(VLOOKUP($B10,MMWR_TRAD_AGG_STATE_COMP[],Q$1,0),"ERROR")</f>
        <v>38</v>
      </c>
      <c r="R10" s="115">
        <f>IFERROR(VLOOKUP($B10,MMWR_TRAD_AGG_STATE_COMP[],R$1,0),"ERROR")</f>
        <v>0</v>
      </c>
      <c r="S10" s="115">
        <f>IFERROR(VLOOKUP($B10,MMWR_APP_STATE_COMP[],S$1,0),"ERROR")</f>
        <v>598</v>
      </c>
      <c r="T10" s="28"/>
    </row>
    <row r="11" spans="1:20" s="123" customFormat="1" x14ac:dyDescent="0.2">
      <c r="A11" s="107"/>
      <c r="B11" s="127" t="s">
        <v>417</v>
      </c>
      <c r="C11" s="109">
        <f>IFERROR(VLOOKUP($B11,MMWR_TRAD_AGG_STATE_COMP[],C$1,0),"ERROR")</f>
        <v>1108</v>
      </c>
      <c r="D11" s="110">
        <f>IFERROR(VLOOKUP($B11,MMWR_TRAD_AGG_STATE_COMP[],D$1,0),"ERROR")</f>
        <v>299.49819494579998</v>
      </c>
      <c r="E11" s="111">
        <f>IFERROR(VLOOKUP($B11,MMWR_TRAD_AGG_STATE_COMP[],E$1,0),"ERROR")</f>
        <v>1478</v>
      </c>
      <c r="F11" s="112">
        <f>IFERROR(VLOOKUP($B11,MMWR_TRAD_AGG_STATE_COMP[],F$1,0),"ERROR")</f>
        <v>196</v>
      </c>
      <c r="G11" s="113">
        <f t="shared" si="0"/>
        <v>0.13261163734776726</v>
      </c>
      <c r="H11" s="111">
        <f>IFERROR(VLOOKUP($B11,MMWR_TRAD_AGG_STATE_COMP[],H$1,0),"ERROR")</f>
        <v>1894</v>
      </c>
      <c r="I11" s="112">
        <f>IFERROR(VLOOKUP($B11,MMWR_TRAD_AGG_STATE_COMP[],I$1,0),"ERROR")</f>
        <v>925</v>
      </c>
      <c r="J11" s="114">
        <f t="shared" si="1"/>
        <v>0.48838437170010562</v>
      </c>
      <c r="K11" s="111">
        <f>IFERROR(VLOOKUP($B11,MMWR_TRAD_AGG_STATE_COMP[],K$1,0),"ERROR")</f>
        <v>1005</v>
      </c>
      <c r="L11" s="112">
        <f>IFERROR(VLOOKUP($B11,MMWR_TRAD_AGG_STATE_COMP[],L$1,0),"ERROR")</f>
        <v>786</v>
      </c>
      <c r="M11" s="114">
        <f t="shared" si="2"/>
        <v>0.78208955223880594</v>
      </c>
      <c r="N11" s="111">
        <f>IFERROR(VLOOKUP($B11,MMWR_TRAD_AGG_STATE_COMP[],N$1,0),"ERROR")</f>
        <v>408</v>
      </c>
      <c r="O11" s="112">
        <f>IFERROR(VLOOKUP($B11,MMWR_TRAD_AGG_STATE_COMP[],O$1,0),"ERROR")</f>
        <v>256</v>
      </c>
      <c r="P11" s="114">
        <f t="shared" si="3"/>
        <v>0.62745098039215685</v>
      </c>
      <c r="Q11" s="115">
        <f>IFERROR(VLOOKUP($B11,MMWR_TRAD_AGG_STATE_COMP[],Q$1,0),"ERROR")</f>
        <v>354</v>
      </c>
      <c r="R11" s="115">
        <f>IFERROR(VLOOKUP($B11,MMWR_TRAD_AGG_STATE_COMP[],R$1,0),"ERROR")</f>
        <v>2</v>
      </c>
      <c r="S11" s="115">
        <f>IFERROR(VLOOKUP($B11,MMWR_APP_STATE_COMP[],S$1,0),"ERROR")</f>
        <v>459</v>
      </c>
      <c r="T11" s="28"/>
    </row>
    <row r="12" spans="1:20" s="123" customFormat="1" x14ac:dyDescent="0.2">
      <c r="A12" s="107"/>
      <c r="B12" s="127" t="s">
        <v>377</v>
      </c>
      <c r="C12" s="109">
        <f>IFERROR(VLOOKUP($B12,MMWR_TRAD_AGG_STATE_COMP[],C$1,0),"ERROR")</f>
        <v>8650</v>
      </c>
      <c r="D12" s="110">
        <f>IFERROR(VLOOKUP($B12,MMWR_TRAD_AGG_STATE_COMP[],D$1,0),"ERROR")</f>
        <v>682.85838150289999</v>
      </c>
      <c r="E12" s="111">
        <f>IFERROR(VLOOKUP($B12,MMWR_TRAD_AGG_STATE_COMP[],E$1,0),"ERROR")</f>
        <v>5222</v>
      </c>
      <c r="F12" s="112">
        <f>IFERROR(VLOOKUP($B12,MMWR_TRAD_AGG_STATE_COMP[],F$1,0),"ERROR")</f>
        <v>1417</v>
      </c>
      <c r="G12" s="113">
        <f t="shared" si="0"/>
        <v>0.27135197242435849</v>
      </c>
      <c r="H12" s="111">
        <f>IFERROR(VLOOKUP($B12,MMWR_TRAD_AGG_STATE_COMP[],H$1,0),"ERROR")</f>
        <v>11440</v>
      </c>
      <c r="I12" s="112">
        <f>IFERROR(VLOOKUP($B12,MMWR_TRAD_AGG_STATE_COMP[],I$1,0),"ERROR")</f>
        <v>8897</v>
      </c>
      <c r="J12" s="114">
        <f t="shared" si="1"/>
        <v>0.77770979020979025</v>
      </c>
      <c r="K12" s="111">
        <f>IFERROR(VLOOKUP($B12,MMWR_TRAD_AGG_STATE_COMP[],K$1,0),"ERROR")</f>
        <v>3875</v>
      </c>
      <c r="L12" s="112">
        <f>IFERROR(VLOOKUP($B12,MMWR_TRAD_AGG_STATE_COMP[],L$1,0),"ERROR")</f>
        <v>3400</v>
      </c>
      <c r="M12" s="114">
        <f t="shared" si="2"/>
        <v>0.8774193548387097</v>
      </c>
      <c r="N12" s="111">
        <f>IFERROR(VLOOKUP($B12,MMWR_TRAD_AGG_STATE_COMP[],N$1,0),"ERROR")</f>
        <v>2995</v>
      </c>
      <c r="O12" s="112">
        <f>IFERROR(VLOOKUP($B12,MMWR_TRAD_AGG_STATE_COMP[],O$1,0),"ERROR")</f>
        <v>2061</v>
      </c>
      <c r="P12" s="114">
        <f t="shared" si="3"/>
        <v>0.68814691151919871</v>
      </c>
      <c r="Q12" s="115">
        <f>IFERROR(VLOOKUP($B12,MMWR_TRAD_AGG_STATE_COMP[],Q$1,0),"ERROR")</f>
        <v>409</v>
      </c>
      <c r="R12" s="115">
        <f>IFERROR(VLOOKUP($B12,MMWR_TRAD_AGG_STATE_COMP[],R$1,0),"ERROR")</f>
        <v>6</v>
      </c>
      <c r="S12" s="115">
        <f>IFERROR(VLOOKUP($B12,MMWR_APP_STATE_COMP[],S$1,0),"ERROR")</f>
        <v>5765</v>
      </c>
      <c r="T12" s="28"/>
    </row>
    <row r="13" spans="1:20" s="123" customFormat="1" x14ac:dyDescent="0.2">
      <c r="A13" s="107"/>
      <c r="B13" s="127" t="s">
        <v>372</v>
      </c>
      <c r="C13" s="109">
        <f>IFERROR(VLOOKUP($B13,MMWR_TRAD_AGG_STATE_COMP[],C$1,0),"ERROR")</f>
        <v>4103</v>
      </c>
      <c r="D13" s="110">
        <f>IFERROR(VLOOKUP($B13,MMWR_TRAD_AGG_STATE_COMP[],D$1,0),"ERROR")</f>
        <v>583.63953204970005</v>
      </c>
      <c r="E13" s="111">
        <f>IFERROR(VLOOKUP($B13,MMWR_TRAD_AGG_STATE_COMP[],E$1,0),"ERROR")</f>
        <v>4606</v>
      </c>
      <c r="F13" s="112">
        <f>IFERROR(VLOOKUP($B13,MMWR_TRAD_AGG_STATE_COMP[],F$1,0),"ERROR")</f>
        <v>1040</v>
      </c>
      <c r="G13" s="113">
        <f t="shared" si="0"/>
        <v>0.22579244463742945</v>
      </c>
      <c r="H13" s="111">
        <f>IFERROR(VLOOKUP($B13,MMWR_TRAD_AGG_STATE_COMP[],H$1,0),"ERROR")</f>
        <v>6065</v>
      </c>
      <c r="I13" s="112">
        <f>IFERROR(VLOOKUP($B13,MMWR_TRAD_AGG_STATE_COMP[],I$1,0),"ERROR")</f>
        <v>4470</v>
      </c>
      <c r="J13" s="114">
        <f t="shared" si="1"/>
        <v>0.73701566364385818</v>
      </c>
      <c r="K13" s="111">
        <f>IFERROR(VLOOKUP($B13,MMWR_TRAD_AGG_STATE_COMP[],K$1,0),"ERROR")</f>
        <v>2882</v>
      </c>
      <c r="L13" s="112">
        <f>IFERROR(VLOOKUP($B13,MMWR_TRAD_AGG_STATE_COMP[],L$1,0),"ERROR")</f>
        <v>2341</v>
      </c>
      <c r="M13" s="114">
        <f t="shared" si="2"/>
        <v>0.81228313671061758</v>
      </c>
      <c r="N13" s="111">
        <f>IFERROR(VLOOKUP($B13,MMWR_TRAD_AGG_STATE_COMP[],N$1,0),"ERROR")</f>
        <v>1338</v>
      </c>
      <c r="O13" s="112">
        <f>IFERROR(VLOOKUP($B13,MMWR_TRAD_AGG_STATE_COMP[],O$1,0),"ERROR")</f>
        <v>1004</v>
      </c>
      <c r="P13" s="114">
        <f t="shared" si="3"/>
        <v>0.75037369207772797</v>
      </c>
      <c r="Q13" s="115">
        <f>IFERROR(VLOOKUP($B13,MMWR_TRAD_AGG_STATE_COMP[],Q$1,0),"ERROR")</f>
        <v>788</v>
      </c>
      <c r="R13" s="115">
        <f>IFERROR(VLOOKUP($B13,MMWR_TRAD_AGG_STATE_COMP[],R$1,0),"ERROR")</f>
        <v>12</v>
      </c>
      <c r="S13" s="115">
        <f>IFERROR(VLOOKUP($B13,MMWR_APP_STATE_COMP[],S$1,0),"ERROR")</f>
        <v>3394</v>
      </c>
      <c r="T13" s="28"/>
    </row>
    <row r="14" spans="1:20" s="123" customFormat="1" x14ac:dyDescent="0.2">
      <c r="A14" s="107"/>
      <c r="B14" s="127" t="s">
        <v>416</v>
      </c>
      <c r="C14" s="109">
        <f>IFERROR(VLOOKUP($B14,MMWR_TRAD_AGG_STATE_COMP[],C$1,0),"ERROR")</f>
        <v>1175</v>
      </c>
      <c r="D14" s="110">
        <f>IFERROR(VLOOKUP($B14,MMWR_TRAD_AGG_STATE_COMP[],D$1,0),"ERROR")</f>
        <v>320.17446808509999</v>
      </c>
      <c r="E14" s="111">
        <f>IFERROR(VLOOKUP($B14,MMWR_TRAD_AGG_STATE_COMP[],E$1,0),"ERROR")</f>
        <v>1190</v>
      </c>
      <c r="F14" s="112">
        <f>IFERROR(VLOOKUP($B14,MMWR_TRAD_AGG_STATE_COMP[],F$1,0),"ERROR")</f>
        <v>209</v>
      </c>
      <c r="G14" s="113">
        <f t="shared" si="0"/>
        <v>0.17563025210084032</v>
      </c>
      <c r="H14" s="111">
        <f>IFERROR(VLOOKUP($B14,MMWR_TRAD_AGG_STATE_COMP[],H$1,0),"ERROR")</f>
        <v>1794</v>
      </c>
      <c r="I14" s="112">
        <f>IFERROR(VLOOKUP($B14,MMWR_TRAD_AGG_STATE_COMP[],I$1,0),"ERROR")</f>
        <v>1114</v>
      </c>
      <c r="J14" s="114">
        <f t="shared" si="1"/>
        <v>0.62095875139353396</v>
      </c>
      <c r="K14" s="111">
        <f>IFERROR(VLOOKUP($B14,MMWR_TRAD_AGG_STATE_COMP[],K$1,0),"ERROR")</f>
        <v>406</v>
      </c>
      <c r="L14" s="112">
        <f>IFERROR(VLOOKUP($B14,MMWR_TRAD_AGG_STATE_COMP[],L$1,0),"ERROR")</f>
        <v>326</v>
      </c>
      <c r="M14" s="114">
        <f t="shared" si="2"/>
        <v>0.80295566502463056</v>
      </c>
      <c r="N14" s="111">
        <f>IFERROR(VLOOKUP($B14,MMWR_TRAD_AGG_STATE_COMP[],N$1,0),"ERROR")</f>
        <v>240</v>
      </c>
      <c r="O14" s="112">
        <f>IFERROR(VLOOKUP($B14,MMWR_TRAD_AGG_STATE_COMP[],O$1,0),"ERROR")</f>
        <v>149</v>
      </c>
      <c r="P14" s="114">
        <f t="shared" si="3"/>
        <v>0.62083333333333335</v>
      </c>
      <c r="Q14" s="115">
        <f>IFERROR(VLOOKUP($B14,MMWR_TRAD_AGG_STATE_COMP[],Q$1,0),"ERROR")</f>
        <v>172</v>
      </c>
      <c r="R14" s="115">
        <f>IFERROR(VLOOKUP($B14,MMWR_TRAD_AGG_STATE_COMP[],R$1,0),"ERROR")</f>
        <v>4</v>
      </c>
      <c r="S14" s="115">
        <f>IFERROR(VLOOKUP($B14,MMWR_APP_STATE_COMP[],S$1,0),"ERROR")</f>
        <v>636</v>
      </c>
      <c r="T14" s="28"/>
    </row>
    <row r="15" spans="1:20" s="123" customFormat="1" x14ac:dyDescent="0.2">
      <c r="A15" s="107"/>
      <c r="B15" s="127" t="s">
        <v>375</v>
      </c>
      <c r="C15" s="109">
        <f>IFERROR(VLOOKUP($B15,MMWR_TRAD_AGG_STATE_COMP[],C$1,0),"ERROR")</f>
        <v>1801</v>
      </c>
      <c r="D15" s="110">
        <f>IFERROR(VLOOKUP($B15,MMWR_TRAD_AGG_STATE_COMP[],D$1,0),"ERROR")</f>
        <v>345.56635202669997</v>
      </c>
      <c r="E15" s="111">
        <f>IFERROR(VLOOKUP($B15,MMWR_TRAD_AGG_STATE_COMP[],E$1,0),"ERROR")</f>
        <v>4289</v>
      </c>
      <c r="F15" s="112">
        <f>IFERROR(VLOOKUP($B15,MMWR_TRAD_AGG_STATE_COMP[],F$1,0),"ERROR")</f>
        <v>1038</v>
      </c>
      <c r="G15" s="113">
        <f t="shared" si="0"/>
        <v>0.24201445558405224</v>
      </c>
      <c r="H15" s="111">
        <f>IFERROR(VLOOKUP($B15,MMWR_TRAD_AGG_STATE_COMP[],H$1,0),"ERROR")</f>
        <v>3516</v>
      </c>
      <c r="I15" s="112">
        <f>IFERROR(VLOOKUP($B15,MMWR_TRAD_AGG_STATE_COMP[],I$1,0),"ERROR")</f>
        <v>1924</v>
      </c>
      <c r="J15" s="114">
        <f t="shared" si="1"/>
        <v>0.54721274175199086</v>
      </c>
      <c r="K15" s="111">
        <f>IFERROR(VLOOKUP($B15,MMWR_TRAD_AGG_STATE_COMP[],K$1,0),"ERROR")</f>
        <v>1419</v>
      </c>
      <c r="L15" s="112">
        <f>IFERROR(VLOOKUP($B15,MMWR_TRAD_AGG_STATE_COMP[],L$1,0),"ERROR")</f>
        <v>1202</v>
      </c>
      <c r="M15" s="114">
        <f t="shared" si="2"/>
        <v>0.84707540521494007</v>
      </c>
      <c r="N15" s="111">
        <f>IFERROR(VLOOKUP($B15,MMWR_TRAD_AGG_STATE_COMP[],N$1,0),"ERROR")</f>
        <v>2351</v>
      </c>
      <c r="O15" s="112">
        <f>IFERROR(VLOOKUP($B15,MMWR_TRAD_AGG_STATE_COMP[],O$1,0),"ERROR")</f>
        <v>1654</v>
      </c>
      <c r="P15" s="114">
        <f t="shared" si="3"/>
        <v>0.70353041259038707</v>
      </c>
      <c r="Q15" s="115">
        <f>IFERROR(VLOOKUP($B15,MMWR_TRAD_AGG_STATE_COMP[],Q$1,0),"ERROR")</f>
        <v>758</v>
      </c>
      <c r="R15" s="115">
        <f>IFERROR(VLOOKUP($B15,MMWR_TRAD_AGG_STATE_COMP[],R$1,0),"ERROR")</f>
        <v>3</v>
      </c>
      <c r="S15" s="115">
        <f>IFERROR(VLOOKUP($B15,MMWR_APP_STATE_COMP[],S$1,0),"ERROR")</f>
        <v>4059</v>
      </c>
      <c r="T15" s="28"/>
    </row>
    <row r="16" spans="1:20" s="123" customFormat="1" x14ac:dyDescent="0.2">
      <c r="A16" s="107"/>
      <c r="B16" s="127" t="s">
        <v>60</v>
      </c>
      <c r="C16" s="109">
        <f>IFERROR(VLOOKUP($B16,MMWR_TRAD_AGG_STATE_COMP[],C$1,0),"ERROR")</f>
        <v>3936</v>
      </c>
      <c r="D16" s="110">
        <f>IFERROR(VLOOKUP($B16,MMWR_TRAD_AGG_STATE_COMP[],D$1,0),"ERROR")</f>
        <v>291.09908536590001</v>
      </c>
      <c r="E16" s="111">
        <f>IFERROR(VLOOKUP($B16,MMWR_TRAD_AGG_STATE_COMP[],E$1,0),"ERROR")</f>
        <v>8821</v>
      </c>
      <c r="F16" s="112">
        <f>IFERROR(VLOOKUP($B16,MMWR_TRAD_AGG_STATE_COMP[],F$1,0),"ERROR")</f>
        <v>2144</v>
      </c>
      <c r="G16" s="113">
        <f t="shared" si="0"/>
        <v>0.24305634281827457</v>
      </c>
      <c r="H16" s="111">
        <f>IFERROR(VLOOKUP($B16,MMWR_TRAD_AGG_STATE_COMP[],H$1,0),"ERROR")</f>
        <v>7752</v>
      </c>
      <c r="I16" s="112">
        <f>IFERROR(VLOOKUP($B16,MMWR_TRAD_AGG_STATE_COMP[],I$1,0),"ERROR")</f>
        <v>4074</v>
      </c>
      <c r="J16" s="114">
        <f t="shared" si="1"/>
        <v>0.52554179566563464</v>
      </c>
      <c r="K16" s="111">
        <f>IFERROR(VLOOKUP($B16,MMWR_TRAD_AGG_STATE_COMP[],K$1,0),"ERROR")</f>
        <v>3995</v>
      </c>
      <c r="L16" s="112">
        <f>IFERROR(VLOOKUP($B16,MMWR_TRAD_AGG_STATE_COMP[],L$1,0),"ERROR")</f>
        <v>3120</v>
      </c>
      <c r="M16" s="114">
        <f t="shared" si="2"/>
        <v>0.78097622027534419</v>
      </c>
      <c r="N16" s="111">
        <f>IFERROR(VLOOKUP($B16,MMWR_TRAD_AGG_STATE_COMP[],N$1,0),"ERROR")</f>
        <v>5550</v>
      </c>
      <c r="O16" s="112">
        <f>IFERROR(VLOOKUP($B16,MMWR_TRAD_AGG_STATE_COMP[],O$1,0),"ERROR")</f>
        <v>1917</v>
      </c>
      <c r="P16" s="114">
        <f t="shared" si="3"/>
        <v>0.34540540540540543</v>
      </c>
      <c r="Q16" s="115">
        <f>IFERROR(VLOOKUP($B16,MMWR_TRAD_AGG_STATE_COMP[],Q$1,0),"ERROR")</f>
        <v>1670</v>
      </c>
      <c r="R16" s="115">
        <f>IFERROR(VLOOKUP($B16,MMWR_TRAD_AGG_STATE_COMP[],R$1,0),"ERROR")</f>
        <v>12</v>
      </c>
      <c r="S16" s="115">
        <f>IFERROR(VLOOKUP($B16,MMWR_APP_STATE_COMP[],S$1,0),"ERROR")</f>
        <v>5236</v>
      </c>
      <c r="T16" s="28"/>
    </row>
    <row r="17" spans="1:20" s="123" customFormat="1" x14ac:dyDescent="0.2">
      <c r="A17" s="107"/>
      <c r="B17" s="127" t="s">
        <v>383</v>
      </c>
      <c r="C17" s="109">
        <f>IFERROR(VLOOKUP($B17,MMWR_TRAD_AGG_STATE_COMP[],C$1,0),"ERROR")</f>
        <v>14904</v>
      </c>
      <c r="D17" s="110">
        <f>IFERROR(VLOOKUP($B17,MMWR_TRAD_AGG_STATE_COMP[],D$1,0),"ERROR")</f>
        <v>304.73027375200002</v>
      </c>
      <c r="E17" s="111">
        <f>IFERROR(VLOOKUP($B17,MMWR_TRAD_AGG_STATE_COMP[],E$1,0),"ERROR")</f>
        <v>17819</v>
      </c>
      <c r="F17" s="112">
        <f>IFERROR(VLOOKUP($B17,MMWR_TRAD_AGG_STATE_COMP[],F$1,0),"ERROR")</f>
        <v>4618</v>
      </c>
      <c r="G17" s="113">
        <f t="shared" si="0"/>
        <v>0.25916156911162241</v>
      </c>
      <c r="H17" s="111">
        <f>IFERROR(VLOOKUP($B17,MMWR_TRAD_AGG_STATE_COMP[],H$1,0),"ERROR")</f>
        <v>19918</v>
      </c>
      <c r="I17" s="112">
        <f>IFERROR(VLOOKUP($B17,MMWR_TRAD_AGG_STATE_COMP[],I$1,0),"ERROR")</f>
        <v>13453</v>
      </c>
      <c r="J17" s="114">
        <f t="shared" si="1"/>
        <v>0.67541921879706801</v>
      </c>
      <c r="K17" s="111">
        <f>IFERROR(VLOOKUP($B17,MMWR_TRAD_AGG_STATE_COMP[],K$1,0),"ERROR")</f>
        <v>9460</v>
      </c>
      <c r="L17" s="112">
        <f>IFERROR(VLOOKUP($B17,MMWR_TRAD_AGG_STATE_COMP[],L$1,0),"ERROR")</f>
        <v>7415</v>
      </c>
      <c r="M17" s="114">
        <f t="shared" si="2"/>
        <v>0.78382663847780132</v>
      </c>
      <c r="N17" s="111">
        <f>IFERROR(VLOOKUP($B17,MMWR_TRAD_AGG_STATE_COMP[],N$1,0),"ERROR")</f>
        <v>7051</v>
      </c>
      <c r="O17" s="112">
        <f>IFERROR(VLOOKUP($B17,MMWR_TRAD_AGG_STATE_COMP[],O$1,0),"ERROR")</f>
        <v>4739</v>
      </c>
      <c r="P17" s="114">
        <f t="shared" si="3"/>
        <v>0.67210324776627428</v>
      </c>
      <c r="Q17" s="115">
        <f>IFERROR(VLOOKUP($B17,MMWR_TRAD_AGG_STATE_COMP[],Q$1,0),"ERROR")</f>
        <v>1247</v>
      </c>
      <c r="R17" s="115">
        <f>IFERROR(VLOOKUP($B17,MMWR_TRAD_AGG_STATE_COMP[],R$1,0),"ERROR")</f>
        <v>47</v>
      </c>
      <c r="S17" s="115">
        <f>IFERROR(VLOOKUP($B17,MMWR_APP_STATE_COMP[],S$1,0),"ERROR")</f>
        <v>10043</v>
      </c>
      <c r="T17" s="28"/>
    </row>
    <row r="18" spans="1:20" s="123" customFormat="1" x14ac:dyDescent="0.2">
      <c r="A18" s="107"/>
      <c r="B18" s="127" t="s">
        <v>376</v>
      </c>
      <c r="C18" s="109">
        <f>IFERROR(VLOOKUP($B18,MMWR_TRAD_AGG_STATE_COMP[],C$1,0),"ERROR")</f>
        <v>6321</v>
      </c>
      <c r="D18" s="110">
        <f>IFERROR(VLOOKUP($B18,MMWR_TRAD_AGG_STATE_COMP[],D$1,0),"ERROR")</f>
        <v>457.96978326210001</v>
      </c>
      <c r="E18" s="111">
        <f>IFERROR(VLOOKUP($B18,MMWR_TRAD_AGG_STATE_COMP[],E$1,0),"ERROR")</f>
        <v>9167</v>
      </c>
      <c r="F18" s="112">
        <f>IFERROR(VLOOKUP($B18,MMWR_TRAD_AGG_STATE_COMP[],F$1,0),"ERROR")</f>
        <v>2551</v>
      </c>
      <c r="G18" s="113">
        <f t="shared" si="0"/>
        <v>0.27828078978946219</v>
      </c>
      <c r="H18" s="111">
        <f>IFERROR(VLOOKUP($B18,MMWR_TRAD_AGG_STATE_COMP[],H$1,0),"ERROR")</f>
        <v>10215</v>
      </c>
      <c r="I18" s="112">
        <f>IFERROR(VLOOKUP($B18,MMWR_TRAD_AGG_STATE_COMP[],I$1,0),"ERROR")</f>
        <v>7488</v>
      </c>
      <c r="J18" s="114">
        <f t="shared" si="1"/>
        <v>0.7330396475770925</v>
      </c>
      <c r="K18" s="111">
        <f>IFERROR(VLOOKUP($B18,MMWR_TRAD_AGG_STATE_COMP[],K$1,0),"ERROR")</f>
        <v>1890</v>
      </c>
      <c r="L18" s="112">
        <f>IFERROR(VLOOKUP($B18,MMWR_TRAD_AGG_STATE_COMP[],L$1,0),"ERROR")</f>
        <v>1573</v>
      </c>
      <c r="M18" s="114">
        <f t="shared" si="2"/>
        <v>0.83227513227513228</v>
      </c>
      <c r="N18" s="111">
        <f>IFERROR(VLOOKUP($B18,MMWR_TRAD_AGG_STATE_COMP[],N$1,0),"ERROR")</f>
        <v>6435</v>
      </c>
      <c r="O18" s="112">
        <f>IFERROR(VLOOKUP($B18,MMWR_TRAD_AGG_STATE_COMP[],O$1,0),"ERROR")</f>
        <v>5164</v>
      </c>
      <c r="P18" s="114">
        <f t="shared" si="3"/>
        <v>0.80248640248640246</v>
      </c>
      <c r="Q18" s="115">
        <f>IFERROR(VLOOKUP($B18,MMWR_TRAD_AGG_STATE_COMP[],Q$1,0),"ERROR")</f>
        <v>1614</v>
      </c>
      <c r="R18" s="115">
        <f>IFERROR(VLOOKUP($B18,MMWR_TRAD_AGG_STATE_COMP[],R$1,0),"ERROR")</f>
        <v>15</v>
      </c>
      <c r="S18" s="115">
        <f>IFERROR(VLOOKUP($B18,MMWR_APP_STATE_COMP[],S$1,0),"ERROR")</f>
        <v>7398</v>
      </c>
      <c r="T18" s="28"/>
    </row>
    <row r="19" spans="1:20" s="123" customFormat="1" x14ac:dyDescent="0.2">
      <c r="A19" s="107"/>
      <c r="B19" s="127" t="s">
        <v>373</v>
      </c>
      <c r="C19" s="109">
        <f>IFERROR(VLOOKUP($B19,MMWR_TRAD_AGG_STATE_COMP[],C$1,0),"ERROR")</f>
        <v>282</v>
      </c>
      <c r="D19" s="110">
        <f>IFERROR(VLOOKUP($B19,MMWR_TRAD_AGG_STATE_COMP[],D$1,0),"ERROR")</f>
        <v>229.1382978723</v>
      </c>
      <c r="E19" s="111">
        <f>IFERROR(VLOOKUP($B19,MMWR_TRAD_AGG_STATE_COMP[],E$1,0),"ERROR")</f>
        <v>956</v>
      </c>
      <c r="F19" s="112">
        <f>IFERROR(VLOOKUP($B19,MMWR_TRAD_AGG_STATE_COMP[],F$1,0),"ERROR")</f>
        <v>202</v>
      </c>
      <c r="G19" s="113">
        <f t="shared" si="0"/>
        <v>0.21129707112970711</v>
      </c>
      <c r="H19" s="111">
        <f>IFERROR(VLOOKUP($B19,MMWR_TRAD_AGG_STATE_COMP[],H$1,0),"ERROR")</f>
        <v>561</v>
      </c>
      <c r="I19" s="112">
        <f>IFERROR(VLOOKUP($B19,MMWR_TRAD_AGG_STATE_COMP[],I$1,0),"ERROR")</f>
        <v>263</v>
      </c>
      <c r="J19" s="114">
        <f t="shared" si="1"/>
        <v>0.46880570409982175</v>
      </c>
      <c r="K19" s="111">
        <f>IFERROR(VLOOKUP($B19,MMWR_TRAD_AGG_STATE_COMP[],K$1,0),"ERROR")</f>
        <v>229</v>
      </c>
      <c r="L19" s="112">
        <f>IFERROR(VLOOKUP($B19,MMWR_TRAD_AGG_STATE_COMP[],L$1,0),"ERROR")</f>
        <v>190</v>
      </c>
      <c r="M19" s="114">
        <f t="shared" si="2"/>
        <v>0.82969432314410485</v>
      </c>
      <c r="N19" s="111">
        <f>IFERROR(VLOOKUP($B19,MMWR_TRAD_AGG_STATE_COMP[],N$1,0),"ERROR")</f>
        <v>196</v>
      </c>
      <c r="O19" s="112">
        <f>IFERROR(VLOOKUP($B19,MMWR_TRAD_AGG_STATE_COMP[],O$1,0),"ERROR")</f>
        <v>106</v>
      </c>
      <c r="P19" s="114">
        <f t="shared" si="3"/>
        <v>0.54081632653061229</v>
      </c>
      <c r="Q19" s="115">
        <f>IFERROR(VLOOKUP($B19,MMWR_TRAD_AGG_STATE_COMP[],Q$1,0),"ERROR")</f>
        <v>206</v>
      </c>
      <c r="R19" s="115">
        <f>IFERROR(VLOOKUP($B19,MMWR_TRAD_AGG_STATE_COMP[],R$1,0),"ERROR")</f>
        <v>3</v>
      </c>
      <c r="S19" s="115">
        <f>IFERROR(VLOOKUP($B19,MMWR_APP_STATE_COMP[],S$1,0),"ERROR")</f>
        <v>283</v>
      </c>
      <c r="T19" s="28"/>
    </row>
    <row r="20" spans="1:20" s="123" customFormat="1" x14ac:dyDescent="0.2">
      <c r="A20" s="107"/>
      <c r="B20" s="127" t="s">
        <v>418</v>
      </c>
      <c r="C20" s="109">
        <f>IFERROR(VLOOKUP($B20,MMWR_TRAD_AGG_STATE_COMP[],C$1,0),"ERROR")</f>
        <v>490</v>
      </c>
      <c r="D20" s="110">
        <f>IFERROR(VLOOKUP($B20,MMWR_TRAD_AGG_STATE_COMP[],D$1,0),"ERROR")</f>
        <v>374.58367346940003</v>
      </c>
      <c r="E20" s="111">
        <f>IFERROR(VLOOKUP($B20,MMWR_TRAD_AGG_STATE_COMP[],E$1,0),"ERROR")</f>
        <v>476</v>
      </c>
      <c r="F20" s="112">
        <f>IFERROR(VLOOKUP($B20,MMWR_TRAD_AGG_STATE_COMP[],F$1,0),"ERROR")</f>
        <v>155</v>
      </c>
      <c r="G20" s="113">
        <f t="shared" si="0"/>
        <v>0.32563025210084034</v>
      </c>
      <c r="H20" s="111">
        <f>IFERROR(VLOOKUP($B20,MMWR_TRAD_AGG_STATE_COMP[],H$1,0),"ERROR")</f>
        <v>870</v>
      </c>
      <c r="I20" s="112">
        <f>IFERROR(VLOOKUP($B20,MMWR_TRAD_AGG_STATE_COMP[],I$1,0),"ERROR")</f>
        <v>560</v>
      </c>
      <c r="J20" s="114">
        <f t="shared" si="1"/>
        <v>0.64367816091954022</v>
      </c>
      <c r="K20" s="111">
        <f>IFERROR(VLOOKUP($B20,MMWR_TRAD_AGG_STATE_COMP[],K$1,0),"ERROR")</f>
        <v>237</v>
      </c>
      <c r="L20" s="112">
        <f>IFERROR(VLOOKUP($B20,MMWR_TRAD_AGG_STATE_COMP[],L$1,0),"ERROR")</f>
        <v>156</v>
      </c>
      <c r="M20" s="114">
        <f t="shared" si="2"/>
        <v>0.65822784810126578</v>
      </c>
      <c r="N20" s="111">
        <f>IFERROR(VLOOKUP($B20,MMWR_TRAD_AGG_STATE_COMP[],N$1,0),"ERROR")</f>
        <v>149</v>
      </c>
      <c r="O20" s="112">
        <f>IFERROR(VLOOKUP($B20,MMWR_TRAD_AGG_STATE_COMP[],O$1,0),"ERROR")</f>
        <v>76</v>
      </c>
      <c r="P20" s="114">
        <f t="shared" si="3"/>
        <v>0.51006711409395977</v>
      </c>
      <c r="Q20" s="115">
        <f>IFERROR(VLOOKUP($B20,MMWR_TRAD_AGG_STATE_COMP[],Q$1,0),"ERROR")</f>
        <v>71</v>
      </c>
      <c r="R20" s="115">
        <f>IFERROR(VLOOKUP($B20,MMWR_TRAD_AGG_STATE_COMP[],R$1,0),"ERROR")</f>
        <v>1</v>
      </c>
      <c r="S20" s="115">
        <f>IFERROR(VLOOKUP($B20,MMWR_APP_STATE_COMP[],S$1,0),"ERROR")</f>
        <v>101</v>
      </c>
      <c r="T20" s="28"/>
    </row>
    <row r="21" spans="1:20" s="123" customFormat="1" x14ac:dyDescent="0.2">
      <c r="A21" s="107"/>
      <c r="B21" s="127" t="s">
        <v>379</v>
      </c>
      <c r="C21" s="109">
        <f>IFERROR(VLOOKUP($B21,MMWR_TRAD_AGG_STATE_COMP[],C$1,0),"ERROR")</f>
        <v>16964</v>
      </c>
      <c r="D21" s="110">
        <f>IFERROR(VLOOKUP($B21,MMWR_TRAD_AGG_STATE_COMP[],D$1,0),"ERROR")</f>
        <v>403.9522518274</v>
      </c>
      <c r="E21" s="111">
        <f>IFERROR(VLOOKUP($B21,MMWR_TRAD_AGG_STATE_COMP[],E$1,0),"ERROR")</f>
        <v>11407</v>
      </c>
      <c r="F21" s="112">
        <f>IFERROR(VLOOKUP($B21,MMWR_TRAD_AGG_STATE_COMP[],F$1,0),"ERROR")</f>
        <v>2683</v>
      </c>
      <c r="G21" s="113">
        <f t="shared" si="0"/>
        <v>0.2352064521784869</v>
      </c>
      <c r="H21" s="111">
        <f>IFERROR(VLOOKUP($B21,MMWR_TRAD_AGG_STATE_COMP[],H$1,0),"ERROR")</f>
        <v>21852</v>
      </c>
      <c r="I21" s="112">
        <f>IFERROR(VLOOKUP($B21,MMWR_TRAD_AGG_STATE_COMP[],I$1,0),"ERROR")</f>
        <v>14999</v>
      </c>
      <c r="J21" s="114">
        <f t="shared" si="1"/>
        <v>0.6863902617609372</v>
      </c>
      <c r="K21" s="111">
        <f>IFERROR(VLOOKUP($B21,MMWR_TRAD_AGG_STATE_COMP[],K$1,0),"ERROR")</f>
        <v>9326</v>
      </c>
      <c r="L21" s="112">
        <f>IFERROR(VLOOKUP($B21,MMWR_TRAD_AGG_STATE_COMP[],L$1,0),"ERROR")</f>
        <v>8155</v>
      </c>
      <c r="M21" s="114">
        <f t="shared" si="2"/>
        <v>0.87443705768818358</v>
      </c>
      <c r="N21" s="111">
        <f>IFERROR(VLOOKUP($B21,MMWR_TRAD_AGG_STATE_COMP[],N$1,0),"ERROR")</f>
        <v>7482</v>
      </c>
      <c r="O21" s="112">
        <f>IFERROR(VLOOKUP($B21,MMWR_TRAD_AGG_STATE_COMP[],O$1,0),"ERROR")</f>
        <v>5536</v>
      </c>
      <c r="P21" s="114">
        <f t="shared" si="3"/>
        <v>0.73990911520983693</v>
      </c>
      <c r="Q21" s="115">
        <f>IFERROR(VLOOKUP($B21,MMWR_TRAD_AGG_STATE_COMP[],Q$1,0),"ERROR")</f>
        <v>999</v>
      </c>
      <c r="R21" s="115">
        <f>IFERROR(VLOOKUP($B21,MMWR_TRAD_AGG_STATE_COMP[],R$1,0),"ERROR")</f>
        <v>17</v>
      </c>
      <c r="S21" s="115">
        <f>IFERROR(VLOOKUP($B21,MMWR_APP_STATE_COMP[],S$1,0),"ERROR")</f>
        <v>15278</v>
      </c>
      <c r="T21" s="28"/>
    </row>
    <row r="22" spans="1:20" s="123" customFormat="1" x14ac:dyDescent="0.2">
      <c r="A22" s="107"/>
      <c r="B22" s="127" t="s">
        <v>380</v>
      </c>
      <c r="C22" s="109">
        <f>IFERROR(VLOOKUP($B22,MMWR_TRAD_AGG_STATE_COMP[],C$1,0),"ERROR")</f>
        <v>1951</v>
      </c>
      <c r="D22" s="110">
        <f>IFERROR(VLOOKUP($B22,MMWR_TRAD_AGG_STATE_COMP[],D$1,0),"ERROR")</f>
        <v>269.5222962583</v>
      </c>
      <c r="E22" s="111">
        <f>IFERROR(VLOOKUP($B22,MMWR_TRAD_AGG_STATE_COMP[],E$1,0),"ERROR")</f>
        <v>2789</v>
      </c>
      <c r="F22" s="112">
        <f>IFERROR(VLOOKUP($B22,MMWR_TRAD_AGG_STATE_COMP[],F$1,0),"ERROR")</f>
        <v>570</v>
      </c>
      <c r="G22" s="113">
        <f t="shared" si="0"/>
        <v>0.20437432771602726</v>
      </c>
      <c r="H22" s="111">
        <f>IFERROR(VLOOKUP($B22,MMWR_TRAD_AGG_STATE_COMP[],H$1,0),"ERROR")</f>
        <v>3193</v>
      </c>
      <c r="I22" s="112">
        <f>IFERROR(VLOOKUP($B22,MMWR_TRAD_AGG_STATE_COMP[],I$1,0),"ERROR")</f>
        <v>2159</v>
      </c>
      <c r="J22" s="114">
        <f t="shared" si="1"/>
        <v>0.67616661446915127</v>
      </c>
      <c r="K22" s="111">
        <f>IFERROR(VLOOKUP($B22,MMWR_TRAD_AGG_STATE_COMP[],K$1,0),"ERROR")</f>
        <v>439</v>
      </c>
      <c r="L22" s="112">
        <f>IFERROR(VLOOKUP($B22,MMWR_TRAD_AGG_STATE_COMP[],L$1,0),"ERROR")</f>
        <v>335</v>
      </c>
      <c r="M22" s="114">
        <f t="shared" si="2"/>
        <v>0.7630979498861048</v>
      </c>
      <c r="N22" s="111">
        <f>IFERROR(VLOOKUP($B22,MMWR_TRAD_AGG_STATE_COMP[],N$1,0),"ERROR")</f>
        <v>1408</v>
      </c>
      <c r="O22" s="112">
        <f>IFERROR(VLOOKUP($B22,MMWR_TRAD_AGG_STATE_COMP[],O$1,0),"ERROR")</f>
        <v>1023</v>
      </c>
      <c r="P22" s="114">
        <f t="shared" si="3"/>
        <v>0.7265625</v>
      </c>
      <c r="Q22" s="115">
        <f>IFERROR(VLOOKUP($B22,MMWR_TRAD_AGG_STATE_COMP[],Q$1,0),"ERROR")</f>
        <v>351</v>
      </c>
      <c r="R22" s="115">
        <f>IFERROR(VLOOKUP($B22,MMWR_TRAD_AGG_STATE_COMP[],R$1,0),"ERROR")</f>
        <v>14</v>
      </c>
      <c r="S22" s="115">
        <f>IFERROR(VLOOKUP($B22,MMWR_APP_STATE_COMP[],S$1,0),"ERROR")</f>
        <v>2515</v>
      </c>
      <c r="T22" s="28"/>
    </row>
    <row r="23" spans="1:20" s="123" customFormat="1" x14ac:dyDescent="0.2">
      <c r="A23" s="107"/>
      <c r="B23" s="126" t="s">
        <v>391</v>
      </c>
      <c r="C23" s="102">
        <f>IF(SUM(C24:C35)&lt;&gt;VLOOKUP($B23,MMWR_TRAD_AGG_ST_DISTRICT_COMP[],C$1,0),"ERROR",
VLOOKUP($B23,MMWR_TRAD_AGG_ST_DISTRICT_COMP[],C$1,0))</f>
        <v>33302</v>
      </c>
      <c r="D23" s="103">
        <f>IFERROR(VLOOKUP($B23,MMWR_TRAD_AGG_ST_DISTRICT_COMP[],D$1,0),"ERROR")</f>
        <v>379.05567233199997</v>
      </c>
      <c r="E23" s="102">
        <f>IF(SUM(E24:E35)&lt;&gt;VLOOKUP($B23,MMWR_TRAD_AGG_ST_DISTRICT_COMP[],E$1,0),"ERROR",
VLOOKUP($B23,MMWR_TRAD_AGG_ST_DISTRICT_COMP[],E$1,0))</f>
        <v>49237</v>
      </c>
      <c r="F23" s="102">
        <f>IF(SUM(F24:F35)&lt;&gt;VLOOKUP($B23,MMWR_TRAD_AGG_ST_DISTRICT_COMP[],F$1,0),"ERROR",
VLOOKUP($B23,MMWR_TRAD_AGG_ST_DISTRICT_COMP[],F$1,0))</f>
        <v>10629</v>
      </c>
      <c r="G23" s="104">
        <f t="shared" si="0"/>
        <v>0.21587424091638402</v>
      </c>
      <c r="H23" s="102">
        <f>IF(SUM(H24:H35)&lt;&gt;VLOOKUP($B23,MMWR_TRAD_AGG_ST_DISTRICT_COMP[],H$1,0),"ERROR",
VLOOKUP($B23,MMWR_TRAD_AGG_ST_DISTRICT_COMP[],H$1,0))</f>
        <v>53937</v>
      </c>
      <c r="I23" s="102">
        <f>IF(SUM(I24:I35)&lt;&gt;VLOOKUP($B23,MMWR_TRAD_AGG_ST_DISTRICT_COMP[],I$1,0),"ERROR",
VLOOKUP($B23,MMWR_TRAD_AGG_ST_DISTRICT_COMP[],I$1,0))</f>
        <v>32727</v>
      </c>
      <c r="J23" s="105">
        <f t="shared" si="1"/>
        <v>0.60676344624283884</v>
      </c>
      <c r="K23" s="102">
        <f>IF(SUM(K24:K35)&lt;&gt;VLOOKUP($B23,MMWR_TRAD_AGG_ST_DISTRICT_COMP[],K$1,0),"ERROR",
VLOOKUP($B23,MMWR_TRAD_AGG_ST_DISTRICT_COMP[],K$1,0))</f>
        <v>14080</v>
      </c>
      <c r="L23" s="102">
        <f>IF(SUM(L24:L35)&lt;&gt;VLOOKUP($B23,MMWR_TRAD_AGG_ST_DISTRICT_COMP[],L$1,0),"ERROR",
VLOOKUP($B23,MMWR_TRAD_AGG_ST_DISTRICT_COMP[],L$1,0))</f>
        <v>10967</v>
      </c>
      <c r="M23" s="105">
        <f t="shared" si="2"/>
        <v>0.77890625000000002</v>
      </c>
      <c r="N23" s="102">
        <f>IF(SUM(N24:N35)&lt;&gt;VLOOKUP($B23,MMWR_TRAD_AGG_ST_DISTRICT_COMP[],N$1,0),"ERROR",
VLOOKUP($B23,MMWR_TRAD_AGG_ST_DISTRICT_COMP[],N$1,0))</f>
        <v>23131</v>
      </c>
      <c r="O23" s="102">
        <f>IF(SUM(O24:O35)&lt;&gt;VLOOKUP($B23,MMWR_TRAD_AGG_ST_DISTRICT_COMP[],O$1,0),"ERROR",
VLOOKUP($B23,MMWR_TRAD_AGG_ST_DISTRICT_COMP[],O$1,0))</f>
        <v>15065</v>
      </c>
      <c r="P23" s="105">
        <f t="shared" si="3"/>
        <v>0.65129047598460943</v>
      </c>
      <c r="Q23" s="102">
        <f>IF(SUM(Q24:Q35)&lt;&gt;VLOOKUP($B23,MMWR_TRAD_AGG_ST_DISTRICT_COMP[],Q$1,0),"ERROR",
VLOOKUP($B23,MMWR_TRAD_AGG_ST_DISTRICT_COMP[],Q$1,0))</f>
        <v>5045</v>
      </c>
      <c r="R23" s="102">
        <f>IF(SUM(R24:R35)&lt;&gt;VLOOKUP($B23,MMWR_TRAD_AGG_ST_DISTRICT_COMP[],R$1,0),"ERROR",
VLOOKUP($B23,MMWR_TRAD_AGG_ST_DISTRICT_COMP[],R$1,0))</f>
        <v>1066</v>
      </c>
      <c r="S23" s="106">
        <f>SUM(S24:S35)</f>
        <v>52408</v>
      </c>
      <c r="T23" s="28"/>
    </row>
    <row r="24" spans="1:20" s="123" customFormat="1" x14ac:dyDescent="0.2">
      <c r="A24" s="92"/>
      <c r="B24" s="127" t="s">
        <v>395</v>
      </c>
      <c r="C24" s="109">
        <f>IFERROR(VLOOKUP($B24,MMWR_TRAD_AGG_STATE_COMP[],C$1,0),"ERROR")</f>
        <v>5905</v>
      </c>
      <c r="D24" s="110">
        <f>IFERROR(VLOOKUP($B24,MMWR_TRAD_AGG_STATE_COMP[],D$1,0),"ERROR")</f>
        <v>479.06926333619998</v>
      </c>
      <c r="E24" s="111">
        <f>IFERROR(VLOOKUP($B24,MMWR_TRAD_AGG_STATE_COMP[],E$1,0),"ERROR")</f>
        <v>6384</v>
      </c>
      <c r="F24" s="112">
        <f>IFERROR(VLOOKUP($B24,MMWR_TRAD_AGG_STATE_COMP[],F$1,0),"ERROR")</f>
        <v>1656</v>
      </c>
      <c r="G24" s="113">
        <f t="shared" si="0"/>
        <v>0.25939849624060152</v>
      </c>
      <c r="H24" s="111">
        <f>IFERROR(VLOOKUP($B24,MMWR_TRAD_AGG_STATE_COMP[],H$1,0),"ERROR")</f>
        <v>8750</v>
      </c>
      <c r="I24" s="112">
        <f>IFERROR(VLOOKUP($B24,MMWR_TRAD_AGG_STATE_COMP[],I$1,0),"ERROR")</f>
        <v>5854</v>
      </c>
      <c r="J24" s="114">
        <f t="shared" si="1"/>
        <v>0.66902857142857142</v>
      </c>
      <c r="K24" s="111">
        <f>IFERROR(VLOOKUP($B24,MMWR_TRAD_AGG_STATE_COMP[],K$1,0),"ERROR")</f>
        <v>2276</v>
      </c>
      <c r="L24" s="112">
        <f>IFERROR(VLOOKUP($B24,MMWR_TRAD_AGG_STATE_COMP[],L$1,0),"ERROR")</f>
        <v>2037</v>
      </c>
      <c r="M24" s="114">
        <f t="shared" si="2"/>
        <v>0.89499121265377857</v>
      </c>
      <c r="N24" s="111">
        <f>IFERROR(VLOOKUP($B24,MMWR_TRAD_AGG_STATE_COMP[],N$1,0),"ERROR")</f>
        <v>3211</v>
      </c>
      <c r="O24" s="112">
        <f>IFERROR(VLOOKUP($B24,MMWR_TRAD_AGG_STATE_COMP[],O$1,0),"ERROR")</f>
        <v>1751</v>
      </c>
      <c r="P24" s="114">
        <f t="shared" si="3"/>
        <v>0.54531298660853311</v>
      </c>
      <c r="Q24" s="115">
        <f>IFERROR(VLOOKUP($B24,MMWR_TRAD_AGG_STATE_COMP[],Q$1,0),"ERROR")</f>
        <v>898</v>
      </c>
      <c r="R24" s="115">
        <f>IFERROR(VLOOKUP($B24,MMWR_TRAD_AGG_STATE_COMP[],R$1,0),"ERROR")</f>
        <v>213</v>
      </c>
      <c r="S24" s="115">
        <f>IFERROR(VLOOKUP($B24,MMWR_APP_STATE_COMP[],S$1,0),"ERROR")</f>
        <v>8542</v>
      </c>
      <c r="T24" s="28"/>
    </row>
    <row r="25" spans="1:20" s="123" customFormat="1" x14ac:dyDescent="0.2">
      <c r="A25" s="107"/>
      <c r="B25" s="127" t="s">
        <v>393</v>
      </c>
      <c r="C25" s="109">
        <f>IFERROR(VLOOKUP($B25,MMWR_TRAD_AGG_STATE_COMP[],C$1,0),"ERROR")</f>
        <v>5686</v>
      </c>
      <c r="D25" s="110">
        <f>IFERROR(VLOOKUP($B25,MMWR_TRAD_AGG_STATE_COMP[],D$1,0),"ERROR")</f>
        <v>636.64737952869996</v>
      </c>
      <c r="E25" s="111">
        <f>IFERROR(VLOOKUP($B25,MMWR_TRAD_AGG_STATE_COMP[],E$1,0),"ERROR")</f>
        <v>4837</v>
      </c>
      <c r="F25" s="112">
        <f>IFERROR(VLOOKUP($B25,MMWR_TRAD_AGG_STATE_COMP[],F$1,0),"ERROR")</f>
        <v>1059</v>
      </c>
      <c r="G25" s="113">
        <f t="shared" si="0"/>
        <v>0.21893735786644614</v>
      </c>
      <c r="H25" s="111">
        <f>IFERROR(VLOOKUP($B25,MMWR_TRAD_AGG_STATE_COMP[],H$1,0),"ERROR")</f>
        <v>8852</v>
      </c>
      <c r="I25" s="112">
        <f>IFERROR(VLOOKUP($B25,MMWR_TRAD_AGG_STATE_COMP[],I$1,0),"ERROR")</f>
        <v>6746</v>
      </c>
      <c r="J25" s="114">
        <f t="shared" si="1"/>
        <v>0.76208766380478987</v>
      </c>
      <c r="K25" s="111">
        <f>IFERROR(VLOOKUP($B25,MMWR_TRAD_AGG_STATE_COMP[],K$1,0),"ERROR")</f>
        <v>2202</v>
      </c>
      <c r="L25" s="112">
        <f>IFERROR(VLOOKUP($B25,MMWR_TRAD_AGG_STATE_COMP[],L$1,0),"ERROR")</f>
        <v>1872</v>
      </c>
      <c r="M25" s="114">
        <f t="shared" si="2"/>
        <v>0.85013623978201636</v>
      </c>
      <c r="N25" s="111">
        <f>IFERROR(VLOOKUP($B25,MMWR_TRAD_AGG_STATE_COMP[],N$1,0),"ERROR")</f>
        <v>3025</v>
      </c>
      <c r="O25" s="112">
        <f>IFERROR(VLOOKUP($B25,MMWR_TRAD_AGG_STATE_COMP[],O$1,0),"ERROR")</f>
        <v>2181</v>
      </c>
      <c r="P25" s="114">
        <f t="shared" si="3"/>
        <v>0.72099173553719009</v>
      </c>
      <c r="Q25" s="115">
        <f>IFERROR(VLOOKUP($B25,MMWR_TRAD_AGG_STATE_COMP[],Q$1,0),"ERROR")</f>
        <v>707</v>
      </c>
      <c r="R25" s="115">
        <f>IFERROR(VLOOKUP($B25,MMWR_TRAD_AGG_STATE_COMP[],R$1,0),"ERROR")</f>
        <v>216</v>
      </c>
      <c r="S25" s="115">
        <f>IFERROR(VLOOKUP($B25,MMWR_APP_STATE_COMP[],S$1,0),"ERROR")</f>
        <v>8236</v>
      </c>
      <c r="T25" s="28"/>
    </row>
    <row r="26" spans="1:20" s="123" customFormat="1" x14ac:dyDescent="0.2">
      <c r="A26" s="107"/>
      <c r="B26" s="127" t="s">
        <v>400</v>
      </c>
      <c r="C26" s="109">
        <f>IFERROR(VLOOKUP($B26,MMWR_TRAD_AGG_STATE_COMP[],C$1,0),"ERROR")</f>
        <v>985</v>
      </c>
      <c r="D26" s="110">
        <f>IFERROR(VLOOKUP($B26,MMWR_TRAD_AGG_STATE_COMP[],D$1,0),"ERROR")</f>
        <v>165.13908629439999</v>
      </c>
      <c r="E26" s="111">
        <f>IFERROR(VLOOKUP($B26,MMWR_TRAD_AGG_STATE_COMP[],E$1,0),"ERROR")</f>
        <v>2703</v>
      </c>
      <c r="F26" s="112">
        <f>IFERROR(VLOOKUP($B26,MMWR_TRAD_AGG_STATE_COMP[],F$1,0),"ERROR")</f>
        <v>413</v>
      </c>
      <c r="G26" s="113">
        <f t="shared" si="0"/>
        <v>0.15279319274879763</v>
      </c>
      <c r="H26" s="111">
        <f>IFERROR(VLOOKUP($B26,MMWR_TRAD_AGG_STATE_COMP[],H$1,0),"ERROR")</f>
        <v>1428</v>
      </c>
      <c r="I26" s="112">
        <f>IFERROR(VLOOKUP($B26,MMWR_TRAD_AGG_STATE_COMP[],I$1,0),"ERROR")</f>
        <v>532</v>
      </c>
      <c r="J26" s="114">
        <f t="shared" si="1"/>
        <v>0.37254901960784315</v>
      </c>
      <c r="K26" s="111">
        <f>IFERROR(VLOOKUP($B26,MMWR_TRAD_AGG_STATE_COMP[],K$1,0),"ERROR")</f>
        <v>412</v>
      </c>
      <c r="L26" s="112">
        <f>IFERROR(VLOOKUP($B26,MMWR_TRAD_AGG_STATE_COMP[],L$1,0),"ERROR")</f>
        <v>290</v>
      </c>
      <c r="M26" s="114">
        <f t="shared" si="2"/>
        <v>0.70388349514563109</v>
      </c>
      <c r="N26" s="111">
        <f>IFERROR(VLOOKUP($B26,MMWR_TRAD_AGG_STATE_COMP[],N$1,0),"ERROR")</f>
        <v>517</v>
      </c>
      <c r="O26" s="112">
        <f>IFERROR(VLOOKUP($B26,MMWR_TRAD_AGG_STATE_COMP[],O$1,0),"ERROR")</f>
        <v>292</v>
      </c>
      <c r="P26" s="114">
        <f t="shared" si="3"/>
        <v>0.56479690522243708</v>
      </c>
      <c r="Q26" s="115">
        <f>IFERROR(VLOOKUP($B26,MMWR_TRAD_AGG_STATE_COMP[],Q$1,0),"ERROR")</f>
        <v>1</v>
      </c>
      <c r="R26" s="115">
        <f>IFERROR(VLOOKUP($B26,MMWR_TRAD_AGG_STATE_COMP[],R$1,0),"ERROR")</f>
        <v>10</v>
      </c>
      <c r="S26" s="115">
        <f>IFERROR(VLOOKUP($B26,MMWR_APP_STATE_COMP[],S$1,0),"ERROR")</f>
        <v>1424</v>
      </c>
      <c r="T26" s="28"/>
    </row>
    <row r="27" spans="1:20" s="123" customFormat="1" x14ac:dyDescent="0.2">
      <c r="A27" s="107"/>
      <c r="B27" s="127" t="s">
        <v>423</v>
      </c>
      <c r="C27" s="109">
        <f>IFERROR(VLOOKUP($B27,MMWR_TRAD_AGG_STATE_COMP[],C$1,0),"ERROR")</f>
        <v>1725</v>
      </c>
      <c r="D27" s="110">
        <f>IFERROR(VLOOKUP($B27,MMWR_TRAD_AGG_STATE_COMP[],D$1,0),"ERROR")</f>
        <v>216.8956521739</v>
      </c>
      <c r="E27" s="111">
        <f>IFERROR(VLOOKUP($B27,MMWR_TRAD_AGG_STATE_COMP[],E$1,0),"ERROR")</f>
        <v>2197</v>
      </c>
      <c r="F27" s="112">
        <f>IFERROR(VLOOKUP($B27,MMWR_TRAD_AGG_STATE_COMP[],F$1,0),"ERROR")</f>
        <v>396</v>
      </c>
      <c r="G27" s="113">
        <f t="shared" si="0"/>
        <v>0.18024578971324534</v>
      </c>
      <c r="H27" s="111">
        <f>IFERROR(VLOOKUP($B27,MMWR_TRAD_AGG_STATE_COMP[],H$1,0),"ERROR")</f>
        <v>2580</v>
      </c>
      <c r="I27" s="112">
        <f>IFERROR(VLOOKUP($B27,MMWR_TRAD_AGG_STATE_COMP[],I$1,0),"ERROR")</f>
        <v>1315</v>
      </c>
      <c r="J27" s="114">
        <f t="shared" si="1"/>
        <v>0.50968992248062017</v>
      </c>
      <c r="K27" s="111">
        <f>IFERROR(VLOOKUP($B27,MMWR_TRAD_AGG_STATE_COMP[],K$1,0),"ERROR")</f>
        <v>995</v>
      </c>
      <c r="L27" s="112">
        <f>IFERROR(VLOOKUP($B27,MMWR_TRAD_AGG_STATE_COMP[],L$1,0),"ERROR")</f>
        <v>556</v>
      </c>
      <c r="M27" s="114">
        <f t="shared" si="2"/>
        <v>0.55879396984924623</v>
      </c>
      <c r="N27" s="111">
        <f>IFERROR(VLOOKUP($B27,MMWR_TRAD_AGG_STATE_COMP[],N$1,0),"ERROR")</f>
        <v>742</v>
      </c>
      <c r="O27" s="112">
        <f>IFERROR(VLOOKUP($B27,MMWR_TRAD_AGG_STATE_COMP[],O$1,0),"ERROR")</f>
        <v>429</v>
      </c>
      <c r="P27" s="114">
        <f t="shared" si="3"/>
        <v>0.57816711590296499</v>
      </c>
      <c r="Q27" s="115">
        <f>IFERROR(VLOOKUP($B27,MMWR_TRAD_AGG_STATE_COMP[],Q$1,0),"ERROR")</f>
        <v>9</v>
      </c>
      <c r="R27" s="115">
        <f>IFERROR(VLOOKUP($B27,MMWR_TRAD_AGG_STATE_COMP[],R$1,0),"ERROR")</f>
        <v>12</v>
      </c>
      <c r="S27" s="115">
        <f>IFERROR(VLOOKUP($B27,MMWR_APP_STATE_COMP[],S$1,0),"ERROR")</f>
        <v>1379</v>
      </c>
      <c r="T27" s="28"/>
    </row>
    <row r="28" spans="1:20" s="123" customFormat="1" x14ac:dyDescent="0.2">
      <c r="A28" s="107"/>
      <c r="B28" s="127" t="s">
        <v>396</v>
      </c>
      <c r="C28" s="109">
        <f>IFERROR(VLOOKUP($B28,MMWR_TRAD_AGG_STATE_COMP[],C$1,0),"ERROR")</f>
        <v>3437</v>
      </c>
      <c r="D28" s="110">
        <f>IFERROR(VLOOKUP($B28,MMWR_TRAD_AGG_STATE_COMP[],D$1,0),"ERROR")</f>
        <v>315.57433808550002</v>
      </c>
      <c r="E28" s="111">
        <f>IFERROR(VLOOKUP($B28,MMWR_TRAD_AGG_STATE_COMP[],E$1,0),"ERROR")</f>
        <v>7864</v>
      </c>
      <c r="F28" s="112">
        <f>IFERROR(VLOOKUP($B28,MMWR_TRAD_AGG_STATE_COMP[],F$1,0),"ERROR")</f>
        <v>2095</v>
      </c>
      <c r="G28" s="113">
        <f t="shared" si="0"/>
        <v>0.26640386571719227</v>
      </c>
      <c r="H28" s="111">
        <f>IFERROR(VLOOKUP($B28,MMWR_TRAD_AGG_STATE_COMP[],H$1,0),"ERROR")</f>
        <v>6500</v>
      </c>
      <c r="I28" s="112">
        <f>IFERROR(VLOOKUP($B28,MMWR_TRAD_AGG_STATE_COMP[],I$1,0),"ERROR")</f>
        <v>4095</v>
      </c>
      <c r="J28" s="114">
        <f t="shared" si="1"/>
        <v>0.63</v>
      </c>
      <c r="K28" s="111">
        <f>IFERROR(VLOOKUP($B28,MMWR_TRAD_AGG_STATE_COMP[],K$1,0),"ERROR")</f>
        <v>1365</v>
      </c>
      <c r="L28" s="112">
        <f>IFERROR(VLOOKUP($B28,MMWR_TRAD_AGG_STATE_COMP[],L$1,0),"ERROR")</f>
        <v>1075</v>
      </c>
      <c r="M28" s="114">
        <f t="shared" si="2"/>
        <v>0.78754578754578752</v>
      </c>
      <c r="N28" s="111">
        <f>IFERROR(VLOOKUP($B28,MMWR_TRAD_AGG_STATE_COMP[],N$1,0),"ERROR")</f>
        <v>2403</v>
      </c>
      <c r="O28" s="112">
        <f>IFERROR(VLOOKUP($B28,MMWR_TRAD_AGG_STATE_COMP[],O$1,0),"ERROR")</f>
        <v>1297</v>
      </c>
      <c r="P28" s="114">
        <f t="shared" si="3"/>
        <v>0.53974198918019145</v>
      </c>
      <c r="Q28" s="115">
        <f>IFERROR(VLOOKUP($B28,MMWR_TRAD_AGG_STATE_COMP[],Q$1,0),"ERROR")</f>
        <v>998</v>
      </c>
      <c r="R28" s="115">
        <f>IFERROR(VLOOKUP($B28,MMWR_TRAD_AGG_STATE_COMP[],R$1,0),"ERROR")</f>
        <v>208</v>
      </c>
      <c r="S28" s="115">
        <f>IFERROR(VLOOKUP($B28,MMWR_APP_STATE_COMP[],S$1,0),"ERROR")</f>
        <v>5490</v>
      </c>
      <c r="T28" s="28"/>
    </row>
    <row r="29" spans="1:20" s="123" customFormat="1" x14ac:dyDescent="0.2">
      <c r="A29" s="107"/>
      <c r="B29" s="127" t="s">
        <v>402</v>
      </c>
      <c r="C29" s="109">
        <f>IFERROR(VLOOKUP($B29,MMWR_TRAD_AGG_STATE_COMP[],C$1,0),"ERROR")</f>
        <v>1548</v>
      </c>
      <c r="D29" s="110">
        <f>IFERROR(VLOOKUP($B29,MMWR_TRAD_AGG_STATE_COMP[],D$1,0),"ERROR")</f>
        <v>182.74935400519999</v>
      </c>
      <c r="E29" s="111">
        <f>IFERROR(VLOOKUP($B29,MMWR_TRAD_AGG_STATE_COMP[],E$1,0),"ERROR")</f>
        <v>4450</v>
      </c>
      <c r="F29" s="112">
        <f>IFERROR(VLOOKUP($B29,MMWR_TRAD_AGG_STATE_COMP[],F$1,0),"ERROR")</f>
        <v>749</v>
      </c>
      <c r="G29" s="113">
        <f t="shared" si="0"/>
        <v>0.16831460674157303</v>
      </c>
      <c r="H29" s="111">
        <f>IFERROR(VLOOKUP($B29,MMWR_TRAD_AGG_STATE_COMP[],H$1,0),"ERROR")</f>
        <v>2719</v>
      </c>
      <c r="I29" s="112">
        <f>IFERROR(VLOOKUP($B29,MMWR_TRAD_AGG_STATE_COMP[],I$1,0),"ERROR")</f>
        <v>1076</v>
      </c>
      <c r="J29" s="114">
        <f t="shared" si="1"/>
        <v>0.39573372563442444</v>
      </c>
      <c r="K29" s="111">
        <f>IFERROR(VLOOKUP($B29,MMWR_TRAD_AGG_STATE_COMP[],K$1,0),"ERROR")</f>
        <v>773</v>
      </c>
      <c r="L29" s="112">
        <f>IFERROR(VLOOKUP($B29,MMWR_TRAD_AGG_STATE_COMP[],L$1,0),"ERROR")</f>
        <v>330</v>
      </c>
      <c r="M29" s="114">
        <f t="shared" si="2"/>
        <v>0.42690815006468308</v>
      </c>
      <c r="N29" s="111">
        <f>IFERROR(VLOOKUP($B29,MMWR_TRAD_AGG_STATE_COMP[],N$1,0),"ERROR")</f>
        <v>1167</v>
      </c>
      <c r="O29" s="112">
        <f>IFERROR(VLOOKUP($B29,MMWR_TRAD_AGG_STATE_COMP[],O$1,0),"ERROR")</f>
        <v>743</v>
      </c>
      <c r="P29" s="114">
        <f t="shared" si="3"/>
        <v>0.63667523564695805</v>
      </c>
      <c r="Q29" s="115">
        <f>IFERROR(VLOOKUP($B29,MMWR_TRAD_AGG_STATE_COMP[],Q$1,0),"ERROR")</f>
        <v>10</v>
      </c>
      <c r="R29" s="115">
        <f>IFERROR(VLOOKUP($B29,MMWR_TRAD_AGG_STATE_COMP[],R$1,0),"ERROR")</f>
        <v>4</v>
      </c>
      <c r="S29" s="115">
        <f>IFERROR(VLOOKUP($B29,MMWR_APP_STATE_COMP[],S$1,0),"ERROR")</f>
        <v>2202</v>
      </c>
      <c r="T29" s="28"/>
    </row>
    <row r="30" spans="1:20" s="123" customFormat="1" x14ac:dyDescent="0.2">
      <c r="A30" s="107"/>
      <c r="B30" s="127" t="s">
        <v>398</v>
      </c>
      <c r="C30" s="109">
        <f>IFERROR(VLOOKUP($B30,MMWR_TRAD_AGG_STATE_COMP[],C$1,0),"ERROR")</f>
        <v>4056</v>
      </c>
      <c r="D30" s="110">
        <f>IFERROR(VLOOKUP($B30,MMWR_TRAD_AGG_STATE_COMP[],D$1,0),"ERROR")</f>
        <v>237.67800788950001</v>
      </c>
      <c r="E30" s="111">
        <f>IFERROR(VLOOKUP($B30,MMWR_TRAD_AGG_STATE_COMP[],E$1,0),"ERROR")</f>
        <v>5806</v>
      </c>
      <c r="F30" s="112">
        <f>IFERROR(VLOOKUP($B30,MMWR_TRAD_AGG_STATE_COMP[],F$1,0),"ERROR")</f>
        <v>1312</v>
      </c>
      <c r="G30" s="113">
        <f t="shared" si="0"/>
        <v>0.22597313124354115</v>
      </c>
      <c r="H30" s="111">
        <f>IFERROR(VLOOKUP($B30,MMWR_TRAD_AGG_STATE_COMP[],H$1,0),"ERROR")</f>
        <v>6270</v>
      </c>
      <c r="I30" s="112">
        <f>IFERROR(VLOOKUP($B30,MMWR_TRAD_AGG_STATE_COMP[],I$1,0),"ERROR")</f>
        <v>3351</v>
      </c>
      <c r="J30" s="114">
        <f t="shared" si="1"/>
        <v>0.53444976076555029</v>
      </c>
      <c r="K30" s="111">
        <f>IFERROR(VLOOKUP($B30,MMWR_TRAD_AGG_STATE_COMP[],K$1,0),"ERROR")</f>
        <v>2196</v>
      </c>
      <c r="L30" s="112">
        <f>IFERROR(VLOOKUP($B30,MMWR_TRAD_AGG_STATE_COMP[],L$1,0),"ERROR")</f>
        <v>1816</v>
      </c>
      <c r="M30" s="114">
        <f t="shared" si="2"/>
        <v>0.82695810564663019</v>
      </c>
      <c r="N30" s="111">
        <f>IFERROR(VLOOKUP($B30,MMWR_TRAD_AGG_STATE_COMP[],N$1,0),"ERROR")</f>
        <v>6089</v>
      </c>
      <c r="O30" s="112">
        <f>IFERROR(VLOOKUP($B30,MMWR_TRAD_AGG_STATE_COMP[],O$1,0),"ERROR")</f>
        <v>4459</v>
      </c>
      <c r="P30" s="114">
        <f t="shared" si="3"/>
        <v>0.7323041550336673</v>
      </c>
      <c r="Q30" s="115">
        <f>IFERROR(VLOOKUP($B30,MMWR_TRAD_AGG_STATE_COMP[],Q$1,0),"ERROR")</f>
        <v>890</v>
      </c>
      <c r="R30" s="115">
        <f>IFERROR(VLOOKUP($B30,MMWR_TRAD_AGG_STATE_COMP[],R$1,0),"ERROR")</f>
        <v>50</v>
      </c>
      <c r="S30" s="115">
        <f>IFERROR(VLOOKUP($B30,MMWR_APP_STATE_COMP[],S$1,0),"ERROR")</f>
        <v>6653</v>
      </c>
      <c r="T30" s="28"/>
    </row>
    <row r="31" spans="1:20" s="123" customFormat="1" x14ac:dyDescent="0.2">
      <c r="A31" s="107"/>
      <c r="B31" s="127" t="s">
        <v>401</v>
      </c>
      <c r="C31" s="109">
        <f>IFERROR(VLOOKUP($B31,MMWR_TRAD_AGG_STATE_COMP[],C$1,0),"ERROR")</f>
        <v>955</v>
      </c>
      <c r="D31" s="110">
        <f>IFERROR(VLOOKUP($B31,MMWR_TRAD_AGG_STATE_COMP[],D$1,0),"ERROR")</f>
        <v>200.1633507853</v>
      </c>
      <c r="E31" s="111">
        <f>IFERROR(VLOOKUP($B31,MMWR_TRAD_AGG_STATE_COMP[],E$1,0),"ERROR")</f>
        <v>2117</v>
      </c>
      <c r="F31" s="112">
        <f>IFERROR(VLOOKUP($B31,MMWR_TRAD_AGG_STATE_COMP[],F$1,0),"ERROR")</f>
        <v>291</v>
      </c>
      <c r="G31" s="113">
        <f t="shared" si="0"/>
        <v>0.13745866792631081</v>
      </c>
      <c r="H31" s="111">
        <f>IFERROR(VLOOKUP($B31,MMWR_TRAD_AGG_STATE_COMP[],H$1,0),"ERROR")</f>
        <v>1764</v>
      </c>
      <c r="I31" s="112">
        <f>IFERROR(VLOOKUP($B31,MMWR_TRAD_AGG_STATE_COMP[],I$1,0),"ERROR")</f>
        <v>843</v>
      </c>
      <c r="J31" s="114">
        <f t="shared" si="1"/>
        <v>0.47789115646258501</v>
      </c>
      <c r="K31" s="111">
        <f>IFERROR(VLOOKUP($B31,MMWR_TRAD_AGG_STATE_COMP[],K$1,0),"ERROR")</f>
        <v>796</v>
      </c>
      <c r="L31" s="112">
        <f>IFERROR(VLOOKUP($B31,MMWR_TRAD_AGG_STATE_COMP[],L$1,0),"ERROR")</f>
        <v>586</v>
      </c>
      <c r="M31" s="114">
        <f t="shared" si="2"/>
        <v>0.73618090452261309</v>
      </c>
      <c r="N31" s="111">
        <f>IFERROR(VLOOKUP($B31,MMWR_TRAD_AGG_STATE_COMP[],N$1,0),"ERROR")</f>
        <v>594</v>
      </c>
      <c r="O31" s="112">
        <f>IFERROR(VLOOKUP($B31,MMWR_TRAD_AGG_STATE_COMP[],O$1,0),"ERROR")</f>
        <v>346</v>
      </c>
      <c r="P31" s="114">
        <f t="shared" si="3"/>
        <v>0.5824915824915825</v>
      </c>
      <c r="Q31" s="115">
        <f>IFERROR(VLOOKUP($B31,MMWR_TRAD_AGG_STATE_COMP[],Q$1,0),"ERROR")</f>
        <v>1</v>
      </c>
      <c r="R31" s="115">
        <f>IFERROR(VLOOKUP($B31,MMWR_TRAD_AGG_STATE_COMP[],R$1,0),"ERROR")</f>
        <v>13</v>
      </c>
      <c r="S31" s="115">
        <f>IFERROR(VLOOKUP($B31,MMWR_APP_STATE_COMP[],S$1,0),"ERROR")</f>
        <v>1011</v>
      </c>
      <c r="T31" s="28"/>
    </row>
    <row r="32" spans="1:20" s="123" customFormat="1" x14ac:dyDescent="0.2">
      <c r="A32" s="107"/>
      <c r="B32" s="127" t="s">
        <v>420</v>
      </c>
      <c r="C32" s="109">
        <f>IFERROR(VLOOKUP($B32,MMWR_TRAD_AGG_STATE_COMP[],C$1,0),"ERROR")</f>
        <v>158</v>
      </c>
      <c r="D32" s="110">
        <f>IFERROR(VLOOKUP($B32,MMWR_TRAD_AGG_STATE_COMP[],D$1,0),"ERROR")</f>
        <v>197.78481012660001</v>
      </c>
      <c r="E32" s="111">
        <f>IFERROR(VLOOKUP($B32,MMWR_TRAD_AGG_STATE_COMP[],E$1,0),"ERROR")</f>
        <v>575</v>
      </c>
      <c r="F32" s="112">
        <f>IFERROR(VLOOKUP($B32,MMWR_TRAD_AGG_STATE_COMP[],F$1,0),"ERROR")</f>
        <v>97</v>
      </c>
      <c r="G32" s="113">
        <f t="shared" si="0"/>
        <v>0.16869565217391305</v>
      </c>
      <c r="H32" s="111">
        <f>IFERROR(VLOOKUP($B32,MMWR_TRAD_AGG_STATE_COMP[],H$1,0),"ERROR")</f>
        <v>323</v>
      </c>
      <c r="I32" s="112">
        <f>IFERROR(VLOOKUP($B32,MMWR_TRAD_AGG_STATE_COMP[],I$1,0),"ERROR")</f>
        <v>105</v>
      </c>
      <c r="J32" s="114">
        <f t="shared" si="1"/>
        <v>0.32507739938080493</v>
      </c>
      <c r="K32" s="111">
        <f>IFERROR(VLOOKUP($B32,MMWR_TRAD_AGG_STATE_COMP[],K$1,0),"ERROR")</f>
        <v>124</v>
      </c>
      <c r="L32" s="112">
        <f>IFERROR(VLOOKUP($B32,MMWR_TRAD_AGG_STATE_COMP[],L$1,0),"ERROR")</f>
        <v>60</v>
      </c>
      <c r="M32" s="114">
        <f t="shared" si="2"/>
        <v>0.4838709677419355</v>
      </c>
      <c r="N32" s="111">
        <f>IFERROR(VLOOKUP($B32,MMWR_TRAD_AGG_STATE_COMP[],N$1,0),"ERROR")</f>
        <v>163</v>
      </c>
      <c r="O32" s="112">
        <f>IFERROR(VLOOKUP($B32,MMWR_TRAD_AGG_STATE_COMP[],O$1,0),"ERROR")</f>
        <v>97</v>
      </c>
      <c r="P32" s="114">
        <f t="shared" si="3"/>
        <v>0.59509202453987731</v>
      </c>
      <c r="Q32" s="115">
        <f>IFERROR(VLOOKUP($B32,MMWR_TRAD_AGG_STATE_COMP[],Q$1,0),"ERROR")</f>
        <v>1</v>
      </c>
      <c r="R32" s="115">
        <f>IFERROR(VLOOKUP($B32,MMWR_TRAD_AGG_STATE_COMP[],R$1,0),"ERROR")</f>
        <v>1</v>
      </c>
      <c r="S32" s="115">
        <f>IFERROR(VLOOKUP($B32,MMWR_APP_STATE_COMP[],S$1,0),"ERROR")</f>
        <v>493</v>
      </c>
      <c r="T32" s="28"/>
    </row>
    <row r="33" spans="1:20" s="123" customFormat="1" x14ac:dyDescent="0.2">
      <c r="A33" s="107"/>
      <c r="B33" s="127" t="s">
        <v>392</v>
      </c>
      <c r="C33" s="109">
        <f>IFERROR(VLOOKUP($B33,MMWR_TRAD_AGG_STATE_COMP[],C$1,0),"ERROR")</f>
        <v>5093</v>
      </c>
      <c r="D33" s="110">
        <f>IFERROR(VLOOKUP($B33,MMWR_TRAD_AGG_STATE_COMP[],D$1,0),"ERROR")</f>
        <v>425.0080502651</v>
      </c>
      <c r="E33" s="111">
        <f>IFERROR(VLOOKUP($B33,MMWR_TRAD_AGG_STATE_COMP[],E$1,0),"ERROR")</f>
        <v>7707</v>
      </c>
      <c r="F33" s="112">
        <f>IFERROR(VLOOKUP($B33,MMWR_TRAD_AGG_STATE_COMP[],F$1,0),"ERROR")</f>
        <v>1742</v>
      </c>
      <c r="G33" s="113">
        <f t="shared" si="0"/>
        <v>0.22602828597379007</v>
      </c>
      <c r="H33" s="111">
        <f>IFERROR(VLOOKUP($B33,MMWR_TRAD_AGG_STATE_COMP[],H$1,0),"ERROR")</f>
        <v>9336</v>
      </c>
      <c r="I33" s="112">
        <f>IFERROR(VLOOKUP($B33,MMWR_TRAD_AGG_STATE_COMP[],I$1,0),"ERROR")</f>
        <v>5819</v>
      </c>
      <c r="J33" s="114">
        <f t="shared" si="1"/>
        <v>0.62328620394173095</v>
      </c>
      <c r="K33" s="111">
        <f>IFERROR(VLOOKUP($B33,MMWR_TRAD_AGG_STATE_COMP[],K$1,0),"ERROR")</f>
        <v>1899</v>
      </c>
      <c r="L33" s="112">
        <f>IFERROR(VLOOKUP($B33,MMWR_TRAD_AGG_STATE_COMP[],L$1,0),"ERROR")</f>
        <v>1640</v>
      </c>
      <c r="M33" s="114">
        <f t="shared" si="2"/>
        <v>0.86361242759347023</v>
      </c>
      <c r="N33" s="111">
        <f>IFERROR(VLOOKUP($B33,MMWR_TRAD_AGG_STATE_COMP[],N$1,0),"ERROR")</f>
        <v>4041</v>
      </c>
      <c r="O33" s="112">
        <f>IFERROR(VLOOKUP($B33,MMWR_TRAD_AGG_STATE_COMP[],O$1,0),"ERROR")</f>
        <v>2821</v>
      </c>
      <c r="P33" s="114">
        <f t="shared" si="3"/>
        <v>0.69809453105666919</v>
      </c>
      <c r="Q33" s="115">
        <f>IFERROR(VLOOKUP($B33,MMWR_TRAD_AGG_STATE_COMP[],Q$1,0),"ERROR")</f>
        <v>1015</v>
      </c>
      <c r="R33" s="115">
        <f>IFERROR(VLOOKUP($B33,MMWR_TRAD_AGG_STATE_COMP[],R$1,0),"ERROR")</f>
        <v>332</v>
      </c>
      <c r="S33" s="115">
        <f>IFERROR(VLOOKUP($B33,MMWR_APP_STATE_COMP[],S$1,0),"ERROR")</f>
        <v>13402</v>
      </c>
      <c r="T33" s="28"/>
    </row>
    <row r="34" spans="1:20" s="123" customFormat="1" x14ac:dyDescent="0.2">
      <c r="A34" s="107"/>
      <c r="B34" s="127" t="s">
        <v>421</v>
      </c>
      <c r="C34" s="109">
        <f>IFERROR(VLOOKUP($B34,MMWR_TRAD_AGG_STATE_COMP[],C$1,0),"ERROR")</f>
        <v>303</v>
      </c>
      <c r="D34" s="110">
        <f>IFERROR(VLOOKUP($B34,MMWR_TRAD_AGG_STATE_COMP[],D$1,0),"ERROR")</f>
        <v>215.29702970299999</v>
      </c>
      <c r="E34" s="111">
        <f>IFERROR(VLOOKUP($B34,MMWR_TRAD_AGG_STATE_COMP[],E$1,0),"ERROR")</f>
        <v>1000</v>
      </c>
      <c r="F34" s="112">
        <f>IFERROR(VLOOKUP($B34,MMWR_TRAD_AGG_STATE_COMP[],F$1,0),"ERROR")</f>
        <v>210</v>
      </c>
      <c r="G34" s="113">
        <f t="shared" si="0"/>
        <v>0.21</v>
      </c>
      <c r="H34" s="111">
        <f>IFERROR(VLOOKUP($B34,MMWR_TRAD_AGG_STATE_COMP[],H$1,0),"ERROR")</f>
        <v>543</v>
      </c>
      <c r="I34" s="112">
        <f>IFERROR(VLOOKUP($B34,MMWR_TRAD_AGG_STATE_COMP[],I$1,0),"ERROR")</f>
        <v>218</v>
      </c>
      <c r="J34" s="114">
        <f t="shared" si="1"/>
        <v>0.40147329650092078</v>
      </c>
      <c r="K34" s="111">
        <f>IFERROR(VLOOKUP($B34,MMWR_TRAD_AGG_STATE_COMP[],K$1,0),"ERROR")</f>
        <v>319</v>
      </c>
      <c r="L34" s="112">
        <f>IFERROR(VLOOKUP($B34,MMWR_TRAD_AGG_STATE_COMP[],L$1,0),"ERROR")</f>
        <v>147</v>
      </c>
      <c r="M34" s="114">
        <f t="shared" si="2"/>
        <v>0.46081504702194359</v>
      </c>
      <c r="N34" s="111">
        <f>IFERROR(VLOOKUP($B34,MMWR_TRAD_AGG_STATE_COMP[],N$1,0),"ERROR")</f>
        <v>134</v>
      </c>
      <c r="O34" s="112">
        <f>IFERROR(VLOOKUP($B34,MMWR_TRAD_AGG_STATE_COMP[],O$1,0),"ERROR")</f>
        <v>81</v>
      </c>
      <c r="P34" s="114">
        <f t="shared" si="3"/>
        <v>0.60447761194029848</v>
      </c>
      <c r="Q34" s="115">
        <f>IFERROR(VLOOKUP($B34,MMWR_TRAD_AGG_STATE_COMP[],Q$1,0),"ERROR")</f>
        <v>1</v>
      </c>
      <c r="R34" s="115">
        <f>IFERROR(VLOOKUP($B34,MMWR_TRAD_AGG_STATE_COMP[],R$1,0),"ERROR")</f>
        <v>1</v>
      </c>
      <c r="S34" s="115">
        <f>IFERROR(VLOOKUP($B34,MMWR_APP_STATE_COMP[],S$1,0),"ERROR")</f>
        <v>196</v>
      </c>
      <c r="T34" s="28"/>
    </row>
    <row r="35" spans="1:20" s="123" customFormat="1" x14ac:dyDescent="0.2">
      <c r="A35" s="107"/>
      <c r="B35" s="127" t="s">
        <v>397</v>
      </c>
      <c r="C35" s="109">
        <f>IFERROR(VLOOKUP($B35,MMWR_TRAD_AGG_STATE_COMP[],C$1,0),"ERROR")</f>
        <v>3451</v>
      </c>
      <c r="D35" s="110">
        <f>IFERROR(VLOOKUP($B35,MMWR_TRAD_AGG_STATE_COMP[],D$1,0),"ERROR")</f>
        <v>247.42683280209999</v>
      </c>
      <c r="E35" s="111">
        <f>IFERROR(VLOOKUP($B35,MMWR_TRAD_AGG_STATE_COMP[],E$1,0),"ERROR")</f>
        <v>3597</v>
      </c>
      <c r="F35" s="112">
        <f>IFERROR(VLOOKUP($B35,MMWR_TRAD_AGG_STATE_COMP[],F$1,0),"ERROR")</f>
        <v>609</v>
      </c>
      <c r="G35" s="113">
        <f t="shared" si="0"/>
        <v>0.16930775646371976</v>
      </c>
      <c r="H35" s="111">
        <f>IFERROR(VLOOKUP($B35,MMWR_TRAD_AGG_STATE_COMP[],H$1,0),"ERROR")</f>
        <v>4872</v>
      </c>
      <c r="I35" s="112">
        <f>IFERROR(VLOOKUP($B35,MMWR_TRAD_AGG_STATE_COMP[],I$1,0),"ERROR")</f>
        <v>2773</v>
      </c>
      <c r="J35" s="114">
        <f t="shared" si="1"/>
        <v>0.56917077175697861</v>
      </c>
      <c r="K35" s="111">
        <f>IFERROR(VLOOKUP($B35,MMWR_TRAD_AGG_STATE_COMP[],K$1,0),"ERROR")</f>
        <v>723</v>
      </c>
      <c r="L35" s="112">
        <f>IFERROR(VLOOKUP($B35,MMWR_TRAD_AGG_STATE_COMP[],L$1,0),"ERROR")</f>
        <v>558</v>
      </c>
      <c r="M35" s="114">
        <f t="shared" si="2"/>
        <v>0.77178423236514526</v>
      </c>
      <c r="N35" s="111">
        <f>IFERROR(VLOOKUP($B35,MMWR_TRAD_AGG_STATE_COMP[],N$1,0),"ERROR")</f>
        <v>1045</v>
      </c>
      <c r="O35" s="112">
        <f>IFERROR(VLOOKUP($B35,MMWR_TRAD_AGG_STATE_COMP[],O$1,0),"ERROR")</f>
        <v>568</v>
      </c>
      <c r="P35" s="114">
        <f t="shared" si="3"/>
        <v>0.54354066985645932</v>
      </c>
      <c r="Q35" s="115">
        <f>IFERROR(VLOOKUP($B35,MMWR_TRAD_AGG_STATE_COMP[],Q$1,0),"ERROR")</f>
        <v>514</v>
      </c>
      <c r="R35" s="115">
        <f>IFERROR(VLOOKUP($B35,MMWR_TRAD_AGG_STATE_COMP[],R$1,0),"ERROR")</f>
        <v>6</v>
      </c>
      <c r="S35" s="115">
        <f>IFERROR(VLOOKUP($B35,MMWR_APP_STATE_COMP[],S$1,0),"ERROR")</f>
        <v>3380</v>
      </c>
      <c r="T35" s="28"/>
    </row>
    <row r="36" spans="1:20" s="123" customFormat="1" x14ac:dyDescent="0.2">
      <c r="A36" s="28"/>
      <c r="B36" s="126" t="s">
        <v>386</v>
      </c>
      <c r="C36" s="102">
        <f>IF(SUM(C37:C45)&lt;&gt;VLOOKUP($B36,MMWR_TRAD_AGG_ST_DISTRICT_COMP[],C$1,0),"ERROR",
VLOOKUP($B36,MMWR_TRAD_AGG_ST_DISTRICT_COMP[],C$1,0))</f>
        <v>48288</v>
      </c>
      <c r="D36" s="103">
        <f>IFERROR(VLOOKUP($B36,MMWR_TRAD_AGG_ST_DISTRICT_COMP[],D$1,0),"ERROR")</f>
        <v>365.73357770050001</v>
      </c>
      <c r="E36" s="102">
        <f>IFERROR(VLOOKUP($B36,MMWR_TRAD_AGG_ST_DISTRICT_COMP[],E$1,0),"ERROR")</f>
        <v>64983</v>
      </c>
      <c r="F36" s="102">
        <f>IFERROR(VLOOKUP($B36,MMWR_TRAD_AGG_ST_DISTRICT_COMP[],F$1,0),"ERROR")</f>
        <v>14977</v>
      </c>
      <c r="G36" s="104">
        <f t="shared" si="0"/>
        <v>0.23047566286567256</v>
      </c>
      <c r="H36" s="102">
        <f>IFERROR(VLOOKUP($B36,MMWR_TRAD_AGG_ST_DISTRICT_COMP[],H$1,0),"ERROR")</f>
        <v>70475</v>
      </c>
      <c r="I36" s="102">
        <f>IFERROR(VLOOKUP($B36,MMWR_TRAD_AGG_ST_DISTRICT_COMP[],I$1,0),"ERROR")</f>
        <v>45712</v>
      </c>
      <c r="J36" s="105">
        <f t="shared" si="1"/>
        <v>0.64862717275629656</v>
      </c>
      <c r="K36" s="102">
        <f>IFERROR(VLOOKUP($B36,MMWR_TRAD_AGG_ST_DISTRICT_COMP[],K$1,0),"ERROR")</f>
        <v>19033</v>
      </c>
      <c r="L36" s="102">
        <f>IFERROR(VLOOKUP($B36,MMWR_TRAD_AGG_ST_DISTRICT_COMP[],L$1,0),"ERROR")</f>
        <v>13819</v>
      </c>
      <c r="M36" s="105">
        <f t="shared" si="2"/>
        <v>0.72605474701833661</v>
      </c>
      <c r="N36" s="102">
        <f>IFERROR(VLOOKUP($B36,MMWR_TRAD_AGG_ST_DISTRICT_COMP[],N$1,0),"ERROR")</f>
        <v>29125</v>
      </c>
      <c r="O36" s="102">
        <f>IFERROR(VLOOKUP($B36,MMWR_TRAD_AGG_ST_DISTRICT_COMP[],O$1,0),"ERROR")</f>
        <v>17187</v>
      </c>
      <c r="P36" s="105">
        <f t="shared" si="3"/>
        <v>0.59011158798283259</v>
      </c>
      <c r="Q36" s="102">
        <f>IFERROR(VLOOKUP($B36,MMWR_TRAD_AGG_ST_DISTRICT_COMP[],Q$1,0),"ERROR")</f>
        <v>1193</v>
      </c>
      <c r="R36" s="106">
        <f>IFERROR(VLOOKUP($B36,MMWR_TRAD_AGG_ST_DISTRICT_COMP[],R$1,0),"ERROR")</f>
        <v>1084</v>
      </c>
      <c r="S36" s="106">
        <f>SUM(S37:S45)</f>
        <v>71069</v>
      </c>
      <c r="T36" s="28"/>
    </row>
    <row r="37" spans="1:20" s="123" customFormat="1" x14ac:dyDescent="0.2">
      <c r="A37" s="28"/>
      <c r="B37" s="127" t="s">
        <v>412</v>
      </c>
      <c r="C37" s="109">
        <f>IFERROR(VLOOKUP($B37,MMWR_TRAD_AGG_STATE_COMP[],C$1,0),"ERROR")</f>
        <v>3419</v>
      </c>
      <c r="D37" s="110">
        <f>IFERROR(VLOOKUP($B37,MMWR_TRAD_AGG_STATE_COMP[],D$1,0),"ERROR")</f>
        <v>336.4106463878</v>
      </c>
      <c r="E37" s="111">
        <f>IFERROR(VLOOKUP($B37,MMWR_TRAD_AGG_STATE_COMP[],E$1,0),"ERROR")</f>
        <v>3259</v>
      </c>
      <c r="F37" s="112">
        <f>IFERROR(VLOOKUP($B37,MMWR_TRAD_AGG_STATE_COMP[],F$1,0),"ERROR")</f>
        <v>602</v>
      </c>
      <c r="G37" s="113">
        <f t="shared" si="0"/>
        <v>0.18471923903037743</v>
      </c>
      <c r="H37" s="111">
        <f>IFERROR(VLOOKUP($B37,MMWR_TRAD_AGG_STATE_COMP[],H$1,0),"ERROR")</f>
        <v>4941</v>
      </c>
      <c r="I37" s="112">
        <f>IFERROR(VLOOKUP($B37,MMWR_TRAD_AGG_STATE_COMP[],I$1,0),"ERROR")</f>
        <v>3045</v>
      </c>
      <c r="J37" s="114">
        <f t="shared" si="1"/>
        <v>0.6162720097146327</v>
      </c>
      <c r="K37" s="111">
        <f>IFERROR(VLOOKUP($B37,MMWR_TRAD_AGG_STATE_COMP[],K$1,0),"ERROR")</f>
        <v>1737</v>
      </c>
      <c r="L37" s="112">
        <f>IFERROR(VLOOKUP($B37,MMWR_TRAD_AGG_STATE_COMP[],L$1,0),"ERROR")</f>
        <v>1487</v>
      </c>
      <c r="M37" s="114">
        <f t="shared" si="2"/>
        <v>0.85607369027058144</v>
      </c>
      <c r="N37" s="111">
        <f>IFERROR(VLOOKUP($B37,MMWR_TRAD_AGG_STATE_COMP[],N$1,0),"ERROR")</f>
        <v>2491</v>
      </c>
      <c r="O37" s="112">
        <f>IFERROR(VLOOKUP($B37,MMWR_TRAD_AGG_STATE_COMP[],O$1,0),"ERROR")</f>
        <v>1497</v>
      </c>
      <c r="P37" s="114">
        <f t="shared" si="3"/>
        <v>0.60096346848655158</v>
      </c>
      <c r="Q37" s="115">
        <f>IFERROR(VLOOKUP($B37,MMWR_TRAD_AGG_STATE_COMP[],Q$1,0),"ERROR")</f>
        <v>410</v>
      </c>
      <c r="R37" s="115">
        <f>IFERROR(VLOOKUP($B37,MMWR_TRAD_AGG_STATE_COMP[],R$1,0),"ERROR")</f>
        <v>92</v>
      </c>
      <c r="S37" s="115">
        <f>IFERROR(VLOOKUP($B37,MMWR_APP_STATE_COMP[],S$1,0),"ERROR")</f>
        <v>5329</v>
      </c>
      <c r="T37" s="28"/>
    </row>
    <row r="38" spans="1:20" s="123" customFormat="1" x14ac:dyDescent="0.2">
      <c r="A38" s="28"/>
      <c r="B38" s="127" t="s">
        <v>404</v>
      </c>
      <c r="C38" s="109">
        <f>IFERROR(VLOOKUP($B38,MMWR_TRAD_AGG_STATE_COMP[],C$1,0),"ERROR")</f>
        <v>6712</v>
      </c>
      <c r="D38" s="110">
        <f>IFERROR(VLOOKUP($B38,MMWR_TRAD_AGG_STATE_COMP[],D$1,0),"ERROR")</f>
        <v>437.00089392130002</v>
      </c>
      <c r="E38" s="111">
        <f>IFERROR(VLOOKUP($B38,MMWR_TRAD_AGG_STATE_COMP[],E$1,0),"ERROR")</f>
        <v>6714</v>
      </c>
      <c r="F38" s="112">
        <f>IFERROR(VLOOKUP($B38,MMWR_TRAD_AGG_STATE_COMP[],F$1,0),"ERROR")</f>
        <v>1799</v>
      </c>
      <c r="G38" s="113">
        <f t="shared" ref="G38:G64" si="4">IFERROR(F38/E38,"0%")</f>
        <v>0.26794757223711646</v>
      </c>
      <c r="H38" s="111">
        <f>IFERROR(VLOOKUP($B38,MMWR_TRAD_AGG_STATE_COMP[],H$1,0),"ERROR")</f>
        <v>9862</v>
      </c>
      <c r="I38" s="112">
        <f>IFERROR(VLOOKUP($B38,MMWR_TRAD_AGG_STATE_COMP[],I$1,0),"ERROR")</f>
        <v>6951</v>
      </c>
      <c r="J38" s="114">
        <f t="shared" ref="J38:J64" si="5">IFERROR(I38/H38,"0%")</f>
        <v>0.7048266071790712</v>
      </c>
      <c r="K38" s="111">
        <f>IFERROR(VLOOKUP($B38,MMWR_TRAD_AGG_STATE_COMP[],K$1,0),"ERROR")</f>
        <v>3354</v>
      </c>
      <c r="L38" s="112">
        <f>IFERROR(VLOOKUP($B38,MMWR_TRAD_AGG_STATE_COMP[],L$1,0),"ERROR")</f>
        <v>2654</v>
      </c>
      <c r="M38" s="114">
        <f t="shared" ref="M38:M64" si="6">IFERROR(L38/K38,"0%")</f>
        <v>0.79129397734048901</v>
      </c>
      <c r="N38" s="111">
        <f>IFERROR(VLOOKUP($B38,MMWR_TRAD_AGG_STATE_COMP[],N$1,0),"ERROR")</f>
        <v>1836</v>
      </c>
      <c r="O38" s="112">
        <f>IFERROR(VLOOKUP($B38,MMWR_TRAD_AGG_STATE_COMP[],O$1,0),"ERROR")</f>
        <v>1118</v>
      </c>
      <c r="P38" s="114">
        <f t="shared" ref="P38:P64" si="7">IFERROR(O38/N38,"0%")</f>
        <v>0.60893246187363836</v>
      </c>
      <c r="Q38" s="115">
        <f>IFERROR(VLOOKUP($B38,MMWR_TRAD_AGG_STATE_COMP[],Q$1,0),"ERROR")</f>
        <v>7</v>
      </c>
      <c r="R38" s="115">
        <f>IFERROR(VLOOKUP($B38,MMWR_TRAD_AGG_STATE_COMP[],R$1,0),"ERROR")</f>
        <v>59</v>
      </c>
      <c r="S38" s="115">
        <f>IFERROR(VLOOKUP($B38,MMWR_APP_STATE_COMP[],S$1,0),"ERROR")</f>
        <v>6616</v>
      </c>
      <c r="T38" s="28"/>
    </row>
    <row r="39" spans="1:20" s="123" customFormat="1" x14ac:dyDescent="0.2">
      <c r="A39" s="28"/>
      <c r="B39" s="127" t="s">
        <v>388</v>
      </c>
      <c r="C39" s="109">
        <f>IFERROR(VLOOKUP($B39,MMWR_TRAD_AGG_STATE_COMP[],C$1,0),"ERROR")</f>
        <v>4472</v>
      </c>
      <c r="D39" s="110">
        <f>IFERROR(VLOOKUP($B39,MMWR_TRAD_AGG_STATE_COMP[],D$1,0),"ERROR")</f>
        <v>440.6560822898</v>
      </c>
      <c r="E39" s="111">
        <f>IFERROR(VLOOKUP($B39,MMWR_TRAD_AGG_STATE_COMP[],E$1,0),"ERROR")</f>
        <v>5510</v>
      </c>
      <c r="F39" s="112">
        <f>IFERROR(VLOOKUP($B39,MMWR_TRAD_AGG_STATE_COMP[],F$1,0),"ERROR")</f>
        <v>1438</v>
      </c>
      <c r="G39" s="113">
        <f t="shared" si="4"/>
        <v>0.26098003629764066</v>
      </c>
      <c r="H39" s="111">
        <f>IFERROR(VLOOKUP($B39,MMWR_TRAD_AGG_STATE_COMP[],H$1,0),"ERROR")</f>
        <v>6971</v>
      </c>
      <c r="I39" s="112">
        <f>IFERROR(VLOOKUP($B39,MMWR_TRAD_AGG_STATE_COMP[],I$1,0),"ERROR")</f>
        <v>4619</v>
      </c>
      <c r="J39" s="114">
        <f t="shared" si="5"/>
        <v>0.66260220915220203</v>
      </c>
      <c r="K39" s="111">
        <f>IFERROR(VLOOKUP($B39,MMWR_TRAD_AGG_STATE_COMP[],K$1,0),"ERROR")</f>
        <v>1584</v>
      </c>
      <c r="L39" s="112">
        <f>IFERROR(VLOOKUP($B39,MMWR_TRAD_AGG_STATE_COMP[],L$1,0),"ERROR")</f>
        <v>1165</v>
      </c>
      <c r="M39" s="114">
        <f t="shared" si="6"/>
        <v>0.73547979797979801</v>
      </c>
      <c r="N39" s="111">
        <f>IFERROR(VLOOKUP($B39,MMWR_TRAD_AGG_STATE_COMP[],N$1,0),"ERROR")</f>
        <v>2579</v>
      </c>
      <c r="O39" s="112">
        <f>IFERROR(VLOOKUP($B39,MMWR_TRAD_AGG_STATE_COMP[],O$1,0),"ERROR")</f>
        <v>1708</v>
      </c>
      <c r="P39" s="114">
        <f t="shared" si="7"/>
        <v>0.66227219852656072</v>
      </c>
      <c r="Q39" s="115">
        <f>IFERROR(VLOOKUP($B39,MMWR_TRAD_AGG_STATE_COMP[],Q$1,0),"ERROR")</f>
        <v>293</v>
      </c>
      <c r="R39" s="115">
        <f>IFERROR(VLOOKUP($B39,MMWR_TRAD_AGG_STATE_COMP[],R$1,0),"ERROR")</f>
        <v>264</v>
      </c>
      <c r="S39" s="115">
        <f>IFERROR(VLOOKUP($B39,MMWR_APP_STATE_COMP[],S$1,0),"ERROR")</f>
        <v>6019</v>
      </c>
      <c r="T39" s="28"/>
    </row>
    <row r="40" spans="1:20" s="123" customFormat="1" x14ac:dyDescent="0.2">
      <c r="A40" s="28"/>
      <c r="B40" s="127" t="s">
        <v>390</v>
      </c>
      <c r="C40" s="109">
        <f>IFERROR(VLOOKUP($B40,MMWR_TRAD_AGG_STATE_COMP[],C$1,0),"ERROR")</f>
        <v>3981</v>
      </c>
      <c r="D40" s="110">
        <f>IFERROR(VLOOKUP($B40,MMWR_TRAD_AGG_STATE_COMP[],D$1,0),"ERROR")</f>
        <v>401.89173574479997</v>
      </c>
      <c r="E40" s="111">
        <f>IFERROR(VLOOKUP($B40,MMWR_TRAD_AGG_STATE_COMP[],E$1,0),"ERROR")</f>
        <v>4696</v>
      </c>
      <c r="F40" s="112">
        <f>IFERROR(VLOOKUP($B40,MMWR_TRAD_AGG_STATE_COMP[],F$1,0),"ERROR")</f>
        <v>1509</v>
      </c>
      <c r="G40" s="113">
        <f t="shared" si="4"/>
        <v>0.32133730834752983</v>
      </c>
      <c r="H40" s="111">
        <f>IFERROR(VLOOKUP($B40,MMWR_TRAD_AGG_STATE_COMP[],H$1,0),"ERROR")</f>
        <v>6347</v>
      </c>
      <c r="I40" s="112">
        <f>IFERROR(VLOOKUP($B40,MMWR_TRAD_AGG_STATE_COMP[],I$1,0),"ERROR")</f>
        <v>4743</v>
      </c>
      <c r="J40" s="114">
        <f t="shared" si="5"/>
        <v>0.74728218055774387</v>
      </c>
      <c r="K40" s="111">
        <f>IFERROR(VLOOKUP($B40,MMWR_TRAD_AGG_STATE_COMP[],K$1,0),"ERROR")</f>
        <v>1512</v>
      </c>
      <c r="L40" s="112">
        <f>IFERROR(VLOOKUP($B40,MMWR_TRAD_AGG_STATE_COMP[],L$1,0),"ERROR")</f>
        <v>1167</v>
      </c>
      <c r="M40" s="114">
        <f t="shared" si="6"/>
        <v>0.77182539682539686</v>
      </c>
      <c r="N40" s="111">
        <f>IFERROR(VLOOKUP($B40,MMWR_TRAD_AGG_STATE_COMP[],N$1,0),"ERROR")</f>
        <v>2538</v>
      </c>
      <c r="O40" s="112">
        <f>IFERROR(VLOOKUP($B40,MMWR_TRAD_AGG_STATE_COMP[],O$1,0),"ERROR")</f>
        <v>1888</v>
      </c>
      <c r="P40" s="114">
        <f t="shared" si="7"/>
        <v>0.74389282899921194</v>
      </c>
      <c r="Q40" s="115">
        <f>IFERROR(VLOOKUP($B40,MMWR_TRAD_AGG_STATE_COMP[],Q$1,0),"ERROR")</f>
        <v>450</v>
      </c>
      <c r="R40" s="115">
        <f>IFERROR(VLOOKUP($B40,MMWR_TRAD_AGG_STATE_COMP[],R$1,0),"ERROR")</f>
        <v>184</v>
      </c>
      <c r="S40" s="115">
        <f>IFERROR(VLOOKUP($B40,MMWR_APP_STATE_COMP[],S$1,0),"ERROR")</f>
        <v>4921</v>
      </c>
      <c r="T40" s="28"/>
    </row>
    <row r="41" spans="1:20" s="123" customFormat="1" x14ac:dyDescent="0.2">
      <c r="A41" s="28"/>
      <c r="B41" s="127" t="s">
        <v>419</v>
      </c>
      <c r="C41" s="109">
        <f>IFERROR(VLOOKUP($B41,MMWR_TRAD_AGG_STATE_COMP[],C$1,0),"ERROR")</f>
        <v>527</v>
      </c>
      <c r="D41" s="110">
        <f>IFERROR(VLOOKUP($B41,MMWR_TRAD_AGG_STATE_COMP[],D$1,0),"ERROR")</f>
        <v>250.41745730549999</v>
      </c>
      <c r="E41" s="111">
        <f>IFERROR(VLOOKUP($B41,MMWR_TRAD_AGG_STATE_COMP[],E$1,0),"ERROR")</f>
        <v>691</v>
      </c>
      <c r="F41" s="112">
        <f>IFERROR(VLOOKUP($B41,MMWR_TRAD_AGG_STATE_COMP[],F$1,0),"ERROR")</f>
        <v>66</v>
      </c>
      <c r="G41" s="113">
        <f t="shared" si="4"/>
        <v>9.5513748191027495E-2</v>
      </c>
      <c r="H41" s="111">
        <f>IFERROR(VLOOKUP($B41,MMWR_TRAD_AGG_STATE_COMP[],H$1,0),"ERROR")</f>
        <v>914</v>
      </c>
      <c r="I41" s="112">
        <f>IFERROR(VLOOKUP($B41,MMWR_TRAD_AGG_STATE_COMP[],I$1,0),"ERROR")</f>
        <v>471</v>
      </c>
      <c r="J41" s="114">
        <f t="shared" si="5"/>
        <v>0.51531728665207877</v>
      </c>
      <c r="K41" s="111">
        <f>IFERROR(VLOOKUP($B41,MMWR_TRAD_AGG_STATE_COMP[],K$1,0),"ERROR")</f>
        <v>441</v>
      </c>
      <c r="L41" s="112">
        <f>IFERROR(VLOOKUP($B41,MMWR_TRAD_AGG_STATE_COMP[],L$1,0),"ERROR")</f>
        <v>272</v>
      </c>
      <c r="M41" s="114">
        <f t="shared" si="6"/>
        <v>0.6167800453514739</v>
      </c>
      <c r="N41" s="111">
        <f>IFERROR(VLOOKUP($B41,MMWR_TRAD_AGG_STATE_COMP[],N$1,0),"ERROR")</f>
        <v>400</v>
      </c>
      <c r="O41" s="112">
        <f>IFERROR(VLOOKUP($B41,MMWR_TRAD_AGG_STATE_COMP[],O$1,0),"ERROR")</f>
        <v>202</v>
      </c>
      <c r="P41" s="114">
        <f t="shared" si="7"/>
        <v>0.505</v>
      </c>
      <c r="Q41" s="115">
        <f>IFERROR(VLOOKUP($B41,MMWR_TRAD_AGG_STATE_COMP[],Q$1,0),"ERROR")</f>
        <v>1</v>
      </c>
      <c r="R41" s="115">
        <f>IFERROR(VLOOKUP($B41,MMWR_TRAD_AGG_STATE_COMP[],R$1,0),"ERROR")</f>
        <v>8</v>
      </c>
      <c r="S41" s="115">
        <f>IFERROR(VLOOKUP($B41,MMWR_APP_STATE_COMP[],S$1,0),"ERROR")</f>
        <v>410</v>
      </c>
      <c r="T41" s="28"/>
    </row>
    <row r="42" spans="1:20" s="123" customFormat="1" x14ac:dyDescent="0.2">
      <c r="A42" s="28"/>
      <c r="B42" s="127" t="s">
        <v>413</v>
      </c>
      <c r="C42" s="109">
        <f>IFERROR(VLOOKUP($B42,MMWR_TRAD_AGG_STATE_COMP[],C$1,0),"ERROR")</f>
        <v>1976</v>
      </c>
      <c r="D42" s="110">
        <f>IFERROR(VLOOKUP($B42,MMWR_TRAD_AGG_STATE_COMP[],D$1,0),"ERROR")</f>
        <v>230.2049595142</v>
      </c>
      <c r="E42" s="111">
        <f>IFERROR(VLOOKUP($B42,MMWR_TRAD_AGG_STATE_COMP[],E$1,0),"ERROR")</f>
        <v>5641</v>
      </c>
      <c r="F42" s="112">
        <f>IFERROR(VLOOKUP($B42,MMWR_TRAD_AGG_STATE_COMP[],F$1,0),"ERROR")</f>
        <v>870</v>
      </c>
      <c r="G42" s="113">
        <f t="shared" si="4"/>
        <v>0.1542279737635171</v>
      </c>
      <c r="H42" s="111">
        <f>IFERROR(VLOOKUP($B42,MMWR_TRAD_AGG_STATE_COMP[],H$1,0),"ERROR")</f>
        <v>3235</v>
      </c>
      <c r="I42" s="112">
        <f>IFERROR(VLOOKUP($B42,MMWR_TRAD_AGG_STATE_COMP[],I$1,0),"ERROR")</f>
        <v>1098</v>
      </c>
      <c r="J42" s="114">
        <f t="shared" si="5"/>
        <v>0.33941267387944357</v>
      </c>
      <c r="K42" s="111">
        <f>IFERROR(VLOOKUP($B42,MMWR_TRAD_AGG_STATE_COMP[],K$1,0),"ERROR")</f>
        <v>1277</v>
      </c>
      <c r="L42" s="112">
        <f>IFERROR(VLOOKUP($B42,MMWR_TRAD_AGG_STATE_COMP[],L$1,0),"ERROR")</f>
        <v>539</v>
      </c>
      <c r="M42" s="114">
        <f t="shared" si="6"/>
        <v>0.42208300704776819</v>
      </c>
      <c r="N42" s="111">
        <f>IFERROR(VLOOKUP($B42,MMWR_TRAD_AGG_STATE_COMP[],N$1,0),"ERROR")</f>
        <v>2781</v>
      </c>
      <c r="O42" s="112">
        <f>IFERROR(VLOOKUP($B42,MMWR_TRAD_AGG_STATE_COMP[],O$1,0),"ERROR")</f>
        <v>1584</v>
      </c>
      <c r="P42" s="114">
        <f t="shared" si="7"/>
        <v>0.56957928802588997</v>
      </c>
      <c r="Q42" s="115">
        <f>IFERROR(VLOOKUP($B42,MMWR_TRAD_AGG_STATE_COMP[],Q$1,0),"ERROR")</f>
        <v>8</v>
      </c>
      <c r="R42" s="115">
        <f>IFERROR(VLOOKUP($B42,MMWR_TRAD_AGG_STATE_COMP[],R$1,0),"ERROR")</f>
        <v>54</v>
      </c>
      <c r="S42" s="115">
        <f>IFERROR(VLOOKUP($B42,MMWR_APP_STATE_COMP[],S$1,0),"ERROR")</f>
        <v>4606</v>
      </c>
      <c r="T42" s="28"/>
    </row>
    <row r="43" spans="1:20" s="123" customFormat="1" x14ac:dyDescent="0.2">
      <c r="A43" s="28"/>
      <c r="B43" s="127" t="s">
        <v>411</v>
      </c>
      <c r="C43" s="109">
        <f>IFERROR(VLOOKUP($B43,MMWR_TRAD_AGG_STATE_COMP[],C$1,0),"ERROR")</f>
        <v>25664</v>
      </c>
      <c r="D43" s="110">
        <f>IFERROR(VLOOKUP($B43,MMWR_TRAD_AGG_STATE_COMP[],D$1,0),"ERROR")</f>
        <v>350.88014339149998</v>
      </c>
      <c r="E43" s="111">
        <f>IFERROR(VLOOKUP($B43,MMWR_TRAD_AGG_STATE_COMP[],E$1,0),"ERROR")</f>
        <v>35558</v>
      </c>
      <c r="F43" s="112">
        <f>IFERROR(VLOOKUP($B43,MMWR_TRAD_AGG_STATE_COMP[],F$1,0),"ERROR")</f>
        <v>7892</v>
      </c>
      <c r="G43" s="113">
        <f t="shared" si="4"/>
        <v>0.22194724112717251</v>
      </c>
      <c r="H43" s="111">
        <f>IFERROR(VLOOKUP($B43,MMWR_TRAD_AGG_STATE_COMP[],H$1,0),"ERROR")</f>
        <v>35898</v>
      </c>
      <c r="I43" s="112">
        <f>IFERROR(VLOOKUP($B43,MMWR_TRAD_AGG_STATE_COMP[],I$1,0),"ERROR")</f>
        <v>23482</v>
      </c>
      <c r="J43" s="114">
        <f t="shared" si="5"/>
        <v>0.65413114936765282</v>
      </c>
      <c r="K43" s="111">
        <f>IFERROR(VLOOKUP($B43,MMWR_TRAD_AGG_STATE_COMP[],K$1,0),"ERROR")</f>
        <v>8504</v>
      </c>
      <c r="L43" s="112">
        <f>IFERROR(VLOOKUP($B43,MMWR_TRAD_AGG_STATE_COMP[],L$1,0),"ERROR")</f>
        <v>6122</v>
      </c>
      <c r="M43" s="114">
        <f t="shared" si="6"/>
        <v>0.71989651928504228</v>
      </c>
      <c r="N43" s="111">
        <f>IFERROR(VLOOKUP($B43,MMWR_TRAD_AGG_STATE_COMP[],N$1,0),"ERROR")</f>
        <v>15817</v>
      </c>
      <c r="O43" s="112">
        <f>IFERROR(VLOOKUP($B43,MMWR_TRAD_AGG_STATE_COMP[],O$1,0),"ERROR")</f>
        <v>8807</v>
      </c>
      <c r="P43" s="114">
        <f t="shared" si="7"/>
        <v>0.55680596826199658</v>
      </c>
      <c r="Q43" s="115">
        <f>IFERROR(VLOOKUP($B43,MMWR_TRAD_AGG_STATE_COMP[],Q$1,0),"ERROR")</f>
        <v>21</v>
      </c>
      <c r="R43" s="115">
        <f>IFERROR(VLOOKUP($B43,MMWR_TRAD_AGG_STATE_COMP[],R$1,0),"ERROR")</f>
        <v>420</v>
      </c>
      <c r="S43" s="115">
        <f>IFERROR(VLOOKUP($B43,MMWR_APP_STATE_COMP[],S$1,0),"ERROR")</f>
        <v>42337</v>
      </c>
      <c r="T43" s="28"/>
    </row>
    <row r="44" spans="1:20" s="123" customFormat="1" x14ac:dyDescent="0.2">
      <c r="A44" s="28"/>
      <c r="B44" s="127" t="s">
        <v>407</v>
      </c>
      <c r="C44" s="109">
        <f>IFERROR(VLOOKUP($B44,MMWR_TRAD_AGG_STATE_COMP[],C$1,0),"ERROR")</f>
        <v>1173</v>
      </c>
      <c r="D44" s="110">
        <f>IFERROR(VLOOKUP($B44,MMWR_TRAD_AGG_STATE_COMP[],D$1,0),"ERROR")</f>
        <v>256.8235294118</v>
      </c>
      <c r="E44" s="111">
        <f>IFERROR(VLOOKUP($B44,MMWR_TRAD_AGG_STATE_COMP[],E$1,0),"ERROR")</f>
        <v>2145</v>
      </c>
      <c r="F44" s="112">
        <f>IFERROR(VLOOKUP($B44,MMWR_TRAD_AGG_STATE_COMP[],F$1,0),"ERROR")</f>
        <v>672</v>
      </c>
      <c r="G44" s="113">
        <f t="shared" si="4"/>
        <v>0.31328671328671331</v>
      </c>
      <c r="H44" s="111">
        <f>IFERROR(VLOOKUP($B44,MMWR_TRAD_AGG_STATE_COMP[],H$1,0),"ERROR")</f>
        <v>1622</v>
      </c>
      <c r="I44" s="112">
        <f>IFERROR(VLOOKUP($B44,MMWR_TRAD_AGG_STATE_COMP[],I$1,0),"ERROR")</f>
        <v>895</v>
      </c>
      <c r="J44" s="114">
        <f t="shared" si="5"/>
        <v>0.55178791615289768</v>
      </c>
      <c r="K44" s="111">
        <f>IFERROR(VLOOKUP($B44,MMWR_TRAD_AGG_STATE_COMP[],K$1,0),"ERROR")</f>
        <v>438</v>
      </c>
      <c r="L44" s="112">
        <f>IFERROR(VLOOKUP($B44,MMWR_TRAD_AGG_STATE_COMP[],L$1,0),"ERROR")</f>
        <v>284</v>
      </c>
      <c r="M44" s="114">
        <f t="shared" si="6"/>
        <v>0.64840182648401823</v>
      </c>
      <c r="N44" s="111">
        <f>IFERROR(VLOOKUP($B44,MMWR_TRAD_AGG_STATE_COMP[],N$1,0),"ERROR")</f>
        <v>488</v>
      </c>
      <c r="O44" s="112">
        <f>IFERROR(VLOOKUP($B44,MMWR_TRAD_AGG_STATE_COMP[],O$1,0),"ERROR")</f>
        <v>269</v>
      </c>
      <c r="P44" s="114">
        <f t="shared" si="7"/>
        <v>0.55122950819672134</v>
      </c>
      <c r="Q44" s="115">
        <f>IFERROR(VLOOKUP($B44,MMWR_TRAD_AGG_STATE_COMP[],Q$1,0),"ERROR")</f>
        <v>1</v>
      </c>
      <c r="R44" s="115">
        <f>IFERROR(VLOOKUP($B44,MMWR_TRAD_AGG_STATE_COMP[],R$1,0),"ERROR")</f>
        <v>2</v>
      </c>
      <c r="S44" s="115">
        <f>IFERROR(VLOOKUP($B44,MMWR_APP_STATE_COMP[],S$1,0),"ERROR")</f>
        <v>588</v>
      </c>
      <c r="T44" s="28"/>
    </row>
    <row r="45" spans="1:20" s="123" customFormat="1" x14ac:dyDescent="0.2">
      <c r="A45" s="28"/>
      <c r="B45" s="127" t="s">
        <v>422</v>
      </c>
      <c r="C45" s="109">
        <f>IFERROR(VLOOKUP($B45,MMWR_TRAD_AGG_STATE_COMP[],C$1,0),"ERROR")</f>
        <v>364</v>
      </c>
      <c r="D45" s="110">
        <f>IFERROR(VLOOKUP($B45,MMWR_TRAD_AGG_STATE_COMP[],D$1,0),"ERROR")</f>
        <v>311.98626373629997</v>
      </c>
      <c r="E45" s="111">
        <f>IFERROR(VLOOKUP($B45,MMWR_TRAD_AGG_STATE_COMP[],E$1,0),"ERROR")</f>
        <v>769</v>
      </c>
      <c r="F45" s="112">
        <f>IFERROR(VLOOKUP($B45,MMWR_TRAD_AGG_STATE_COMP[],F$1,0),"ERROR")</f>
        <v>129</v>
      </c>
      <c r="G45" s="113">
        <f t="shared" si="4"/>
        <v>0.16775032509752927</v>
      </c>
      <c r="H45" s="111">
        <f>IFERROR(VLOOKUP($B45,MMWR_TRAD_AGG_STATE_COMP[],H$1,0),"ERROR")</f>
        <v>685</v>
      </c>
      <c r="I45" s="112">
        <f>IFERROR(VLOOKUP($B45,MMWR_TRAD_AGG_STATE_COMP[],I$1,0),"ERROR")</f>
        <v>408</v>
      </c>
      <c r="J45" s="114">
        <f t="shared" si="5"/>
        <v>0.59562043795620434</v>
      </c>
      <c r="K45" s="111">
        <f>IFERROR(VLOOKUP($B45,MMWR_TRAD_AGG_STATE_COMP[],K$1,0),"ERROR")</f>
        <v>186</v>
      </c>
      <c r="L45" s="112">
        <f>IFERROR(VLOOKUP($B45,MMWR_TRAD_AGG_STATE_COMP[],L$1,0),"ERROR")</f>
        <v>129</v>
      </c>
      <c r="M45" s="114">
        <f t="shared" si="6"/>
        <v>0.69354838709677424</v>
      </c>
      <c r="N45" s="111">
        <f>IFERROR(VLOOKUP($B45,MMWR_TRAD_AGG_STATE_COMP[],N$1,0),"ERROR")</f>
        <v>195</v>
      </c>
      <c r="O45" s="112">
        <f>IFERROR(VLOOKUP($B45,MMWR_TRAD_AGG_STATE_COMP[],O$1,0),"ERROR")</f>
        <v>114</v>
      </c>
      <c r="P45" s="114">
        <f t="shared" si="7"/>
        <v>0.58461538461538465</v>
      </c>
      <c r="Q45" s="115">
        <f>IFERROR(VLOOKUP($B45,MMWR_TRAD_AGG_STATE_COMP[],Q$1,0),"ERROR")</f>
        <v>2</v>
      </c>
      <c r="R45" s="115">
        <f>IFERROR(VLOOKUP($B45,MMWR_TRAD_AGG_STATE_COMP[],R$1,0),"ERROR")</f>
        <v>1</v>
      </c>
      <c r="S45" s="115">
        <f>IFERROR(VLOOKUP($B45,MMWR_APP_STATE_COMP[],S$1,0),"ERROR")</f>
        <v>243</v>
      </c>
      <c r="T45" s="28"/>
    </row>
    <row r="46" spans="1:20" s="123" customFormat="1" x14ac:dyDescent="0.2">
      <c r="A46" s="28"/>
      <c r="B46" s="126" t="s">
        <v>405</v>
      </c>
      <c r="C46" s="102">
        <f>IFERROR(VLOOKUP($B46,MMWR_TRAD_AGG_ST_DISTRICT_COMP[],C$1,0),"ERROR")</f>
        <v>53118</v>
      </c>
      <c r="D46" s="103">
        <f>IFERROR(VLOOKUP($B46,MMWR_TRAD_AGG_ST_DISTRICT_COMP[],D$1,0),"ERROR")</f>
        <v>394.71791106590001</v>
      </c>
      <c r="E46" s="102">
        <f>IFERROR(VLOOKUP($B46,MMWR_TRAD_AGG_ST_DISTRICT_COMP[],E$1,0),"ERROR")</f>
        <v>58515</v>
      </c>
      <c r="F46" s="102">
        <f>IFERROR(VLOOKUP($B46,MMWR_TRAD_AGG_ST_DISTRICT_COMP[],F$1,0),"ERROR")</f>
        <v>12962</v>
      </c>
      <c r="G46" s="104">
        <f t="shared" si="4"/>
        <v>0.22151585063658891</v>
      </c>
      <c r="H46" s="102">
        <f>IFERROR(VLOOKUP($B46,MMWR_TRAD_AGG_ST_DISTRICT_COMP[],H$1,0),"ERROR")</f>
        <v>78019</v>
      </c>
      <c r="I46" s="102">
        <f>IFERROR(VLOOKUP($B46,MMWR_TRAD_AGG_ST_DISTRICT_COMP[],I$1,0),"ERROR")</f>
        <v>55200</v>
      </c>
      <c r="J46" s="105">
        <f t="shared" si="5"/>
        <v>0.70751996308591492</v>
      </c>
      <c r="K46" s="102">
        <f>IFERROR(VLOOKUP($B46,MMWR_TRAD_AGG_ST_DISTRICT_COMP[],K$1,0),"ERROR")</f>
        <v>23336</v>
      </c>
      <c r="L46" s="102">
        <f>IFERROR(VLOOKUP($B46,MMWR_TRAD_AGG_ST_DISTRICT_COMP[],L$1,0),"ERROR")</f>
        <v>18412</v>
      </c>
      <c r="M46" s="105">
        <f t="shared" si="6"/>
        <v>0.78899554336647237</v>
      </c>
      <c r="N46" s="102">
        <f>IFERROR(VLOOKUP($B46,MMWR_TRAD_AGG_ST_DISTRICT_COMP[],N$1,0),"ERROR")</f>
        <v>31826</v>
      </c>
      <c r="O46" s="102">
        <f>IFERROR(VLOOKUP($B46,MMWR_TRAD_AGG_ST_DISTRICT_COMP[],O$1,0),"ERROR")</f>
        <v>21027</v>
      </c>
      <c r="P46" s="105">
        <f t="shared" si="7"/>
        <v>0.66068623138314586</v>
      </c>
      <c r="Q46" s="102">
        <f>IFERROR(VLOOKUP($B46,MMWR_TRAD_AGG_ST_DISTRICT_COMP[],Q$1,0),"ERROR")</f>
        <v>106</v>
      </c>
      <c r="R46" s="106">
        <f>IFERROR(VLOOKUP($B46,MMWR_TRAD_AGG_ST_DISTRICT_COMP[],R$1,0),"ERROR")</f>
        <v>608</v>
      </c>
      <c r="S46" s="106">
        <f>SUM(S47:S55)</f>
        <v>43883</v>
      </c>
      <c r="T46" s="28"/>
    </row>
    <row r="47" spans="1:20" s="123" customFormat="1" x14ac:dyDescent="0.2">
      <c r="A47" s="28"/>
      <c r="B47" s="127" t="s">
        <v>425</v>
      </c>
      <c r="C47" s="109">
        <f>IFERROR(VLOOKUP($B47,MMWR_TRAD_AGG_STATE_COMP[],C$1,0),"ERROR")</f>
        <v>1871</v>
      </c>
      <c r="D47" s="110">
        <f>IFERROR(VLOOKUP($B47,MMWR_TRAD_AGG_STATE_COMP[],D$1,0),"ERROR")</f>
        <v>469.43345804379999</v>
      </c>
      <c r="E47" s="111">
        <f>IFERROR(VLOOKUP($B47,MMWR_TRAD_AGG_STATE_COMP[],E$1,0),"ERROR")</f>
        <v>1144</v>
      </c>
      <c r="F47" s="112">
        <f>IFERROR(VLOOKUP($B47,MMWR_TRAD_AGG_STATE_COMP[],F$1,0),"ERROR")</f>
        <v>299</v>
      </c>
      <c r="G47" s="113">
        <f t="shared" si="4"/>
        <v>0.26136363636363635</v>
      </c>
      <c r="H47" s="111">
        <f>IFERROR(VLOOKUP($B47,MMWR_TRAD_AGG_STATE_COMP[],H$1,0),"ERROR")</f>
        <v>2655</v>
      </c>
      <c r="I47" s="112">
        <f>IFERROR(VLOOKUP($B47,MMWR_TRAD_AGG_STATE_COMP[],I$1,0),"ERROR")</f>
        <v>2073</v>
      </c>
      <c r="J47" s="114">
        <f t="shared" si="5"/>
        <v>0.78079096045197738</v>
      </c>
      <c r="K47" s="111">
        <f>IFERROR(VLOOKUP($B47,MMWR_TRAD_AGG_STATE_COMP[],K$1,0),"ERROR")</f>
        <v>1854</v>
      </c>
      <c r="L47" s="112">
        <f>IFERROR(VLOOKUP($B47,MMWR_TRAD_AGG_STATE_COMP[],L$1,0),"ERROR")</f>
        <v>1536</v>
      </c>
      <c r="M47" s="114">
        <f t="shared" si="6"/>
        <v>0.82847896440129454</v>
      </c>
      <c r="N47" s="111">
        <f>IFERROR(VLOOKUP($B47,MMWR_TRAD_AGG_STATE_COMP[],N$1,0),"ERROR")</f>
        <v>694</v>
      </c>
      <c r="O47" s="112">
        <f>IFERROR(VLOOKUP($B47,MMWR_TRAD_AGG_STATE_COMP[],O$1,0),"ERROR")</f>
        <v>416</v>
      </c>
      <c r="P47" s="114">
        <f t="shared" si="7"/>
        <v>0.59942363112391928</v>
      </c>
      <c r="Q47" s="115">
        <f>IFERROR(VLOOKUP($B47,MMWR_TRAD_AGG_STATE_COMP[],Q$1,0),"ERROR")</f>
        <v>1</v>
      </c>
      <c r="R47" s="115">
        <f>IFERROR(VLOOKUP($B47,MMWR_TRAD_AGG_STATE_COMP[],R$1,0),"ERROR")</f>
        <v>3</v>
      </c>
      <c r="S47" s="115">
        <f>IFERROR(VLOOKUP($B47,MMWR_APP_STATE_COMP[],S$1,0),"ERROR")</f>
        <v>284</v>
      </c>
      <c r="T47" s="28"/>
    </row>
    <row r="48" spans="1:20" s="123" customFormat="1" x14ac:dyDescent="0.2">
      <c r="A48" s="28"/>
      <c r="B48" s="127" t="s">
        <v>427</v>
      </c>
      <c r="C48" s="109">
        <f>IFERROR(VLOOKUP($B48,MMWR_TRAD_AGG_STATE_COMP[],C$1,0),"ERROR")</f>
        <v>4575</v>
      </c>
      <c r="D48" s="110">
        <f>IFERROR(VLOOKUP($B48,MMWR_TRAD_AGG_STATE_COMP[],D$1,0),"ERROR")</f>
        <v>280.45704918029998</v>
      </c>
      <c r="E48" s="111">
        <f>IFERROR(VLOOKUP($B48,MMWR_TRAD_AGG_STATE_COMP[],E$1,0),"ERROR")</f>
        <v>5385</v>
      </c>
      <c r="F48" s="112">
        <f>IFERROR(VLOOKUP($B48,MMWR_TRAD_AGG_STATE_COMP[],F$1,0),"ERROR")</f>
        <v>1188</v>
      </c>
      <c r="G48" s="113">
        <f t="shared" si="4"/>
        <v>0.22061281337047353</v>
      </c>
      <c r="H48" s="111">
        <f>IFERROR(VLOOKUP($B48,MMWR_TRAD_AGG_STATE_COMP[],H$1,0),"ERROR")</f>
        <v>6550</v>
      </c>
      <c r="I48" s="112">
        <f>IFERROR(VLOOKUP($B48,MMWR_TRAD_AGG_STATE_COMP[],I$1,0),"ERROR")</f>
        <v>4016</v>
      </c>
      <c r="J48" s="114">
        <f t="shared" si="5"/>
        <v>0.61312977099236643</v>
      </c>
      <c r="K48" s="111">
        <f>IFERROR(VLOOKUP($B48,MMWR_TRAD_AGG_STATE_COMP[],K$1,0),"ERROR")</f>
        <v>1389</v>
      </c>
      <c r="L48" s="112">
        <f>IFERROR(VLOOKUP($B48,MMWR_TRAD_AGG_STATE_COMP[],L$1,0),"ERROR")</f>
        <v>1050</v>
      </c>
      <c r="M48" s="114">
        <f t="shared" si="6"/>
        <v>0.75593952483801297</v>
      </c>
      <c r="N48" s="111">
        <f>IFERROR(VLOOKUP($B48,MMWR_TRAD_AGG_STATE_COMP[],N$1,0),"ERROR")</f>
        <v>2564</v>
      </c>
      <c r="O48" s="112">
        <f>IFERROR(VLOOKUP($B48,MMWR_TRAD_AGG_STATE_COMP[],O$1,0),"ERROR")</f>
        <v>1503</v>
      </c>
      <c r="P48" s="114">
        <f t="shared" si="7"/>
        <v>0.58619344773790949</v>
      </c>
      <c r="Q48" s="115">
        <f>IFERROR(VLOOKUP($B48,MMWR_TRAD_AGG_STATE_COMP[],Q$1,0),"ERROR")</f>
        <v>9</v>
      </c>
      <c r="R48" s="115">
        <f>IFERROR(VLOOKUP($B48,MMWR_TRAD_AGG_STATE_COMP[],R$1,0),"ERROR")</f>
        <v>77</v>
      </c>
      <c r="S48" s="115">
        <f>IFERROR(VLOOKUP($B48,MMWR_APP_STATE_COMP[],S$1,0),"ERROR")</f>
        <v>7374</v>
      </c>
      <c r="T48" s="28"/>
    </row>
    <row r="49" spans="1:20" s="123" customFormat="1" x14ac:dyDescent="0.2">
      <c r="A49" s="28"/>
      <c r="B49" s="127" t="s">
        <v>408</v>
      </c>
      <c r="C49" s="109">
        <f>IFERROR(VLOOKUP($B49,MMWR_TRAD_AGG_STATE_COMP[],C$1,0),"ERROR")</f>
        <v>24336</v>
      </c>
      <c r="D49" s="110">
        <f>IFERROR(VLOOKUP($B49,MMWR_TRAD_AGG_STATE_COMP[],D$1,0),"ERROR")</f>
        <v>404.27231262330002</v>
      </c>
      <c r="E49" s="111">
        <f>IFERROR(VLOOKUP($B49,MMWR_TRAD_AGG_STATE_COMP[],E$1,0),"ERROR")</f>
        <v>30816</v>
      </c>
      <c r="F49" s="112">
        <f>IFERROR(VLOOKUP($B49,MMWR_TRAD_AGG_STATE_COMP[],F$1,0),"ERROR")</f>
        <v>6979</v>
      </c>
      <c r="G49" s="113">
        <f t="shared" si="4"/>
        <v>0.22647326064382139</v>
      </c>
      <c r="H49" s="111">
        <f>IFERROR(VLOOKUP($B49,MMWR_TRAD_AGG_STATE_COMP[],H$1,0),"ERROR")</f>
        <v>36689</v>
      </c>
      <c r="I49" s="112">
        <f>IFERROR(VLOOKUP($B49,MMWR_TRAD_AGG_STATE_COMP[],I$1,0),"ERROR")</f>
        <v>26250</v>
      </c>
      <c r="J49" s="114">
        <f t="shared" si="5"/>
        <v>0.71547330262476494</v>
      </c>
      <c r="K49" s="111">
        <f>IFERROR(VLOOKUP($B49,MMWR_TRAD_AGG_STATE_COMP[],K$1,0),"ERROR")</f>
        <v>9993</v>
      </c>
      <c r="L49" s="112">
        <f>IFERROR(VLOOKUP($B49,MMWR_TRAD_AGG_STATE_COMP[],L$1,0),"ERROR")</f>
        <v>7992</v>
      </c>
      <c r="M49" s="114">
        <f t="shared" si="6"/>
        <v>0.79975983188231758</v>
      </c>
      <c r="N49" s="111">
        <f>IFERROR(VLOOKUP($B49,MMWR_TRAD_AGG_STATE_COMP[],N$1,0),"ERROR")</f>
        <v>15217</v>
      </c>
      <c r="O49" s="112">
        <f>IFERROR(VLOOKUP($B49,MMWR_TRAD_AGG_STATE_COMP[],O$1,0),"ERROR")</f>
        <v>10231</v>
      </c>
      <c r="P49" s="114">
        <f t="shared" si="7"/>
        <v>0.67234014588946578</v>
      </c>
      <c r="Q49" s="115">
        <f>IFERROR(VLOOKUP($B49,MMWR_TRAD_AGG_STATE_COMP[],Q$1,0),"ERROR")</f>
        <v>64</v>
      </c>
      <c r="R49" s="115">
        <f>IFERROR(VLOOKUP($B49,MMWR_TRAD_AGG_STATE_COMP[],R$1,0),"ERROR")</f>
        <v>152</v>
      </c>
      <c r="S49" s="115">
        <f>IFERROR(VLOOKUP($B49,MMWR_APP_STATE_COMP[],S$1,0),"ERROR")</f>
        <v>18509</v>
      </c>
      <c r="T49" s="28"/>
    </row>
    <row r="50" spans="1:20" s="123" customFormat="1" x14ac:dyDescent="0.2">
      <c r="A50" s="28"/>
      <c r="B50" s="127" t="s">
        <v>429</v>
      </c>
      <c r="C50" s="109">
        <f>IFERROR(VLOOKUP($B50,MMWR_TRAD_AGG_STATE_COMP[],C$1,0),"ERROR")</f>
        <v>1367</v>
      </c>
      <c r="D50" s="110">
        <f>IFERROR(VLOOKUP($B50,MMWR_TRAD_AGG_STATE_COMP[],D$1,0),"ERROR")</f>
        <v>290.49963423560001</v>
      </c>
      <c r="E50" s="111">
        <f>IFERROR(VLOOKUP($B50,MMWR_TRAD_AGG_STATE_COMP[],E$1,0),"ERROR")</f>
        <v>1699</v>
      </c>
      <c r="F50" s="112">
        <f>IFERROR(VLOOKUP($B50,MMWR_TRAD_AGG_STATE_COMP[],F$1,0),"ERROR")</f>
        <v>324</v>
      </c>
      <c r="G50" s="113">
        <f t="shared" si="4"/>
        <v>0.19070041200706297</v>
      </c>
      <c r="H50" s="111">
        <f>IFERROR(VLOOKUP($B50,MMWR_TRAD_AGG_STATE_COMP[],H$1,0),"ERROR")</f>
        <v>1982</v>
      </c>
      <c r="I50" s="112">
        <f>IFERROR(VLOOKUP($B50,MMWR_TRAD_AGG_STATE_COMP[],I$1,0),"ERROR")</f>
        <v>1272</v>
      </c>
      <c r="J50" s="114">
        <f t="shared" si="5"/>
        <v>0.64177598385469226</v>
      </c>
      <c r="K50" s="111">
        <f>IFERROR(VLOOKUP($B50,MMWR_TRAD_AGG_STATE_COMP[],K$1,0),"ERROR")</f>
        <v>1089</v>
      </c>
      <c r="L50" s="112">
        <f>IFERROR(VLOOKUP($B50,MMWR_TRAD_AGG_STATE_COMP[],L$1,0),"ERROR")</f>
        <v>667</v>
      </c>
      <c r="M50" s="114">
        <f t="shared" si="6"/>
        <v>0.61248852157943068</v>
      </c>
      <c r="N50" s="111">
        <f>IFERROR(VLOOKUP($B50,MMWR_TRAD_AGG_STATE_COMP[],N$1,0),"ERROR")</f>
        <v>618</v>
      </c>
      <c r="O50" s="112">
        <f>IFERROR(VLOOKUP($B50,MMWR_TRAD_AGG_STATE_COMP[],O$1,0),"ERROR")</f>
        <v>346</v>
      </c>
      <c r="P50" s="114">
        <f t="shared" si="7"/>
        <v>0.55987055016181231</v>
      </c>
      <c r="Q50" s="115">
        <f>IFERROR(VLOOKUP($B50,MMWR_TRAD_AGG_STATE_COMP[],Q$1,0),"ERROR")</f>
        <v>3</v>
      </c>
      <c r="R50" s="115">
        <f>IFERROR(VLOOKUP($B50,MMWR_TRAD_AGG_STATE_COMP[],R$1,0),"ERROR")</f>
        <v>5</v>
      </c>
      <c r="S50" s="115">
        <f>IFERROR(VLOOKUP($B50,MMWR_APP_STATE_COMP[],S$1,0),"ERROR")</f>
        <v>1233</v>
      </c>
      <c r="T50" s="28"/>
    </row>
    <row r="51" spans="1:20" s="123" customFormat="1" x14ac:dyDescent="0.2">
      <c r="A51" s="28"/>
      <c r="B51" s="127" t="s">
        <v>409</v>
      </c>
      <c r="C51" s="109">
        <f>IFERROR(VLOOKUP($B51,MMWR_TRAD_AGG_STATE_COMP[],C$1,0),"ERROR")</f>
        <v>569</v>
      </c>
      <c r="D51" s="110">
        <f>IFERROR(VLOOKUP($B51,MMWR_TRAD_AGG_STATE_COMP[],D$1,0),"ERROR")</f>
        <v>265.35149384890002</v>
      </c>
      <c r="E51" s="111">
        <f>IFERROR(VLOOKUP($B51,MMWR_TRAD_AGG_STATE_COMP[],E$1,0),"ERROR")</f>
        <v>1570</v>
      </c>
      <c r="F51" s="112">
        <f>IFERROR(VLOOKUP($B51,MMWR_TRAD_AGG_STATE_COMP[],F$1,0),"ERROR")</f>
        <v>361</v>
      </c>
      <c r="G51" s="113">
        <f t="shared" si="4"/>
        <v>0.22993630573248408</v>
      </c>
      <c r="H51" s="111">
        <f>IFERROR(VLOOKUP($B51,MMWR_TRAD_AGG_STATE_COMP[],H$1,0),"ERROR")</f>
        <v>891</v>
      </c>
      <c r="I51" s="112">
        <f>IFERROR(VLOOKUP($B51,MMWR_TRAD_AGG_STATE_COMP[],I$1,0),"ERROR")</f>
        <v>432</v>
      </c>
      <c r="J51" s="114">
        <f t="shared" si="5"/>
        <v>0.48484848484848486</v>
      </c>
      <c r="K51" s="111">
        <f>IFERROR(VLOOKUP($B51,MMWR_TRAD_AGG_STATE_COMP[],K$1,0),"ERROR")</f>
        <v>298</v>
      </c>
      <c r="L51" s="112">
        <f>IFERROR(VLOOKUP($B51,MMWR_TRAD_AGG_STATE_COMP[],L$1,0),"ERROR")</f>
        <v>213</v>
      </c>
      <c r="M51" s="114">
        <f t="shared" si="6"/>
        <v>0.71476510067114096</v>
      </c>
      <c r="N51" s="111">
        <f>IFERROR(VLOOKUP($B51,MMWR_TRAD_AGG_STATE_COMP[],N$1,0),"ERROR")</f>
        <v>469</v>
      </c>
      <c r="O51" s="112">
        <f>IFERROR(VLOOKUP($B51,MMWR_TRAD_AGG_STATE_COMP[],O$1,0),"ERROR")</f>
        <v>262</v>
      </c>
      <c r="P51" s="114">
        <f t="shared" si="7"/>
        <v>0.55863539445628996</v>
      </c>
      <c r="Q51" s="115">
        <f>IFERROR(VLOOKUP($B51,MMWR_TRAD_AGG_STATE_COMP[],Q$1,0),"ERROR")</f>
        <v>2</v>
      </c>
      <c r="R51" s="115">
        <f>IFERROR(VLOOKUP($B51,MMWR_TRAD_AGG_STATE_COMP[],R$1,0),"ERROR")</f>
        <v>3</v>
      </c>
      <c r="S51" s="115">
        <f>IFERROR(VLOOKUP($B51,MMWR_APP_STATE_COMP[],S$1,0),"ERROR")</f>
        <v>983</v>
      </c>
      <c r="T51" s="28"/>
    </row>
    <row r="52" spans="1:20" s="123" customFormat="1" x14ac:dyDescent="0.2">
      <c r="A52" s="28"/>
      <c r="B52" s="127" t="s">
        <v>414</v>
      </c>
      <c r="C52" s="109">
        <f>IFERROR(VLOOKUP($B52,MMWR_TRAD_AGG_STATE_COMP[],C$1,0),"ERROR")</f>
        <v>3244</v>
      </c>
      <c r="D52" s="110">
        <f>IFERROR(VLOOKUP($B52,MMWR_TRAD_AGG_STATE_COMP[],D$1,0),"ERROR")</f>
        <v>404.63286066580002</v>
      </c>
      <c r="E52" s="111">
        <f>IFERROR(VLOOKUP($B52,MMWR_TRAD_AGG_STATE_COMP[],E$1,0),"ERROR")</f>
        <v>4075</v>
      </c>
      <c r="F52" s="112">
        <f>IFERROR(VLOOKUP($B52,MMWR_TRAD_AGG_STATE_COMP[],F$1,0),"ERROR")</f>
        <v>1000</v>
      </c>
      <c r="G52" s="113">
        <f t="shared" si="4"/>
        <v>0.24539877300613497</v>
      </c>
      <c r="H52" s="111">
        <f>IFERROR(VLOOKUP($B52,MMWR_TRAD_AGG_STATE_COMP[],H$1,0),"ERROR")</f>
        <v>4346</v>
      </c>
      <c r="I52" s="112">
        <f>IFERROR(VLOOKUP($B52,MMWR_TRAD_AGG_STATE_COMP[],I$1,0),"ERROR")</f>
        <v>3071</v>
      </c>
      <c r="J52" s="114">
        <f t="shared" si="5"/>
        <v>0.70662678324896455</v>
      </c>
      <c r="K52" s="111">
        <f>IFERROR(VLOOKUP($B52,MMWR_TRAD_AGG_STATE_COMP[],K$1,0),"ERROR")</f>
        <v>988</v>
      </c>
      <c r="L52" s="112">
        <f>IFERROR(VLOOKUP($B52,MMWR_TRAD_AGG_STATE_COMP[],L$1,0),"ERROR")</f>
        <v>811</v>
      </c>
      <c r="M52" s="114">
        <f t="shared" si="6"/>
        <v>0.82085020242914974</v>
      </c>
      <c r="N52" s="111">
        <f>IFERROR(VLOOKUP($B52,MMWR_TRAD_AGG_STATE_COMP[],N$1,0),"ERROR")</f>
        <v>1990</v>
      </c>
      <c r="O52" s="112">
        <f>IFERROR(VLOOKUP($B52,MMWR_TRAD_AGG_STATE_COMP[],O$1,0),"ERROR")</f>
        <v>1406</v>
      </c>
      <c r="P52" s="114">
        <f t="shared" si="7"/>
        <v>0.70653266331658293</v>
      </c>
      <c r="Q52" s="115">
        <f>IFERROR(VLOOKUP($B52,MMWR_TRAD_AGG_STATE_COMP[],Q$1,0),"ERROR")</f>
        <v>5</v>
      </c>
      <c r="R52" s="115">
        <f>IFERROR(VLOOKUP($B52,MMWR_TRAD_AGG_STATE_COMP[],R$1,0),"ERROR")</f>
        <v>127</v>
      </c>
      <c r="S52" s="115">
        <f>IFERROR(VLOOKUP($B52,MMWR_APP_STATE_COMP[],S$1,0),"ERROR")</f>
        <v>3183</v>
      </c>
      <c r="T52" s="28"/>
    </row>
    <row r="53" spans="1:20" s="123" customFormat="1" x14ac:dyDescent="0.2">
      <c r="A53" s="28"/>
      <c r="B53" s="127" t="s">
        <v>406</v>
      </c>
      <c r="C53" s="109">
        <f>IFERROR(VLOOKUP($B53,MMWR_TRAD_AGG_STATE_COMP[],C$1,0),"ERROR")</f>
        <v>1083</v>
      </c>
      <c r="D53" s="110">
        <f>IFERROR(VLOOKUP($B53,MMWR_TRAD_AGG_STATE_COMP[],D$1,0),"ERROR")</f>
        <v>219.30101569710001</v>
      </c>
      <c r="E53" s="111">
        <f>IFERROR(VLOOKUP($B53,MMWR_TRAD_AGG_STATE_COMP[],E$1,0),"ERROR")</f>
        <v>2638</v>
      </c>
      <c r="F53" s="112">
        <f>IFERROR(VLOOKUP($B53,MMWR_TRAD_AGG_STATE_COMP[],F$1,0),"ERROR")</f>
        <v>623</v>
      </c>
      <c r="G53" s="113">
        <f t="shared" si="4"/>
        <v>0.23616376042456405</v>
      </c>
      <c r="H53" s="111">
        <f>IFERROR(VLOOKUP($B53,MMWR_TRAD_AGG_STATE_COMP[],H$1,0),"ERROR")</f>
        <v>1841</v>
      </c>
      <c r="I53" s="112">
        <f>IFERROR(VLOOKUP($B53,MMWR_TRAD_AGG_STATE_COMP[],I$1,0),"ERROR")</f>
        <v>834</v>
      </c>
      <c r="J53" s="114">
        <f t="shared" si="5"/>
        <v>0.45301466594242262</v>
      </c>
      <c r="K53" s="111">
        <f>IFERROR(VLOOKUP($B53,MMWR_TRAD_AGG_STATE_COMP[],K$1,0),"ERROR")</f>
        <v>530</v>
      </c>
      <c r="L53" s="112">
        <f>IFERROR(VLOOKUP($B53,MMWR_TRAD_AGG_STATE_COMP[],L$1,0),"ERROR")</f>
        <v>328</v>
      </c>
      <c r="M53" s="114">
        <f t="shared" si="6"/>
        <v>0.61886792452830186</v>
      </c>
      <c r="N53" s="111">
        <f>IFERROR(VLOOKUP($B53,MMWR_TRAD_AGG_STATE_COMP[],N$1,0),"ERROR")</f>
        <v>912</v>
      </c>
      <c r="O53" s="112">
        <f>IFERROR(VLOOKUP($B53,MMWR_TRAD_AGG_STATE_COMP[],O$1,0),"ERROR")</f>
        <v>561</v>
      </c>
      <c r="P53" s="114">
        <f t="shared" si="7"/>
        <v>0.61513157894736847</v>
      </c>
      <c r="Q53" s="115">
        <f>IFERROR(VLOOKUP($B53,MMWR_TRAD_AGG_STATE_COMP[],Q$1,0),"ERROR")</f>
        <v>7</v>
      </c>
      <c r="R53" s="115">
        <f>IFERROR(VLOOKUP($B53,MMWR_TRAD_AGG_STATE_COMP[],R$1,0),"ERROR")</f>
        <v>10</v>
      </c>
      <c r="S53" s="115">
        <f>IFERROR(VLOOKUP($B53,MMWR_APP_STATE_COMP[],S$1,0),"ERROR")</f>
        <v>1881</v>
      </c>
      <c r="T53" s="28"/>
    </row>
    <row r="54" spans="1:20" s="123" customFormat="1" x14ac:dyDescent="0.2">
      <c r="A54" s="28"/>
      <c r="B54" s="127" t="s">
        <v>410</v>
      </c>
      <c r="C54" s="109">
        <f>IFERROR(VLOOKUP($B54,MMWR_TRAD_AGG_STATE_COMP[],C$1,0),"ERROR")</f>
        <v>6171</v>
      </c>
      <c r="D54" s="110">
        <f>IFERROR(VLOOKUP($B54,MMWR_TRAD_AGG_STATE_COMP[],D$1,0),"ERROR")</f>
        <v>468.59585156380001</v>
      </c>
      <c r="E54" s="111">
        <f>IFERROR(VLOOKUP($B54,MMWR_TRAD_AGG_STATE_COMP[],E$1,0),"ERROR")</f>
        <v>4745</v>
      </c>
      <c r="F54" s="112">
        <f>IFERROR(VLOOKUP($B54,MMWR_TRAD_AGG_STATE_COMP[],F$1,0),"ERROR")</f>
        <v>1080</v>
      </c>
      <c r="G54" s="113">
        <f t="shared" si="4"/>
        <v>0.22760800842992623</v>
      </c>
      <c r="H54" s="111">
        <f>IFERROR(VLOOKUP($B54,MMWR_TRAD_AGG_STATE_COMP[],H$1,0),"ERROR")</f>
        <v>8505</v>
      </c>
      <c r="I54" s="112">
        <f>IFERROR(VLOOKUP($B54,MMWR_TRAD_AGG_STATE_COMP[],I$1,0),"ERROR")</f>
        <v>6540</v>
      </c>
      <c r="J54" s="114">
        <f t="shared" si="5"/>
        <v>0.76895943562610225</v>
      </c>
      <c r="K54" s="111">
        <f>IFERROR(VLOOKUP($B54,MMWR_TRAD_AGG_STATE_COMP[],K$1,0),"ERROR")</f>
        <v>3006</v>
      </c>
      <c r="L54" s="112">
        <f>IFERROR(VLOOKUP($B54,MMWR_TRAD_AGG_STATE_COMP[],L$1,0),"ERROR")</f>
        <v>2718</v>
      </c>
      <c r="M54" s="114">
        <f t="shared" si="6"/>
        <v>0.90419161676646709</v>
      </c>
      <c r="N54" s="111">
        <f>IFERROR(VLOOKUP($B54,MMWR_TRAD_AGG_STATE_COMP[],N$1,0),"ERROR")</f>
        <v>3254</v>
      </c>
      <c r="O54" s="112">
        <f>IFERROR(VLOOKUP($B54,MMWR_TRAD_AGG_STATE_COMP[],O$1,0),"ERROR")</f>
        <v>1974</v>
      </c>
      <c r="P54" s="114">
        <f t="shared" si="7"/>
        <v>0.60663798401966806</v>
      </c>
      <c r="Q54" s="115">
        <f>IFERROR(VLOOKUP($B54,MMWR_TRAD_AGG_STATE_COMP[],Q$1,0),"ERROR")</f>
        <v>6</v>
      </c>
      <c r="R54" s="115">
        <f>IFERROR(VLOOKUP($B54,MMWR_TRAD_AGG_STATE_COMP[],R$1,0),"ERROR")</f>
        <v>88</v>
      </c>
      <c r="S54" s="115">
        <f>IFERROR(VLOOKUP($B54,MMWR_APP_STATE_COMP[],S$1,0),"ERROR")</f>
        <v>5240</v>
      </c>
      <c r="T54" s="28"/>
    </row>
    <row r="55" spans="1:20" s="123" customFormat="1" x14ac:dyDescent="0.2">
      <c r="A55" s="28"/>
      <c r="B55" s="127" t="s">
        <v>80</v>
      </c>
      <c r="C55" s="109">
        <f>IFERROR(VLOOKUP($B55,MMWR_TRAD_AGG_STATE_COMP[],C$1,0),"ERROR")</f>
        <v>9902</v>
      </c>
      <c r="D55" s="110">
        <f>IFERROR(VLOOKUP($B55,MMWR_TRAD_AGG_STATE_COMP[],D$1,0),"ERROR")</f>
        <v>401.62785295899999</v>
      </c>
      <c r="E55" s="111">
        <f>IFERROR(VLOOKUP($B55,MMWR_TRAD_AGG_STATE_COMP[],E$1,0),"ERROR")</f>
        <v>6443</v>
      </c>
      <c r="F55" s="112">
        <f>IFERROR(VLOOKUP($B55,MMWR_TRAD_AGG_STATE_COMP[],F$1,0),"ERROR")</f>
        <v>1108</v>
      </c>
      <c r="G55" s="113">
        <f t="shared" si="4"/>
        <v>0.17196957938848362</v>
      </c>
      <c r="H55" s="111">
        <f>IFERROR(VLOOKUP($B55,MMWR_TRAD_AGG_STATE_COMP[],H$1,0),"ERROR")</f>
        <v>14560</v>
      </c>
      <c r="I55" s="112">
        <f>IFERROR(VLOOKUP($B55,MMWR_TRAD_AGG_STATE_COMP[],I$1,0),"ERROR")</f>
        <v>10712</v>
      </c>
      <c r="J55" s="114">
        <f t="shared" si="5"/>
        <v>0.73571428571428577</v>
      </c>
      <c r="K55" s="111">
        <f>IFERROR(VLOOKUP($B55,MMWR_TRAD_AGG_STATE_COMP[],K$1,0),"ERROR")</f>
        <v>4189</v>
      </c>
      <c r="L55" s="112">
        <f>IFERROR(VLOOKUP($B55,MMWR_TRAD_AGG_STATE_COMP[],L$1,0),"ERROR")</f>
        <v>3097</v>
      </c>
      <c r="M55" s="114">
        <f t="shared" si="6"/>
        <v>0.73931725948913818</v>
      </c>
      <c r="N55" s="111">
        <f>IFERROR(VLOOKUP($B55,MMWR_TRAD_AGG_STATE_COMP[],N$1,0),"ERROR")</f>
        <v>6108</v>
      </c>
      <c r="O55" s="112">
        <f>IFERROR(VLOOKUP($B55,MMWR_TRAD_AGG_STATE_COMP[],O$1,0),"ERROR")</f>
        <v>4328</v>
      </c>
      <c r="P55" s="114">
        <f t="shared" si="7"/>
        <v>0.7085789129011133</v>
      </c>
      <c r="Q55" s="115">
        <f>IFERROR(VLOOKUP($B55,MMWR_TRAD_AGG_STATE_COMP[],Q$1,0),"ERROR")</f>
        <v>9</v>
      </c>
      <c r="R55" s="115">
        <f>IFERROR(VLOOKUP($B55,MMWR_TRAD_AGG_STATE_COMP[],R$1,0),"ERROR")</f>
        <v>143</v>
      </c>
      <c r="S55" s="115">
        <f>IFERROR(VLOOKUP($B55,MMWR_APP_STATE_COMP[],S$1,0),"ERROR")</f>
        <v>5196</v>
      </c>
      <c r="T55" s="28"/>
    </row>
    <row r="56" spans="1:20" s="123" customFormat="1" x14ac:dyDescent="0.2">
      <c r="A56" s="28"/>
      <c r="B56" s="126" t="s">
        <v>381</v>
      </c>
      <c r="C56" s="102">
        <f>IFERROR(VLOOKUP($B56,MMWR_TRAD_AGG_ST_DISTRICT_COMP[],C$1,0),"ERROR")</f>
        <v>64848</v>
      </c>
      <c r="D56" s="103">
        <f>IFERROR(VLOOKUP($B56,MMWR_TRAD_AGG_ST_DISTRICT_COMP[],D$1,0),"ERROR")</f>
        <v>361.49430977050002</v>
      </c>
      <c r="E56" s="102">
        <f>IFERROR(VLOOKUP($B56,MMWR_TRAD_AGG_ST_DISTRICT_COMP[],E$1,0),"ERROR")</f>
        <v>71044</v>
      </c>
      <c r="F56" s="102">
        <f>IFERROR(VLOOKUP($B56,MMWR_TRAD_AGG_ST_DISTRICT_COMP[],F$1,0),"ERROR")</f>
        <v>17778</v>
      </c>
      <c r="G56" s="104">
        <f t="shared" si="4"/>
        <v>0.2502392883283599</v>
      </c>
      <c r="H56" s="102">
        <f>IFERROR(VLOOKUP($B56,MMWR_TRAD_AGG_ST_DISTRICT_COMP[],H$1,0),"ERROR")</f>
        <v>94425</v>
      </c>
      <c r="I56" s="102">
        <f>IFERROR(VLOOKUP($B56,MMWR_TRAD_AGG_ST_DISTRICT_COMP[],I$1,0),"ERROR")</f>
        <v>63993</v>
      </c>
      <c r="J56" s="105">
        <f t="shared" si="5"/>
        <v>0.67771247021445591</v>
      </c>
      <c r="K56" s="102">
        <f>IFERROR(VLOOKUP($B56,MMWR_TRAD_AGG_ST_DISTRICT_COMP[],K$1,0),"ERROR")</f>
        <v>30043</v>
      </c>
      <c r="L56" s="102">
        <f>IFERROR(VLOOKUP($B56,MMWR_TRAD_AGG_ST_DISTRICT_COMP[],L$1,0),"ERROR")</f>
        <v>24665</v>
      </c>
      <c r="M56" s="105">
        <f t="shared" si="6"/>
        <v>0.82098991445594649</v>
      </c>
      <c r="N56" s="102">
        <f>IFERROR(VLOOKUP($B56,MMWR_TRAD_AGG_ST_DISTRICT_COMP[],N$1,0),"ERROR")</f>
        <v>44882</v>
      </c>
      <c r="O56" s="102">
        <f>IFERROR(VLOOKUP($B56,MMWR_TRAD_AGG_ST_DISTRICT_COMP[],O$1,0),"ERROR")</f>
        <v>31405</v>
      </c>
      <c r="P56" s="105">
        <f t="shared" si="7"/>
        <v>0.69972371997682814</v>
      </c>
      <c r="Q56" s="102">
        <f>IFERROR(VLOOKUP($B56,MMWR_TRAD_AGG_ST_DISTRICT_COMP[],Q$1,0),"ERROR")</f>
        <v>6315</v>
      </c>
      <c r="R56" s="106">
        <f>IFERROR(VLOOKUP($B56,MMWR_TRAD_AGG_ST_DISTRICT_COMP[],R$1,0),"ERROR")</f>
        <v>1194</v>
      </c>
      <c r="S56" s="106">
        <f>SUM(S57:S63)</f>
        <v>91600</v>
      </c>
      <c r="T56" s="28"/>
    </row>
    <row r="57" spans="1:20" s="123" customFormat="1" x14ac:dyDescent="0.2">
      <c r="A57" s="28"/>
      <c r="B57" s="127" t="s">
        <v>389</v>
      </c>
      <c r="C57" s="109">
        <f>IFERROR(VLOOKUP($B57,MMWR_TRAD_AGG_STATE_COMP[],C$1,0),"ERROR")</f>
        <v>11733</v>
      </c>
      <c r="D57" s="110">
        <f>IFERROR(VLOOKUP($B57,MMWR_TRAD_AGG_STATE_COMP[],D$1,0),"ERROR")</f>
        <v>381.37253899260003</v>
      </c>
      <c r="E57" s="111">
        <f>IFERROR(VLOOKUP($B57,MMWR_TRAD_AGG_STATE_COMP[],E$1,0),"ERROR")</f>
        <v>7364</v>
      </c>
      <c r="F57" s="112">
        <f>IFERROR(VLOOKUP($B57,MMWR_TRAD_AGG_STATE_COMP[],F$1,0),"ERROR")</f>
        <v>1748</v>
      </c>
      <c r="G57" s="113">
        <f t="shared" si="4"/>
        <v>0.23737099402498643</v>
      </c>
      <c r="H57" s="111">
        <f>IFERROR(VLOOKUP($B57,MMWR_TRAD_AGG_STATE_COMP[],H$1,0),"ERROR")</f>
        <v>15346</v>
      </c>
      <c r="I57" s="112">
        <f>IFERROR(VLOOKUP($B57,MMWR_TRAD_AGG_STATE_COMP[],I$1,0),"ERROR")</f>
        <v>11170</v>
      </c>
      <c r="J57" s="114">
        <f t="shared" si="5"/>
        <v>0.72787697119770622</v>
      </c>
      <c r="K57" s="111">
        <f>IFERROR(VLOOKUP($B57,MMWR_TRAD_AGG_STATE_COMP[],K$1,0),"ERROR")</f>
        <v>5108</v>
      </c>
      <c r="L57" s="112">
        <f>IFERROR(VLOOKUP($B57,MMWR_TRAD_AGG_STATE_COMP[],L$1,0),"ERROR")</f>
        <v>4498</v>
      </c>
      <c r="M57" s="114">
        <f t="shared" si="6"/>
        <v>0.88057948316366486</v>
      </c>
      <c r="N57" s="111">
        <f>IFERROR(VLOOKUP($B57,MMWR_TRAD_AGG_STATE_COMP[],N$1,0),"ERROR")</f>
        <v>3676</v>
      </c>
      <c r="O57" s="112">
        <f>IFERROR(VLOOKUP($B57,MMWR_TRAD_AGG_STATE_COMP[],O$1,0),"ERROR")</f>
        <v>2288</v>
      </c>
      <c r="P57" s="114">
        <f t="shared" si="7"/>
        <v>0.62241566920565827</v>
      </c>
      <c r="Q57" s="115">
        <f>IFERROR(VLOOKUP($B57,MMWR_TRAD_AGG_STATE_COMP[],Q$1,0),"ERROR")</f>
        <v>553</v>
      </c>
      <c r="R57" s="115">
        <f>IFERROR(VLOOKUP($B57,MMWR_TRAD_AGG_STATE_COMP[],R$1,0),"ERROR")</f>
        <v>383</v>
      </c>
      <c r="S57" s="115">
        <f>IFERROR(VLOOKUP($B57,MMWR_APP_STATE_COMP[],S$1,0),"ERROR")</f>
        <v>10429</v>
      </c>
      <c r="T57" s="28"/>
    </row>
    <row r="58" spans="1:20" s="123" customFormat="1" x14ac:dyDescent="0.2">
      <c r="A58" s="28"/>
      <c r="B58" s="127" t="s">
        <v>426</v>
      </c>
      <c r="C58" s="109">
        <f>IFERROR(VLOOKUP($B58,MMWR_TRAD_AGG_STATE_COMP[],C$1,0),"ERROR")</f>
        <v>19162</v>
      </c>
      <c r="D58" s="110">
        <f>IFERROR(VLOOKUP($B58,MMWR_TRAD_AGG_STATE_COMP[],D$1,0),"ERROR")</f>
        <v>325.60724350279997</v>
      </c>
      <c r="E58" s="111">
        <f>IFERROR(VLOOKUP($B58,MMWR_TRAD_AGG_STATE_COMP[],E$1,0),"ERROR")</f>
        <v>23811</v>
      </c>
      <c r="F58" s="112">
        <f>IFERROR(VLOOKUP($B58,MMWR_TRAD_AGG_STATE_COMP[],F$1,0),"ERROR")</f>
        <v>5440</v>
      </c>
      <c r="G58" s="113">
        <f t="shared" si="4"/>
        <v>0.22846583511822266</v>
      </c>
      <c r="H58" s="111">
        <f>IFERROR(VLOOKUP($B58,MMWR_TRAD_AGG_STATE_COMP[],H$1,0),"ERROR")</f>
        <v>26737</v>
      </c>
      <c r="I58" s="112">
        <f>IFERROR(VLOOKUP($B58,MMWR_TRAD_AGG_STATE_COMP[],I$1,0),"ERROR")</f>
        <v>17269</v>
      </c>
      <c r="J58" s="114">
        <f t="shared" si="5"/>
        <v>0.64588398100011224</v>
      </c>
      <c r="K58" s="111">
        <f>IFERROR(VLOOKUP($B58,MMWR_TRAD_AGG_STATE_COMP[],K$1,0),"ERROR")</f>
        <v>7410</v>
      </c>
      <c r="L58" s="112">
        <f>IFERROR(VLOOKUP($B58,MMWR_TRAD_AGG_STATE_COMP[],L$1,0),"ERROR")</f>
        <v>5649</v>
      </c>
      <c r="M58" s="114">
        <f t="shared" si="6"/>
        <v>0.76234817813765188</v>
      </c>
      <c r="N58" s="111">
        <f>IFERROR(VLOOKUP($B58,MMWR_TRAD_AGG_STATE_COMP[],N$1,0),"ERROR")</f>
        <v>17874</v>
      </c>
      <c r="O58" s="112">
        <f>IFERROR(VLOOKUP($B58,MMWR_TRAD_AGG_STATE_COMP[],O$1,0),"ERROR")</f>
        <v>12062</v>
      </c>
      <c r="P58" s="114">
        <f t="shared" si="7"/>
        <v>0.67483495580172315</v>
      </c>
      <c r="Q58" s="115">
        <f>IFERROR(VLOOKUP($B58,MMWR_TRAD_AGG_STATE_COMP[],Q$1,0),"ERROR")</f>
        <v>2210</v>
      </c>
      <c r="R58" s="115">
        <f>IFERROR(VLOOKUP($B58,MMWR_TRAD_AGG_STATE_COMP[],R$1,0),"ERROR")</f>
        <v>292</v>
      </c>
      <c r="S58" s="115">
        <f>IFERROR(VLOOKUP($B58,MMWR_APP_STATE_COMP[],S$1,0),"ERROR")</f>
        <v>32167</v>
      </c>
      <c r="T58" s="28"/>
    </row>
    <row r="59" spans="1:20" s="123" customFormat="1" x14ac:dyDescent="0.2">
      <c r="A59" s="28"/>
      <c r="B59" s="127" t="s">
        <v>382</v>
      </c>
      <c r="C59" s="109">
        <f>IFERROR(VLOOKUP($B59,MMWR_TRAD_AGG_STATE_COMP[],C$1,0),"ERROR")</f>
        <v>13902</v>
      </c>
      <c r="D59" s="110">
        <f>IFERROR(VLOOKUP($B59,MMWR_TRAD_AGG_STATE_COMP[],D$1,0),"ERROR")</f>
        <v>358.3007480938</v>
      </c>
      <c r="E59" s="111">
        <f>IFERROR(VLOOKUP($B59,MMWR_TRAD_AGG_STATE_COMP[],E$1,0),"ERROR")</f>
        <v>16803</v>
      </c>
      <c r="F59" s="112">
        <f>IFERROR(VLOOKUP($B59,MMWR_TRAD_AGG_STATE_COMP[],F$1,0),"ERROR")</f>
        <v>4810</v>
      </c>
      <c r="G59" s="113">
        <f t="shared" si="4"/>
        <v>0.28625840623698151</v>
      </c>
      <c r="H59" s="111">
        <f>IFERROR(VLOOKUP($B59,MMWR_TRAD_AGG_STATE_COMP[],H$1,0),"ERROR")</f>
        <v>20815</v>
      </c>
      <c r="I59" s="112">
        <f>IFERROR(VLOOKUP($B59,MMWR_TRAD_AGG_STATE_COMP[],I$1,0),"ERROR")</f>
        <v>14539</v>
      </c>
      <c r="J59" s="114">
        <f t="shared" si="5"/>
        <v>0.69848666826807593</v>
      </c>
      <c r="K59" s="111">
        <f>IFERROR(VLOOKUP($B59,MMWR_TRAD_AGG_STATE_COMP[],K$1,0),"ERROR")</f>
        <v>8168</v>
      </c>
      <c r="L59" s="112">
        <f>IFERROR(VLOOKUP($B59,MMWR_TRAD_AGG_STATE_COMP[],L$1,0),"ERROR")</f>
        <v>6779</v>
      </c>
      <c r="M59" s="114">
        <f t="shared" si="6"/>
        <v>0.8299461312438785</v>
      </c>
      <c r="N59" s="111">
        <f>IFERROR(VLOOKUP($B59,MMWR_TRAD_AGG_STATE_COMP[],N$1,0),"ERROR")</f>
        <v>12859</v>
      </c>
      <c r="O59" s="112">
        <f>IFERROR(VLOOKUP($B59,MMWR_TRAD_AGG_STATE_COMP[],O$1,0),"ERROR")</f>
        <v>10565</v>
      </c>
      <c r="P59" s="114">
        <f t="shared" si="7"/>
        <v>0.82160354615444431</v>
      </c>
      <c r="Q59" s="115">
        <f>IFERROR(VLOOKUP($B59,MMWR_TRAD_AGG_STATE_COMP[],Q$1,0),"ERROR")</f>
        <v>1068</v>
      </c>
      <c r="R59" s="115">
        <f>IFERROR(VLOOKUP($B59,MMWR_TRAD_AGG_STATE_COMP[],R$1,0),"ERROR")</f>
        <v>30</v>
      </c>
      <c r="S59" s="115">
        <f>IFERROR(VLOOKUP($B59,MMWR_APP_STATE_COMP[],S$1,0),"ERROR")</f>
        <v>19457</v>
      </c>
      <c r="T59" s="28"/>
    </row>
    <row r="60" spans="1:20" s="123" customFormat="1" x14ac:dyDescent="0.2">
      <c r="A60" s="28"/>
      <c r="B60" s="127" t="s">
        <v>394</v>
      </c>
      <c r="C60" s="109">
        <f>IFERROR(VLOOKUP($B60,MMWR_TRAD_AGG_STATE_COMP[],C$1,0),"ERROR")</f>
        <v>6252</v>
      </c>
      <c r="D60" s="110">
        <f>IFERROR(VLOOKUP($B60,MMWR_TRAD_AGG_STATE_COMP[],D$1,0),"ERROR")</f>
        <v>539.83669225849997</v>
      </c>
      <c r="E60" s="111">
        <f>IFERROR(VLOOKUP($B60,MMWR_TRAD_AGG_STATE_COMP[],E$1,0),"ERROR")</f>
        <v>3459</v>
      </c>
      <c r="F60" s="112">
        <f>IFERROR(VLOOKUP($B60,MMWR_TRAD_AGG_STATE_COMP[],F$1,0),"ERROR")</f>
        <v>647</v>
      </c>
      <c r="G60" s="113">
        <f t="shared" si="4"/>
        <v>0.18704827984966754</v>
      </c>
      <c r="H60" s="111">
        <f>IFERROR(VLOOKUP($B60,MMWR_TRAD_AGG_STATE_COMP[],H$1,0),"ERROR")</f>
        <v>8727</v>
      </c>
      <c r="I60" s="112">
        <f>IFERROR(VLOOKUP($B60,MMWR_TRAD_AGG_STATE_COMP[],I$1,0),"ERROR")</f>
        <v>6500</v>
      </c>
      <c r="J60" s="114">
        <f t="shared" si="5"/>
        <v>0.74481494213360833</v>
      </c>
      <c r="K60" s="111">
        <f>IFERROR(VLOOKUP($B60,MMWR_TRAD_AGG_STATE_COMP[],K$1,0),"ERROR")</f>
        <v>2403</v>
      </c>
      <c r="L60" s="112">
        <f>IFERROR(VLOOKUP($B60,MMWR_TRAD_AGG_STATE_COMP[],L$1,0),"ERROR")</f>
        <v>2053</v>
      </c>
      <c r="M60" s="114">
        <f t="shared" si="6"/>
        <v>0.85434873075322515</v>
      </c>
      <c r="N60" s="111">
        <f>IFERROR(VLOOKUP($B60,MMWR_TRAD_AGG_STATE_COMP[],N$1,0),"ERROR")</f>
        <v>2256</v>
      </c>
      <c r="O60" s="112">
        <f>IFERROR(VLOOKUP($B60,MMWR_TRAD_AGG_STATE_COMP[],O$1,0),"ERROR")</f>
        <v>1214</v>
      </c>
      <c r="P60" s="114">
        <f t="shared" si="7"/>
        <v>0.53812056737588654</v>
      </c>
      <c r="Q60" s="115">
        <f>IFERROR(VLOOKUP($B60,MMWR_TRAD_AGG_STATE_COMP[],Q$1,0),"ERROR")</f>
        <v>691</v>
      </c>
      <c r="R60" s="115">
        <f>IFERROR(VLOOKUP($B60,MMWR_TRAD_AGG_STATE_COMP[],R$1,0),"ERROR")</f>
        <v>153</v>
      </c>
      <c r="S60" s="115">
        <f>IFERROR(VLOOKUP($B60,MMWR_APP_STATE_COMP[],S$1,0),"ERROR")</f>
        <v>3395</v>
      </c>
      <c r="T60" s="28"/>
    </row>
    <row r="61" spans="1:20" s="123" customFormat="1" x14ac:dyDescent="0.2">
      <c r="A61" s="28"/>
      <c r="B61" s="127" t="s">
        <v>428</v>
      </c>
      <c r="C61" s="109">
        <f>IFERROR(VLOOKUP($B61,MMWR_TRAD_AGG_STATE_COMP[],C$1,0),"ERROR")</f>
        <v>1423</v>
      </c>
      <c r="D61" s="110">
        <f>IFERROR(VLOOKUP($B61,MMWR_TRAD_AGG_STATE_COMP[],D$1,0),"ERROR")</f>
        <v>312.44272663390001</v>
      </c>
      <c r="E61" s="111">
        <f>IFERROR(VLOOKUP($B61,MMWR_TRAD_AGG_STATE_COMP[],E$1,0),"ERROR")</f>
        <v>2464</v>
      </c>
      <c r="F61" s="112">
        <f>IFERROR(VLOOKUP($B61,MMWR_TRAD_AGG_STATE_COMP[],F$1,0),"ERROR")</f>
        <v>773</v>
      </c>
      <c r="G61" s="113">
        <f t="shared" si="4"/>
        <v>0.31371753246753248</v>
      </c>
      <c r="H61" s="111">
        <f>IFERROR(VLOOKUP($B61,MMWR_TRAD_AGG_STATE_COMP[],H$1,0),"ERROR")</f>
        <v>3717</v>
      </c>
      <c r="I61" s="112">
        <f>IFERROR(VLOOKUP($B61,MMWR_TRAD_AGG_STATE_COMP[],I$1,0),"ERROR")</f>
        <v>2151</v>
      </c>
      <c r="J61" s="114">
        <f t="shared" si="5"/>
        <v>0.57869249394673128</v>
      </c>
      <c r="K61" s="111">
        <f>IFERROR(VLOOKUP($B61,MMWR_TRAD_AGG_STATE_COMP[],K$1,0),"ERROR")</f>
        <v>925</v>
      </c>
      <c r="L61" s="112">
        <f>IFERROR(VLOOKUP($B61,MMWR_TRAD_AGG_STATE_COMP[],L$1,0),"ERROR")</f>
        <v>781</v>
      </c>
      <c r="M61" s="114">
        <f t="shared" si="6"/>
        <v>0.84432432432432436</v>
      </c>
      <c r="N61" s="111">
        <f>IFERROR(VLOOKUP($B61,MMWR_TRAD_AGG_STATE_COMP[],N$1,0),"ERROR")</f>
        <v>1785</v>
      </c>
      <c r="O61" s="112">
        <f>IFERROR(VLOOKUP($B61,MMWR_TRAD_AGG_STATE_COMP[],O$1,0),"ERROR")</f>
        <v>1303</v>
      </c>
      <c r="P61" s="114">
        <f t="shared" si="7"/>
        <v>0.72997198879551817</v>
      </c>
      <c r="Q61" s="115">
        <f>IFERROR(VLOOKUP($B61,MMWR_TRAD_AGG_STATE_COMP[],Q$1,0),"ERROR")</f>
        <v>392</v>
      </c>
      <c r="R61" s="115">
        <f>IFERROR(VLOOKUP($B61,MMWR_TRAD_AGG_STATE_COMP[],R$1,0),"ERROR")</f>
        <v>2</v>
      </c>
      <c r="S61" s="115">
        <f>IFERROR(VLOOKUP($B61,MMWR_APP_STATE_COMP[],S$1,0),"ERROR")</f>
        <v>5500</v>
      </c>
      <c r="T61" s="28"/>
    </row>
    <row r="62" spans="1:20" s="123" customFormat="1" x14ac:dyDescent="0.2">
      <c r="A62" s="28"/>
      <c r="B62" s="127" t="s">
        <v>384</v>
      </c>
      <c r="C62" s="109">
        <f>IFERROR(VLOOKUP($B62,MMWR_TRAD_AGG_STATE_COMP[],C$1,0),"ERROR")</f>
        <v>8032</v>
      </c>
      <c r="D62" s="110">
        <f>IFERROR(VLOOKUP($B62,MMWR_TRAD_AGG_STATE_COMP[],D$1,0),"ERROR")</f>
        <v>335.25174302789998</v>
      </c>
      <c r="E62" s="111">
        <f>IFERROR(VLOOKUP($B62,MMWR_TRAD_AGG_STATE_COMP[],E$1,0),"ERROR")</f>
        <v>8867</v>
      </c>
      <c r="F62" s="112">
        <f>IFERROR(VLOOKUP($B62,MMWR_TRAD_AGG_STATE_COMP[],F$1,0),"ERROR")</f>
        <v>2505</v>
      </c>
      <c r="G62" s="113">
        <f t="shared" si="4"/>
        <v>0.28250817638434644</v>
      </c>
      <c r="H62" s="111">
        <f>IFERROR(VLOOKUP($B62,MMWR_TRAD_AGG_STATE_COMP[],H$1,0),"ERROR")</f>
        <v>11420</v>
      </c>
      <c r="I62" s="112">
        <f>IFERROR(VLOOKUP($B62,MMWR_TRAD_AGG_STATE_COMP[],I$1,0),"ERROR")</f>
        <v>8033</v>
      </c>
      <c r="J62" s="114">
        <f t="shared" si="5"/>
        <v>0.70341506129597198</v>
      </c>
      <c r="K62" s="111">
        <f>IFERROR(VLOOKUP($B62,MMWR_TRAD_AGG_STATE_COMP[],K$1,0),"ERROR")</f>
        <v>2893</v>
      </c>
      <c r="L62" s="112">
        <f>IFERROR(VLOOKUP($B62,MMWR_TRAD_AGG_STATE_COMP[],L$1,0),"ERROR")</f>
        <v>2251</v>
      </c>
      <c r="M62" s="114">
        <f t="shared" si="6"/>
        <v>0.77808503283788455</v>
      </c>
      <c r="N62" s="111">
        <f>IFERROR(VLOOKUP($B62,MMWR_TRAD_AGG_STATE_COMP[],N$1,0),"ERROR")</f>
        <v>3561</v>
      </c>
      <c r="O62" s="112">
        <f>IFERROR(VLOOKUP($B62,MMWR_TRAD_AGG_STATE_COMP[],O$1,0),"ERROR")</f>
        <v>2146</v>
      </c>
      <c r="P62" s="114">
        <f t="shared" si="7"/>
        <v>0.60263970794720589</v>
      </c>
      <c r="Q62" s="115">
        <f>IFERROR(VLOOKUP($B62,MMWR_TRAD_AGG_STATE_COMP[],Q$1,0),"ERROR")</f>
        <v>691</v>
      </c>
      <c r="R62" s="115">
        <f>IFERROR(VLOOKUP($B62,MMWR_TRAD_AGG_STATE_COMP[],R$1,0),"ERROR")</f>
        <v>61</v>
      </c>
      <c r="S62" s="115">
        <f>IFERROR(VLOOKUP($B62,MMWR_APP_STATE_COMP[],S$1,0),"ERROR")</f>
        <v>13436</v>
      </c>
      <c r="T62" s="28"/>
    </row>
    <row r="63" spans="1:20" s="123" customFormat="1" x14ac:dyDescent="0.2">
      <c r="A63" s="28"/>
      <c r="B63" s="127" t="s">
        <v>385</v>
      </c>
      <c r="C63" s="109">
        <f>IFERROR(VLOOKUP($B63,MMWR_TRAD_AGG_STATE_COMP[],C$1,0),"ERROR")</f>
        <v>4344</v>
      </c>
      <c r="D63" s="110">
        <f>IFERROR(VLOOKUP($B63,MMWR_TRAD_AGG_STATE_COMP[],D$1,0),"ERROR")</f>
        <v>284.2424033149</v>
      </c>
      <c r="E63" s="111">
        <f>IFERROR(VLOOKUP($B63,MMWR_TRAD_AGG_STATE_COMP[],E$1,0),"ERROR")</f>
        <v>8276</v>
      </c>
      <c r="F63" s="112">
        <f>IFERROR(VLOOKUP($B63,MMWR_TRAD_AGG_STATE_COMP[],F$1,0),"ERROR")</f>
        <v>1855</v>
      </c>
      <c r="G63" s="113">
        <f t="shared" si="4"/>
        <v>0.22414209763170614</v>
      </c>
      <c r="H63" s="111">
        <f>IFERROR(VLOOKUP($B63,MMWR_TRAD_AGG_STATE_COMP[],H$1,0),"ERROR")</f>
        <v>7663</v>
      </c>
      <c r="I63" s="112">
        <f>IFERROR(VLOOKUP($B63,MMWR_TRAD_AGG_STATE_COMP[],I$1,0),"ERROR")</f>
        <v>4331</v>
      </c>
      <c r="J63" s="114">
        <f t="shared" si="5"/>
        <v>0.565183348558006</v>
      </c>
      <c r="K63" s="111">
        <f>IFERROR(VLOOKUP($B63,MMWR_TRAD_AGG_STATE_COMP[],K$1,0),"ERROR")</f>
        <v>3136</v>
      </c>
      <c r="L63" s="112">
        <f>IFERROR(VLOOKUP($B63,MMWR_TRAD_AGG_STATE_COMP[],L$1,0),"ERROR")</f>
        <v>2654</v>
      </c>
      <c r="M63" s="114">
        <f t="shared" si="6"/>
        <v>0.84630102040816324</v>
      </c>
      <c r="N63" s="111">
        <f>IFERROR(VLOOKUP($B63,MMWR_TRAD_AGG_STATE_COMP[],N$1,0),"ERROR")</f>
        <v>2871</v>
      </c>
      <c r="O63" s="112">
        <f>IFERROR(VLOOKUP($B63,MMWR_TRAD_AGG_STATE_COMP[],O$1,0),"ERROR")</f>
        <v>1827</v>
      </c>
      <c r="P63" s="114">
        <f t="shared" si="7"/>
        <v>0.63636363636363635</v>
      </c>
      <c r="Q63" s="115">
        <f>IFERROR(VLOOKUP($B63,MMWR_TRAD_AGG_STATE_COMP[],Q$1,0),"ERROR")</f>
        <v>710</v>
      </c>
      <c r="R63" s="115">
        <f>IFERROR(VLOOKUP($B63,MMWR_TRAD_AGG_STATE_COMP[],R$1,0),"ERROR")</f>
        <v>273</v>
      </c>
      <c r="S63" s="115">
        <f>IFERROR(VLOOKUP($B63,MMWR_APP_STATE_COMP[],S$1,0),"ERROR")</f>
        <v>7216</v>
      </c>
      <c r="T63" s="28"/>
    </row>
    <row r="64" spans="1:20" s="123" customFormat="1" x14ac:dyDescent="0.2">
      <c r="A64" s="28"/>
      <c r="B64" s="128" t="s">
        <v>8</v>
      </c>
      <c r="C64" s="102">
        <f>IFERROR(VLOOKUP($B64,MMWR_TRAD_AGG_ST_DISTRICT_COMP[],C$1,0),"ERROR")</f>
        <v>3571</v>
      </c>
      <c r="D64" s="103">
        <f>IFERROR(VLOOKUP($B64,MMWR_TRAD_AGG_ST_DISTRICT_COMP[],D$1,0),"ERROR")</f>
        <v>358.94931391770001</v>
      </c>
      <c r="E64" s="102">
        <f>IFERROR(VLOOKUP($B64,MMWR_TRAD_AGG_ST_DISTRICT_COMP[],E$1,0),"ERROR")</f>
        <v>4426</v>
      </c>
      <c r="F64" s="102">
        <f>IFERROR(VLOOKUP($B64,MMWR_TRAD_AGG_ST_DISTRICT_COMP[],F$1,0),"ERROR")</f>
        <v>1944</v>
      </c>
      <c r="G64" s="104">
        <f t="shared" si="4"/>
        <v>0.43922277451423408</v>
      </c>
      <c r="H64" s="102">
        <f>IFERROR(VLOOKUP($B64,MMWR_TRAD_AGG_ST_DISTRICT_COMP[],H$1,0),"ERROR")</f>
        <v>4884</v>
      </c>
      <c r="I64" s="102">
        <f>IFERROR(VLOOKUP($B64,MMWR_TRAD_AGG_ST_DISTRICT_COMP[],I$1,0),"ERROR")</f>
        <v>3316</v>
      </c>
      <c r="J64" s="105">
        <f t="shared" si="5"/>
        <v>0.67895167895167896</v>
      </c>
      <c r="K64" s="102">
        <f>IFERROR(VLOOKUP($B64,MMWR_TRAD_AGG_ST_DISTRICT_COMP[],K$1,0),"ERROR")</f>
        <v>1383</v>
      </c>
      <c r="L64" s="102">
        <f>IFERROR(VLOOKUP($B64,MMWR_TRAD_AGG_ST_DISTRICT_COMP[],L$1,0),"ERROR")</f>
        <v>912</v>
      </c>
      <c r="M64" s="105">
        <f t="shared" si="6"/>
        <v>0.65943600867678964</v>
      </c>
      <c r="N64" s="102">
        <f>IFERROR(VLOOKUP($B64,MMWR_TRAD_AGG_ST_DISTRICT_COMP[],N$1,0),"ERROR")</f>
        <v>1370</v>
      </c>
      <c r="O64" s="102">
        <f>IFERROR(VLOOKUP($B64,MMWR_TRAD_AGG_ST_DISTRICT_COMP[],O$1,0),"ERROR")</f>
        <v>961</v>
      </c>
      <c r="P64" s="105">
        <f t="shared" si="7"/>
        <v>0.70145985401459854</v>
      </c>
      <c r="Q64" s="102">
        <f>IFERROR(VLOOKUP($B64,MMWR_TRAD_AGG_ST_DISTRICT_COMP[],Q$1,0),"ERROR")</f>
        <v>463</v>
      </c>
      <c r="R64" s="106">
        <f>IFERROR(VLOOKUP($B64,MMWR_TRAD_AGG_ST_DISTRICT_COMP[],R$1,0),"ERROR")</f>
        <v>158</v>
      </c>
      <c r="S64" s="106">
        <f>IFERROR(VLOOKUP($B64,MMWR_APP_STATE_COMP[],S$1,0),"ERROR")</f>
        <v>418</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26954</v>
      </c>
      <c r="D69" s="120">
        <f>IFERROR(VLOOKUP($B69,MMWR_TRAD_AGG_RO_PEN[],D$1,0),"ERROR")</f>
        <v>78.233917043899993</v>
      </c>
      <c r="E69" s="119">
        <f>IFERROR(VLOOKUP($B69,MMWR_TRAD_AGG_RO_PEN[],E$1,0),"ERROR")</f>
        <v>32859</v>
      </c>
      <c r="F69" s="119">
        <f>IFERROR(VLOOKUP($B69,MMWR_TRAD_AGG_RO_PEN[],F$1,0),"ERROR")</f>
        <v>5271</v>
      </c>
      <c r="G69" s="98">
        <f t="shared" ref="G69:G100" si="8">IFERROR(F69/E69,"0%")</f>
        <v>0.16041267232721629</v>
      </c>
      <c r="H69" s="119">
        <f>IFERROR(VLOOKUP($B69,MMWR_TRAD_AGG_RO_PEN[],H$1,0),"ERROR")</f>
        <v>34032</v>
      </c>
      <c r="I69" s="119">
        <f>IFERROR(VLOOKUP($B69,MMWR_TRAD_AGG_RO_PEN[],I$1,0),"ERROR")</f>
        <v>5878</v>
      </c>
      <c r="J69" s="98">
        <f t="shared" ref="J69:J100" si="9">IFERROR(I69/H69,"0%")</f>
        <v>0.17271979313587213</v>
      </c>
      <c r="K69" s="119">
        <f>IFERROR(VLOOKUP($B69,MMWR_TRAD_AGG_RO_PEN[],K$1,0),"ERROR")</f>
        <v>315</v>
      </c>
      <c r="L69" s="119">
        <f>IFERROR(VLOOKUP($B69,MMWR_TRAD_AGG_RO_PEN[],L$1,0),"ERROR")</f>
        <v>282</v>
      </c>
      <c r="M69" s="98">
        <f t="shared" ref="M69:M100" si="10">IFERROR(L69/K69,"0%")</f>
        <v>0.89523809523809528</v>
      </c>
      <c r="N69" s="119">
        <f>IFERROR(VLOOKUP($B69,MMWR_TRAD_AGG_RO_PEN[],N$1,0),"ERROR")</f>
        <v>2080</v>
      </c>
      <c r="O69" s="119">
        <f>IFERROR(VLOOKUP($B69,MMWR_TRAD_AGG_RO_PEN[],O$1,0),"ERROR")</f>
        <v>564</v>
      </c>
      <c r="P69" s="98">
        <f t="shared" ref="P69:P100" si="11">IFERROR(O69/N69,"0%")</f>
        <v>0.27115384615384613</v>
      </c>
      <c r="Q69" s="119">
        <f>IFERROR(VLOOKUP($B69,MMWR_TRAD_AGG_RO_PEN[],Q$1,0),"ERROR")</f>
        <v>11389</v>
      </c>
      <c r="R69" s="121">
        <f>IFERROR(VLOOKUP($B69,MMWR_TRAD_AGG_RO_PEN[],R$1,0),"ERROR")</f>
        <v>6336</v>
      </c>
      <c r="S69" s="121">
        <f>S70+S86+S99+S109+S119+S127</f>
        <v>6333</v>
      </c>
      <c r="T69" s="28"/>
    </row>
    <row r="70" spans="1:20" s="123" customFormat="1" x14ac:dyDescent="0.2">
      <c r="A70" s="28"/>
      <c r="B70" s="126" t="s">
        <v>370</v>
      </c>
      <c r="C70" s="102">
        <f>IFERROR(VLOOKUP($B70,MMWR_TRAD_AGG_ST_DISTRICT_PEN[],C$1,0),"ERROR")</f>
        <v>7033</v>
      </c>
      <c r="D70" s="103">
        <f>IFERROR(VLOOKUP($B70,MMWR_TRAD_AGG_ST_DISTRICT_PEN[],D$1,0),"ERROR")</f>
        <v>98.039954500199997</v>
      </c>
      <c r="E70" s="102">
        <f>IFERROR(VLOOKUP($B70,MMWR_TRAD_AGG_ST_DISTRICT_PEN[],E$1,0),"ERROR")</f>
        <v>10847</v>
      </c>
      <c r="F70" s="102">
        <f>IFERROR(VLOOKUP($B70,MMWR_TRAD_AGG_ST_DISTRICT_PEN[],F$1,0),"ERROR")</f>
        <v>2566</v>
      </c>
      <c r="G70" s="104">
        <f t="shared" si="8"/>
        <v>0.23656310500599245</v>
      </c>
      <c r="H70" s="102">
        <f>IFERROR(VLOOKUP($B70,MMWR_TRAD_AGG_ST_DISTRICT_PEN[],H$1,0),"ERROR")</f>
        <v>9299</v>
      </c>
      <c r="I70" s="102">
        <f>IFERROR(VLOOKUP($B70,MMWR_TRAD_AGG_ST_DISTRICT_PEN[],I$1,0),"ERROR")</f>
        <v>2684</v>
      </c>
      <c r="J70" s="104">
        <f t="shared" si="9"/>
        <v>0.28863318636412516</v>
      </c>
      <c r="K70" s="102">
        <f>IFERROR(VLOOKUP($B70,MMWR_TRAD_AGG_ST_DISTRICT_PEN[],K$1,0),"ERROR")</f>
        <v>193</v>
      </c>
      <c r="L70" s="102">
        <f>IFERROR(VLOOKUP($B70,MMWR_TRAD_AGG_ST_DISTRICT_PEN[],L$1,0),"ERROR")</f>
        <v>186</v>
      </c>
      <c r="M70" s="104">
        <f t="shared" si="10"/>
        <v>0.96373056994818651</v>
      </c>
      <c r="N70" s="102">
        <f>IFERROR(VLOOKUP($B70,MMWR_TRAD_AGG_ST_DISTRICT_PEN[],N$1,0),"ERROR")</f>
        <v>705</v>
      </c>
      <c r="O70" s="102">
        <f>IFERROR(VLOOKUP($B70,MMWR_TRAD_AGG_ST_DISTRICT_PEN[],O$1,0),"ERROR")</f>
        <v>194</v>
      </c>
      <c r="P70" s="104">
        <f t="shared" si="11"/>
        <v>0.27517730496453902</v>
      </c>
      <c r="Q70" s="102">
        <f>IFERROR(VLOOKUP($B70,MMWR_TRAD_AGG_ST_DISTRICT_PEN[],Q$1,0),"ERROR")</f>
        <v>1134</v>
      </c>
      <c r="R70" s="106">
        <f>IFERROR(VLOOKUP($B70,MMWR_TRAD_AGG_ST_DISTRICT_PEN[],R$1,0),"ERROR")</f>
        <v>2415</v>
      </c>
      <c r="S70" s="106">
        <f>IFERROR(VLOOKUP($B70,MMWR_APP_STATE_PEN[],S$1,0),"ERROR")</f>
        <v>1277</v>
      </c>
      <c r="T70" s="28"/>
    </row>
    <row r="71" spans="1:20" s="123" customFormat="1" x14ac:dyDescent="0.2">
      <c r="A71" s="28"/>
      <c r="B71" s="127" t="s">
        <v>374</v>
      </c>
      <c r="C71" s="109">
        <f>IFERROR(VLOOKUP($B71,MMWR_TRAD_AGG_STATE_PEN[],C$1,0),"ERROR")</f>
        <v>197</v>
      </c>
      <c r="D71" s="110">
        <f>IFERROR(VLOOKUP($B71,MMWR_TRAD_AGG_STATE_PEN[],D$1,0),"ERROR")</f>
        <v>100.6192893401</v>
      </c>
      <c r="E71" s="111">
        <f>IFERROR(VLOOKUP($B71,MMWR_TRAD_AGG_STATE_PEN[],E$1,0),"ERROR")</f>
        <v>352</v>
      </c>
      <c r="F71" s="112">
        <f>IFERROR(VLOOKUP($B71,MMWR_TRAD_AGG_STATE_PEN[],F$1,0),"ERROR")</f>
        <v>87</v>
      </c>
      <c r="G71" s="113">
        <f t="shared" si="8"/>
        <v>0.24715909090909091</v>
      </c>
      <c r="H71" s="111">
        <f>IFERROR(VLOOKUP($B71,MMWR_TRAD_AGG_STATE_PEN[],H$1,0),"ERROR")</f>
        <v>270</v>
      </c>
      <c r="I71" s="112">
        <f>IFERROR(VLOOKUP($B71,MMWR_TRAD_AGG_STATE_PEN[],I$1,0),"ERROR")</f>
        <v>85</v>
      </c>
      <c r="J71" s="114">
        <f t="shared" si="9"/>
        <v>0.31481481481481483</v>
      </c>
      <c r="K71" s="111">
        <f>IFERROR(VLOOKUP($B71,MMWR_TRAD_AGG_STATE_PEN[],K$1,0),"ERROR")</f>
        <v>1</v>
      </c>
      <c r="L71" s="112">
        <f>IFERROR(VLOOKUP($B71,MMWR_TRAD_AGG_STATE_PEN[],L$1,0),"ERROR")</f>
        <v>0</v>
      </c>
      <c r="M71" s="114">
        <f t="shared" si="10"/>
        <v>0</v>
      </c>
      <c r="N71" s="111">
        <f>IFERROR(VLOOKUP($B71,MMWR_TRAD_AGG_STATE_PEN[],N$1,0),"ERROR")</f>
        <v>13</v>
      </c>
      <c r="O71" s="112">
        <f>IFERROR(VLOOKUP($B71,MMWR_TRAD_AGG_STATE_PEN[],O$1,0),"ERROR")</f>
        <v>4</v>
      </c>
      <c r="P71" s="114">
        <f t="shared" si="11"/>
        <v>0.30769230769230771</v>
      </c>
      <c r="Q71" s="115">
        <f>IFERROR(VLOOKUP($B71,MMWR_TRAD_AGG_STATE_PEN[],Q$1,0),"ERROR")</f>
        <v>26</v>
      </c>
      <c r="R71" s="115">
        <f>IFERROR(VLOOKUP($B71,MMWR_TRAD_AGG_STATE_PEN[],R$1,0),"ERROR")</f>
        <v>67</v>
      </c>
      <c r="S71" s="115">
        <f>IFERROR(VLOOKUP($B71,MMWR_APP_STATE_PEN[],S$1,0),"ERROR")</f>
        <v>43</v>
      </c>
      <c r="T71" s="28"/>
    </row>
    <row r="72" spans="1:20" s="123" customFormat="1" x14ac:dyDescent="0.2">
      <c r="A72" s="28"/>
      <c r="B72" s="127" t="s">
        <v>424</v>
      </c>
      <c r="C72" s="109">
        <f>IFERROR(VLOOKUP($B72,MMWR_TRAD_AGG_STATE_PEN[],C$1,0),"ERROR")</f>
        <v>49</v>
      </c>
      <c r="D72" s="110">
        <f>IFERROR(VLOOKUP($B72,MMWR_TRAD_AGG_STATE_PEN[],D$1,0),"ERROR")</f>
        <v>128.51020408159999</v>
      </c>
      <c r="E72" s="111">
        <f>IFERROR(VLOOKUP($B72,MMWR_TRAD_AGG_STATE_PEN[],E$1,0),"ERROR")</f>
        <v>100</v>
      </c>
      <c r="F72" s="112">
        <f>IFERROR(VLOOKUP($B72,MMWR_TRAD_AGG_STATE_PEN[],F$1,0),"ERROR")</f>
        <v>29</v>
      </c>
      <c r="G72" s="113">
        <f t="shared" si="8"/>
        <v>0.28999999999999998</v>
      </c>
      <c r="H72" s="111">
        <f>IFERROR(VLOOKUP($B72,MMWR_TRAD_AGG_STATE_PEN[],H$1,0),"ERROR")</f>
        <v>63</v>
      </c>
      <c r="I72" s="112">
        <f>IFERROR(VLOOKUP($B72,MMWR_TRAD_AGG_STATE_PEN[],I$1,0),"ERROR")</f>
        <v>29</v>
      </c>
      <c r="J72" s="114">
        <f t="shared" si="9"/>
        <v>0.46031746031746029</v>
      </c>
      <c r="K72" s="111">
        <f>IFERROR(VLOOKUP($B72,MMWR_TRAD_AGG_STATE_PEN[],K$1,0),"ERROR")</f>
        <v>2</v>
      </c>
      <c r="L72" s="112">
        <f>IFERROR(VLOOKUP($B72,MMWR_TRAD_AGG_STATE_PEN[],L$1,0),"ERROR")</f>
        <v>2</v>
      </c>
      <c r="M72" s="114">
        <f t="shared" si="10"/>
        <v>1</v>
      </c>
      <c r="N72" s="111">
        <f>IFERROR(VLOOKUP($B72,MMWR_TRAD_AGG_STATE_PEN[],N$1,0),"ERROR")</f>
        <v>12</v>
      </c>
      <c r="O72" s="112">
        <f>IFERROR(VLOOKUP($B72,MMWR_TRAD_AGG_STATE_PEN[],O$1,0),"ERROR")</f>
        <v>1</v>
      </c>
      <c r="P72" s="114">
        <f t="shared" si="11"/>
        <v>8.3333333333333329E-2</v>
      </c>
      <c r="Q72" s="115">
        <f>IFERROR(VLOOKUP($B72,MMWR_TRAD_AGG_STATE_PEN[],Q$1,0),"ERROR")</f>
        <v>14</v>
      </c>
      <c r="R72" s="115">
        <f>IFERROR(VLOOKUP($B72,MMWR_TRAD_AGG_STATE_PEN[],R$1,0),"ERROR")</f>
        <v>23</v>
      </c>
      <c r="S72" s="115">
        <f>IFERROR(VLOOKUP($B72,MMWR_APP_STATE_PEN[],S$1,0),"ERROR")</f>
        <v>16</v>
      </c>
      <c r="T72" s="28"/>
    </row>
    <row r="73" spans="1:20" s="123" customFormat="1" x14ac:dyDescent="0.2">
      <c r="A73" s="28"/>
      <c r="B73" s="127" t="s">
        <v>415</v>
      </c>
      <c r="C73" s="109">
        <f>IFERROR(VLOOKUP($B73,MMWR_TRAD_AGG_STATE_PEN[],C$1,0),"ERROR")</f>
        <v>32</v>
      </c>
      <c r="D73" s="110">
        <f>IFERROR(VLOOKUP($B73,MMWR_TRAD_AGG_STATE_PEN[],D$1,0),"ERROR")</f>
        <v>113.3125</v>
      </c>
      <c r="E73" s="111">
        <f>IFERROR(VLOOKUP($B73,MMWR_TRAD_AGG_STATE_PEN[],E$1,0),"ERROR")</f>
        <v>47</v>
      </c>
      <c r="F73" s="112">
        <f>IFERROR(VLOOKUP($B73,MMWR_TRAD_AGG_STATE_PEN[],F$1,0),"ERROR")</f>
        <v>12</v>
      </c>
      <c r="G73" s="113">
        <f t="shared" si="8"/>
        <v>0.25531914893617019</v>
      </c>
      <c r="H73" s="111">
        <f>IFERROR(VLOOKUP($B73,MMWR_TRAD_AGG_STATE_PEN[],H$1,0),"ERROR")</f>
        <v>51</v>
      </c>
      <c r="I73" s="112">
        <f>IFERROR(VLOOKUP($B73,MMWR_TRAD_AGG_STATE_PEN[],I$1,0),"ERROR")</f>
        <v>18</v>
      </c>
      <c r="J73" s="114">
        <f t="shared" si="9"/>
        <v>0.35294117647058826</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8</v>
      </c>
      <c r="R73" s="115">
        <f>IFERROR(VLOOKUP($B73,MMWR_TRAD_AGG_STATE_PEN[],R$1,0),"ERROR")</f>
        <v>19</v>
      </c>
      <c r="S73" s="115">
        <f>IFERROR(VLOOKUP($B73,MMWR_APP_STATE_PEN[],S$1,0),"ERROR")</f>
        <v>11</v>
      </c>
      <c r="T73" s="28"/>
    </row>
    <row r="74" spans="1:20" s="123" customFormat="1" x14ac:dyDescent="0.2">
      <c r="A74" s="28"/>
      <c r="B74" s="127" t="s">
        <v>417</v>
      </c>
      <c r="C74" s="109">
        <f>IFERROR(VLOOKUP($B74,MMWR_TRAD_AGG_STATE_PEN[],C$1,0),"ERROR")</f>
        <v>130</v>
      </c>
      <c r="D74" s="110">
        <f>IFERROR(VLOOKUP($B74,MMWR_TRAD_AGG_STATE_PEN[],D$1,0),"ERROR")</f>
        <v>103.6307692308</v>
      </c>
      <c r="E74" s="111">
        <f>IFERROR(VLOOKUP($B74,MMWR_TRAD_AGG_STATE_PEN[],E$1,0),"ERROR")</f>
        <v>145</v>
      </c>
      <c r="F74" s="112">
        <f>IFERROR(VLOOKUP($B74,MMWR_TRAD_AGG_STATE_PEN[],F$1,0),"ERROR")</f>
        <v>37</v>
      </c>
      <c r="G74" s="113">
        <f t="shared" si="8"/>
        <v>0.25517241379310346</v>
      </c>
      <c r="H74" s="111">
        <f>IFERROR(VLOOKUP($B74,MMWR_TRAD_AGG_STATE_PEN[],H$1,0),"ERROR")</f>
        <v>166</v>
      </c>
      <c r="I74" s="112">
        <f>IFERROR(VLOOKUP($B74,MMWR_TRAD_AGG_STATE_PEN[],I$1,0),"ERROR")</f>
        <v>54</v>
      </c>
      <c r="J74" s="114">
        <f t="shared" si="9"/>
        <v>0.3253012048192771</v>
      </c>
      <c r="K74" s="111">
        <f>IFERROR(VLOOKUP($B74,MMWR_TRAD_AGG_STATE_PEN[],K$1,0),"ERROR")</f>
        <v>1</v>
      </c>
      <c r="L74" s="112">
        <f>IFERROR(VLOOKUP($B74,MMWR_TRAD_AGG_STATE_PEN[],L$1,0),"ERROR")</f>
        <v>1</v>
      </c>
      <c r="M74" s="114">
        <f t="shared" si="10"/>
        <v>1</v>
      </c>
      <c r="N74" s="111">
        <f>IFERROR(VLOOKUP($B74,MMWR_TRAD_AGG_STATE_PEN[],N$1,0),"ERROR")</f>
        <v>12</v>
      </c>
      <c r="O74" s="112">
        <f>IFERROR(VLOOKUP($B74,MMWR_TRAD_AGG_STATE_PEN[],O$1,0),"ERROR")</f>
        <v>5</v>
      </c>
      <c r="P74" s="114">
        <f t="shared" si="11"/>
        <v>0.41666666666666669</v>
      </c>
      <c r="Q74" s="115">
        <f>IFERROR(VLOOKUP($B74,MMWR_TRAD_AGG_STATE_PEN[],Q$1,0),"ERROR")</f>
        <v>32</v>
      </c>
      <c r="R74" s="115">
        <f>IFERROR(VLOOKUP($B74,MMWR_TRAD_AGG_STATE_PEN[],R$1,0),"ERROR")</f>
        <v>30</v>
      </c>
      <c r="S74" s="115">
        <f>IFERROR(VLOOKUP($B74,MMWR_APP_STATE_PEN[],S$1,0),"ERROR")</f>
        <v>23</v>
      </c>
      <c r="T74" s="28"/>
    </row>
    <row r="75" spans="1:20" s="123" customFormat="1" x14ac:dyDescent="0.2">
      <c r="A75" s="28"/>
      <c r="B75" s="127" t="s">
        <v>377</v>
      </c>
      <c r="C75" s="109">
        <f>IFERROR(VLOOKUP($B75,MMWR_TRAD_AGG_STATE_PEN[],C$1,0),"ERROR")</f>
        <v>317</v>
      </c>
      <c r="D75" s="110">
        <f>IFERROR(VLOOKUP($B75,MMWR_TRAD_AGG_STATE_PEN[],D$1,0),"ERROR")</f>
        <v>108.4195583596</v>
      </c>
      <c r="E75" s="111">
        <f>IFERROR(VLOOKUP($B75,MMWR_TRAD_AGG_STATE_PEN[],E$1,0),"ERROR")</f>
        <v>618</v>
      </c>
      <c r="F75" s="112">
        <f>IFERROR(VLOOKUP($B75,MMWR_TRAD_AGG_STATE_PEN[],F$1,0),"ERROR")</f>
        <v>148</v>
      </c>
      <c r="G75" s="113">
        <f t="shared" si="8"/>
        <v>0.23948220064724918</v>
      </c>
      <c r="H75" s="111">
        <f>IFERROR(VLOOKUP($B75,MMWR_TRAD_AGG_STATE_PEN[],H$1,0),"ERROR")</f>
        <v>451</v>
      </c>
      <c r="I75" s="112">
        <f>IFERROR(VLOOKUP($B75,MMWR_TRAD_AGG_STATE_PEN[],I$1,0),"ERROR")</f>
        <v>180</v>
      </c>
      <c r="J75" s="114">
        <f t="shared" si="9"/>
        <v>0.3991130820399113</v>
      </c>
      <c r="K75" s="111">
        <f>IFERROR(VLOOKUP($B75,MMWR_TRAD_AGG_STATE_PEN[],K$1,0),"ERROR")</f>
        <v>8</v>
      </c>
      <c r="L75" s="112">
        <f>IFERROR(VLOOKUP($B75,MMWR_TRAD_AGG_STATE_PEN[],L$1,0),"ERROR")</f>
        <v>8</v>
      </c>
      <c r="M75" s="114">
        <f t="shared" si="10"/>
        <v>1</v>
      </c>
      <c r="N75" s="111">
        <f>IFERROR(VLOOKUP($B75,MMWR_TRAD_AGG_STATE_PEN[],N$1,0),"ERROR")</f>
        <v>48</v>
      </c>
      <c r="O75" s="112">
        <f>IFERROR(VLOOKUP($B75,MMWR_TRAD_AGG_STATE_PEN[],O$1,0),"ERROR")</f>
        <v>20</v>
      </c>
      <c r="P75" s="114">
        <f t="shared" si="11"/>
        <v>0.41666666666666669</v>
      </c>
      <c r="Q75" s="115">
        <f>IFERROR(VLOOKUP($B75,MMWR_TRAD_AGG_STATE_PEN[],Q$1,0),"ERROR")</f>
        <v>57</v>
      </c>
      <c r="R75" s="115">
        <f>IFERROR(VLOOKUP($B75,MMWR_TRAD_AGG_STATE_PEN[],R$1,0),"ERROR")</f>
        <v>163</v>
      </c>
      <c r="S75" s="115">
        <f>IFERROR(VLOOKUP($B75,MMWR_APP_STATE_PEN[],S$1,0),"ERROR")</f>
        <v>81</v>
      </c>
      <c r="T75" s="28"/>
    </row>
    <row r="76" spans="1:20" s="123" customFormat="1" x14ac:dyDescent="0.2">
      <c r="A76" s="28"/>
      <c r="B76" s="127" t="s">
        <v>372</v>
      </c>
      <c r="C76" s="109">
        <f>IFERROR(VLOOKUP($B76,MMWR_TRAD_AGG_STATE_PEN[],C$1,0),"ERROR")</f>
        <v>342</v>
      </c>
      <c r="D76" s="110">
        <f>IFERROR(VLOOKUP($B76,MMWR_TRAD_AGG_STATE_PEN[],D$1,0),"ERROR")</f>
        <v>107.2865497076</v>
      </c>
      <c r="E76" s="111">
        <f>IFERROR(VLOOKUP($B76,MMWR_TRAD_AGG_STATE_PEN[],E$1,0),"ERROR")</f>
        <v>612</v>
      </c>
      <c r="F76" s="112">
        <f>IFERROR(VLOOKUP($B76,MMWR_TRAD_AGG_STATE_PEN[],F$1,0),"ERROR")</f>
        <v>125</v>
      </c>
      <c r="G76" s="113">
        <f t="shared" si="8"/>
        <v>0.20424836601307189</v>
      </c>
      <c r="H76" s="111">
        <f>IFERROR(VLOOKUP($B76,MMWR_TRAD_AGG_STATE_PEN[],H$1,0),"ERROR")</f>
        <v>454</v>
      </c>
      <c r="I76" s="112">
        <f>IFERROR(VLOOKUP($B76,MMWR_TRAD_AGG_STATE_PEN[],I$1,0),"ERROR")</f>
        <v>151</v>
      </c>
      <c r="J76" s="114">
        <f t="shared" si="9"/>
        <v>0.33259911894273125</v>
      </c>
      <c r="K76" s="111">
        <f>IFERROR(VLOOKUP($B76,MMWR_TRAD_AGG_STATE_PEN[],K$1,0),"ERROR")</f>
        <v>3</v>
      </c>
      <c r="L76" s="112">
        <f>IFERROR(VLOOKUP($B76,MMWR_TRAD_AGG_STATE_PEN[],L$1,0),"ERROR")</f>
        <v>3</v>
      </c>
      <c r="M76" s="114">
        <f t="shared" si="10"/>
        <v>1</v>
      </c>
      <c r="N76" s="111">
        <f>IFERROR(VLOOKUP($B76,MMWR_TRAD_AGG_STATE_PEN[],N$1,0),"ERROR")</f>
        <v>51</v>
      </c>
      <c r="O76" s="112">
        <f>IFERROR(VLOOKUP($B76,MMWR_TRAD_AGG_STATE_PEN[],O$1,0),"ERROR")</f>
        <v>9</v>
      </c>
      <c r="P76" s="114">
        <f t="shared" si="11"/>
        <v>0.17647058823529413</v>
      </c>
      <c r="Q76" s="115">
        <f>IFERROR(VLOOKUP($B76,MMWR_TRAD_AGG_STATE_PEN[],Q$1,0),"ERROR")</f>
        <v>62</v>
      </c>
      <c r="R76" s="115">
        <f>IFERROR(VLOOKUP($B76,MMWR_TRAD_AGG_STATE_PEN[],R$1,0),"ERROR")</f>
        <v>176</v>
      </c>
      <c r="S76" s="115">
        <f>IFERROR(VLOOKUP($B76,MMWR_APP_STATE_PEN[],S$1,0),"ERROR")</f>
        <v>87</v>
      </c>
      <c r="T76" s="28"/>
    </row>
    <row r="77" spans="1:20" s="123" customFormat="1" x14ac:dyDescent="0.2">
      <c r="A77" s="28"/>
      <c r="B77" s="127" t="s">
        <v>416</v>
      </c>
      <c r="C77" s="109">
        <f>IFERROR(VLOOKUP($B77,MMWR_TRAD_AGG_STATE_PEN[],C$1,0),"ERROR")</f>
        <v>96</v>
      </c>
      <c r="D77" s="110">
        <f>IFERROR(VLOOKUP($B77,MMWR_TRAD_AGG_STATE_PEN[],D$1,0),"ERROR")</f>
        <v>100.1666666667</v>
      </c>
      <c r="E77" s="111">
        <f>IFERROR(VLOOKUP($B77,MMWR_TRAD_AGG_STATE_PEN[],E$1,0),"ERROR")</f>
        <v>161</v>
      </c>
      <c r="F77" s="112">
        <f>IFERROR(VLOOKUP($B77,MMWR_TRAD_AGG_STATE_PEN[],F$1,0),"ERROR")</f>
        <v>26</v>
      </c>
      <c r="G77" s="113">
        <f t="shared" si="8"/>
        <v>0.16149068322981366</v>
      </c>
      <c r="H77" s="111">
        <f>IFERROR(VLOOKUP($B77,MMWR_TRAD_AGG_STATE_PEN[],H$1,0),"ERROR")</f>
        <v>124</v>
      </c>
      <c r="I77" s="112">
        <f>IFERROR(VLOOKUP($B77,MMWR_TRAD_AGG_STATE_PEN[],I$1,0),"ERROR")</f>
        <v>35</v>
      </c>
      <c r="J77" s="114">
        <f t="shared" si="9"/>
        <v>0.28225806451612906</v>
      </c>
      <c r="K77" s="111">
        <f>IFERROR(VLOOKUP($B77,MMWR_TRAD_AGG_STATE_PEN[],K$1,0),"ERROR")</f>
        <v>1</v>
      </c>
      <c r="L77" s="112">
        <f>IFERROR(VLOOKUP($B77,MMWR_TRAD_AGG_STATE_PEN[],L$1,0),"ERROR")</f>
        <v>0</v>
      </c>
      <c r="M77" s="114">
        <f t="shared" si="10"/>
        <v>0</v>
      </c>
      <c r="N77" s="111">
        <f>IFERROR(VLOOKUP($B77,MMWR_TRAD_AGG_STATE_PEN[],N$1,0),"ERROR")</f>
        <v>13</v>
      </c>
      <c r="O77" s="112">
        <f>IFERROR(VLOOKUP($B77,MMWR_TRAD_AGG_STATE_PEN[],O$1,0),"ERROR")</f>
        <v>2</v>
      </c>
      <c r="P77" s="114">
        <f t="shared" si="11"/>
        <v>0.15384615384615385</v>
      </c>
      <c r="Q77" s="115">
        <f>IFERROR(VLOOKUP($B77,MMWR_TRAD_AGG_STATE_PEN[],Q$1,0),"ERROR")</f>
        <v>7</v>
      </c>
      <c r="R77" s="115">
        <f>IFERROR(VLOOKUP($B77,MMWR_TRAD_AGG_STATE_PEN[],R$1,0),"ERROR")</f>
        <v>33</v>
      </c>
      <c r="S77" s="115">
        <f>IFERROR(VLOOKUP($B77,MMWR_APP_STATE_PEN[],S$1,0),"ERROR")</f>
        <v>14</v>
      </c>
      <c r="T77" s="28"/>
    </row>
    <row r="78" spans="1:20" s="123" customFormat="1" x14ac:dyDescent="0.2">
      <c r="A78" s="28"/>
      <c r="B78" s="127" t="s">
        <v>375</v>
      </c>
      <c r="C78" s="109">
        <f>IFERROR(VLOOKUP($B78,MMWR_TRAD_AGG_STATE_PEN[],C$1,0),"ERROR")</f>
        <v>409</v>
      </c>
      <c r="D78" s="110">
        <f>IFERROR(VLOOKUP($B78,MMWR_TRAD_AGG_STATE_PEN[],D$1,0),"ERROR")</f>
        <v>101.7555012225</v>
      </c>
      <c r="E78" s="111">
        <f>IFERROR(VLOOKUP($B78,MMWR_TRAD_AGG_STATE_PEN[],E$1,0),"ERROR")</f>
        <v>792</v>
      </c>
      <c r="F78" s="112">
        <f>IFERROR(VLOOKUP($B78,MMWR_TRAD_AGG_STATE_PEN[],F$1,0),"ERROR")</f>
        <v>195</v>
      </c>
      <c r="G78" s="113">
        <f t="shared" si="8"/>
        <v>0.24621212121212122</v>
      </c>
      <c r="H78" s="111">
        <f>IFERROR(VLOOKUP($B78,MMWR_TRAD_AGG_STATE_PEN[],H$1,0),"ERROR")</f>
        <v>536</v>
      </c>
      <c r="I78" s="112">
        <f>IFERROR(VLOOKUP($B78,MMWR_TRAD_AGG_STATE_PEN[],I$1,0),"ERROR")</f>
        <v>171</v>
      </c>
      <c r="J78" s="114">
        <f t="shared" si="9"/>
        <v>0.31902985074626866</v>
      </c>
      <c r="K78" s="111">
        <f>IFERROR(VLOOKUP($B78,MMWR_TRAD_AGG_STATE_PEN[],K$1,0),"ERROR")</f>
        <v>1</v>
      </c>
      <c r="L78" s="112">
        <f>IFERROR(VLOOKUP($B78,MMWR_TRAD_AGG_STATE_PEN[],L$1,0),"ERROR")</f>
        <v>1</v>
      </c>
      <c r="M78" s="114">
        <f t="shared" si="10"/>
        <v>1</v>
      </c>
      <c r="N78" s="111">
        <f>IFERROR(VLOOKUP($B78,MMWR_TRAD_AGG_STATE_PEN[],N$1,0),"ERROR")</f>
        <v>43</v>
      </c>
      <c r="O78" s="112">
        <f>IFERROR(VLOOKUP($B78,MMWR_TRAD_AGG_STATE_PEN[],O$1,0),"ERROR")</f>
        <v>15</v>
      </c>
      <c r="P78" s="114">
        <f t="shared" si="11"/>
        <v>0.34883720930232559</v>
      </c>
      <c r="Q78" s="115">
        <f>IFERROR(VLOOKUP($B78,MMWR_TRAD_AGG_STATE_PEN[],Q$1,0),"ERROR")</f>
        <v>78</v>
      </c>
      <c r="R78" s="115">
        <f>IFERROR(VLOOKUP($B78,MMWR_TRAD_AGG_STATE_PEN[],R$1,0),"ERROR")</f>
        <v>191</v>
      </c>
      <c r="S78" s="115">
        <f>IFERROR(VLOOKUP($B78,MMWR_APP_STATE_PEN[],S$1,0),"ERROR")</f>
        <v>162</v>
      </c>
      <c r="T78" s="28"/>
    </row>
    <row r="79" spans="1:20" s="123" customFormat="1" x14ac:dyDescent="0.2">
      <c r="A79" s="28"/>
      <c r="B79" s="127" t="s">
        <v>60</v>
      </c>
      <c r="C79" s="109">
        <f>IFERROR(VLOOKUP($B79,MMWR_TRAD_AGG_STATE_PEN[],C$1,0),"ERROR")</f>
        <v>1083</v>
      </c>
      <c r="D79" s="110">
        <f>IFERROR(VLOOKUP($B79,MMWR_TRAD_AGG_STATE_PEN[],D$1,0),"ERROR")</f>
        <v>101.9418282548</v>
      </c>
      <c r="E79" s="111">
        <f>IFERROR(VLOOKUP($B79,MMWR_TRAD_AGG_STATE_PEN[],E$1,0),"ERROR")</f>
        <v>2232</v>
      </c>
      <c r="F79" s="112">
        <f>IFERROR(VLOOKUP($B79,MMWR_TRAD_AGG_STATE_PEN[],F$1,0),"ERROR")</f>
        <v>580</v>
      </c>
      <c r="G79" s="113">
        <f t="shared" si="8"/>
        <v>0.25985663082437277</v>
      </c>
      <c r="H79" s="111">
        <f>IFERROR(VLOOKUP($B79,MMWR_TRAD_AGG_STATE_PEN[],H$1,0),"ERROR")</f>
        <v>1522</v>
      </c>
      <c r="I79" s="112">
        <f>IFERROR(VLOOKUP($B79,MMWR_TRAD_AGG_STATE_PEN[],I$1,0),"ERROR")</f>
        <v>458</v>
      </c>
      <c r="J79" s="114">
        <f t="shared" si="9"/>
        <v>0.30091984231274638</v>
      </c>
      <c r="K79" s="111">
        <f>IFERROR(VLOOKUP($B79,MMWR_TRAD_AGG_STATE_PEN[],K$1,0),"ERROR")</f>
        <v>10</v>
      </c>
      <c r="L79" s="112">
        <f>IFERROR(VLOOKUP($B79,MMWR_TRAD_AGG_STATE_PEN[],L$1,0),"ERROR")</f>
        <v>9</v>
      </c>
      <c r="M79" s="114">
        <f t="shared" si="10"/>
        <v>0.9</v>
      </c>
      <c r="N79" s="111">
        <f>IFERROR(VLOOKUP($B79,MMWR_TRAD_AGG_STATE_PEN[],N$1,0),"ERROR")</f>
        <v>99</v>
      </c>
      <c r="O79" s="112">
        <f>IFERROR(VLOOKUP($B79,MMWR_TRAD_AGG_STATE_PEN[],O$1,0),"ERROR")</f>
        <v>26</v>
      </c>
      <c r="P79" s="114">
        <f t="shared" si="11"/>
        <v>0.26262626262626265</v>
      </c>
      <c r="Q79" s="115">
        <f>IFERROR(VLOOKUP($B79,MMWR_TRAD_AGG_STATE_PEN[],Q$1,0),"ERROR")</f>
        <v>163</v>
      </c>
      <c r="R79" s="115">
        <f>IFERROR(VLOOKUP($B79,MMWR_TRAD_AGG_STATE_PEN[],R$1,0),"ERROR")</f>
        <v>357</v>
      </c>
      <c r="S79" s="115">
        <f>IFERROR(VLOOKUP($B79,MMWR_APP_STATE_PEN[],S$1,0),"ERROR")</f>
        <v>214</v>
      </c>
      <c r="T79" s="28"/>
    </row>
    <row r="80" spans="1:20" s="123" customFormat="1" x14ac:dyDescent="0.2">
      <c r="A80" s="28"/>
      <c r="B80" s="127" t="s">
        <v>383</v>
      </c>
      <c r="C80" s="109">
        <f>IFERROR(VLOOKUP($B80,MMWR_TRAD_AGG_STATE_PEN[],C$1,0),"ERROR")</f>
        <v>1635</v>
      </c>
      <c r="D80" s="110">
        <f>IFERROR(VLOOKUP($B80,MMWR_TRAD_AGG_STATE_PEN[],D$1,0),"ERROR")</f>
        <v>91.096636085599997</v>
      </c>
      <c r="E80" s="111">
        <f>IFERROR(VLOOKUP($B80,MMWR_TRAD_AGG_STATE_PEN[],E$1,0),"ERROR")</f>
        <v>1591</v>
      </c>
      <c r="F80" s="112">
        <f>IFERROR(VLOOKUP($B80,MMWR_TRAD_AGG_STATE_PEN[],F$1,0),"ERROR")</f>
        <v>351</v>
      </c>
      <c r="G80" s="113">
        <f t="shared" si="8"/>
        <v>0.22061596480201132</v>
      </c>
      <c r="H80" s="111">
        <f>IFERROR(VLOOKUP($B80,MMWR_TRAD_AGG_STATE_PEN[],H$1,0),"ERROR")</f>
        <v>1993</v>
      </c>
      <c r="I80" s="112">
        <f>IFERROR(VLOOKUP($B80,MMWR_TRAD_AGG_STATE_PEN[],I$1,0),"ERROR")</f>
        <v>477</v>
      </c>
      <c r="J80" s="114">
        <f t="shared" si="9"/>
        <v>0.23933768188660312</v>
      </c>
      <c r="K80" s="111">
        <f>IFERROR(VLOOKUP($B80,MMWR_TRAD_AGG_STATE_PEN[],K$1,0),"ERROR")</f>
        <v>24</v>
      </c>
      <c r="L80" s="112">
        <f>IFERROR(VLOOKUP($B80,MMWR_TRAD_AGG_STATE_PEN[],L$1,0),"ERROR")</f>
        <v>23</v>
      </c>
      <c r="M80" s="114">
        <f t="shared" si="10"/>
        <v>0.95833333333333337</v>
      </c>
      <c r="N80" s="111">
        <f>IFERROR(VLOOKUP($B80,MMWR_TRAD_AGG_STATE_PEN[],N$1,0),"ERROR")</f>
        <v>152</v>
      </c>
      <c r="O80" s="112">
        <f>IFERROR(VLOOKUP($B80,MMWR_TRAD_AGG_STATE_PEN[],O$1,0),"ERROR")</f>
        <v>49</v>
      </c>
      <c r="P80" s="114">
        <f t="shared" si="11"/>
        <v>0.32236842105263158</v>
      </c>
      <c r="Q80" s="115">
        <f>IFERROR(VLOOKUP($B80,MMWR_TRAD_AGG_STATE_PEN[],Q$1,0),"ERROR")</f>
        <v>273</v>
      </c>
      <c r="R80" s="115">
        <f>IFERROR(VLOOKUP($B80,MMWR_TRAD_AGG_STATE_PEN[],R$1,0),"ERROR")</f>
        <v>444</v>
      </c>
      <c r="S80" s="115">
        <f>IFERROR(VLOOKUP($B80,MMWR_APP_STATE_PEN[],S$1,0),"ERROR")</f>
        <v>192</v>
      </c>
      <c r="T80" s="28"/>
    </row>
    <row r="81" spans="1:20" s="123" customFormat="1" x14ac:dyDescent="0.2">
      <c r="A81" s="28"/>
      <c r="B81" s="127" t="s">
        <v>376</v>
      </c>
      <c r="C81" s="109">
        <f>IFERROR(VLOOKUP($B81,MMWR_TRAD_AGG_STATE_PEN[],C$1,0),"ERROR")</f>
        <v>1511</v>
      </c>
      <c r="D81" s="110">
        <f>IFERROR(VLOOKUP($B81,MMWR_TRAD_AGG_STATE_PEN[],D$1,0),"ERROR")</f>
        <v>97.802779616099997</v>
      </c>
      <c r="E81" s="111">
        <f>IFERROR(VLOOKUP($B81,MMWR_TRAD_AGG_STATE_PEN[],E$1,0),"ERROR")</f>
        <v>2747</v>
      </c>
      <c r="F81" s="112">
        <f>IFERROR(VLOOKUP($B81,MMWR_TRAD_AGG_STATE_PEN[],F$1,0),"ERROR")</f>
        <v>657</v>
      </c>
      <c r="G81" s="113">
        <f t="shared" si="8"/>
        <v>0.23917000364033492</v>
      </c>
      <c r="H81" s="111">
        <f>IFERROR(VLOOKUP($B81,MMWR_TRAD_AGG_STATE_PEN[],H$1,0),"ERROR")</f>
        <v>2110</v>
      </c>
      <c r="I81" s="112">
        <f>IFERROR(VLOOKUP($B81,MMWR_TRAD_AGG_STATE_PEN[],I$1,0),"ERROR")</f>
        <v>609</v>
      </c>
      <c r="J81" s="114">
        <f t="shared" si="9"/>
        <v>0.28862559241706159</v>
      </c>
      <c r="K81" s="111">
        <f>IFERROR(VLOOKUP($B81,MMWR_TRAD_AGG_STATE_PEN[],K$1,0),"ERROR")</f>
        <v>2</v>
      </c>
      <c r="L81" s="112">
        <f>IFERROR(VLOOKUP($B81,MMWR_TRAD_AGG_STATE_PEN[],L$1,0),"ERROR")</f>
        <v>2</v>
      </c>
      <c r="M81" s="114">
        <f t="shared" si="10"/>
        <v>1</v>
      </c>
      <c r="N81" s="111">
        <f>IFERROR(VLOOKUP($B81,MMWR_TRAD_AGG_STATE_PEN[],N$1,0),"ERROR")</f>
        <v>139</v>
      </c>
      <c r="O81" s="112">
        <f>IFERROR(VLOOKUP($B81,MMWR_TRAD_AGG_STATE_PEN[],O$1,0),"ERROR")</f>
        <v>25</v>
      </c>
      <c r="P81" s="114">
        <f t="shared" si="11"/>
        <v>0.17985611510791366</v>
      </c>
      <c r="Q81" s="115">
        <f>IFERROR(VLOOKUP($B81,MMWR_TRAD_AGG_STATE_PEN[],Q$1,0),"ERROR")</f>
        <v>156</v>
      </c>
      <c r="R81" s="115">
        <f>IFERROR(VLOOKUP($B81,MMWR_TRAD_AGG_STATE_PEN[],R$1,0),"ERROR")</f>
        <v>465</v>
      </c>
      <c r="S81" s="115">
        <f>IFERROR(VLOOKUP($B81,MMWR_APP_STATE_PEN[],S$1,0),"ERROR")</f>
        <v>203</v>
      </c>
      <c r="T81" s="28"/>
    </row>
    <row r="82" spans="1:20" s="123" customFormat="1" x14ac:dyDescent="0.2">
      <c r="A82" s="28"/>
      <c r="B82" s="127" t="s">
        <v>373</v>
      </c>
      <c r="C82" s="109">
        <f>IFERROR(VLOOKUP($B82,MMWR_TRAD_AGG_STATE_PEN[],C$1,0),"ERROR")</f>
        <v>100</v>
      </c>
      <c r="D82" s="110">
        <f>IFERROR(VLOOKUP($B82,MMWR_TRAD_AGG_STATE_PEN[],D$1,0),"ERROR")</f>
        <v>90.41</v>
      </c>
      <c r="E82" s="111">
        <f>IFERROR(VLOOKUP($B82,MMWR_TRAD_AGG_STATE_PEN[],E$1,0),"ERROR")</f>
        <v>189</v>
      </c>
      <c r="F82" s="112">
        <f>IFERROR(VLOOKUP($B82,MMWR_TRAD_AGG_STATE_PEN[],F$1,0),"ERROR")</f>
        <v>45</v>
      </c>
      <c r="G82" s="113">
        <f t="shared" si="8"/>
        <v>0.23809523809523808</v>
      </c>
      <c r="H82" s="111">
        <f>IFERROR(VLOOKUP($B82,MMWR_TRAD_AGG_STATE_PEN[],H$1,0),"ERROR")</f>
        <v>137</v>
      </c>
      <c r="I82" s="112">
        <f>IFERROR(VLOOKUP($B82,MMWR_TRAD_AGG_STATE_PEN[],I$1,0),"ERROR")</f>
        <v>37</v>
      </c>
      <c r="J82" s="114">
        <f t="shared" si="9"/>
        <v>0.27007299270072993</v>
      </c>
      <c r="K82" s="111">
        <f>IFERROR(VLOOKUP($B82,MMWR_TRAD_AGG_STATE_PEN[],K$1,0),"ERROR")</f>
        <v>0</v>
      </c>
      <c r="L82" s="112">
        <f>IFERROR(VLOOKUP($B82,MMWR_TRAD_AGG_STATE_PEN[],L$1,0),"ERROR")</f>
        <v>0</v>
      </c>
      <c r="M82" s="114" t="str">
        <f t="shared" si="10"/>
        <v>0%</v>
      </c>
      <c r="N82" s="111">
        <f>IFERROR(VLOOKUP($B82,MMWR_TRAD_AGG_STATE_PEN[],N$1,0),"ERROR")</f>
        <v>17</v>
      </c>
      <c r="O82" s="112">
        <f>IFERROR(VLOOKUP($B82,MMWR_TRAD_AGG_STATE_PEN[],O$1,0),"ERROR")</f>
        <v>8</v>
      </c>
      <c r="P82" s="114">
        <f t="shared" si="11"/>
        <v>0.47058823529411764</v>
      </c>
      <c r="Q82" s="115">
        <f>IFERROR(VLOOKUP($B82,MMWR_TRAD_AGG_STATE_PEN[],Q$1,0),"ERROR")</f>
        <v>10</v>
      </c>
      <c r="R82" s="115">
        <f>IFERROR(VLOOKUP($B82,MMWR_TRAD_AGG_STATE_PEN[],R$1,0),"ERROR")</f>
        <v>30</v>
      </c>
      <c r="S82" s="115">
        <f>IFERROR(VLOOKUP($B82,MMWR_APP_STATE_PEN[],S$1,0),"ERROR")</f>
        <v>18</v>
      </c>
      <c r="T82" s="28"/>
    </row>
    <row r="83" spans="1:20" s="123" customFormat="1" x14ac:dyDescent="0.2">
      <c r="A83" s="28"/>
      <c r="B83" s="127" t="s">
        <v>418</v>
      </c>
      <c r="C83" s="109">
        <f>IFERROR(VLOOKUP($B83,MMWR_TRAD_AGG_STATE_PEN[],C$1,0),"ERROR")</f>
        <v>30</v>
      </c>
      <c r="D83" s="110">
        <f>IFERROR(VLOOKUP($B83,MMWR_TRAD_AGG_STATE_PEN[],D$1,0),"ERROR")</f>
        <v>88.566666666700002</v>
      </c>
      <c r="E83" s="111">
        <f>IFERROR(VLOOKUP($B83,MMWR_TRAD_AGG_STATE_PEN[],E$1,0),"ERROR")</f>
        <v>50</v>
      </c>
      <c r="F83" s="112">
        <f>IFERROR(VLOOKUP($B83,MMWR_TRAD_AGG_STATE_PEN[],F$1,0),"ERROR")</f>
        <v>7</v>
      </c>
      <c r="G83" s="113">
        <f t="shared" si="8"/>
        <v>0.14000000000000001</v>
      </c>
      <c r="H83" s="111">
        <f>IFERROR(VLOOKUP($B83,MMWR_TRAD_AGG_STATE_PEN[],H$1,0),"ERROR")</f>
        <v>36</v>
      </c>
      <c r="I83" s="112">
        <f>IFERROR(VLOOKUP($B83,MMWR_TRAD_AGG_STATE_PEN[],I$1,0),"ERROR")</f>
        <v>6</v>
      </c>
      <c r="J83" s="114">
        <f t="shared" si="9"/>
        <v>0.16666666666666666</v>
      </c>
      <c r="K83" s="111">
        <f>IFERROR(VLOOKUP($B83,MMWR_TRAD_AGG_STATE_PEN[],K$1,0),"ERROR")</f>
        <v>0</v>
      </c>
      <c r="L83" s="112">
        <f>IFERROR(VLOOKUP($B83,MMWR_TRAD_AGG_STATE_PEN[],L$1,0),"ERROR")</f>
        <v>0</v>
      </c>
      <c r="M83" s="114" t="str">
        <f t="shared" si="10"/>
        <v>0%</v>
      </c>
      <c r="N83" s="111">
        <f>IFERROR(VLOOKUP($B83,MMWR_TRAD_AGG_STATE_PEN[],N$1,0),"ERROR")</f>
        <v>5</v>
      </c>
      <c r="O83" s="112">
        <f>IFERROR(VLOOKUP($B83,MMWR_TRAD_AGG_STATE_PEN[],O$1,0),"ERROR")</f>
        <v>0</v>
      </c>
      <c r="P83" s="114">
        <f t="shared" si="11"/>
        <v>0</v>
      </c>
      <c r="Q83" s="115">
        <f>IFERROR(VLOOKUP($B83,MMWR_TRAD_AGG_STATE_PEN[],Q$1,0),"ERROR")</f>
        <v>8</v>
      </c>
      <c r="R83" s="115">
        <f>IFERROR(VLOOKUP($B83,MMWR_TRAD_AGG_STATE_PEN[],R$1,0),"ERROR")</f>
        <v>14</v>
      </c>
      <c r="S83" s="115">
        <f>IFERROR(VLOOKUP($B83,MMWR_APP_STATE_PEN[],S$1,0),"ERROR")</f>
        <v>9</v>
      </c>
      <c r="T83" s="28"/>
    </row>
    <row r="84" spans="1:20" s="123" customFormat="1" x14ac:dyDescent="0.2">
      <c r="A84" s="28"/>
      <c r="B84" s="127" t="s">
        <v>379</v>
      </c>
      <c r="C84" s="109">
        <f>IFERROR(VLOOKUP($B84,MMWR_TRAD_AGG_STATE_PEN[],C$1,0),"ERROR")</f>
        <v>813</v>
      </c>
      <c r="D84" s="110">
        <f>IFERROR(VLOOKUP($B84,MMWR_TRAD_AGG_STATE_PEN[],D$1,0),"ERROR")</f>
        <v>98.512915129199996</v>
      </c>
      <c r="E84" s="111">
        <f>IFERROR(VLOOKUP($B84,MMWR_TRAD_AGG_STATE_PEN[],E$1,0),"ERROR")</f>
        <v>902</v>
      </c>
      <c r="F84" s="112">
        <f>IFERROR(VLOOKUP($B84,MMWR_TRAD_AGG_STATE_PEN[],F$1,0),"ERROR")</f>
        <v>191</v>
      </c>
      <c r="G84" s="113">
        <f t="shared" si="8"/>
        <v>0.21175166297117518</v>
      </c>
      <c r="H84" s="111">
        <f>IFERROR(VLOOKUP($B84,MMWR_TRAD_AGG_STATE_PEN[],H$1,0),"ERROR")</f>
        <v>1028</v>
      </c>
      <c r="I84" s="112">
        <f>IFERROR(VLOOKUP($B84,MMWR_TRAD_AGG_STATE_PEN[],I$1,0),"ERROR")</f>
        <v>293</v>
      </c>
      <c r="J84" s="114">
        <f t="shared" si="9"/>
        <v>0.28501945525291827</v>
      </c>
      <c r="K84" s="111">
        <f>IFERROR(VLOOKUP($B84,MMWR_TRAD_AGG_STATE_PEN[],K$1,0),"ERROR")</f>
        <v>138</v>
      </c>
      <c r="L84" s="112">
        <f>IFERROR(VLOOKUP($B84,MMWR_TRAD_AGG_STATE_PEN[],L$1,0),"ERROR")</f>
        <v>135</v>
      </c>
      <c r="M84" s="114">
        <f t="shared" si="10"/>
        <v>0.97826086956521741</v>
      </c>
      <c r="N84" s="111">
        <f>IFERROR(VLOOKUP($B84,MMWR_TRAD_AGG_STATE_PEN[],N$1,0),"ERROR")</f>
        <v>76</v>
      </c>
      <c r="O84" s="112">
        <f>IFERROR(VLOOKUP($B84,MMWR_TRAD_AGG_STATE_PEN[],O$1,0),"ERROR")</f>
        <v>26</v>
      </c>
      <c r="P84" s="114">
        <f t="shared" si="11"/>
        <v>0.34210526315789475</v>
      </c>
      <c r="Q84" s="115">
        <f>IFERROR(VLOOKUP($B84,MMWR_TRAD_AGG_STATE_PEN[],Q$1,0),"ERROR")</f>
        <v>182</v>
      </c>
      <c r="R84" s="115">
        <f>IFERROR(VLOOKUP($B84,MMWR_TRAD_AGG_STATE_PEN[],R$1,0),"ERROR")</f>
        <v>314</v>
      </c>
      <c r="S84" s="115">
        <f>IFERROR(VLOOKUP($B84,MMWR_APP_STATE_PEN[],S$1,0),"ERROR")</f>
        <v>150</v>
      </c>
      <c r="T84" s="28"/>
    </row>
    <row r="85" spans="1:20" s="123" customFormat="1" x14ac:dyDescent="0.2">
      <c r="A85" s="28"/>
      <c r="B85" s="127" t="s">
        <v>380</v>
      </c>
      <c r="C85" s="109">
        <f>IFERROR(VLOOKUP($B85,MMWR_TRAD_AGG_STATE_PEN[],C$1,0),"ERROR")</f>
        <v>289</v>
      </c>
      <c r="D85" s="110">
        <f>IFERROR(VLOOKUP($B85,MMWR_TRAD_AGG_STATE_PEN[],D$1,0),"ERROR")</f>
        <v>86.809688581299994</v>
      </c>
      <c r="E85" s="111">
        <f>IFERROR(VLOOKUP($B85,MMWR_TRAD_AGG_STATE_PEN[],E$1,0),"ERROR")</f>
        <v>309</v>
      </c>
      <c r="F85" s="112">
        <f>IFERROR(VLOOKUP($B85,MMWR_TRAD_AGG_STATE_PEN[],F$1,0),"ERROR")</f>
        <v>76</v>
      </c>
      <c r="G85" s="113">
        <f t="shared" si="8"/>
        <v>0.2459546925566343</v>
      </c>
      <c r="H85" s="111">
        <f>IFERROR(VLOOKUP($B85,MMWR_TRAD_AGG_STATE_PEN[],H$1,0),"ERROR")</f>
        <v>358</v>
      </c>
      <c r="I85" s="112">
        <f>IFERROR(VLOOKUP($B85,MMWR_TRAD_AGG_STATE_PEN[],I$1,0),"ERROR")</f>
        <v>81</v>
      </c>
      <c r="J85" s="114">
        <f t="shared" si="9"/>
        <v>0.22625698324022347</v>
      </c>
      <c r="K85" s="111">
        <f>IFERROR(VLOOKUP($B85,MMWR_TRAD_AGG_STATE_PEN[],K$1,0),"ERROR")</f>
        <v>0</v>
      </c>
      <c r="L85" s="112">
        <f>IFERROR(VLOOKUP($B85,MMWR_TRAD_AGG_STATE_PEN[],L$1,0),"ERROR")</f>
        <v>0</v>
      </c>
      <c r="M85" s="114" t="str">
        <f t="shared" si="10"/>
        <v>0%</v>
      </c>
      <c r="N85" s="111">
        <f>IFERROR(VLOOKUP($B85,MMWR_TRAD_AGG_STATE_PEN[],N$1,0),"ERROR")</f>
        <v>25</v>
      </c>
      <c r="O85" s="112">
        <f>IFERROR(VLOOKUP($B85,MMWR_TRAD_AGG_STATE_PEN[],O$1,0),"ERROR")</f>
        <v>4</v>
      </c>
      <c r="P85" s="114">
        <f t="shared" si="11"/>
        <v>0.16</v>
      </c>
      <c r="Q85" s="115">
        <f>IFERROR(VLOOKUP($B85,MMWR_TRAD_AGG_STATE_PEN[],Q$1,0),"ERROR")</f>
        <v>58</v>
      </c>
      <c r="R85" s="115">
        <f>IFERROR(VLOOKUP($B85,MMWR_TRAD_AGG_STATE_PEN[],R$1,0),"ERROR")</f>
        <v>89</v>
      </c>
      <c r="S85" s="115">
        <f>IFERROR(VLOOKUP($B85,MMWR_APP_STATE_PEN[],S$1,0),"ERROR")</f>
        <v>54</v>
      </c>
      <c r="T85" s="28"/>
    </row>
    <row r="86" spans="1:20" s="123" customFormat="1" x14ac:dyDescent="0.2">
      <c r="A86" s="28"/>
      <c r="B86" s="126" t="s">
        <v>391</v>
      </c>
      <c r="C86" s="102">
        <f>IFERROR(VLOOKUP($B86,MMWR_TRAD_AGG_ST_DISTRICT_PEN[],C$1,0),"ERROR")</f>
        <v>4891</v>
      </c>
      <c r="D86" s="103">
        <f>IFERROR(VLOOKUP($B86,MMWR_TRAD_AGG_ST_DISTRICT_PEN[],D$1,0),"ERROR")</f>
        <v>58.995297485199998</v>
      </c>
      <c r="E86" s="102">
        <f>IFERROR(VLOOKUP($B86,MMWR_TRAD_AGG_ST_DISTRICT_PEN[],E$1,0),"ERROR")</f>
        <v>5921</v>
      </c>
      <c r="F86" s="102">
        <f>IFERROR(VLOOKUP($B86,MMWR_TRAD_AGG_ST_DISTRICT_PEN[],F$1,0),"ERROR")</f>
        <v>547</v>
      </c>
      <c r="G86" s="104">
        <f t="shared" si="8"/>
        <v>9.2383043404830265E-2</v>
      </c>
      <c r="H86" s="102">
        <f>IFERROR(VLOOKUP($B86,MMWR_TRAD_AGG_ST_DISTRICT_PEN[],H$1,0),"ERROR")</f>
        <v>6122</v>
      </c>
      <c r="I86" s="102">
        <f>IFERROR(VLOOKUP($B86,MMWR_TRAD_AGG_ST_DISTRICT_PEN[],I$1,0),"ERROR")</f>
        <v>384</v>
      </c>
      <c r="J86" s="104">
        <f t="shared" si="9"/>
        <v>6.272459980398562E-2</v>
      </c>
      <c r="K86" s="102">
        <f>IFERROR(VLOOKUP($B86,MMWR_TRAD_AGG_ST_DISTRICT_PEN[],K$1,0),"ERROR")</f>
        <v>16</v>
      </c>
      <c r="L86" s="102">
        <f>IFERROR(VLOOKUP($B86,MMWR_TRAD_AGG_ST_DISTRICT_PEN[],L$1,0),"ERROR")</f>
        <v>12</v>
      </c>
      <c r="M86" s="104">
        <f t="shared" si="10"/>
        <v>0.75</v>
      </c>
      <c r="N86" s="102">
        <f>IFERROR(VLOOKUP($B86,MMWR_TRAD_AGG_ST_DISTRICT_PEN[],N$1,0),"ERROR")</f>
        <v>345</v>
      </c>
      <c r="O86" s="102">
        <f>IFERROR(VLOOKUP($B86,MMWR_TRAD_AGG_ST_DISTRICT_PEN[],O$1,0),"ERROR")</f>
        <v>70</v>
      </c>
      <c r="P86" s="104">
        <f t="shared" si="11"/>
        <v>0.20289855072463769</v>
      </c>
      <c r="Q86" s="102">
        <f>IFERROR(VLOOKUP($B86,MMWR_TRAD_AGG_ST_DISTRICT_PEN[],Q$1,0),"ERROR")</f>
        <v>2286</v>
      </c>
      <c r="R86" s="106">
        <f>IFERROR(VLOOKUP($B86,MMWR_TRAD_AGG_ST_DISTRICT_PEN[],R$1,0),"ERROR")</f>
        <v>651</v>
      </c>
      <c r="S86" s="106">
        <f>IFERROR(VLOOKUP($B86,MMWR_APP_STATE_PEN[],S$1,0),"ERROR")</f>
        <v>1526</v>
      </c>
      <c r="T86" s="28"/>
    </row>
    <row r="87" spans="1:20" s="123" customFormat="1" x14ac:dyDescent="0.2">
      <c r="A87" s="28"/>
      <c r="B87" s="127" t="s">
        <v>395</v>
      </c>
      <c r="C87" s="109">
        <f>IFERROR(VLOOKUP($B87,MMWR_TRAD_AGG_STATE_PEN[],C$1,0),"ERROR")</f>
        <v>616</v>
      </c>
      <c r="D87" s="110">
        <f>IFERROR(VLOOKUP($B87,MMWR_TRAD_AGG_STATE_PEN[],D$1,0),"ERROR")</f>
        <v>61.574675324700003</v>
      </c>
      <c r="E87" s="111">
        <f>IFERROR(VLOOKUP($B87,MMWR_TRAD_AGG_STATE_PEN[],E$1,0),"ERROR")</f>
        <v>819</v>
      </c>
      <c r="F87" s="112">
        <f>IFERROR(VLOOKUP($B87,MMWR_TRAD_AGG_STATE_PEN[],F$1,0),"ERROR")</f>
        <v>96</v>
      </c>
      <c r="G87" s="113">
        <f t="shared" si="8"/>
        <v>0.11721611721611722</v>
      </c>
      <c r="H87" s="111">
        <f>IFERROR(VLOOKUP($B87,MMWR_TRAD_AGG_STATE_PEN[],H$1,0),"ERROR")</f>
        <v>740</v>
      </c>
      <c r="I87" s="112">
        <f>IFERROR(VLOOKUP($B87,MMWR_TRAD_AGG_STATE_PEN[],I$1,0),"ERROR")</f>
        <v>52</v>
      </c>
      <c r="J87" s="114">
        <f t="shared" si="9"/>
        <v>7.0270270270270274E-2</v>
      </c>
      <c r="K87" s="111">
        <f>IFERROR(VLOOKUP($B87,MMWR_TRAD_AGG_STATE_PEN[],K$1,0),"ERROR")</f>
        <v>1</v>
      </c>
      <c r="L87" s="112">
        <f>IFERROR(VLOOKUP($B87,MMWR_TRAD_AGG_STATE_PEN[],L$1,0),"ERROR")</f>
        <v>0</v>
      </c>
      <c r="M87" s="114">
        <f t="shared" si="10"/>
        <v>0</v>
      </c>
      <c r="N87" s="111">
        <f>IFERROR(VLOOKUP($B87,MMWR_TRAD_AGG_STATE_PEN[],N$1,0),"ERROR")</f>
        <v>53</v>
      </c>
      <c r="O87" s="112">
        <f>IFERROR(VLOOKUP($B87,MMWR_TRAD_AGG_STATE_PEN[],O$1,0),"ERROR")</f>
        <v>11</v>
      </c>
      <c r="P87" s="114">
        <f t="shared" si="11"/>
        <v>0.20754716981132076</v>
      </c>
      <c r="Q87" s="115">
        <f>IFERROR(VLOOKUP($B87,MMWR_TRAD_AGG_STATE_PEN[],Q$1,0),"ERROR")</f>
        <v>113</v>
      </c>
      <c r="R87" s="115">
        <f>IFERROR(VLOOKUP($B87,MMWR_TRAD_AGG_STATE_PEN[],R$1,0),"ERROR")</f>
        <v>128</v>
      </c>
      <c r="S87" s="115">
        <f>IFERROR(VLOOKUP($B87,MMWR_APP_STATE_PEN[],S$1,0),"ERROR")</f>
        <v>341</v>
      </c>
      <c r="T87" s="28"/>
    </row>
    <row r="88" spans="1:20" s="123" customFormat="1" x14ac:dyDescent="0.2">
      <c r="A88" s="28"/>
      <c r="B88" s="127" t="s">
        <v>393</v>
      </c>
      <c r="C88" s="109">
        <f>IFERROR(VLOOKUP($B88,MMWR_TRAD_AGG_STATE_PEN[],C$1,0),"ERROR")</f>
        <v>431</v>
      </c>
      <c r="D88" s="110">
        <f>IFERROR(VLOOKUP($B88,MMWR_TRAD_AGG_STATE_PEN[],D$1,0),"ERROR")</f>
        <v>64.345707656599998</v>
      </c>
      <c r="E88" s="111">
        <f>IFERROR(VLOOKUP($B88,MMWR_TRAD_AGG_STATE_PEN[],E$1,0),"ERROR")</f>
        <v>615</v>
      </c>
      <c r="F88" s="112">
        <f>IFERROR(VLOOKUP($B88,MMWR_TRAD_AGG_STATE_PEN[],F$1,0),"ERROR")</f>
        <v>72</v>
      </c>
      <c r="G88" s="113">
        <f t="shared" si="8"/>
        <v>0.11707317073170732</v>
      </c>
      <c r="H88" s="111">
        <f>IFERROR(VLOOKUP($B88,MMWR_TRAD_AGG_STATE_PEN[],H$1,0),"ERROR")</f>
        <v>553</v>
      </c>
      <c r="I88" s="112">
        <f>IFERROR(VLOOKUP($B88,MMWR_TRAD_AGG_STATE_PEN[],I$1,0),"ERROR")</f>
        <v>52</v>
      </c>
      <c r="J88" s="114">
        <f t="shared" si="9"/>
        <v>9.403254972875226E-2</v>
      </c>
      <c r="K88" s="111">
        <f>IFERROR(VLOOKUP($B88,MMWR_TRAD_AGG_STATE_PEN[],K$1,0),"ERROR")</f>
        <v>2</v>
      </c>
      <c r="L88" s="112">
        <f>IFERROR(VLOOKUP($B88,MMWR_TRAD_AGG_STATE_PEN[],L$1,0),"ERROR")</f>
        <v>2</v>
      </c>
      <c r="M88" s="114">
        <f t="shared" si="10"/>
        <v>1</v>
      </c>
      <c r="N88" s="111">
        <f>IFERROR(VLOOKUP($B88,MMWR_TRAD_AGG_STATE_PEN[],N$1,0),"ERROR")</f>
        <v>46</v>
      </c>
      <c r="O88" s="112">
        <f>IFERROR(VLOOKUP($B88,MMWR_TRAD_AGG_STATE_PEN[],O$1,0),"ERROR")</f>
        <v>14</v>
      </c>
      <c r="P88" s="114">
        <f t="shared" si="11"/>
        <v>0.30434782608695654</v>
      </c>
      <c r="Q88" s="115">
        <f>IFERROR(VLOOKUP($B88,MMWR_TRAD_AGG_STATE_PEN[],Q$1,0),"ERROR")</f>
        <v>59</v>
      </c>
      <c r="R88" s="115">
        <f>IFERROR(VLOOKUP($B88,MMWR_TRAD_AGG_STATE_PEN[],R$1,0),"ERROR")</f>
        <v>68</v>
      </c>
      <c r="S88" s="115">
        <f>IFERROR(VLOOKUP($B88,MMWR_APP_STATE_PEN[],S$1,0),"ERROR")</f>
        <v>150</v>
      </c>
      <c r="T88" s="28"/>
    </row>
    <row r="89" spans="1:20" s="123" customFormat="1" x14ac:dyDescent="0.2">
      <c r="A89" s="28"/>
      <c r="B89" s="127" t="s">
        <v>400</v>
      </c>
      <c r="C89" s="109">
        <f>IFERROR(VLOOKUP($B89,MMWR_TRAD_AGG_STATE_PEN[],C$1,0),"ERROR")</f>
        <v>228</v>
      </c>
      <c r="D89" s="110">
        <f>IFERROR(VLOOKUP($B89,MMWR_TRAD_AGG_STATE_PEN[],D$1,0),"ERROR")</f>
        <v>54.017543859600003</v>
      </c>
      <c r="E89" s="111">
        <f>IFERROR(VLOOKUP($B89,MMWR_TRAD_AGG_STATE_PEN[],E$1,0),"ERROR")</f>
        <v>324</v>
      </c>
      <c r="F89" s="112">
        <f>IFERROR(VLOOKUP($B89,MMWR_TRAD_AGG_STATE_PEN[],F$1,0),"ERROR")</f>
        <v>12</v>
      </c>
      <c r="G89" s="113">
        <f t="shared" si="8"/>
        <v>3.7037037037037035E-2</v>
      </c>
      <c r="H89" s="111">
        <f>IFERROR(VLOOKUP($B89,MMWR_TRAD_AGG_STATE_PEN[],H$1,0),"ERROR")</f>
        <v>300</v>
      </c>
      <c r="I89" s="112">
        <f>IFERROR(VLOOKUP($B89,MMWR_TRAD_AGG_STATE_PEN[],I$1,0),"ERROR")</f>
        <v>7</v>
      </c>
      <c r="J89" s="114">
        <f t="shared" si="9"/>
        <v>2.3333333333333334E-2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1</v>
      </c>
      <c r="P89" s="114">
        <f t="shared" si="11"/>
        <v>0.2</v>
      </c>
      <c r="Q89" s="115">
        <f>IFERROR(VLOOKUP($B89,MMWR_TRAD_AGG_STATE_PEN[],Q$1,0),"ERROR")</f>
        <v>366</v>
      </c>
      <c r="R89" s="115">
        <f>IFERROR(VLOOKUP($B89,MMWR_TRAD_AGG_STATE_PEN[],R$1,0),"ERROR")</f>
        <v>28</v>
      </c>
      <c r="S89" s="115">
        <f>IFERROR(VLOOKUP($B89,MMWR_APP_STATE_PEN[],S$1,0),"ERROR")</f>
        <v>29</v>
      </c>
      <c r="T89" s="28"/>
    </row>
    <row r="90" spans="1:20" s="123" customFormat="1" x14ac:dyDescent="0.2">
      <c r="A90" s="28"/>
      <c r="B90" s="127" t="s">
        <v>423</v>
      </c>
      <c r="C90" s="109">
        <f>IFERROR(VLOOKUP($B90,MMWR_TRAD_AGG_STATE_PEN[],C$1,0),"ERROR")</f>
        <v>178</v>
      </c>
      <c r="D90" s="110">
        <f>IFERROR(VLOOKUP($B90,MMWR_TRAD_AGG_STATE_PEN[],D$1,0),"ERROR")</f>
        <v>58.657303370800001</v>
      </c>
      <c r="E90" s="111">
        <f>IFERROR(VLOOKUP($B90,MMWR_TRAD_AGG_STATE_PEN[],E$1,0),"ERROR")</f>
        <v>259</v>
      </c>
      <c r="F90" s="112">
        <f>IFERROR(VLOOKUP($B90,MMWR_TRAD_AGG_STATE_PEN[],F$1,0),"ERROR")</f>
        <v>6</v>
      </c>
      <c r="G90" s="113">
        <f t="shared" si="8"/>
        <v>2.3166023166023165E-2</v>
      </c>
      <c r="H90" s="111">
        <f>IFERROR(VLOOKUP($B90,MMWR_TRAD_AGG_STATE_PEN[],H$1,0),"ERROR")</f>
        <v>229</v>
      </c>
      <c r="I90" s="112">
        <f>IFERROR(VLOOKUP($B90,MMWR_TRAD_AGG_STATE_PEN[],I$1,0),"ERROR")</f>
        <v>8</v>
      </c>
      <c r="J90" s="114">
        <f t="shared" si="9"/>
        <v>3.4934497816593885E-2</v>
      </c>
      <c r="K90" s="111">
        <f>IFERROR(VLOOKUP($B90,MMWR_TRAD_AGG_STATE_PEN[],K$1,0),"ERROR")</f>
        <v>0</v>
      </c>
      <c r="L90" s="112">
        <f>IFERROR(VLOOKUP($B90,MMWR_TRAD_AGG_STATE_PEN[],L$1,0),"ERROR")</f>
        <v>0</v>
      </c>
      <c r="M90" s="114" t="str">
        <f t="shared" si="10"/>
        <v>0%</v>
      </c>
      <c r="N90" s="111">
        <f>IFERROR(VLOOKUP($B90,MMWR_TRAD_AGG_STATE_PEN[],N$1,0),"ERROR")</f>
        <v>6</v>
      </c>
      <c r="O90" s="112">
        <f>IFERROR(VLOOKUP($B90,MMWR_TRAD_AGG_STATE_PEN[],O$1,0),"ERROR")</f>
        <v>3</v>
      </c>
      <c r="P90" s="114">
        <f t="shared" si="11"/>
        <v>0.5</v>
      </c>
      <c r="Q90" s="115">
        <f>IFERROR(VLOOKUP($B90,MMWR_TRAD_AGG_STATE_PEN[],Q$1,0),"ERROR")</f>
        <v>182</v>
      </c>
      <c r="R90" s="115">
        <f>IFERROR(VLOOKUP($B90,MMWR_TRAD_AGG_STATE_PEN[],R$1,0),"ERROR")</f>
        <v>31</v>
      </c>
      <c r="S90" s="115">
        <f>IFERROR(VLOOKUP($B90,MMWR_APP_STATE_PEN[],S$1,0),"ERROR")</f>
        <v>34</v>
      </c>
      <c r="T90" s="28"/>
    </row>
    <row r="91" spans="1:20" s="123" customFormat="1" x14ac:dyDescent="0.2">
      <c r="A91" s="28"/>
      <c r="B91" s="127" t="s">
        <v>396</v>
      </c>
      <c r="C91" s="109">
        <f>IFERROR(VLOOKUP($B91,MMWR_TRAD_AGG_STATE_PEN[],C$1,0),"ERROR")</f>
        <v>817</v>
      </c>
      <c r="D91" s="110">
        <f>IFERROR(VLOOKUP($B91,MMWR_TRAD_AGG_STATE_PEN[],D$1,0),"ERROR")</f>
        <v>61.920440636499997</v>
      </c>
      <c r="E91" s="111">
        <f>IFERROR(VLOOKUP($B91,MMWR_TRAD_AGG_STATE_PEN[],E$1,0),"ERROR")</f>
        <v>1083</v>
      </c>
      <c r="F91" s="112">
        <f>IFERROR(VLOOKUP($B91,MMWR_TRAD_AGG_STATE_PEN[],F$1,0),"ERROR")</f>
        <v>111</v>
      </c>
      <c r="G91" s="113">
        <f t="shared" si="8"/>
        <v>0.10249307479224377</v>
      </c>
      <c r="H91" s="111">
        <f>IFERROR(VLOOKUP($B91,MMWR_TRAD_AGG_STATE_PEN[],H$1,0),"ERROR")</f>
        <v>986</v>
      </c>
      <c r="I91" s="112">
        <f>IFERROR(VLOOKUP($B91,MMWR_TRAD_AGG_STATE_PEN[],I$1,0),"ERROR")</f>
        <v>79</v>
      </c>
      <c r="J91" s="114">
        <f t="shared" si="9"/>
        <v>8.0121703853955381E-2</v>
      </c>
      <c r="K91" s="111">
        <f>IFERROR(VLOOKUP($B91,MMWR_TRAD_AGG_STATE_PEN[],K$1,0),"ERROR")</f>
        <v>1</v>
      </c>
      <c r="L91" s="112">
        <f>IFERROR(VLOOKUP($B91,MMWR_TRAD_AGG_STATE_PEN[],L$1,0),"ERROR")</f>
        <v>1</v>
      </c>
      <c r="M91" s="114">
        <f t="shared" si="10"/>
        <v>1</v>
      </c>
      <c r="N91" s="111">
        <f>IFERROR(VLOOKUP($B91,MMWR_TRAD_AGG_STATE_PEN[],N$1,0),"ERROR")</f>
        <v>71</v>
      </c>
      <c r="O91" s="112">
        <f>IFERROR(VLOOKUP($B91,MMWR_TRAD_AGG_STATE_PEN[],O$1,0),"ERROR")</f>
        <v>8</v>
      </c>
      <c r="P91" s="114">
        <f t="shared" si="11"/>
        <v>0.11267605633802817</v>
      </c>
      <c r="Q91" s="115">
        <f>IFERROR(VLOOKUP($B91,MMWR_TRAD_AGG_STATE_PEN[],Q$1,0),"ERROR")</f>
        <v>108</v>
      </c>
      <c r="R91" s="115">
        <f>IFERROR(VLOOKUP($B91,MMWR_TRAD_AGG_STATE_PEN[],R$1,0),"ERROR")</f>
        <v>98</v>
      </c>
      <c r="S91" s="115">
        <f>IFERROR(VLOOKUP($B91,MMWR_APP_STATE_PEN[],S$1,0),"ERROR")</f>
        <v>254</v>
      </c>
      <c r="T91" s="28"/>
    </row>
    <row r="92" spans="1:20" s="123" customFormat="1" x14ac:dyDescent="0.2">
      <c r="A92" s="28"/>
      <c r="B92" s="127" t="s">
        <v>402</v>
      </c>
      <c r="C92" s="109">
        <f>IFERROR(VLOOKUP($B92,MMWR_TRAD_AGG_STATE_PEN[],C$1,0),"ERROR")</f>
        <v>320</v>
      </c>
      <c r="D92" s="110">
        <f>IFERROR(VLOOKUP($B92,MMWR_TRAD_AGG_STATE_PEN[],D$1,0),"ERROR")</f>
        <v>52.225000000000001</v>
      </c>
      <c r="E92" s="111">
        <f>IFERROR(VLOOKUP($B92,MMWR_TRAD_AGG_STATE_PEN[],E$1,0),"ERROR")</f>
        <v>312</v>
      </c>
      <c r="F92" s="112">
        <f>IFERROR(VLOOKUP($B92,MMWR_TRAD_AGG_STATE_PEN[],F$1,0),"ERROR")</f>
        <v>10</v>
      </c>
      <c r="G92" s="113">
        <f t="shared" si="8"/>
        <v>3.2051282051282048E-2</v>
      </c>
      <c r="H92" s="111">
        <f>IFERROR(VLOOKUP($B92,MMWR_TRAD_AGG_STATE_PEN[],H$1,0),"ERROR")</f>
        <v>371</v>
      </c>
      <c r="I92" s="112">
        <f>IFERROR(VLOOKUP($B92,MMWR_TRAD_AGG_STATE_PEN[],I$1,0),"ERROR")</f>
        <v>9</v>
      </c>
      <c r="J92" s="114">
        <f t="shared" si="9"/>
        <v>2.4258760107816711E-2</v>
      </c>
      <c r="K92" s="111">
        <f>IFERROR(VLOOKUP($B92,MMWR_TRAD_AGG_STATE_PEN[],K$1,0),"ERROR")</f>
        <v>1</v>
      </c>
      <c r="L92" s="112">
        <f>IFERROR(VLOOKUP($B92,MMWR_TRAD_AGG_STATE_PEN[],L$1,0),"ERROR")</f>
        <v>1</v>
      </c>
      <c r="M92" s="114">
        <f t="shared" si="10"/>
        <v>1</v>
      </c>
      <c r="N92" s="111">
        <f>IFERROR(VLOOKUP($B92,MMWR_TRAD_AGG_STATE_PEN[],N$1,0),"ERROR")</f>
        <v>10</v>
      </c>
      <c r="O92" s="112">
        <f>IFERROR(VLOOKUP($B92,MMWR_TRAD_AGG_STATE_PEN[],O$1,0),"ERROR")</f>
        <v>2</v>
      </c>
      <c r="P92" s="114">
        <f t="shared" si="11"/>
        <v>0.2</v>
      </c>
      <c r="Q92" s="115">
        <f>IFERROR(VLOOKUP($B92,MMWR_TRAD_AGG_STATE_PEN[],Q$1,0),"ERROR")</f>
        <v>767</v>
      </c>
      <c r="R92" s="115">
        <f>IFERROR(VLOOKUP($B92,MMWR_TRAD_AGG_STATE_PEN[],R$1,0),"ERROR")</f>
        <v>46</v>
      </c>
      <c r="S92" s="115">
        <f>IFERROR(VLOOKUP($B92,MMWR_APP_STATE_PEN[],S$1,0),"ERROR")</f>
        <v>39</v>
      </c>
      <c r="T92" s="28"/>
    </row>
    <row r="93" spans="1:20" s="123" customFormat="1" x14ac:dyDescent="0.2">
      <c r="A93" s="28"/>
      <c r="B93" s="127" t="s">
        <v>398</v>
      </c>
      <c r="C93" s="109">
        <f>IFERROR(VLOOKUP($B93,MMWR_TRAD_AGG_STATE_PEN[],C$1,0),"ERROR")</f>
        <v>733</v>
      </c>
      <c r="D93" s="110">
        <f>IFERROR(VLOOKUP($B93,MMWR_TRAD_AGG_STATE_PEN[],D$1,0),"ERROR")</f>
        <v>56.867667121399997</v>
      </c>
      <c r="E93" s="111">
        <f>IFERROR(VLOOKUP($B93,MMWR_TRAD_AGG_STATE_PEN[],E$1,0),"ERROR")</f>
        <v>710</v>
      </c>
      <c r="F93" s="112">
        <f>IFERROR(VLOOKUP($B93,MMWR_TRAD_AGG_STATE_PEN[],F$1,0),"ERROR")</f>
        <v>69</v>
      </c>
      <c r="G93" s="113">
        <f t="shared" si="8"/>
        <v>9.7183098591549291E-2</v>
      </c>
      <c r="H93" s="111">
        <f>IFERROR(VLOOKUP($B93,MMWR_TRAD_AGG_STATE_PEN[],H$1,0),"ERROR")</f>
        <v>905</v>
      </c>
      <c r="I93" s="112">
        <f>IFERROR(VLOOKUP($B93,MMWR_TRAD_AGG_STATE_PEN[],I$1,0),"ERROR")</f>
        <v>49</v>
      </c>
      <c r="J93" s="114">
        <f t="shared" si="9"/>
        <v>5.4143646408839778E-2</v>
      </c>
      <c r="K93" s="111">
        <f>IFERROR(VLOOKUP($B93,MMWR_TRAD_AGG_STATE_PEN[],K$1,0),"ERROR")</f>
        <v>3</v>
      </c>
      <c r="L93" s="112">
        <f>IFERROR(VLOOKUP($B93,MMWR_TRAD_AGG_STATE_PEN[],L$1,0),"ERROR")</f>
        <v>2</v>
      </c>
      <c r="M93" s="114">
        <f t="shared" si="10"/>
        <v>0.66666666666666663</v>
      </c>
      <c r="N93" s="111">
        <f>IFERROR(VLOOKUP($B93,MMWR_TRAD_AGG_STATE_PEN[],N$1,0),"ERROR")</f>
        <v>36</v>
      </c>
      <c r="O93" s="112">
        <f>IFERROR(VLOOKUP($B93,MMWR_TRAD_AGG_STATE_PEN[],O$1,0),"ERROR")</f>
        <v>9</v>
      </c>
      <c r="P93" s="114">
        <f t="shared" si="11"/>
        <v>0.25</v>
      </c>
      <c r="Q93" s="115">
        <f>IFERROR(VLOOKUP($B93,MMWR_TRAD_AGG_STATE_PEN[],Q$1,0),"ERROR")</f>
        <v>107</v>
      </c>
      <c r="R93" s="115">
        <f>IFERROR(VLOOKUP($B93,MMWR_TRAD_AGG_STATE_PEN[],R$1,0),"ERROR")</f>
        <v>57</v>
      </c>
      <c r="S93" s="115">
        <f>IFERROR(VLOOKUP($B93,MMWR_APP_STATE_PEN[],S$1,0),"ERROR")</f>
        <v>218</v>
      </c>
      <c r="T93" s="28"/>
    </row>
    <row r="94" spans="1:20" s="123" customFormat="1" x14ac:dyDescent="0.2">
      <c r="A94" s="28"/>
      <c r="B94" s="127" t="s">
        <v>401</v>
      </c>
      <c r="C94" s="109">
        <f>IFERROR(VLOOKUP($B94,MMWR_TRAD_AGG_STATE_PEN[],C$1,0),"ERROR")</f>
        <v>124</v>
      </c>
      <c r="D94" s="110">
        <f>IFERROR(VLOOKUP($B94,MMWR_TRAD_AGG_STATE_PEN[],D$1,0),"ERROR")</f>
        <v>54.830645161299998</v>
      </c>
      <c r="E94" s="111">
        <f>IFERROR(VLOOKUP($B94,MMWR_TRAD_AGG_STATE_PEN[],E$1,0),"ERROR")</f>
        <v>74</v>
      </c>
      <c r="F94" s="112">
        <f>IFERROR(VLOOKUP($B94,MMWR_TRAD_AGG_STATE_PEN[],F$1,0),"ERROR")</f>
        <v>0</v>
      </c>
      <c r="G94" s="113">
        <f t="shared" si="8"/>
        <v>0</v>
      </c>
      <c r="H94" s="111">
        <f>IFERROR(VLOOKUP($B94,MMWR_TRAD_AGG_STATE_PEN[],H$1,0),"ERROR")</f>
        <v>149</v>
      </c>
      <c r="I94" s="112">
        <f>IFERROR(VLOOKUP($B94,MMWR_TRAD_AGG_STATE_PEN[],I$1,0),"ERROR")</f>
        <v>4</v>
      </c>
      <c r="J94" s="114">
        <f t="shared" si="9"/>
        <v>2.6845637583892617E-2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242</v>
      </c>
      <c r="R94" s="115">
        <f>IFERROR(VLOOKUP($B94,MMWR_TRAD_AGG_STATE_PEN[],R$1,0),"ERROR")</f>
        <v>14</v>
      </c>
      <c r="S94" s="115">
        <f>IFERROR(VLOOKUP($B94,MMWR_APP_STATE_PEN[],S$1,0),"ERROR")</f>
        <v>20</v>
      </c>
      <c r="T94" s="28"/>
    </row>
    <row r="95" spans="1:20" s="123" customFormat="1" x14ac:dyDescent="0.2">
      <c r="A95" s="28"/>
      <c r="B95" s="127" t="s">
        <v>420</v>
      </c>
      <c r="C95" s="109">
        <f>IFERROR(VLOOKUP($B95,MMWR_TRAD_AGG_STATE_PEN[],C$1,0),"ERROR")</f>
        <v>45</v>
      </c>
      <c r="D95" s="110">
        <f>IFERROR(VLOOKUP($B95,MMWR_TRAD_AGG_STATE_PEN[],D$1,0),"ERROR")</f>
        <v>63.155555555600003</v>
      </c>
      <c r="E95" s="111">
        <f>IFERROR(VLOOKUP($B95,MMWR_TRAD_AGG_STATE_PEN[],E$1,0),"ERROR")</f>
        <v>43</v>
      </c>
      <c r="F95" s="112">
        <f>IFERROR(VLOOKUP($B95,MMWR_TRAD_AGG_STATE_PEN[],F$1,0),"ERROR")</f>
        <v>0</v>
      </c>
      <c r="G95" s="113">
        <f t="shared" si="8"/>
        <v>0</v>
      </c>
      <c r="H95" s="111">
        <f>IFERROR(VLOOKUP($B95,MMWR_TRAD_AGG_STATE_PEN[],H$1,0),"ERROR")</f>
        <v>61</v>
      </c>
      <c r="I95" s="112">
        <f>IFERROR(VLOOKUP($B95,MMWR_TRAD_AGG_STATE_PEN[],I$1,0),"ERROR")</f>
        <v>1</v>
      </c>
      <c r="J95" s="114">
        <f t="shared" si="9"/>
        <v>1.6393442622950821E-2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66</v>
      </c>
      <c r="R95" s="115">
        <f>IFERROR(VLOOKUP($B95,MMWR_TRAD_AGG_STATE_PEN[],R$1,0),"ERROR")</f>
        <v>6</v>
      </c>
      <c r="S95" s="115">
        <f>IFERROR(VLOOKUP($B95,MMWR_APP_STATE_PEN[],S$1,0),"ERROR")</f>
        <v>5</v>
      </c>
      <c r="T95" s="28"/>
    </row>
    <row r="96" spans="1:20" s="123" customFormat="1" x14ac:dyDescent="0.2">
      <c r="A96" s="28"/>
      <c r="B96" s="127" t="s">
        <v>392</v>
      </c>
      <c r="C96" s="109">
        <f>IFERROR(VLOOKUP($B96,MMWR_TRAD_AGG_STATE_PEN[],C$1,0),"ERROR")</f>
        <v>907</v>
      </c>
      <c r="D96" s="110">
        <f>IFERROR(VLOOKUP($B96,MMWR_TRAD_AGG_STATE_PEN[],D$1,0),"ERROR")</f>
        <v>58.286659316399998</v>
      </c>
      <c r="E96" s="111">
        <f>IFERROR(VLOOKUP($B96,MMWR_TRAD_AGG_STATE_PEN[],E$1,0),"ERROR")</f>
        <v>1214</v>
      </c>
      <c r="F96" s="112">
        <f>IFERROR(VLOOKUP($B96,MMWR_TRAD_AGG_STATE_PEN[],F$1,0),"ERROR")</f>
        <v>136</v>
      </c>
      <c r="G96" s="113">
        <f t="shared" si="8"/>
        <v>0.11202635914332784</v>
      </c>
      <c r="H96" s="111">
        <f>IFERROR(VLOOKUP($B96,MMWR_TRAD_AGG_STATE_PEN[],H$1,0),"ERROR")</f>
        <v>1202</v>
      </c>
      <c r="I96" s="112">
        <f>IFERROR(VLOOKUP($B96,MMWR_TRAD_AGG_STATE_PEN[],I$1,0),"ERROR")</f>
        <v>90</v>
      </c>
      <c r="J96" s="114">
        <f t="shared" si="9"/>
        <v>7.4875207986688855E-2</v>
      </c>
      <c r="K96" s="111">
        <f>IFERROR(VLOOKUP($B96,MMWR_TRAD_AGG_STATE_PEN[],K$1,0),"ERROR")</f>
        <v>7</v>
      </c>
      <c r="L96" s="112">
        <f>IFERROR(VLOOKUP($B96,MMWR_TRAD_AGG_STATE_PEN[],L$1,0),"ERROR")</f>
        <v>5</v>
      </c>
      <c r="M96" s="114">
        <f t="shared" si="10"/>
        <v>0.7142857142857143</v>
      </c>
      <c r="N96" s="111">
        <f>IFERROR(VLOOKUP($B96,MMWR_TRAD_AGG_STATE_PEN[],N$1,0),"ERROR")</f>
        <v>79</v>
      </c>
      <c r="O96" s="112">
        <f>IFERROR(VLOOKUP($B96,MMWR_TRAD_AGG_STATE_PEN[],O$1,0),"ERROR")</f>
        <v>16</v>
      </c>
      <c r="P96" s="114">
        <f t="shared" si="11"/>
        <v>0.20253164556962025</v>
      </c>
      <c r="Q96" s="115">
        <f>IFERROR(VLOOKUP($B96,MMWR_TRAD_AGG_STATE_PEN[],Q$1,0),"ERROR")</f>
        <v>116</v>
      </c>
      <c r="R96" s="115">
        <f>IFERROR(VLOOKUP($B96,MMWR_TRAD_AGG_STATE_PEN[],R$1,0),"ERROR")</f>
        <v>125</v>
      </c>
      <c r="S96" s="115">
        <f>IFERROR(VLOOKUP($B96,MMWR_APP_STATE_PEN[],S$1,0),"ERROR")</f>
        <v>327</v>
      </c>
      <c r="T96" s="28"/>
    </row>
    <row r="97" spans="1:20" s="123" customFormat="1" x14ac:dyDescent="0.2">
      <c r="A97" s="28"/>
      <c r="B97" s="127" t="s">
        <v>421</v>
      </c>
      <c r="C97" s="109">
        <f>IFERROR(VLOOKUP($B97,MMWR_TRAD_AGG_STATE_PEN[],C$1,0),"ERROR")</f>
        <v>66</v>
      </c>
      <c r="D97" s="110">
        <f>IFERROR(VLOOKUP($B97,MMWR_TRAD_AGG_STATE_PEN[],D$1,0),"ERROR")</f>
        <v>58.1515151515</v>
      </c>
      <c r="E97" s="111">
        <f>IFERROR(VLOOKUP($B97,MMWR_TRAD_AGG_STATE_PEN[],E$1,0),"ERROR")</f>
        <v>53</v>
      </c>
      <c r="F97" s="112">
        <f>IFERROR(VLOOKUP($B97,MMWR_TRAD_AGG_STATE_PEN[],F$1,0),"ERROR")</f>
        <v>0</v>
      </c>
      <c r="G97" s="113">
        <f t="shared" si="8"/>
        <v>0</v>
      </c>
      <c r="H97" s="111">
        <f>IFERROR(VLOOKUP($B97,MMWR_TRAD_AGG_STATE_PEN[],H$1,0),"ERROR")</f>
        <v>80</v>
      </c>
      <c r="I97" s="112">
        <f>IFERROR(VLOOKUP($B97,MMWR_TRAD_AGG_STATE_PEN[],I$1,0),"ERROR")</f>
        <v>6</v>
      </c>
      <c r="J97" s="114">
        <f t="shared" si="9"/>
        <v>7.4999999999999997E-2</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0</v>
      </c>
      <c r="P97" s="114">
        <f t="shared" si="11"/>
        <v>0</v>
      </c>
      <c r="Q97" s="115">
        <f>IFERROR(VLOOKUP($B97,MMWR_TRAD_AGG_STATE_PEN[],Q$1,0),"ERROR")</f>
        <v>90</v>
      </c>
      <c r="R97" s="115">
        <f>IFERROR(VLOOKUP($B97,MMWR_TRAD_AGG_STATE_PEN[],R$1,0),"ERROR")</f>
        <v>2</v>
      </c>
      <c r="S97" s="115">
        <f>IFERROR(VLOOKUP($B97,MMWR_APP_STATE_PEN[],S$1,0),"ERROR")</f>
        <v>7</v>
      </c>
      <c r="T97" s="28"/>
    </row>
    <row r="98" spans="1:20" s="123" customFormat="1" x14ac:dyDescent="0.2">
      <c r="A98" s="28"/>
      <c r="B98" s="127" t="s">
        <v>397</v>
      </c>
      <c r="C98" s="109">
        <f>IFERROR(VLOOKUP($B98,MMWR_TRAD_AGG_STATE_PEN[],C$1,0),"ERROR")</f>
        <v>426</v>
      </c>
      <c r="D98" s="110">
        <f>IFERROR(VLOOKUP($B98,MMWR_TRAD_AGG_STATE_PEN[],D$1,0),"ERROR")</f>
        <v>58.206572770000001</v>
      </c>
      <c r="E98" s="111">
        <f>IFERROR(VLOOKUP($B98,MMWR_TRAD_AGG_STATE_PEN[],E$1,0),"ERROR")</f>
        <v>415</v>
      </c>
      <c r="F98" s="112">
        <f>IFERROR(VLOOKUP($B98,MMWR_TRAD_AGG_STATE_PEN[],F$1,0),"ERROR")</f>
        <v>35</v>
      </c>
      <c r="G98" s="113">
        <f t="shared" si="8"/>
        <v>8.4337349397590355E-2</v>
      </c>
      <c r="H98" s="111">
        <f>IFERROR(VLOOKUP($B98,MMWR_TRAD_AGG_STATE_PEN[],H$1,0),"ERROR")</f>
        <v>546</v>
      </c>
      <c r="I98" s="112">
        <f>IFERROR(VLOOKUP($B98,MMWR_TRAD_AGG_STATE_PEN[],I$1,0),"ERROR")</f>
        <v>27</v>
      </c>
      <c r="J98" s="114">
        <f t="shared" si="9"/>
        <v>4.9450549450549448E-2</v>
      </c>
      <c r="K98" s="111">
        <f>IFERROR(VLOOKUP($B98,MMWR_TRAD_AGG_STATE_PEN[],K$1,0),"ERROR")</f>
        <v>1</v>
      </c>
      <c r="L98" s="112">
        <f>IFERROR(VLOOKUP($B98,MMWR_TRAD_AGG_STATE_PEN[],L$1,0),"ERROR")</f>
        <v>1</v>
      </c>
      <c r="M98" s="114">
        <f t="shared" si="10"/>
        <v>1</v>
      </c>
      <c r="N98" s="111">
        <f>IFERROR(VLOOKUP($B98,MMWR_TRAD_AGG_STATE_PEN[],N$1,0),"ERROR")</f>
        <v>35</v>
      </c>
      <c r="O98" s="112">
        <f>IFERROR(VLOOKUP($B98,MMWR_TRAD_AGG_STATE_PEN[],O$1,0),"ERROR")</f>
        <v>6</v>
      </c>
      <c r="P98" s="114">
        <f t="shared" si="11"/>
        <v>0.17142857142857143</v>
      </c>
      <c r="Q98" s="115">
        <f>IFERROR(VLOOKUP($B98,MMWR_TRAD_AGG_STATE_PEN[],Q$1,0),"ERROR")</f>
        <v>70</v>
      </c>
      <c r="R98" s="115">
        <f>IFERROR(VLOOKUP($B98,MMWR_TRAD_AGG_STATE_PEN[],R$1,0),"ERROR")</f>
        <v>48</v>
      </c>
      <c r="S98" s="115">
        <f>IFERROR(VLOOKUP($B98,MMWR_APP_STATE_PEN[],S$1,0),"ERROR")</f>
        <v>102</v>
      </c>
      <c r="T98" s="28"/>
    </row>
    <row r="99" spans="1:20" s="123" customFormat="1" x14ac:dyDescent="0.2">
      <c r="A99" s="28"/>
      <c r="B99" s="126" t="s">
        <v>386</v>
      </c>
      <c r="C99" s="102">
        <f>IFERROR(VLOOKUP($B99,MMWR_TRAD_AGG_ST_DISTRICT_PEN[],C$1,0),"ERROR")</f>
        <v>3267</v>
      </c>
      <c r="D99" s="103">
        <f>IFERROR(VLOOKUP($B99,MMWR_TRAD_AGG_ST_DISTRICT_PEN[],D$1,0),"ERROR")</f>
        <v>58.484542393600002</v>
      </c>
      <c r="E99" s="102">
        <f>IFERROR(VLOOKUP($B99,MMWR_TRAD_AGG_ST_DISTRICT_PEN[],E$1,0),"ERROR")</f>
        <v>3332</v>
      </c>
      <c r="F99" s="102">
        <f>IFERROR(VLOOKUP($B99,MMWR_TRAD_AGG_ST_DISTRICT_PEN[],F$1,0),"ERROR")</f>
        <v>178</v>
      </c>
      <c r="G99" s="104">
        <f t="shared" si="8"/>
        <v>5.3421368547418968E-2</v>
      </c>
      <c r="H99" s="102">
        <f>IFERROR(VLOOKUP($B99,MMWR_TRAD_AGG_ST_DISTRICT_PEN[],H$1,0),"ERROR")</f>
        <v>4040</v>
      </c>
      <c r="I99" s="102">
        <f>IFERROR(VLOOKUP($B99,MMWR_TRAD_AGG_ST_DISTRICT_PEN[],I$1,0),"ERROR")</f>
        <v>202</v>
      </c>
      <c r="J99" s="104">
        <f t="shared" si="9"/>
        <v>0.05</v>
      </c>
      <c r="K99" s="102">
        <f>IFERROR(VLOOKUP($B99,MMWR_TRAD_AGG_ST_DISTRICT_PEN[],K$1,0),"ERROR")</f>
        <v>26</v>
      </c>
      <c r="L99" s="102">
        <f>IFERROR(VLOOKUP($B99,MMWR_TRAD_AGG_ST_DISTRICT_PEN[],L$1,0),"ERROR")</f>
        <v>21</v>
      </c>
      <c r="M99" s="104">
        <f t="shared" si="10"/>
        <v>0.80769230769230771</v>
      </c>
      <c r="N99" s="102">
        <f>IFERROR(VLOOKUP($B99,MMWR_TRAD_AGG_ST_DISTRICT_PEN[],N$1,0),"ERROR")</f>
        <v>231</v>
      </c>
      <c r="O99" s="102">
        <f>IFERROR(VLOOKUP($B99,MMWR_TRAD_AGG_ST_DISTRICT_PEN[],O$1,0),"ERROR")</f>
        <v>74</v>
      </c>
      <c r="P99" s="104">
        <f t="shared" si="11"/>
        <v>0.32034632034632032</v>
      </c>
      <c r="Q99" s="102">
        <f>IFERROR(VLOOKUP($B99,MMWR_TRAD_AGG_ST_DISTRICT_PEN[],Q$1,0),"ERROR")</f>
        <v>3151</v>
      </c>
      <c r="R99" s="106">
        <f>IFERROR(VLOOKUP($B99,MMWR_TRAD_AGG_ST_DISTRICT_PEN[],R$1,0),"ERROR")</f>
        <v>642</v>
      </c>
      <c r="S99" s="106">
        <f>IFERROR(VLOOKUP($B99,MMWR_APP_STATE_PEN[],S$1,0),"ERROR")</f>
        <v>1137</v>
      </c>
      <c r="T99" s="28"/>
    </row>
    <row r="100" spans="1:20" s="123" customFormat="1" x14ac:dyDescent="0.2">
      <c r="A100" s="28"/>
      <c r="B100" s="127" t="s">
        <v>412</v>
      </c>
      <c r="C100" s="109">
        <f>IFERROR(VLOOKUP($B100,MMWR_TRAD_AGG_STATE_PEN[],C$1,0),"ERROR")</f>
        <v>317</v>
      </c>
      <c r="D100" s="110">
        <f>IFERROR(VLOOKUP($B100,MMWR_TRAD_AGG_STATE_PEN[],D$1,0),"ERROR")</f>
        <v>62.940063091500001</v>
      </c>
      <c r="E100" s="111">
        <f>IFERROR(VLOOKUP($B100,MMWR_TRAD_AGG_STATE_PEN[],E$1,0),"ERROR")</f>
        <v>267</v>
      </c>
      <c r="F100" s="112">
        <f>IFERROR(VLOOKUP($B100,MMWR_TRAD_AGG_STATE_PEN[],F$1,0),"ERROR")</f>
        <v>28</v>
      </c>
      <c r="G100" s="113">
        <f t="shared" si="8"/>
        <v>0.10486891385767791</v>
      </c>
      <c r="H100" s="111">
        <f>IFERROR(VLOOKUP($B100,MMWR_TRAD_AGG_STATE_PEN[],H$1,0),"ERROR")</f>
        <v>385</v>
      </c>
      <c r="I100" s="112">
        <f>IFERROR(VLOOKUP($B100,MMWR_TRAD_AGG_STATE_PEN[],I$1,0),"ERROR")</f>
        <v>24</v>
      </c>
      <c r="J100" s="114">
        <f t="shared" si="9"/>
        <v>6.2337662337662338E-2</v>
      </c>
      <c r="K100" s="111">
        <f>IFERROR(VLOOKUP($B100,MMWR_TRAD_AGG_STATE_PEN[],K$1,0),"ERROR")</f>
        <v>5</v>
      </c>
      <c r="L100" s="112">
        <f>IFERROR(VLOOKUP($B100,MMWR_TRAD_AGG_STATE_PEN[],L$1,0),"ERROR")</f>
        <v>4</v>
      </c>
      <c r="M100" s="114">
        <f t="shared" si="10"/>
        <v>0.8</v>
      </c>
      <c r="N100" s="111">
        <f>IFERROR(VLOOKUP($B100,MMWR_TRAD_AGG_STATE_PEN[],N$1,0),"ERROR")</f>
        <v>33</v>
      </c>
      <c r="O100" s="112">
        <f>IFERROR(VLOOKUP($B100,MMWR_TRAD_AGG_STATE_PEN[],O$1,0),"ERROR")</f>
        <v>9</v>
      </c>
      <c r="P100" s="114">
        <f t="shared" si="11"/>
        <v>0.27272727272727271</v>
      </c>
      <c r="Q100" s="115">
        <f>IFERROR(VLOOKUP($B100,MMWR_TRAD_AGG_STATE_PEN[],Q$1,0),"ERROR")</f>
        <v>76</v>
      </c>
      <c r="R100" s="115">
        <f>IFERROR(VLOOKUP($B100,MMWR_TRAD_AGG_STATE_PEN[],R$1,0),"ERROR")</f>
        <v>27</v>
      </c>
      <c r="S100" s="115">
        <f>IFERROR(VLOOKUP($B100,MMWR_APP_STATE_PEN[],S$1,0),"ERROR")</f>
        <v>152</v>
      </c>
      <c r="T100" s="28"/>
    </row>
    <row r="101" spans="1:20" s="123" customFormat="1" x14ac:dyDescent="0.2">
      <c r="A101" s="28"/>
      <c r="B101" s="127" t="s">
        <v>404</v>
      </c>
      <c r="C101" s="109">
        <f>IFERROR(VLOOKUP($B101,MMWR_TRAD_AGG_STATE_PEN[],C$1,0),"ERROR")</f>
        <v>215</v>
      </c>
      <c r="D101" s="110">
        <f>IFERROR(VLOOKUP($B101,MMWR_TRAD_AGG_STATE_PEN[],D$1,0),"ERROR")</f>
        <v>55.781395348799997</v>
      </c>
      <c r="E101" s="111">
        <f>IFERROR(VLOOKUP($B101,MMWR_TRAD_AGG_STATE_PEN[],E$1,0),"ERROR")</f>
        <v>266</v>
      </c>
      <c r="F101" s="112">
        <f>IFERROR(VLOOKUP($B101,MMWR_TRAD_AGG_STATE_PEN[],F$1,0),"ERROR")</f>
        <v>10</v>
      </c>
      <c r="G101" s="113">
        <f t="shared" ref="G101:G127" si="12">IFERROR(F101/E101,"0%")</f>
        <v>3.7593984962406013E-2</v>
      </c>
      <c r="H101" s="111">
        <f>IFERROR(VLOOKUP($B101,MMWR_TRAD_AGG_STATE_PEN[],H$1,0),"ERROR")</f>
        <v>272</v>
      </c>
      <c r="I101" s="112">
        <f>IFERROR(VLOOKUP($B101,MMWR_TRAD_AGG_STATE_PEN[],I$1,0),"ERROR")</f>
        <v>9</v>
      </c>
      <c r="J101" s="114">
        <f t="shared" ref="J101:J127" si="13">IFERROR(I101/H101,"0%")</f>
        <v>3.3088235294117647E-2</v>
      </c>
      <c r="K101" s="111">
        <f>IFERROR(VLOOKUP($B101,MMWR_TRAD_AGG_STATE_PEN[],K$1,0),"ERROR")</f>
        <v>4</v>
      </c>
      <c r="L101" s="112">
        <f>IFERROR(VLOOKUP($B101,MMWR_TRAD_AGG_STATE_PEN[],L$1,0),"ERROR")</f>
        <v>1</v>
      </c>
      <c r="M101" s="114">
        <f t="shared" ref="M101:M127" si="14">IFERROR(L101/K101,"0%")</f>
        <v>0.25</v>
      </c>
      <c r="N101" s="111">
        <f>IFERROR(VLOOKUP($B101,MMWR_TRAD_AGG_STATE_PEN[],N$1,0),"ERROR")</f>
        <v>14</v>
      </c>
      <c r="O101" s="112">
        <f>IFERROR(VLOOKUP($B101,MMWR_TRAD_AGG_STATE_PEN[],O$1,0),"ERROR")</f>
        <v>7</v>
      </c>
      <c r="P101" s="114">
        <f t="shared" ref="P101:P127" si="15">IFERROR(O101/N101,"0%")</f>
        <v>0.5</v>
      </c>
      <c r="Q101" s="115">
        <f>IFERROR(VLOOKUP($B101,MMWR_TRAD_AGG_STATE_PEN[],Q$1,0),"ERROR")</f>
        <v>389</v>
      </c>
      <c r="R101" s="115">
        <f>IFERROR(VLOOKUP($B101,MMWR_TRAD_AGG_STATE_PEN[],R$1,0),"ERROR")</f>
        <v>47</v>
      </c>
      <c r="S101" s="115">
        <f>IFERROR(VLOOKUP($B101,MMWR_APP_STATE_PEN[],S$1,0),"ERROR")</f>
        <v>76</v>
      </c>
      <c r="T101" s="28"/>
    </row>
    <row r="102" spans="1:20" s="123" customFormat="1" x14ac:dyDescent="0.2">
      <c r="A102" s="28"/>
      <c r="B102" s="127" t="s">
        <v>388</v>
      </c>
      <c r="C102" s="109">
        <f>IFERROR(VLOOKUP($B102,MMWR_TRAD_AGG_STATE_PEN[],C$1,0),"ERROR")</f>
        <v>641</v>
      </c>
      <c r="D102" s="110">
        <f>IFERROR(VLOOKUP($B102,MMWR_TRAD_AGG_STATE_PEN[],D$1,0),"ERROR")</f>
        <v>61.112324493000003</v>
      </c>
      <c r="E102" s="111">
        <f>IFERROR(VLOOKUP($B102,MMWR_TRAD_AGG_STATE_PEN[],E$1,0),"ERROR")</f>
        <v>460</v>
      </c>
      <c r="F102" s="112">
        <f>IFERROR(VLOOKUP($B102,MMWR_TRAD_AGG_STATE_PEN[],F$1,0),"ERROR")</f>
        <v>43</v>
      </c>
      <c r="G102" s="113">
        <f t="shared" si="12"/>
        <v>9.3478260869565219E-2</v>
      </c>
      <c r="H102" s="111">
        <f>IFERROR(VLOOKUP($B102,MMWR_TRAD_AGG_STATE_PEN[],H$1,0),"ERROR")</f>
        <v>754</v>
      </c>
      <c r="I102" s="112">
        <f>IFERROR(VLOOKUP($B102,MMWR_TRAD_AGG_STATE_PEN[],I$1,0),"ERROR")</f>
        <v>48</v>
      </c>
      <c r="J102" s="114">
        <f t="shared" si="13"/>
        <v>6.3660477453580902E-2</v>
      </c>
      <c r="K102" s="111">
        <f>IFERROR(VLOOKUP($B102,MMWR_TRAD_AGG_STATE_PEN[],K$1,0),"ERROR")</f>
        <v>3</v>
      </c>
      <c r="L102" s="112">
        <f>IFERROR(VLOOKUP($B102,MMWR_TRAD_AGG_STATE_PEN[],L$1,0),"ERROR")</f>
        <v>2</v>
      </c>
      <c r="M102" s="114">
        <f t="shared" si="14"/>
        <v>0.66666666666666663</v>
      </c>
      <c r="N102" s="111">
        <f>IFERROR(VLOOKUP($B102,MMWR_TRAD_AGG_STATE_PEN[],N$1,0),"ERROR")</f>
        <v>38</v>
      </c>
      <c r="O102" s="112">
        <f>IFERROR(VLOOKUP($B102,MMWR_TRAD_AGG_STATE_PEN[],O$1,0),"ERROR")</f>
        <v>15</v>
      </c>
      <c r="P102" s="114">
        <f t="shared" si="15"/>
        <v>0.39473684210526316</v>
      </c>
      <c r="Q102" s="115">
        <f>IFERROR(VLOOKUP($B102,MMWR_TRAD_AGG_STATE_PEN[],Q$1,0),"ERROR")</f>
        <v>69</v>
      </c>
      <c r="R102" s="115">
        <f>IFERROR(VLOOKUP($B102,MMWR_TRAD_AGG_STATE_PEN[],R$1,0),"ERROR")</f>
        <v>74</v>
      </c>
      <c r="S102" s="115">
        <f>IFERROR(VLOOKUP($B102,MMWR_APP_STATE_PEN[],S$1,0),"ERROR")</f>
        <v>188</v>
      </c>
      <c r="T102" s="28"/>
    </row>
    <row r="103" spans="1:20" s="123" customFormat="1" x14ac:dyDescent="0.2">
      <c r="A103" s="28"/>
      <c r="B103" s="127" t="s">
        <v>390</v>
      </c>
      <c r="C103" s="109">
        <f>IFERROR(VLOOKUP($B103,MMWR_TRAD_AGG_STATE_PEN[],C$1,0),"ERROR")</f>
        <v>380</v>
      </c>
      <c r="D103" s="110">
        <f>IFERROR(VLOOKUP($B103,MMWR_TRAD_AGG_STATE_PEN[],D$1,0),"ERROR")</f>
        <v>58.663157894699999</v>
      </c>
      <c r="E103" s="111">
        <f>IFERROR(VLOOKUP($B103,MMWR_TRAD_AGG_STATE_PEN[],E$1,0),"ERROR")</f>
        <v>312</v>
      </c>
      <c r="F103" s="112">
        <f>IFERROR(VLOOKUP($B103,MMWR_TRAD_AGG_STATE_PEN[],F$1,0),"ERROR")</f>
        <v>18</v>
      </c>
      <c r="G103" s="113">
        <f t="shared" si="12"/>
        <v>5.7692307692307696E-2</v>
      </c>
      <c r="H103" s="111">
        <f>IFERROR(VLOOKUP($B103,MMWR_TRAD_AGG_STATE_PEN[],H$1,0),"ERROR")</f>
        <v>434</v>
      </c>
      <c r="I103" s="112">
        <f>IFERROR(VLOOKUP($B103,MMWR_TRAD_AGG_STATE_PEN[],I$1,0),"ERROR")</f>
        <v>28</v>
      </c>
      <c r="J103" s="114">
        <f t="shared" si="13"/>
        <v>6.4516129032258063E-2</v>
      </c>
      <c r="K103" s="111">
        <f>IFERROR(VLOOKUP($B103,MMWR_TRAD_AGG_STATE_PEN[],K$1,0),"ERROR")</f>
        <v>3</v>
      </c>
      <c r="L103" s="112">
        <f>IFERROR(VLOOKUP($B103,MMWR_TRAD_AGG_STATE_PEN[],L$1,0),"ERROR")</f>
        <v>3</v>
      </c>
      <c r="M103" s="114">
        <f t="shared" si="14"/>
        <v>1</v>
      </c>
      <c r="N103" s="111">
        <f>IFERROR(VLOOKUP($B103,MMWR_TRAD_AGG_STATE_PEN[],N$1,0),"ERROR")</f>
        <v>46</v>
      </c>
      <c r="O103" s="112">
        <f>IFERROR(VLOOKUP($B103,MMWR_TRAD_AGG_STATE_PEN[],O$1,0),"ERROR")</f>
        <v>9</v>
      </c>
      <c r="P103" s="114">
        <f t="shared" si="15"/>
        <v>0.19565217391304349</v>
      </c>
      <c r="Q103" s="115">
        <f>IFERROR(VLOOKUP($B103,MMWR_TRAD_AGG_STATE_PEN[],Q$1,0),"ERROR")</f>
        <v>70</v>
      </c>
      <c r="R103" s="115">
        <f>IFERROR(VLOOKUP($B103,MMWR_TRAD_AGG_STATE_PEN[],R$1,0),"ERROR")</f>
        <v>26</v>
      </c>
      <c r="S103" s="115">
        <f>IFERROR(VLOOKUP($B103,MMWR_APP_STATE_PEN[],S$1,0),"ERROR")</f>
        <v>168</v>
      </c>
      <c r="T103" s="28"/>
    </row>
    <row r="104" spans="1:20" s="123" customFormat="1" x14ac:dyDescent="0.2">
      <c r="A104" s="28"/>
      <c r="B104" s="127" t="s">
        <v>419</v>
      </c>
      <c r="C104" s="109">
        <f>IFERROR(VLOOKUP($B104,MMWR_TRAD_AGG_STATE_PEN[],C$1,0),"ERROR")</f>
        <v>56</v>
      </c>
      <c r="D104" s="110">
        <f>IFERROR(VLOOKUP($B104,MMWR_TRAD_AGG_STATE_PEN[],D$1,0),"ERROR")</f>
        <v>47.589285714299997</v>
      </c>
      <c r="E104" s="111">
        <f>IFERROR(VLOOKUP($B104,MMWR_TRAD_AGG_STATE_PEN[],E$1,0),"ERROR")</f>
        <v>106</v>
      </c>
      <c r="F104" s="112">
        <f>IFERROR(VLOOKUP($B104,MMWR_TRAD_AGG_STATE_PEN[],F$1,0),"ERROR")</f>
        <v>3</v>
      </c>
      <c r="G104" s="113">
        <f t="shared" si="12"/>
        <v>2.8301886792452831E-2</v>
      </c>
      <c r="H104" s="111">
        <f>IFERROR(VLOOKUP($B104,MMWR_TRAD_AGG_STATE_PEN[],H$1,0),"ERROR")</f>
        <v>68</v>
      </c>
      <c r="I104" s="112">
        <f>IFERROR(VLOOKUP($B104,MMWR_TRAD_AGG_STATE_PEN[],I$1,0),"ERROR")</f>
        <v>0</v>
      </c>
      <c r="J104" s="114">
        <f t="shared" si="13"/>
        <v>0</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133</v>
      </c>
      <c r="R104" s="115">
        <f>IFERROR(VLOOKUP($B104,MMWR_TRAD_AGG_STATE_PEN[],R$1,0),"ERROR")</f>
        <v>11</v>
      </c>
      <c r="S104" s="115">
        <f>IFERROR(VLOOKUP($B104,MMWR_APP_STATE_PEN[],S$1,0),"ERROR")</f>
        <v>4</v>
      </c>
      <c r="T104" s="28"/>
    </row>
    <row r="105" spans="1:20" s="123" customFormat="1" x14ac:dyDescent="0.2">
      <c r="A105" s="28"/>
      <c r="B105" s="127" t="s">
        <v>413</v>
      </c>
      <c r="C105" s="109">
        <f>IFERROR(VLOOKUP($B105,MMWR_TRAD_AGG_STATE_PEN[],C$1,0),"ERROR")</f>
        <v>283</v>
      </c>
      <c r="D105" s="110">
        <f>IFERROR(VLOOKUP($B105,MMWR_TRAD_AGG_STATE_PEN[],D$1,0),"ERROR")</f>
        <v>56.897526501800002</v>
      </c>
      <c r="E105" s="111">
        <f>IFERROR(VLOOKUP($B105,MMWR_TRAD_AGG_STATE_PEN[],E$1,0),"ERROR")</f>
        <v>275</v>
      </c>
      <c r="F105" s="112">
        <f>IFERROR(VLOOKUP($B105,MMWR_TRAD_AGG_STATE_PEN[],F$1,0),"ERROR")</f>
        <v>12</v>
      </c>
      <c r="G105" s="113">
        <f t="shared" si="12"/>
        <v>4.363636363636364E-2</v>
      </c>
      <c r="H105" s="111">
        <f>IFERROR(VLOOKUP($B105,MMWR_TRAD_AGG_STATE_PEN[],H$1,0),"ERROR")</f>
        <v>339</v>
      </c>
      <c r="I105" s="112">
        <f>IFERROR(VLOOKUP($B105,MMWR_TRAD_AGG_STATE_PEN[],I$1,0),"ERROR")</f>
        <v>9</v>
      </c>
      <c r="J105" s="114">
        <f t="shared" si="13"/>
        <v>2.6548672566371681E-2</v>
      </c>
      <c r="K105" s="111">
        <f>IFERROR(VLOOKUP($B105,MMWR_TRAD_AGG_STATE_PEN[],K$1,0),"ERROR")</f>
        <v>3</v>
      </c>
      <c r="L105" s="112">
        <f>IFERROR(VLOOKUP($B105,MMWR_TRAD_AGG_STATE_PEN[],L$1,0),"ERROR")</f>
        <v>3</v>
      </c>
      <c r="M105" s="114">
        <f t="shared" si="14"/>
        <v>1</v>
      </c>
      <c r="N105" s="111">
        <f>IFERROR(VLOOKUP($B105,MMWR_TRAD_AGG_STATE_PEN[],N$1,0),"ERROR")</f>
        <v>7</v>
      </c>
      <c r="O105" s="112">
        <f>IFERROR(VLOOKUP($B105,MMWR_TRAD_AGG_STATE_PEN[],O$1,0),"ERROR")</f>
        <v>4</v>
      </c>
      <c r="P105" s="114">
        <f t="shared" si="15"/>
        <v>0.5714285714285714</v>
      </c>
      <c r="Q105" s="115">
        <f>IFERROR(VLOOKUP($B105,MMWR_TRAD_AGG_STATE_PEN[],Q$1,0),"ERROR")</f>
        <v>661</v>
      </c>
      <c r="R105" s="115">
        <f>IFERROR(VLOOKUP($B105,MMWR_TRAD_AGG_STATE_PEN[],R$1,0),"ERROR")</f>
        <v>64</v>
      </c>
      <c r="S105" s="115">
        <f>IFERROR(VLOOKUP($B105,MMWR_APP_STATE_PEN[],S$1,0),"ERROR")</f>
        <v>93</v>
      </c>
      <c r="T105" s="28"/>
    </row>
    <row r="106" spans="1:20" s="123" customFormat="1" x14ac:dyDescent="0.2">
      <c r="A106" s="28"/>
      <c r="B106" s="127" t="s">
        <v>411</v>
      </c>
      <c r="C106" s="109">
        <f>IFERROR(VLOOKUP($B106,MMWR_TRAD_AGG_STATE_PEN[],C$1,0),"ERROR")</f>
        <v>1245</v>
      </c>
      <c r="D106" s="110">
        <f>IFERROR(VLOOKUP($B106,MMWR_TRAD_AGG_STATE_PEN[],D$1,0),"ERROR")</f>
        <v>57.346184739000002</v>
      </c>
      <c r="E106" s="111">
        <f>IFERROR(VLOOKUP($B106,MMWR_TRAD_AGG_STATE_PEN[],E$1,0),"ERROR")</f>
        <v>1468</v>
      </c>
      <c r="F106" s="112">
        <f>IFERROR(VLOOKUP($B106,MMWR_TRAD_AGG_STATE_PEN[],F$1,0),"ERROR")</f>
        <v>57</v>
      </c>
      <c r="G106" s="113">
        <f t="shared" si="12"/>
        <v>3.8828337874659398E-2</v>
      </c>
      <c r="H106" s="111">
        <f>IFERROR(VLOOKUP($B106,MMWR_TRAD_AGG_STATE_PEN[],H$1,0),"ERROR")</f>
        <v>1621</v>
      </c>
      <c r="I106" s="112">
        <f>IFERROR(VLOOKUP($B106,MMWR_TRAD_AGG_STATE_PEN[],I$1,0),"ERROR")</f>
        <v>75</v>
      </c>
      <c r="J106" s="114">
        <f t="shared" si="13"/>
        <v>4.6267735965453423E-2</v>
      </c>
      <c r="K106" s="111">
        <f>IFERROR(VLOOKUP($B106,MMWR_TRAD_AGG_STATE_PEN[],K$1,0),"ERROR")</f>
        <v>8</v>
      </c>
      <c r="L106" s="112">
        <f>IFERROR(VLOOKUP($B106,MMWR_TRAD_AGG_STATE_PEN[],L$1,0),"ERROR")</f>
        <v>8</v>
      </c>
      <c r="M106" s="114">
        <f t="shared" si="14"/>
        <v>1</v>
      </c>
      <c r="N106" s="111">
        <f>IFERROR(VLOOKUP($B106,MMWR_TRAD_AGG_STATE_PEN[],N$1,0),"ERROR")</f>
        <v>89</v>
      </c>
      <c r="O106" s="112">
        <f>IFERROR(VLOOKUP($B106,MMWR_TRAD_AGG_STATE_PEN[],O$1,0),"ERROR")</f>
        <v>29</v>
      </c>
      <c r="P106" s="114">
        <f t="shared" si="15"/>
        <v>0.3258426966292135</v>
      </c>
      <c r="Q106" s="115">
        <f>IFERROR(VLOOKUP($B106,MMWR_TRAD_AGG_STATE_PEN[],Q$1,0),"ERROR")</f>
        <v>1545</v>
      </c>
      <c r="R106" s="115">
        <f>IFERROR(VLOOKUP($B106,MMWR_TRAD_AGG_STATE_PEN[],R$1,0),"ERROR")</f>
        <v>365</v>
      </c>
      <c r="S106" s="115">
        <f>IFERROR(VLOOKUP($B106,MMWR_APP_STATE_PEN[],S$1,0),"ERROR")</f>
        <v>435</v>
      </c>
      <c r="T106" s="28"/>
    </row>
    <row r="107" spans="1:20" s="123" customFormat="1" x14ac:dyDescent="0.2">
      <c r="A107" s="28"/>
      <c r="B107" s="127" t="s">
        <v>407</v>
      </c>
      <c r="C107" s="109">
        <f>IFERROR(VLOOKUP($B107,MMWR_TRAD_AGG_STATE_PEN[],C$1,0),"ERROR")</f>
        <v>105</v>
      </c>
      <c r="D107" s="110">
        <f>IFERROR(VLOOKUP($B107,MMWR_TRAD_AGG_STATE_PEN[],D$1,0),"ERROR")</f>
        <v>57.8952380952</v>
      </c>
      <c r="E107" s="111">
        <f>IFERROR(VLOOKUP($B107,MMWR_TRAD_AGG_STATE_PEN[],E$1,0),"ERROR")</f>
        <v>156</v>
      </c>
      <c r="F107" s="112">
        <f>IFERROR(VLOOKUP($B107,MMWR_TRAD_AGG_STATE_PEN[],F$1,0),"ERROR")</f>
        <v>7</v>
      </c>
      <c r="G107" s="113">
        <f t="shared" si="12"/>
        <v>4.4871794871794872E-2</v>
      </c>
      <c r="H107" s="111">
        <f>IFERROR(VLOOKUP($B107,MMWR_TRAD_AGG_STATE_PEN[],H$1,0),"ERROR")</f>
        <v>128</v>
      </c>
      <c r="I107" s="112">
        <f>IFERROR(VLOOKUP($B107,MMWR_TRAD_AGG_STATE_PEN[],I$1,0),"ERROR")</f>
        <v>5</v>
      </c>
      <c r="J107" s="114">
        <f t="shared" si="13"/>
        <v>3.90625E-2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1</v>
      </c>
      <c r="P107" s="114">
        <f t="shared" si="15"/>
        <v>0.33333333333333331</v>
      </c>
      <c r="Q107" s="115">
        <f>IFERROR(VLOOKUP($B107,MMWR_TRAD_AGG_STATE_PEN[],Q$1,0),"ERROR")</f>
        <v>141</v>
      </c>
      <c r="R107" s="115">
        <f>IFERROR(VLOOKUP($B107,MMWR_TRAD_AGG_STATE_PEN[],R$1,0),"ERROR")</f>
        <v>24</v>
      </c>
      <c r="S107" s="115">
        <f>IFERROR(VLOOKUP($B107,MMWR_APP_STATE_PEN[],S$1,0),"ERROR")</f>
        <v>16</v>
      </c>
      <c r="T107" s="28"/>
    </row>
    <row r="108" spans="1:20" s="123" customFormat="1" x14ac:dyDescent="0.2">
      <c r="A108" s="28"/>
      <c r="B108" s="127" t="s">
        <v>422</v>
      </c>
      <c r="C108" s="109">
        <f>IFERROR(VLOOKUP($B108,MMWR_TRAD_AGG_STATE_PEN[],C$1,0),"ERROR")</f>
        <v>25</v>
      </c>
      <c r="D108" s="110">
        <f>IFERROR(VLOOKUP($B108,MMWR_TRAD_AGG_STATE_PEN[],D$1,0),"ERROR")</f>
        <v>56.68</v>
      </c>
      <c r="E108" s="111">
        <f>IFERROR(VLOOKUP($B108,MMWR_TRAD_AGG_STATE_PEN[],E$1,0),"ERROR")</f>
        <v>22</v>
      </c>
      <c r="F108" s="112">
        <f>IFERROR(VLOOKUP($B108,MMWR_TRAD_AGG_STATE_PEN[],F$1,0),"ERROR")</f>
        <v>0</v>
      </c>
      <c r="G108" s="113">
        <f t="shared" si="12"/>
        <v>0</v>
      </c>
      <c r="H108" s="111">
        <f>IFERROR(VLOOKUP($B108,MMWR_TRAD_AGG_STATE_PEN[],H$1,0),"ERROR")</f>
        <v>39</v>
      </c>
      <c r="I108" s="112">
        <f>IFERROR(VLOOKUP($B108,MMWR_TRAD_AGG_STATE_PEN[],I$1,0),"ERROR")</f>
        <v>4</v>
      </c>
      <c r="J108" s="114">
        <f t="shared" si="13"/>
        <v>0.10256410256410256</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67</v>
      </c>
      <c r="R108" s="115">
        <f>IFERROR(VLOOKUP($B108,MMWR_TRAD_AGG_STATE_PEN[],R$1,0),"ERROR")</f>
        <v>4</v>
      </c>
      <c r="S108" s="115">
        <f>IFERROR(VLOOKUP($B108,MMWR_APP_STATE_PEN[],S$1,0),"ERROR")</f>
        <v>5</v>
      </c>
      <c r="T108" s="28"/>
    </row>
    <row r="109" spans="1:20" s="123" customFormat="1" x14ac:dyDescent="0.2">
      <c r="A109" s="28"/>
      <c r="B109" s="126" t="s">
        <v>405</v>
      </c>
      <c r="C109" s="102">
        <f>IFERROR(VLOOKUP($B109,MMWR_TRAD_AGG_ST_DISTRICT_PEN[],C$1,0),"ERROR")</f>
        <v>2541</v>
      </c>
      <c r="D109" s="103">
        <f>IFERROR(VLOOKUP($B109,MMWR_TRAD_AGG_ST_DISTRICT_PEN[],D$1,0),"ERROR")</f>
        <v>57.064935064899998</v>
      </c>
      <c r="E109" s="102">
        <f>IFERROR(VLOOKUP($B109,MMWR_TRAD_AGG_ST_DISTRICT_PEN[],E$1,0),"ERROR")</f>
        <v>3455</v>
      </c>
      <c r="F109" s="102">
        <f>IFERROR(VLOOKUP($B109,MMWR_TRAD_AGG_ST_DISTRICT_PEN[],F$1,0),"ERROR")</f>
        <v>132</v>
      </c>
      <c r="G109" s="104">
        <f t="shared" si="12"/>
        <v>3.8205499276410995E-2</v>
      </c>
      <c r="H109" s="102">
        <f>IFERROR(VLOOKUP($B109,MMWR_TRAD_AGG_ST_DISTRICT_PEN[],H$1,0),"ERROR")</f>
        <v>3283</v>
      </c>
      <c r="I109" s="102">
        <f>IFERROR(VLOOKUP($B109,MMWR_TRAD_AGG_ST_DISTRICT_PEN[],I$1,0),"ERROR")</f>
        <v>146</v>
      </c>
      <c r="J109" s="104">
        <f t="shared" si="13"/>
        <v>4.4471519951264089E-2</v>
      </c>
      <c r="K109" s="102">
        <f>IFERROR(VLOOKUP($B109,MMWR_TRAD_AGG_ST_DISTRICT_PEN[],K$1,0),"ERROR")</f>
        <v>21</v>
      </c>
      <c r="L109" s="102">
        <f>IFERROR(VLOOKUP($B109,MMWR_TRAD_AGG_ST_DISTRICT_PEN[],L$1,0),"ERROR")</f>
        <v>14</v>
      </c>
      <c r="M109" s="104">
        <f t="shared" si="14"/>
        <v>0.66666666666666663</v>
      </c>
      <c r="N109" s="102">
        <f>IFERROR(VLOOKUP($B109,MMWR_TRAD_AGG_ST_DISTRICT_PEN[],N$1,0),"ERROR")</f>
        <v>166</v>
      </c>
      <c r="O109" s="102">
        <f>IFERROR(VLOOKUP($B109,MMWR_TRAD_AGG_ST_DISTRICT_PEN[],O$1,0),"ERROR")</f>
        <v>69</v>
      </c>
      <c r="P109" s="104">
        <f t="shared" si="15"/>
        <v>0.41566265060240964</v>
      </c>
      <c r="Q109" s="102">
        <f>IFERROR(VLOOKUP($B109,MMWR_TRAD_AGG_ST_DISTRICT_PEN[],Q$1,0),"ERROR")</f>
        <v>3564</v>
      </c>
      <c r="R109" s="106">
        <f>IFERROR(VLOOKUP($B109,MMWR_TRAD_AGG_ST_DISTRICT_PEN[],R$1,0),"ERROR")</f>
        <v>715</v>
      </c>
      <c r="S109" s="106">
        <f>IFERROR(VLOOKUP($B109,MMWR_APP_STATE_PEN[],S$1,0),"ERROR")</f>
        <v>653</v>
      </c>
      <c r="T109" s="28"/>
    </row>
    <row r="110" spans="1:20" s="123" customFormat="1" x14ac:dyDescent="0.2">
      <c r="A110" s="28"/>
      <c r="B110" s="127" t="s">
        <v>425</v>
      </c>
      <c r="C110" s="109">
        <f>IFERROR(VLOOKUP($B110,MMWR_TRAD_AGG_STATE_PEN[],C$1,0),"ERROR")</f>
        <v>18</v>
      </c>
      <c r="D110" s="110">
        <f>IFERROR(VLOOKUP($B110,MMWR_TRAD_AGG_STATE_PEN[],D$1,0),"ERROR")</f>
        <v>64.111111111100001</v>
      </c>
      <c r="E110" s="111">
        <f>IFERROR(VLOOKUP($B110,MMWR_TRAD_AGG_STATE_PEN[],E$1,0),"ERROR")</f>
        <v>23</v>
      </c>
      <c r="F110" s="112">
        <f>IFERROR(VLOOKUP($B110,MMWR_TRAD_AGG_STATE_PEN[],F$1,0),"ERROR")</f>
        <v>0</v>
      </c>
      <c r="G110" s="113">
        <f t="shared" si="12"/>
        <v>0</v>
      </c>
      <c r="H110" s="111">
        <f>IFERROR(VLOOKUP($B110,MMWR_TRAD_AGG_STATE_PEN[],H$1,0),"ERROR")</f>
        <v>27</v>
      </c>
      <c r="I110" s="112">
        <f>IFERROR(VLOOKUP($B110,MMWR_TRAD_AGG_STATE_PEN[],I$1,0),"ERROR")</f>
        <v>2</v>
      </c>
      <c r="J110" s="114">
        <f t="shared" si="13"/>
        <v>7.407407407407407E-2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38</v>
      </c>
      <c r="R110" s="115">
        <f>IFERROR(VLOOKUP($B110,MMWR_TRAD_AGG_STATE_PEN[],R$1,0),"ERROR")</f>
        <v>7</v>
      </c>
      <c r="S110" s="115">
        <f>IFERROR(VLOOKUP($B110,MMWR_APP_STATE_PEN[],S$1,0),"ERROR")</f>
        <v>5</v>
      </c>
      <c r="T110" s="28"/>
    </row>
    <row r="111" spans="1:20" s="123" customFormat="1" x14ac:dyDescent="0.2">
      <c r="A111" s="28"/>
      <c r="B111" s="127" t="s">
        <v>427</v>
      </c>
      <c r="C111" s="109">
        <f>IFERROR(VLOOKUP($B111,MMWR_TRAD_AGG_STATE_PEN[],C$1,0),"ERROR")</f>
        <v>317</v>
      </c>
      <c r="D111" s="110">
        <f>IFERROR(VLOOKUP($B111,MMWR_TRAD_AGG_STATE_PEN[],D$1,0),"ERROR")</f>
        <v>59.738170347000001</v>
      </c>
      <c r="E111" s="111">
        <f>IFERROR(VLOOKUP($B111,MMWR_TRAD_AGG_STATE_PEN[],E$1,0),"ERROR")</f>
        <v>435</v>
      </c>
      <c r="F111" s="112">
        <f>IFERROR(VLOOKUP($B111,MMWR_TRAD_AGG_STATE_PEN[],F$1,0),"ERROR")</f>
        <v>18</v>
      </c>
      <c r="G111" s="113">
        <f t="shared" si="12"/>
        <v>4.1379310344827586E-2</v>
      </c>
      <c r="H111" s="111">
        <f>IFERROR(VLOOKUP($B111,MMWR_TRAD_AGG_STATE_PEN[],H$1,0),"ERROR")</f>
        <v>403</v>
      </c>
      <c r="I111" s="112">
        <f>IFERROR(VLOOKUP($B111,MMWR_TRAD_AGG_STATE_PEN[],I$1,0),"ERROR")</f>
        <v>19</v>
      </c>
      <c r="J111" s="114">
        <f t="shared" si="13"/>
        <v>4.7146401985111663E-2</v>
      </c>
      <c r="K111" s="111">
        <f>IFERROR(VLOOKUP($B111,MMWR_TRAD_AGG_STATE_PEN[],K$1,0),"ERROR")</f>
        <v>1</v>
      </c>
      <c r="L111" s="112">
        <f>IFERROR(VLOOKUP($B111,MMWR_TRAD_AGG_STATE_PEN[],L$1,0),"ERROR")</f>
        <v>1</v>
      </c>
      <c r="M111" s="114">
        <f t="shared" si="14"/>
        <v>1</v>
      </c>
      <c r="N111" s="111">
        <f>IFERROR(VLOOKUP($B111,MMWR_TRAD_AGG_STATE_PEN[],N$1,0),"ERROR")</f>
        <v>15</v>
      </c>
      <c r="O111" s="112">
        <f>IFERROR(VLOOKUP($B111,MMWR_TRAD_AGG_STATE_PEN[],O$1,0),"ERROR")</f>
        <v>2</v>
      </c>
      <c r="P111" s="114">
        <f t="shared" si="15"/>
        <v>0.13333333333333333</v>
      </c>
      <c r="Q111" s="115">
        <f>IFERROR(VLOOKUP($B111,MMWR_TRAD_AGG_STATE_PEN[],Q$1,0),"ERROR")</f>
        <v>419</v>
      </c>
      <c r="R111" s="115">
        <f>IFERROR(VLOOKUP($B111,MMWR_TRAD_AGG_STATE_PEN[],R$1,0),"ERROR")</f>
        <v>106</v>
      </c>
      <c r="S111" s="115">
        <f>IFERROR(VLOOKUP($B111,MMWR_APP_STATE_PEN[],S$1,0),"ERROR")</f>
        <v>96</v>
      </c>
      <c r="T111" s="28"/>
    </row>
    <row r="112" spans="1:20" s="123" customFormat="1" x14ac:dyDescent="0.2">
      <c r="A112" s="28"/>
      <c r="B112" s="127" t="s">
        <v>408</v>
      </c>
      <c r="C112" s="109">
        <f>IFERROR(VLOOKUP($B112,MMWR_TRAD_AGG_STATE_PEN[],C$1,0),"ERROR")</f>
        <v>1354</v>
      </c>
      <c r="D112" s="110">
        <f>IFERROR(VLOOKUP($B112,MMWR_TRAD_AGG_STATE_PEN[],D$1,0),"ERROR")</f>
        <v>55.3190546529</v>
      </c>
      <c r="E112" s="111">
        <f>IFERROR(VLOOKUP($B112,MMWR_TRAD_AGG_STATE_PEN[],E$1,0),"ERROR")</f>
        <v>1840</v>
      </c>
      <c r="F112" s="112">
        <f>IFERROR(VLOOKUP($B112,MMWR_TRAD_AGG_STATE_PEN[],F$1,0),"ERROR")</f>
        <v>66</v>
      </c>
      <c r="G112" s="113">
        <f t="shared" si="12"/>
        <v>3.5869565217391305E-2</v>
      </c>
      <c r="H112" s="111">
        <f>IFERROR(VLOOKUP($B112,MMWR_TRAD_AGG_STATE_PEN[],H$1,0),"ERROR")</f>
        <v>1716</v>
      </c>
      <c r="I112" s="112">
        <f>IFERROR(VLOOKUP($B112,MMWR_TRAD_AGG_STATE_PEN[],I$1,0),"ERROR")</f>
        <v>59</v>
      </c>
      <c r="J112" s="114">
        <f t="shared" si="13"/>
        <v>3.4382284382284384E-2</v>
      </c>
      <c r="K112" s="111">
        <f>IFERROR(VLOOKUP($B112,MMWR_TRAD_AGG_STATE_PEN[],K$1,0),"ERROR")</f>
        <v>15</v>
      </c>
      <c r="L112" s="112">
        <f>IFERROR(VLOOKUP($B112,MMWR_TRAD_AGG_STATE_PEN[],L$1,0),"ERROR")</f>
        <v>9</v>
      </c>
      <c r="M112" s="114">
        <f t="shared" si="14"/>
        <v>0.6</v>
      </c>
      <c r="N112" s="111">
        <f>IFERROR(VLOOKUP($B112,MMWR_TRAD_AGG_STATE_PEN[],N$1,0),"ERROR")</f>
        <v>87</v>
      </c>
      <c r="O112" s="112">
        <f>IFERROR(VLOOKUP($B112,MMWR_TRAD_AGG_STATE_PEN[],O$1,0),"ERROR")</f>
        <v>40</v>
      </c>
      <c r="P112" s="114">
        <f t="shared" si="15"/>
        <v>0.45977011494252873</v>
      </c>
      <c r="Q112" s="115">
        <f>IFERROR(VLOOKUP($B112,MMWR_TRAD_AGG_STATE_PEN[],Q$1,0),"ERROR")</f>
        <v>1558</v>
      </c>
      <c r="R112" s="115">
        <f>IFERROR(VLOOKUP($B112,MMWR_TRAD_AGG_STATE_PEN[],R$1,0),"ERROR")</f>
        <v>367</v>
      </c>
      <c r="S112" s="115">
        <f>IFERROR(VLOOKUP($B112,MMWR_APP_STATE_PEN[],S$1,0),"ERROR")</f>
        <v>355</v>
      </c>
      <c r="T112" s="28"/>
    </row>
    <row r="113" spans="1:20" s="123" customFormat="1" x14ac:dyDescent="0.2">
      <c r="A113" s="28"/>
      <c r="B113" s="127" t="s">
        <v>429</v>
      </c>
      <c r="C113" s="109">
        <f>IFERROR(VLOOKUP($B113,MMWR_TRAD_AGG_STATE_PEN[],C$1,0),"ERROR")</f>
        <v>32</v>
      </c>
      <c r="D113" s="110">
        <f>IFERROR(VLOOKUP($B113,MMWR_TRAD_AGG_STATE_PEN[],D$1,0),"ERROR")</f>
        <v>56.75</v>
      </c>
      <c r="E113" s="111">
        <f>IFERROR(VLOOKUP($B113,MMWR_TRAD_AGG_STATE_PEN[],E$1,0),"ERROR")</f>
        <v>22</v>
      </c>
      <c r="F113" s="112">
        <f>IFERROR(VLOOKUP($B113,MMWR_TRAD_AGG_STATE_PEN[],F$1,0),"ERROR")</f>
        <v>1</v>
      </c>
      <c r="G113" s="113">
        <f t="shared" si="12"/>
        <v>4.5454545454545456E-2</v>
      </c>
      <c r="H113" s="111">
        <f>IFERROR(VLOOKUP($B113,MMWR_TRAD_AGG_STATE_PEN[],H$1,0),"ERROR")</f>
        <v>40</v>
      </c>
      <c r="I113" s="112">
        <f>IFERROR(VLOOKUP($B113,MMWR_TRAD_AGG_STATE_PEN[],I$1,0),"ERROR")</f>
        <v>2</v>
      </c>
      <c r="J113" s="114">
        <f t="shared" si="13"/>
        <v>0.05</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69</v>
      </c>
      <c r="R113" s="115">
        <f>IFERROR(VLOOKUP($B113,MMWR_TRAD_AGG_STATE_PEN[],R$1,0),"ERROR")</f>
        <v>14</v>
      </c>
      <c r="S113" s="115">
        <f>IFERROR(VLOOKUP($B113,MMWR_APP_STATE_PEN[],S$1,0),"ERROR")</f>
        <v>11</v>
      </c>
      <c r="T113" s="28"/>
    </row>
    <row r="114" spans="1:20" s="123" customFormat="1" x14ac:dyDescent="0.2">
      <c r="A114" s="28"/>
      <c r="B114" s="127" t="s">
        <v>409</v>
      </c>
      <c r="C114" s="109">
        <f>IFERROR(VLOOKUP($B114,MMWR_TRAD_AGG_STATE_PEN[],C$1,0),"ERROR")</f>
        <v>84</v>
      </c>
      <c r="D114" s="110">
        <f>IFERROR(VLOOKUP($B114,MMWR_TRAD_AGG_STATE_PEN[],D$1,0),"ERROR")</f>
        <v>53.1904761905</v>
      </c>
      <c r="E114" s="111">
        <f>IFERROR(VLOOKUP($B114,MMWR_TRAD_AGG_STATE_PEN[],E$1,0),"ERROR")</f>
        <v>102</v>
      </c>
      <c r="F114" s="112">
        <f>IFERROR(VLOOKUP($B114,MMWR_TRAD_AGG_STATE_PEN[],F$1,0),"ERROR")</f>
        <v>1</v>
      </c>
      <c r="G114" s="113">
        <f t="shared" si="12"/>
        <v>9.8039215686274508E-3</v>
      </c>
      <c r="H114" s="111">
        <f>IFERROR(VLOOKUP($B114,MMWR_TRAD_AGG_STATE_PEN[],H$1,0),"ERROR")</f>
        <v>102</v>
      </c>
      <c r="I114" s="112">
        <f>IFERROR(VLOOKUP($B114,MMWR_TRAD_AGG_STATE_PEN[],I$1,0),"ERROR")</f>
        <v>1</v>
      </c>
      <c r="J114" s="114">
        <f t="shared" si="13"/>
        <v>9.8039215686274508E-3</v>
      </c>
      <c r="K114" s="111">
        <f>IFERROR(VLOOKUP($B114,MMWR_TRAD_AGG_STATE_PEN[],K$1,0),"ERROR")</f>
        <v>1</v>
      </c>
      <c r="L114" s="112">
        <f>IFERROR(VLOOKUP($B114,MMWR_TRAD_AGG_STATE_PEN[],L$1,0),"ERROR")</f>
        <v>1</v>
      </c>
      <c r="M114" s="114">
        <f t="shared" si="14"/>
        <v>1</v>
      </c>
      <c r="N114" s="111">
        <f>IFERROR(VLOOKUP($B114,MMWR_TRAD_AGG_STATE_PEN[],N$1,0),"ERROR")</f>
        <v>4</v>
      </c>
      <c r="O114" s="112">
        <f>IFERROR(VLOOKUP($B114,MMWR_TRAD_AGG_STATE_PEN[],O$1,0),"ERROR")</f>
        <v>3</v>
      </c>
      <c r="P114" s="114">
        <f t="shared" si="15"/>
        <v>0.75</v>
      </c>
      <c r="Q114" s="115">
        <f>IFERROR(VLOOKUP($B114,MMWR_TRAD_AGG_STATE_PEN[],Q$1,0),"ERROR")</f>
        <v>133</v>
      </c>
      <c r="R114" s="115">
        <f>IFERROR(VLOOKUP($B114,MMWR_TRAD_AGG_STATE_PEN[],R$1,0),"ERROR")</f>
        <v>17</v>
      </c>
      <c r="S114" s="115">
        <f>IFERROR(VLOOKUP($B114,MMWR_APP_STATE_PEN[],S$1,0),"ERROR")</f>
        <v>8</v>
      </c>
      <c r="T114" s="28"/>
    </row>
    <row r="115" spans="1:20" s="123" customFormat="1" x14ac:dyDescent="0.2">
      <c r="A115" s="28"/>
      <c r="B115" s="127" t="s">
        <v>414</v>
      </c>
      <c r="C115" s="109">
        <f>IFERROR(VLOOKUP($B115,MMWR_TRAD_AGG_STATE_PEN[],C$1,0),"ERROR")</f>
        <v>119</v>
      </c>
      <c r="D115" s="110">
        <f>IFERROR(VLOOKUP($B115,MMWR_TRAD_AGG_STATE_PEN[],D$1,0),"ERROR")</f>
        <v>58.873949579799998</v>
      </c>
      <c r="E115" s="111">
        <f>IFERROR(VLOOKUP($B115,MMWR_TRAD_AGG_STATE_PEN[],E$1,0),"ERROR")</f>
        <v>191</v>
      </c>
      <c r="F115" s="112">
        <f>IFERROR(VLOOKUP($B115,MMWR_TRAD_AGG_STATE_PEN[],F$1,0),"ERROR")</f>
        <v>4</v>
      </c>
      <c r="G115" s="113">
        <f t="shared" si="12"/>
        <v>2.0942408376963352E-2</v>
      </c>
      <c r="H115" s="111">
        <f>IFERROR(VLOOKUP($B115,MMWR_TRAD_AGG_STATE_PEN[],H$1,0),"ERROR")</f>
        <v>164</v>
      </c>
      <c r="I115" s="112">
        <f>IFERROR(VLOOKUP($B115,MMWR_TRAD_AGG_STATE_PEN[],I$1,0),"ERROR")</f>
        <v>8</v>
      </c>
      <c r="J115" s="114">
        <f t="shared" si="13"/>
        <v>4.878048780487805E-2</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5</v>
      </c>
      <c r="P115" s="114">
        <f t="shared" si="15"/>
        <v>0.5</v>
      </c>
      <c r="Q115" s="115">
        <f>IFERROR(VLOOKUP($B115,MMWR_TRAD_AGG_STATE_PEN[],Q$1,0),"ERROR")</f>
        <v>168</v>
      </c>
      <c r="R115" s="115">
        <f>IFERROR(VLOOKUP($B115,MMWR_TRAD_AGG_STATE_PEN[],R$1,0),"ERROR")</f>
        <v>36</v>
      </c>
      <c r="S115" s="115">
        <f>IFERROR(VLOOKUP($B115,MMWR_APP_STATE_PEN[],S$1,0),"ERROR")</f>
        <v>31</v>
      </c>
      <c r="T115" s="28"/>
    </row>
    <row r="116" spans="1:20" s="123" customFormat="1" x14ac:dyDescent="0.2">
      <c r="A116" s="28"/>
      <c r="B116" s="127" t="s">
        <v>406</v>
      </c>
      <c r="C116" s="109">
        <f>IFERROR(VLOOKUP($B116,MMWR_TRAD_AGG_STATE_PEN[],C$1,0),"ERROR")</f>
        <v>94</v>
      </c>
      <c r="D116" s="110">
        <f>IFERROR(VLOOKUP($B116,MMWR_TRAD_AGG_STATE_PEN[],D$1,0),"ERROR")</f>
        <v>57.2446808511</v>
      </c>
      <c r="E116" s="111">
        <f>IFERROR(VLOOKUP($B116,MMWR_TRAD_AGG_STATE_PEN[],E$1,0),"ERROR")</f>
        <v>153</v>
      </c>
      <c r="F116" s="112">
        <f>IFERROR(VLOOKUP($B116,MMWR_TRAD_AGG_STATE_PEN[],F$1,0),"ERROR")</f>
        <v>3</v>
      </c>
      <c r="G116" s="113">
        <f t="shared" si="12"/>
        <v>1.9607843137254902E-2</v>
      </c>
      <c r="H116" s="111">
        <f>IFERROR(VLOOKUP($B116,MMWR_TRAD_AGG_STATE_PEN[],H$1,0),"ERROR")</f>
        <v>119</v>
      </c>
      <c r="I116" s="112">
        <f>IFERROR(VLOOKUP($B116,MMWR_TRAD_AGG_STATE_PEN[],I$1,0),"ERROR")</f>
        <v>6</v>
      </c>
      <c r="J116" s="114">
        <f t="shared" si="13"/>
        <v>5.0420168067226892E-2</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2</v>
      </c>
      <c r="P116" s="114">
        <f t="shared" si="15"/>
        <v>0.2857142857142857</v>
      </c>
      <c r="Q116" s="115">
        <f>IFERROR(VLOOKUP($B116,MMWR_TRAD_AGG_STATE_PEN[],Q$1,0),"ERROR")</f>
        <v>283</v>
      </c>
      <c r="R116" s="115">
        <f>IFERROR(VLOOKUP($B116,MMWR_TRAD_AGG_STATE_PEN[],R$1,0),"ERROR")</f>
        <v>26</v>
      </c>
      <c r="S116" s="115">
        <f>IFERROR(VLOOKUP($B116,MMWR_APP_STATE_PEN[],S$1,0),"ERROR")</f>
        <v>30</v>
      </c>
      <c r="T116" s="28"/>
    </row>
    <row r="117" spans="1:20" s="123" customFormat="1" x14ac:dyDescent="0.2">
      <c r="A117" s="28"/>
      <c r="B117" s="127" t="s">
        <v>410</v>
      </c>
      <c r="C117" s="109">
        <f>IFERROR(VLOOKUP($B117,MMWR_TRAD_AGG_STATE_PEN[],C$1,0),"ERROR")</f>
        <v>242</v>
      </c>
      <c r="D117" s="110">
        <f>IFERROR(VLOOKUP($B117,MMWR_TRAD_AGG_STATE_PEN[],D$1,0),"ERROR")</f>
        <v>65.066115702499999</v>
      </c>
      <c r="E117" s="111">
        <f>IFERROR(VLOOKUP($B117,MMWR_TRAD_AGG_STATE_PEN[],E$1,0),"ERROR")</f>
        <v>278</v>
      </c>
      <c r="F117" s="112">
        <f>IFERROR(VLOOKUP($B117,MMWR_TRAD_AGG_STATE_PEN[],F$1,0),"ERROR")</f>
        <v>16</v>
      </c>
      <c r="G117" s="113">
        <f t="shared" si="12"/>
        <v>5.7553956834532377E-2</v>
      </c>
      <c r="H117" s="111">
        <f>IFERROR(VLOOKUP($B117,MMWR_TRAD_AGG_STATE_PEN[],H$1,0),"ERROR")</f>
        <v>321</v>
      </c>
      <c r="I117" s="112">
        <f>IFERROR(VLOOKUP($B117,MMWR_TRAD_AGG_STATE_PEN[],I$1,0),"ERROR")</f>
        <v>14</v>
      </c>
      <c r="J117" s="114">
        <f t="shared" si="13"/>
        <v>4.3613707165109032E-2</v>
      </c>
      <c r="K117" s="111">
        <f>IFERROR(VLOOKUP($B117,MMWR_TRAD_AGG_STATE_PEN[],K$1,0),"ERROR")</f>
        <v>1</v>
      </c>
      <c r="L117" s="112">
        <f>IFERROR(VLOOKUP($B117,MMWR_TRAD_AGG_STATE_PEN[],L$1,0),"ERROR")</f>
        <v>1</v>
      </c>
      <c r="M117" s="114">
        <f t="shared" si="14"/>
        <v>1</v>
      </c>
      <c r="N117" s="111">
        <f>IFERROR(VLOOKUP($B117,MMWR_TRAD_AGG_STATE_PEN[],N$1,0),"ERROR")</f>
        <v>15</v>
      </c>
      <c r="O117" s="112">
        <f>IFERROR(VLOOKUP($B117,MMWR_TRAD_AGG_STATE_PEN[],O$1,0),"ERROR")</f>
        <v>5</v>
      </c>
      <c r="P117" s="114">
        <f t="shared" si="15"/>
        <v>0.33333333333333331</v>
      </c>
      <c r="Q117" s="115">
        <f>IFERROR(VLOOKUP($B117,MMWR_TRAD_AGG_STATE_PEN[],Q$1,0),"ERROR")</f>
        <v>389</v>
      </c>
      <c r="R117" s="115">
        <f>IFERROR(VLOOKUP($B117,MMWR_TRAD_AGG_STATE_PEN[],R$1,0),"ERROR")</f>
        <v>53</v>
      </c>
      <c r="S117" s="115">
        <f>IFERROR(VLOOKUP($B117,MMWR_APP_STATE_PEN[],S$1,0),"ERROR")</f>
        <v>40</v>
      </c>
      <c r="T117" s="28"/>
    </row>
    <row r="118" spans="1:20" s="123" customFormat="1" x14ac:dyDescent="0.2">
      <c r="A118" s="28"/>
      <c r="B118" s="127" t="s">
        <v>80</v>
      </c>
      <c r="C118" s="109">
        <f>IFERROR(VLOOKUP($B118,MMWR_TRAD_AGG_STATE_PEN[],C$1,0),"ERROR")</f>
        <v>281</v>
      </c>
      <c r="D118" s="110">
        <f>IFERROR(VLOOKUP($B118,MMWR_TRAD_AGG_STATE_PEN[],D$1,0),"ERROR")</f>
        <v>55.487544483999997</v>
      </c>
      <c r="E118" s="111">
        <f>IFERROR(VLOOKUP($B118,MMWR_TRAD_AGG_STATE_PEN[],E$1,0),"ERROR")</f>
        <v>411</v>
      </c>
      <c r="F118" s="112">
        <f>IFERROR(VLOOKUP($B118,MMWR_TRAD_AGG_STATE_PEN[],F$1,0),"ERROR")</f>
        <v>23</v>
      </c>
      <c r="G118" s="113">
        <f t="shared" si="12"/>
        <v>5.5961070559610707E-2</v>
      </c>
      <c r="H118" s="111">
        <f>IFERROR(VLOOKUP($B118,MMWR_TRAD_AGG_STATE_PEN[],H$1,0),"ERROR")</f>
        <v>391</v>
      </c>
      <c r="I118" s="112">
        <f>IFERROR(VLOOKUP($B118,MMWR_TRAD_AGG_STATE_PEN[],I$1,0),"ERROR")</f>
        <v>35</v>
      </c>
      <c r="J118" s="114">
        <f t="shared" si="13"/>
        <v>8.9514066496163683E-2</v>
      </c>
      <c r="K118" s="111">
        <f>IFERROR(VLOOKUP($B118,MMWR_TRAD_AGG_STATE_PEN[],K$1,0),"ERROR")</f>
        <v>2</v>
      </c>
      <c r="L118" s="112">
        <f>IFERROR(VLOOKUP($B118,MMWR_TRAD_AGG_STATE_PEN[],L$1,0),"ERROR")</f>
        <v>1</v>
      </c>
      <c r="M118" s="114">
        <f t="shared" si="14"/>
        <v>0.5</v>
      </c>
      <c r="N118" s="111">
        <f>IFERROR(VLOOKUP($B118,MMWR_TRAD_AGG_STATE_PEN[],N$1,0),"ERROR")</f>
        <v>25</v>
      </c>
      <c r="O118" s="112">
        <f>IFERROR(VLOOKUP($B118,MMWR_TRAD_AGG_STATE_PEN[],O$1,0),"ERROR")</f>
        <v>11</v>
      </c>
      <c r="P118" s="114">
        <f t="shared" si="15"/>
        <v>0.44</v>
      </c>
      <c r="Q118" s="115">
        <f>IFERROR(VLOOKUP($B118,MMWR_TRAD_AGG_STATE_PEN[],Q$1,0),"ERROR")</f>
        <v>507</v>
      </c>
      <c r="R118" s="115">
        <f>IFERROR(VLOOKUP($B118,MMWR_TRAD_AGG_STATE_PEN[],R$1,0),"ERROR")</f>
        <v>89</v>
      </c>
      <c r="S118" s="115">
        <f>IFERROR(VLOOKUP($B118,MMWR_APP_STATE_PEN[],S$1,0),"ERROR")</f>
        <v>77</v>
      </c>
      <c r="T118" s="28"/>
    </row>
    <row r="119" spans="1:20" s="123" customFormat="1" x14ac:dyDescent="0.2">
      <c r="A119" s="28"/>
      <c r="B119" s="126" t="s">
        <v>381</v>
      </c>
      <c r="C119" s="102">
        <f>IFERROR(VLOOKUP($B119,MMWR_TRAD_AGG_ST_DISTRICT_PEN[],C$1,0),"ERROR")</f>
        <v>9010</v>
      </c>
      <c r="D119" s="103">
        <f>IFERROR(VLOOKUP($B119,MMWR_TRAD_AGG_ST_DISTRICT_PEN[],D$1,0),"ERROR")</f>
        <v>86.266037735799998</v>
      </c>
      <c r="E119" s="102">
        <f>IFERROR(VLOOKUP($B119,MMWR_TRAD_AGG_ST_DISTRICT_PEN[],E$1,0),"ERROR")</f>
        <v>9087</v>
      </c>
      <c r="F119" s="102">
        <f>IFERROR(VLOOKUP($B119,MMWR_TRAD_AGG_ST_DISTRICT_PEN[],F$1,0),"ERROR")</f>
        <v>1745</v>
      </c>
      <c r="G119" s="104">
        <f t="shared" si="12"/>
        <v>0.19203257400682294</v>
      </c>
      <c r="H119" s="102">
        <f>IFERROR(VLOOKUP($B119,MMWR_TRAD_AGG_ST_DISTRICT_PEN[],H$1,0),"ERROR")</f>
        <v>10886</v>
      </c>
      <c r="I119" s="102">
        <f>IFERROR(VLOOKUP($B119,MMWR_TRAD_AGG_ST_DISTRICT_PEN[],I$1,0),"ERROR")</f>
        <v>2297</v>
      </c>
      <c r="J119" s="104">
        <f t="shared" si="13"/>
        <v>0.21100496049972442</v>
      </c>
      <c r="K119" s="102">
        <f>IFERROR(VLOOKUP($B119,MMWR_TRAD_AGG_ST_DISTRICT_PEN[],K$1,0),"ERROR")</f>
        <v>50</v>
      </c>
      <c r="L119" s="102">
        <f>IFERROR(VLOOKUP($B119,MMWR_TRAD_AGG_ST_DISTRICT_PEN[],L$1,0),"ERROR")</f>
        <v>41</v>
      </c>
      <c r="M119" s="104">
        <f t="shared" si="14"/>
        <v>0.82</v>
      </c>
      <c r="N119" s="102">
        <f>IFERROR(VLOOKUP($B119,MMWR_TRAD_AGG_ST_DISTRICT_PEN[],N$1,0),"ERROR")</f>
        <v>623</v>
      </c>
      <c r="O119" s="102">
        <f>IFERROR(VLOOKUP($B119,MMWR_TRAD_AGG_ST_DISTRICT_PEN[],O$1,0),"ERROR")</f>
        <v>155</v>
      </c>
      <c r="P119" s="104">
        <f t="shared" si="15"/>
        <v>0.24879614767255218</v>
      </c>
      <c r="Q119" s="102">
        <f>IFERROR(VLOOKUP($B119,MMWR_TRAD_AGG_ST_DISTRICT_PEN[],Q$1,0),"ERROR")</f>
        <v>1205</v>
      </c>
      <c r="R119" s="106">
        <f>IFERROR(VLOOKUP($B119,MMWR_TRAD_AGG_ST_DISTRICT_PEN[],R$1,0),"ERROR")</f>
        <v>1889</v>
      </c>
      <c r="S119" s="106">
        <f>IFERROR(VLOOKUP($B119,MMWR_APP_STATE_PEN[],S$1,0),"ERROR")</f>
        <v>1739</v>
      </c>
      <c r="T119" s="28"/>
    </row>
    <row r="120" spans="1:20" s="123" customFormat="1" x14ac:dyDescent="0.2">
      <c r="A120" s="28"/>
      <c r="B120" s="127" t="s">
        <v>389</v>
      </c>
      <c r="C120" s="109">
        <f>IFERROR(VLOOKUP($B120,MMWR_TRAD_AGG_STATE_PEN[],C$1,0),"ERROR")</f>
        <v>1223</v>
      </c>
      <c r="D120" s="110">
        <f>IFERROR(VLOOKUP($B120,MMWR_TRAD_AGG_STATE_PEN[],D$1,0),"ERROR")</f>
        <v>57.894521668000003</v>
      </c>
      <c r="E120" s="111">
        <f>IFERROR(VLOOKUP($B120,MMWR_TRAD_AGG_STATE_PEN[],E$1,0),"ERROR")</f>
        <v>825</v>
      </c>
      <c r="F120" s="112">
        <f>IFERROR(VLOOKUP($B120,MMWR_TRAD_AGG_STATE_PEN[],F$1,0),"ERROR")</f>
        <v>90</v>
      </c>
      <c r="G120" s="113">
        <f t="shared" si="12"/>
        <v>0.10909090909090909</v>
      </c>
      <c r="H120" s="111">
        <f>IFERROR(VLOOKUP($B120,MMWR_TRAD_AGG_STATE_PEN[],H$1,0),"ERROR")</f>
        <v>1414</v>
      </c>
      <c r="I120" s="112">
        <f>IFERROR(VLOOKUP($B120,MMWR_TRAD_AGG_STATE_PEN[],I$1,0),"ERROR")</f>
        <v>60</v>
      </c>
      <c r="J120" s="114">
        <f t="shared" si="13"/>
        <v>4.2432814710042434E-2</v>
      </c>
      <c r="K120" s="111">
        <f>IFERROR(VLOOKUP($B120,MMWR_TRAD_AGG_STATE_PEN[],K$1,0),"ERROR")</f>
        <v>7</v>
      </c>
      <c r="L120" s="112">
        <f>IFERROR(VLOOKUP($B120,MMWR_TRAD_AGG_STATE_PEN[],L$1,0),"ERROR")</f>
        <v>5</v>
      </c>
      <c r="M120" s="114">
        <f t="shared" si="14"/>
        <v>0.7142857142857143</v>
      </c>
      <c r="N120" s="111">
        <f>IFERROR(VLOOKUP($B120,MMWR_TRAD_AGG_STATE_PEN[],N$1,0),"ERROR")</f>
        <v>64</v>
      </c>
      <c r="O120" s="112">
        <f>IFERROR(VLOOKUP($B120,MMWR_TRAD_AGG_STATE_PEN[],O$1,0),"ERROR")</f>
        <v>13</v>
      </c>
      <c r="P120" s="114">
        <f t="shared" si="15"/>
        <v>0.203125</v>
      </c>
      <c r="Q120" s="115">
        <f>IFERROR(VLOOKUP($B120,MMWR_TRAD_AGG_STATE_PEN[],Q$1,0),"ERROR")</f>
        <v>123</v>
      </c>
      <c r="R120" s="115">
        <f>IFERROR(VLOOKUP($B120,MMWR_TRAD_AGG_STATE_PEN[],R$1,0),"ERROR")</f>
        <v>96</v>
      </c>
      <c r="S120" s="115">
        <f>IFERROR(VLOOKUP($B120,MMWR_APP_STATE_PEN[],S$1,0),"ERROR")</f>
        <v>274</v>
      </c>
      <c r="T120" s="28"/>
    </row>
    <row r="121" spans="1:20" s="123" customFormat="1" x14ac:dyDescent="0.2">
      <c r="A121" s="28"/>
      <c r="B121" s="127" t="s">
        <v>426</v>
      </c>
      <c r="C121" s="109">
        <f>IFERROR(VLOOKUP($B121,MMWR_TRAD_AGG_STATE_PEN[],C$1,0),"ERROR")</f>
        <v>2533</v>
      </c>
      <c r="D121" s="110">
        <f>IFERROR(VLOOKUP($B121,MMWR_TRAD_AGG_STATE_PEN[],D$1,0),"ERROR")</f>
        <v>98.996446900899997</v>
      </c>
      <c r="E121" s="111">
        <f>IFERROR(VLOOKUP($B121,MMWR_TRAD_AGG_STATE_PEN[],E$1,0),"ERROR")</f>
        <v>3762</v>
      </c>
      <c r="F121" s="112">
        <f>IFERROR(VLOOKUP($B121,MMWR_TRAD_AGG_STATE_PEN[],F$1,0),"ERROR")</f>
        <v>806</v>
      </c>
      <c r="G121" s="113">
        <f t="shared" si="12"/>
        <v>0.21424774056353005</v>
      </c>
      <c r="H121" s="111">
        <f>IFERROR(VLOOKUP($B121,MMWR_TRAD_AGG_STATE_PEN[],H$1,0),"ERROR")</f>
        <v>3169</v>
      </c>
      <c r="I121" s="112">
        <f>IFERROR(VLOOKUP($B121,MMWR_TRAD_AGG_STATE_PEN[],I$1,0),"ERROR")</f>
        <v>915</v>
      </c>
      <c r="J121" s="114">
        <f t="shared" si="13"/>
        <v>0.28873461659829597</v>
      </c>
      <c r="K121" s="111">
        <f>IFERROR(VLOOKUP($B121,MMWR_TRAD_AGG_STATE_PEN[],K$1,0),"ERROR")</f>
        <v>23</v>
      </c>
      <c r="L121" s="112">
        <f>IFERROR(VLOOKUP($B121,MMWR_TRAD_AGG_STATE_PEN[],L$1,0),"ERROR")</f>
        <v>20</v>
      </c>
      <c r="M121" s="114">
        <f t="shared" si="14"/>
        <v>0.86956521739130432</v>
      </c>
      <c r="N121" s="111">
        <f>IFERROR(VLOOKUP($B121,MMWR_TRAD_AGG_STATE_PEN[],N$1,0),"ERROR")</f>
        <v>193</v>
      </c>
      <c r="O121" s="112">
        <f>IFERROR(VLOOKUP($B121,MMWR_TRAD_AGG_STATE_PEN[],O$1,0),"ERROR")</f>
        <v>57</v>
      </c>
      <c r="P121" s="114">
        <f t="shared" si="15"/>
        <v>0.29533678756476683</v>
      </c>
      <c r="Q121" s="115">
        <f>IFERROR(VLOOKUP($B121,MMWR_TRAD_AGG_STATE_PEN[],Q$1,0),"ERROR")</f>
        <v>461</v>
      </c>
      <c r="R121" s="115">
        <f>IFERROR(VLOOKUP($B121,MMWR_TRAD_AGG_STATE_PEN[],R$1,0),"ERROR")</f>
        <v>765</v>
      </c>
      <c r="S121" s="115">
        <f>IFERROR(VLOOKUP($B121,MMWR_APP_STATE_PEN[],S$1,0),"ERROR")</f>
        <v>517</v>
      </c>
      <c r="T121" s="28"/>
    </row>
    <row r="122" spans="1:20" s="123" customFormat="1" x14ac:dyDescent="0.2">
      <c r="A122" s="28"/>
      <c r="B122" s="127" t="s">
        <v>382</v>
      </c>
      <c r="C122" s="109">
        <f>IFERROR(VLOOKUP($B122,MMWR_TRAD_AGG_STATE_PEN[],C$1,0),"ERROR")</f>
        <v>1282</v>
      </c>
      <c r="D122" s="110">
        <f>IFERROR(VLOOKUP($B122,MMWR_TRAD_AGG_STATE_PEN[],D$1,0),"ERROR")</f>
        <v>102.5093603744</v>
      </c>
      <c r="E122" s="111">
        <f>IFERROR(VLOOKUP($B122,MMWR_TRAD_AGG_STATE_PEN[],E$1,0),"ERROR")</f>
        <v>1696</v>
      </c>
      <c r="F122" s="112">
        <f>IFERROR(VLOOKUP($B122,MMWR_TRAD_AGG_STATE_PEN[],F$1,0),"ERROR")</f>
        <v>393</v>
      </c>
      <c r="G122" s="113">
        <f t="shared" si="12"/>
        <v>0.23172169811320756</v>
      </c>
      <c r="H122" s="111">
        <f>IFERROR(VLOOKUP($B122,MMWR_TRAD_AGG_STATE_PEN[],H$1,0),"ERROR")</f>
        <v>1595</v>
      </c>
      <c r="I122" s="112">
        <f>IFERROR(VLOOKUP($B122,MMWR_TRAD_AGG_STATE_PEN[],I$1,0),"ERROR")</f>
        <v>500</v>
      </c>
      <c r="J122" s="114">
        <f t="shared" si="13"/>
        <v>0.31347962382445144</v>
      </c>
      <c r="K122" s="111">
        <f>IFERROR(VLOOKUP($B122,MMWR_TRAD_AGG_STATE_PEN[],K$1,0),"ERROR")</f>
        <v>9</v>
      </c>
      <c r="L122" s="112">
        <f>IFERROR(VLOOKUP($B122,MMWR_TRAD_AGG_STATE_PEN[],L$1,0),"ERROR")</f>
        <v>7</v>
      </c>
      <c r="M122" s="114">
        <f t="shared" si="14"/>
        <v>0.77777777777777779</v>
      </c>
      <c r="N122" s="111">
        <f>IFERROR(VLOOKUP($B122,MMWR_TRAD_AGG_STATE_PEN[],N$1,0),"ERROR")</f>
        <v>142</v>
      </c>
      <c r="O122" s="112">
        <f>IFERROR(VLOOKUP($B122,MMWR_TRAD_AGG_STATE_PEN[],O$1,0),"ERROR")</f>
        <v>33</v>
      </c>
      <c r="P122" s="114">
        <f t="shared" si="15"/>
        <v>0.23239436619718309</v>
      </c>
      <c r="Q122" s="115">
        <f>IFERROR(VLOOKUP($B122,MMWR_TRAD_AGG_STATE_PEN[],Q$1,0),"ERROR")</f>
        <v>206</v>
      </c>
      <c r="R122" s="115">
        <f>IFERROR(VLOOKUP($B122,MMWR_TRAD_AGG_STATE_PEN[],R$1,0),"ERROR")</f>
        <v>483</v>
      </c>
      <c r="S122" s="115">
        <f>IFERROR(VLOOKUP($B122,MMWR_APP_STATE_PEN[],S$1,0),"ERROR")</f>
        <v>327</v>
      </c>
      <c r="T122" s="28"/>
    </row>
    <row r="123" spans="1:20" s="123" customFormat="1" x14ac:dyDescent="0.2">
      <c r="A123" s="28"/>
      <c r="B123" s="127" t="s">
        <v>394</v>
      </c>
      <c r="C123" s="109">
        <f>IFERROR(VLOOKUP($B123,MMWR_TRAD_AGG_STATE_PEN[],C$1,0),"ERROR")</f>
        <v>432</v>
      </c>
      <c r="D123" s="110">
        <f>IFERROR(VLOOKUP($B123,MMWR_TRAD_AGG_STATE_PEN[],D$1,0),"ERROR")</f>
        <v>57.259259259300002</v>
      </c>
      <c r="E123" s="111">
        <f>IFERROR(VLOOKUP($B123,MMWR_TRAD_AGG_STATE_PEN[],E$1,0),"ERROR")</f>
        <v>399</v>
      </c>
      <c r="F123" s="112">
        <f>IFERROR(VLOOKUP($B123,MMWR_TRAD_AGG_STATE_PEN[],F$1,0),"ERROR")</f>
        <v>29</v>
      </c>
      <c r="G123" s="113">
        <f t="shared" si="12"/>
        <v>7.2681704260651625E-2</v>
      </c>
      <c r="H123" s="111">
        <f>IFERROR(VLOOKUP($B123,MMWR_TRAD_AGG_STATE_PEN[],H$1,0),"ERROR")</f>
        <v>518</v>
      </c>
      <c r="I123" s="112">
        <f>IFERROR(VLOOKUP($B123,MMWR_TRAD_AGG_STATE_PEN[],I$1,0),"ERROR")</f>
        <v>32</v>
      </c>
      <c r="J123" s="114">
        <f t="shared" si="13"/>
        <v>6.1776061776061778E-2</v>
      </c>
      <c r="K123" s="111">
        <f>IFERROR(VLOOKUP($B123,MMWR_TRAD_AGG_STATE_PEN[],K$1,0),"ERROR")</f>
        <v>3</v>
      </c>
      <c r="L123" s="112">
        <f>IFERROR(VLOOKUP($B123,MMWR_TRAD_AGG_STATE_PEN[],L$1,0),"ERROR")</f>
        <v>3</v>
      </c>
      <c r="M123" s="114">
        <f t="shared" si="14"/>
        <v>1</v>
      </c>
      <c r="N123" s="111">
        <f>IFERROR(VLOOKUP($B123,MMWR_TRAD_AGG_STATE_PEN[],N$1,0),"ERROR")</f>
        <v>46</v>
      </c>
      <c r="O123" s="112">
        <f>IFERROR(VLOOKUP($B123,MMWR_TRAD_AGG_STATE_PEN[],O$1,0),"ERROR")</f>
        <v>8</v>
      </c>
      <c r="P123" s="114">
        <f t="shared" si="15"/>
        <v>0.17391304347826086</v>
      </c>
      <c r="Q123" s="115">
        <f>IFERROR(VLOOKUP($B123,MMWR_TRAD_AGG_STATE_PEN[],Q$1,0),"ERROR")</f>
        <v>80</v>
      </c>
      <c r="R123" s="115">
        <f>IFERROR(VLOOKUP($B123,MMWR_TRAD_AGG_STATE_PEN[],R$1,0),"ERROR")</f>
        <v>66</v>
      </c>
      <c r="S123" s="115">
        <f>IFERROR(VLOOKUP($B123,MMWR_APP_STATE_PEN[],S$1,0),"ERROR")</f>
        <v>118</v>
      </c>
      <c r="T123" s="28"/>
    </row>
    <row r="124" spans="1:20" s="123" customFormat="1" x14ac:dyDescent="0.2">
      <c r="A124" s="28"/>
      <c r="B124" s="127" t="s">
        <v>428</v>
      </c>
      <c r="C124" s="109">
        <f>IFERROR(VLOOKUP($B124,MMWR_TRAD_AGG_STATE_PEN[],C$1,0),"ERROR")</f>
        <v>1837</v>
      </c>
      <c r="D124" s="110">
        <f>IFERROR(VLOOKUP($B124,MMWR_TRAD_AGG_STATE_PEN[],D$1,0),"ERROR")</f>
        <v>87.412084921100003</v>
      </c>
      <c r="E124" s="111">
        <f>IFERROR(VLOOKUP($B124,MMWR_TRAD_AGG_STATE_PEN[],E$1,0),"ERROR")</f>
        <v>601</v>
      </c>
      <c r="F124" s="112">
        <f>IFERROR(VLOOKUP($B124,MMWR_TRAD_AGG_STATE_PEN[],F$1,0),"ERROR")</f>
        <v>131</v>
      </c>
      <c r="G124" s="113">
        <f t="shared" si="12"/>
        <v>0.21797004991680533</v>
      </c>
      <c r="H124" s="111">
        <f>IFERROR(VLOOKUP($B124,MMWR_TRAD_AGG_STATE_PEN[],H$1,0),"ERROR")</f>
        <v>2130</v>
      </c>
      <c r="I124" s="112">
        <f>IFERROR(VLOOKUP($B124,MMWR_TRAD_AGG_STATE_PEN[],I$1,0),"ERROR")</f>
        <v>415</v>
      </c>
      <c r="J124" s="114">
        <f t="shared" si="13"/>
        <v>0.19483568075117372</v>
      </c>
      <c r="K124" s="111">
        <f>IFERROR(VLOOKUP($B124,MMWR_TRAD_AGG_STATE_PEN[],K$1,0),"ERROR")</f>
        <v>5</v>
      </c>
      <c r="L124" s="112">
        <f>IFERROR(VLOOKUP($B124,MMWR_TRAD_AGG_STATE_PEN[],L$1,0),"ERROR")</f>
        <v>4</v>
      </c>
      <c r="M124" s="114">
        <f t="shared" si="14"/>
        <v>0.8</v>
      </c>
      <c r="N124" s="111">
        <f>IFERROR(VLOOKUP($B124,MMWR_TRAD_AGG_STATE_PEN[],N$1,0),"ERROR")</f>
        <v>32</v>
      </c>
      <c r="O124" s="112">
        <f>IFERROR(VLOOKUP($B124,MMWR_TRAD_AGG_STATE_PEN[],O$1,0),"ERROR")</f>
        <v>15</v>
      </c>
      <c r="P124" s="114">
        <f t="shared" si="15"/>
        <v>0.46875</v>
      </c>
      <c r="Q124" s="115">
        <f>IFERROR(VLOOKUP($B124,MMWR_TRAD_AGG_STATE_PEN[],Q$1,0),"ERROR")</f>
        <v>60</v>
      </c>
      <c r="R124" s="115">
        <f>IFERROR(VLOOKUP($B124,MMWR_TRAD_AGG_STATE_PEN[],R$1,0),"ERROR")</f>
        <v>112</v>
      </c>
      <c r="S124" s="115">
        <f>IFERROR(VLOOKUP($B124,MMWR_APP_STATE_PEN[],S$1,0),"ERROR")</f>
        <v>89</v>
      </c>
      <c r="T124" s="28"/>
    </row>
    <row r="125" spans="1:20" s="123" customFormat="1" x14ac:dyDescent="0.2">
      <c r="A125" s="28"/>
      <c r="B125" s="127" t="s">
        <v>384</v>
      </c>
      <c r="C125" s="109">
        <f>IFERROR(VLOOKUP($B125,MMWR_TRAD_AGG_STATE_PEN[],C$1,0),"ERROR")</f>
        <v>939</v>
      </c>
      <c r="D125" s="110">
        <f>IFERROR(VLOOKUP($B125,MMWR_TRAD_AGG_STATE_PEN[],D$1,0),"ERROR")</f>
        <v>99.045793397200001</v>
      </c>
      <c r="E125" s="111">
        <f>IFERROR(VLOOKUP($B125,MMWR_TRAD_AGG_STATE_PEN[],E$1,0),"ERROR")</f>
        <v>1080</v>
      </c>
      <c r="F125" s="112">
        <f>IFERROR(VLOOKUP($B125,MMWR_TRAD_AGG_STATE_PEN[],F$1,0),"ERROR")</f>
        <v>219</v>
      </c>
      <c r="G125" s="113">
        <f t="shared" si="12"/>
        <v>0.20277777777777778</v>
      </c>
      <c r="H125" s="111">
        <f>IFERROR(VLOOKUP($B125,MMWR_TRAD_AGG_STATE_PEN[],H$1,0),"ERROR")</f>
        <v>1145</v>
      </c>
      <c r="I125" s="112">
        <f>IFERROR(VLOOKUP($B125,MMWR_TRAD_AGG_STATE_PEN[],I$1,0),"ERROR")</f>
        <v>312</v>
      </c>
      <c r="J125" s="114">
        <f t="shared" si="13"/>
        <v>0.27248908296943231</v>
      </c>
      <c r="K125" s="111">
        <f>IFERROR(VLOOKUP($B125,MMWR_TRAD_AGG_STATE_PEN[],K$1,0),"ERROR")</f>
        <v>2</v>
      </c>
      <c r="L125" s="112">
        <f>IFERROR(VLOOKUP($B125,MMWR_TRAD_AGG_STATE_PEN[],L$1,0),"ERROR")</f>
        <v>1</v>
      </c>
      <c r="M125" s="114">
        <f t="shared" si="14"/>
        <v>0.5</v>
      </c>
      <c r="N125" s="111">
        <f>IFERROR(VLOOKUP($B125,MMWR_TRAD_AGG_STATE_PEN[],N$1,0),"ERROR")</f>
        <v>64</v>
      </c>
      <c r="O125" s="112">
        <f>IFERROR(VLOOKUP($B125,MMWR_TRAD_AGG_STATE_PEN[],O$1,0),"ERROR")</f>
        <v>13</v>
      </c>
      <c r="P125" s="114">
        <f t="shared" si="15"/>
        <v>0.203125</v>
      </c>
      <c r="Q125" s="115">
        <f>IFERROR(VLOOKUP($B125,MMWR_TRAD_AGG_STATE_PEN[],Q$1,0),"ERROR")</f>
        <v>142</v>
      </c>
      <c r="R125" s="115">
        <f>IFERROR(VLOOKUP($B125,MMWR_TRAD_AGG_STATE_PEN[],R$1,0),"ERROR")</f>
        <v>287</v>
      </c>
      <c r="S125" s="115">
        <f>IFERROR(VLOOKUP($B125,MMWR_APP_STATE_PEN[],S$1,0),"ERROR")</f>
        <v>157</v>
      </c>
      <c r="T125" s="28"/>
    </row>
    <row r="126" spans="1:20" s="123" customFormat="1" x14ac:dyDescent="0.2">
      <c r="A126" s="28"/>
      <c r="B126" s="127" t="s">
        <v>385</v>
      </c>
      <c r="C126" s="109">
        <f>IFERROR(VLOOKUP($B126,MMWR_TRAD_AGG_STATE_PEN[],C$1,0),"ERROR")</f>
        <v>764</v>
      </c>
      <c r="D126" s="110">
        <f>IFERROR(VLOOKUP($B126,MMWR_TRAD_AGG_STATE_PEN[],D$1,0),"ERROR")</f>
        <v>60.158376963400002</v>
      </c>
      <c r="E126" s="111">
        <f>IFERROR(VLOOKUP($B126,MMWR_TRAD_AGG_STATE_PEN[],E$1,0),"ERROR")</f>
        <v>724</v>
      </c>
      <c r="F126" s="112">
        <f>IFERROR(VLOOKUP($B126,MMWR_TRAD_AGG_STATE_PEN[],F$1,0),"ERROR")</f>
        <v>77</v>
      </c>
      <c r="G126" s="113">
        <f t="shared" si="12"/>
        <v>0.106353591160221</v>
      </c>
      <c r="H126" s="111">
        <f>IFERROR(VLOOKUP($B126,MMWR_TRAD_AGG_STATE_PEN[],H$1,0),"ERROR")</f>
        <v>915</v>
      </c>
      <c r="I126" s="112">
        <f>IFERROR(VLOOKUP($B126,MMWR_TRAD_AGG_STATE_PEN[],I$1,0),"ERROR")</f>
        <v>63</v>
      </c>
      <c r="J126" s="114">
        <f t="shared" si="13"/>
        <v>6.8852459016393447E-2</v>
      </c>
      <c r="K126" s="111">
        <f>IFERROR(VLOOKUP($B126,MMWR_TRAD_AGG_STATE_PEN[],K$1,0),"ERROR")</f>
        <v>1</v>
      </c>
      <c r="L126" s="112">
        <f>IFERROR(VLOOKUP($B126,MMWR_TRAD_AGG_STATE_PEN[],L$1,0),"ERROR")</f>
        <v>1</v>
      </c>
      <c r="M126" s="114">
        <f t="shared" si="14"/>
        <v>1</v>
      </c>
      <c r="N126" s="111">
        <f>IFERROR(VLOOKUP($B126,MMWR_TRAD_AGG_STATE_PEN[],N$1,0),"ERROR")</f>
        <v>82</v>
      </c>
      <c r="O126" s="112">
        <f>IFERROR(VLOOKUP($B126,MMWR_TRAD_AGG_STATE_PEN[],O$1,0),"ERROR")</f>
        <v>16</v>
      </c>
      <c r="P126" s="114">
        <f t="shared" si="15"/>
        <v>0.1951219512195122</v>
      </c>
      <c r="Q126" s="115">
        <f>IFERROR(VLOOKUP($B126,MMWR_TRAD_AGG_STATE_PEN[],Q$1,0),"ERROR")</f>
        <v>133</v>
      </c>
      <c r="R126" s="115">
        <f>IFERROR(VLOOKUP($B126,MMWR_TRAD_AGG_STATE_PEN[],R$1,0),"ERROR")</f>
        <v>80</v>
      </c>
      <c r="S126" s="115">
        <f>IFERROR(VLOOKUP($B126,MMWR_APP_STATE_PEN[],S$1,0),"ERROR")</f>
        <v>257</v>
      </c>
      <c r="T126" s="28"/>
    </row>
    <row r="127" spans="1:20" s="123" customFormat="1" x14ac:dyDescent="0.2">
      <c r="A127" s="28"/>
      <c r="B127" s="128" t="s">
        <v>8</v>
      </c>
      <c r="C127" s="102">
        <f>IFERROR(VLOOKUP($B127,MMWR_TRAD_AGG_ST_DISTRICT_PEN[],C$1,0),"ERROR")</f>
        <v>212</v>
      </c>
      <c r="D127" s="103">
        <f>IFERROR(VLOOKUP($B127,MMWR_TRAD_AGG_ST_DISTRICT_PEN[],D$1,0),"ERROR")</f>
        <v>81.735849056600003</v>
      </c>
      <c r="E127" s="102">
        <f>IFERROR(VLOOKUP($B127,MMWR_TRAD_AGG_ST_DISTRICT_PEN[],E$1,0),"ERROR")</f>
        <v>217</v>
      </c>
      <c r="F127" s="102">
        <f>IFERROR(VLOOKUP($B127,MMWR_TRAD_AGG_ST_DISTRICT_PEN[],F$1,0),"ERROR")</f>
        <v>103</v>
      </c>
      <c r="G127" s="104">
        <f t="shared" si="12"/>
        <v>0.47465437788018433</v>
      </c>
      <c r="H127" s="102">
        <f>IFERROR(VLOOKUP($B127,MMWR_TRAD_AGG_ST_DISTRICT_PEN[],H$1,0),"ERROR")</f>
        <v>402</v>
      </c>
      <c r="I127" s="102">
        <f>IFERROR(VLOOKUP($B127,MMWR_TRAD_AGG_ST_DISTRICT_PEN[],I$1,0),"ERROR")</f>
        <v>165</v>
      </c>
      <c r="J127" s="104">
        <f t="shared" si="13"/>
        <v>0.41044776119402987</v>
      </c>
      <c r="K127" s="102">
        <f>IFERROR(VLOOKUP($B127,MMWR_TRAD_AGG_ST_DISTRICT_PEN[],K$1,0),"ERROR")</f>
        <v>9</v>
      </c>
      <c r="L127" s="102">
        <f>IFERROR(VLOOKUP($B127,MMWR_TRAD_AGG_ST_DISTRICT_PEN[],L$1,0),"ERROR")</f>
        <v>8</v>
      </c>
      <c r="M127" s="104">
        <f t="shared" si="14"/>
        <v>0.88888888888888884</v>
      </c>
      <c r="N127" s="102">
        <f>IFERROR(VLOOKUP($B127,MMWR_TRAD_AGG_ST_DISTRICT_PEN[],N$1,0),"ERROR")</f>
        <v>10</v>
      </c>
      <c r="O127" s="102">
        <f>IFERROR(VLOOKUP($B127,MMWR_TRAD_AGG_ST_DISTRICT_PEN[],O$1,0),"ERROR")</f>
        <v>2</v>
      </c>
      <c r="P127" s="104">
        <f t="shared" si="15"/>
        <v>0.2</v>
      </c>
      <c r="Q127" s="102">
        <f>IFERROR(VLOOKUP($B127,MMWR_TRAD_AGG_ST_DISTRICT_PEN[],Q$1,0),"ERROR")</f>
        <v>49</v>
      </c>
      <c r="R127" s="106">
        <f>IFERROR(VLOOKUP($B127,MMWR_TRAD_AGG_ST_DISTRICT_PEN[],R$1,0),"ERROR")</f>
        <v>24</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356788</v>
      </c>
      <c r="D3">
        <v>288146</v>
      </c>
      <c r="F3" t="s">
        <v>61</v>
      </c>
      <c r="G3">
        <v>502</v>
      </c>
      <c r="H3">
        <v>185.6115537849</v>
      </c>
      <c r="I3">
        <v>2810</v>
      </c>
      <c r="J3">
        <v>582</v>
      </c>
      <c r="K3">
        <v>1193</v>
      </c>
      <c r="L3">
        <v>462</v>
      </c>
      <c r="M3">
        <v>703</v>
      </c>
      <c r="N3">
        <v>651</v>
      </c>
      <c r="O3">
        <v>1492</v>
      </c>
      <c r="P3">
        <v>1118</v>
      </c>
      <c r="Q3">
        <v>0</v>
      </c>
      <c r="R3">
        <v>0</v>
      </c>
      <c r="T3" t="s">
        <v>209</v>
      </c>
      <c r="U3">
        <v>7672</v>
      </c>
      <c r="V3">
        <v>58.5885036496</v>
      </c>
      <c r="W3">
        <v>7793</v>
      </c>
      <c r="X3">
        <v>792</v>
      </c>
      <c r="Y3">
        <v>9260</v>
      </c>
      <c r="Z3">
        <v>491</v>
      </c>
      <c r="AA3">
        <v>5</v>
      </c>
      <c r="AB3">
        <v>3</v>
      </c>
      <c r="AC3">
        <v>604</v>
      </c>
      <c r="AD3">
        <v>119</v>
      </c>
      <c r="AE3">
        <v>1088</v>
      </c>
      <c r="AF3">
        <v>845</v>
      </c>
      <c r="AH3" t="s">
        <v>389</v>
      </c>
      <c r="AI3">
        <v>11733</v>
      </c>
      <c r="AJ3">
        <v>381.37253899260003</v>
      </c>
      <c r="AK3">
        <v>7364</v>
      </c>
      <c r="AL3">
        <v>1748</v>
      </c>
      <c r="AM3">
        <v>15346</v>
      </c>
      <c r="AN3">
        <v>11170</v>
      </c>
      <c r="AO3">
        <v>5108</v>
      </c>
      <c r="AP3">
        <v>4498</v>
      </c>
      <c r="AQ3">
        <v>3676</v>
      </c>
      <c r="AR3">
        <v>2288</v>
      </c>
      <c r="AS3">
        <v>553</v>
      </c>
      <c r="AT3">
        <v>383</v>
      </c>
      <c r="AV3" t="s">
        <v>422</v>
      </c>
      <c r="AW3">
        <v>25</v>
      </c>
      <c r="AX3">
        <v>56.68</v>
      </c>
      <c r="AY3">
        <v>22</v>
      </c>
      <c r="BA3">
        <v>39</v>
      </c>
      <c r="BB3">
        <v>4</v>
      </c>
      <c r="BC3">
        <v>0</v>
      </c>
      <c r="BE3">
        <v>1</v>
      </c>
      <c r="BG3">
        <v>67</v>
      </c>
      <c r="BH3">
        <v>4</v>
      </c>
      <c r="BJ3" t="s">
        <v>729</v>
      </c>
      <c r="BK3" t="s">
        <v>732</v>
      </c>
      <c r="BL3">
        <v>303843</v>
      </c>
      <c r="BM3">
        <v>71554</v>
      </c>
      <c r="BN3">
        <v>90.739246913700001</v>
      </c>
      <c r="BO3">
        <v>580899</v>
      </c>
      <c r="BP3">
        <v>47080</v>
      </c>
      <c r="BQ3">
        <v>131.12420575690001</v>
      </c>
      <c r="BR3">
        <v>120.5407179269</v>
      </c>
      <c r="BS3">
        <v>303844</v>
      </c>
      <c r="BT3">
        <v>71555</v>
      </c>
      <c r="BU3">
        <v>90.740343729000003</v>
      </c>
      <c r="BV3">
        <v>580899</v>
      </c>
      <c r="BW3">
        <v>47080</v>
      </c>
      <c r="BX3">
        <v>131.12420575690001</v>
      </c>
      <c r="BY3">
        <v>120.5407179269</v>
      </c>
      <c r="CA3" t="s">
        <v>1037</v>
      </c>
      <c r="CB3" t="s">
        <v>732</v>
      </c>
      <c r="CC3" t="s">
        <v>918</v>
      </c>
      <c r="CD3">
        <v>8918</v>
      </c>
      <c r="CE3">
        <v>2116</v>
      </c>
      <c r="CF3">
        <v>85.696456604600002</v>
      </c>
      <c r="CG3">
        <v>15103</v>
      </c>
      <c r="CH3">
        <v>1152</v>
      </c>
      <c r="CI3">
        <v>137.5370456201</v>
      </c>
      <c r="CJ3">
        <v>124.9652777778</v>
      </c>
      <c r="CL3" t="s">
        <v>1037</v>
      </c>
      <c r="CM3" t="s">
        <v>732</v>
      </c>
      <c r="CN3" t="s">
        <v>918</v>
      </c>
      <c r="CO3">
        <v>8918</v>
      </c>
      <c r="CP3">
        <v>2116</v>
      </c>
      <c r="CQ3">
        <v>85.696456604600002</v>
      </c>
      <c r="CR3">
        <v>15103</v>
      </c>
      <c r="CS3">
        <v>1152</v>
      </c>
      <c r="CT3">
        <v>137.5370456201</v>
      </c>
      <c r="CU3">
        <v>124.9652777778</v>
      </c>
      <c r="CW3" t="s">
        <v>1037</v>
      </c>
      <c r="CX3" t="s">
        <v>732</v>
      </c>
      <c r="CY3" t="s">
        <v>918</v>
      </c>
      <c r="CZ3">
        <v>8918</v>
      </c>
      <c r="DA3">
        <v>2116</v>
      </c>
      <c r="DB3">
        <v>85.696456604600002</v>
      </c>
      <c r="DC3">
        <v>15103</v>
      </c>
      <c r="DD3">
        <v>1152</v>
      </c>
      <c r="DE3">
        <v>137.5370456201</v>
      </c>
      <c r="DF3">
        <v>124.9652777778</v>
      </c>
      <c r="DH3" t="s">
        <v>1037</v>
      </c>
      <c r="DI3" t="s">
        <v>732</v>
      </c>
      <c r="DJ3" t="s">
        <v>918</v>
      </c>
      <c r="DK3">
        <v>8918</v>
      </c>
      <c r="DL3">
        <v>2116</v>
      </c>
      <c r="DM3">
        <v>85.696456604600002</v>
      </c>
      <c r="DN3">
        <v>15103</v>
      </c>
      <c r="DO3">
        <v>1152</v>
      </c>
      <c r="DP3">
        <v>137.5370456201</v>
      </c>
      <c r="DQ3">
        <v>124.9652777778</v>
      </c>
    </row>
    <row r="4" spans="2:121" x14ac:dyDescent="0.2">
      <c r="B4" t="s">
        <v>88</v>
      </c>
      <c r="C4">
        <v>75635</v>
      </c>
      <c r="D4">
        <v>19965</v>
      </c>
      <c r="F4" t="s">
        <v>25</v>
      </c>
      <c r="G4">
        <v>12146</v>
      </c>
      <c r="H4">
        <v>356.52074757119999</v>
      </c>
      <c r="I4">
        <v>15653</v>
      </c>
      <c r="J4">
        <v>4581</v>
      </c>
      <c r="K4">
        <v>17817</v>
      </c>
      <c r="L4">
        <v>12722</v>
      </c>
      <c r="M4">
        <v>7583</v>
      </c>
      <c r="N4">
        <v>6096</v>
      </c>
      <c r="O4">
        <v>9978</v>
      </c>
      <c r="P4">
        <v>9118</v>
      </c>
      <c r="Q4">
        <v>68</v>
      </c>
      <c r="R4">
        <v>12</v>
      </c>
      <c r="T4" t="s">
        <v>224</v>
      </c>
      <c r="U4">
        <v>0</v>
      </c>
      <c r="W4">
        <v>342</v>
      </c>
      <c r="X4">
        <v>139</v>
      </c>
      <c r="Y4">
        <v>600</v>
      </c>
      <c r="Z4">
        <v>418</v>
      </c>
      <c r="AA4">
        <v>214</v>
      </c>
      <c r="AB4">
        <v>213</v>
      </c>
      <c r="AC4">
        <v>171</v>
      </c>
      <c r="AD4">
        <v>113</v>
      </c>
      <c r="AE4">
        <v>4</v>
      </c>
      <c r="AF4">
        <v>0</v>
      </c>
      <c r="AH4" t="s">
        <v>425</v>
      </c>
      <c r="AI4">
        <v>1871</v>
      </c>
      <c r="AJ4">
        <v>469.43345804379999</v>
      </c>
      <c r="AK4">
        <v>1144</v>
      </c>
      <c r="AL4">
        <v>299</v>
      </c>
      <c r="AM4">
        <v>2655</v>
      </c>
      <c r="AN4">
        <v>2073</v>
      </c>
      <c r="AO4">
        <v>1854</v>
      </c>
      <c r="AP4">
        <v>1536</v>
      </c>
      <c r="AQ4">
        <v>694</v>
      </c>
      <c r="AR4">
        <v>416</v>
      </c>
      <c r="AS4">
        <v>1</v>
      </c>
      <c r="AT4">
        <v>3</v>
      </c>
      <c r="AV4" t="s">
        <v>385</v>
      </c>
      <c r="AW4">
        <v>764</v>
      </c>
      <c r="AX4">
        <v>60.158376963400002</v>
      </c>
      <c r="AY4">
        <v>724</v>
      </c>
      <c r="AZ4">
        <v>77</v>
      </c>
      <c r="BA4">
        <v>915</v>
      </c>
      <c r="BB4">
        <v>63</v>
      </c>
      <c r="BC4">
        <v>1</v>
      </c>
      <c r="BD4">
        <v>1</v>
      </c>
      <c r="BE4">
        <v>82</v>
      </c>
      <c r="BF4">
        <v>16</v>
      </c>
      <c r="BG4">
        <v>133</v>
      </c>
      <c r="BH4">
        <v>80</v>
      </c>
      <c r="BJ4" t="s">
        <v>638</v>
      </c>
      <c r="BK4" t="s">
        <v>386</v>
      </c>
      <c r="BL4">
        <v>731</v>
      </c>
      <c r="BM4">
        <v>117</v>
      </c>
      <c r="BN4">
        <v>70.830369356999995</v>
      </c>
      <c r="BO4">
        <v>1546</v>
      </c>
      <c r="BP4">
        <v>179</v>
      </c>
      <c r="BQ4">
        <v>126.6966364812</v>
      </c>
      <c r="BR4">
        <v>97.245810055899994</v>
      </c>
      <c r="BS4">
        <v>714</v>
      </c>
      <c r="BT4">
        <v>121</v>
      </c>
      <c r="BU4">
        <v>72.268907562999999</v>
      </c>
      <c r="BV4">
        <v>1626</v>
      </c>
      <c r="BW4">
        <v>182</v>
      </c>
      <c r="BX4">
        <v>134.50615006149999</v>
      </c>
      <c r="BY4">
        <v>101.91208791210001</v>
      </c>
      <c r="CA4" t="s">
        <v>1036</v>
      </c>
      <c r="CB4" t="s">
        <v>732</v>
      </c>
      <c r="CC4" t="s">
        <v>918</v>
      </c>
      <c r="CD4">
        <v>303844</v>
      </c>
      <c r="CE4">
        <v>71555</v>
      </c>
      <c r="CF4">
        <v>90.740343729000003</v>
      </c>
      <c r="CG4">
        <v>580899</v>
      </c>
      <c r="CH4">
        <v>47080</v>
      </c>
      <c r="CI4">
        <v>131.12420575690001</v>
      </c>
      <c r="CJ4">
        <v>120.5407179269</v>
      </c>
      <c r="CL4" t="s">
        <v>1036</v>
      </c>
      <c r="CM4" t="s">
        <v>732</v>
      </c>
      <c r="CN4" t="s">
        <v>918</v>
      </c>
      <c r="CO4">
        <v>303844</v>
      </c>
      <c r="CP4">
        <v>71555</v>
      </c>
      <c r="CQ4">
        <v>90.740343729000003</v>
      </c>
      <c r="CR4">
        <v>580899</v>
      </c>
      <c r="CS4">
        <v>47080</v>
      </c>
      <c r="CT4">
        <v>131.12420575690001</v>
      </c>
      <c r="CU4">
        <v>120.5407179269</v>
      </c>
      <c r="CW4" t="s">
        <v>1036</v>
      </c>
      <c r="CX4" t="s">
        <v>732</v>
      </c>
      <c r="CY4" t="s">
        <v>918</v>
      </c>
      <c r="CZ4">
        <v>303844</v>
      </c>
      <c r="DA4">
        <v>71555</v>
      </c>
      <c r="DB4">
        <v>90.740343729000003</v>
      </c>
      <c r="DC4">
        <v>580899</v>
      </c>
      <c r="DD4">
        <v>47080</v>
      </c>
      <c r="DE4">
        <v>131.12420575690001</v>
      </c>
      <c r="DF4">
        <v>120.5407179269</v>
      </c>
      <c r="DH4" t="s">
        <v>1036</v>
      </c>
      <c r="DI4" t="s">
        <v>732</v>
      </c>
      <c r="DJ4" t="s">
        <v>918</v>
      </c>
      <c r="DK4">
        <v>303844</v>
      </c>
      <c r="DL4">
        <v>71555</v>
      </c>
      <c r="DM4">
        <v>90.740343729000003</v>
      </c>
      <c r="DN4">
        <v>580899</v>
      </c>
      <c r="DO4">
        <v>47080</v>
      </c>
      <c r="DP4">
        <v>131.12420575690001</v>
      </c>
      <c r="DQ4">
        <v>120.5407179269</v>
      </c>
    </row>
    <row r="5" spans="2:121" x14ac:dyDescent="0.2">
      <c r="B5" t="s">
        <v>106</v>
      </c>
      <c r="C5">
        <v>69726</v>
      </c>
      <c r="D5">
        <v>39977</v>
      </c>
      <c r="F5" t="s">
        <v>69</v>
      </c>
      <c r="G5">
        <v>16388</v>
      </c>
      <c r="H5">
        <v>403.75475958020002</v>
      </c>
      <c r="I5">
        <v>10873</v>
      </c>
      <c r="J5">
        <v>2616</v>
      </c>
      <c r="K5">
        <v>19471</v>
      </c>
      <c r="L5">
        <v>13411</v>
      </c>
      <c r="M5">
        <v>8712</v>
      </c>
      <c r="N5">
        <v>7954</v>
      </c>
      <c r="O5">
        <v>4523</v>
      </c>
      <c r="P5">
        <v>3870</v>
      </c>
      <c r="Q5">
        <v>5</v>
      </c>
      <c r="R5">
        <v>7</v>
      </c>
      <c r="T5" t="s">
        <v>210</v>
      </c>
      <c r="U5">
        <v>13848</v>
      </c>
      <c r="V5">
        <v>98.165872328099994</v>
      </c>
      <c r="W5">
        <v>17962</v>
      </c>
      <c r="X5">
        <v>4124</v>
      </c>
      <c r="Y5">
        <v>17429</v>
      </c>
      <c r="Z5">
        <v>4844</v>
      </c>
      <c r="AA5">
        <v>42</v>
      </c>
      <c r="AB5">
        <v>41</v>
      </c>
      <c r="AC5">
        <v>1071</v>
      </c>
      <c r="AD5">
        <v>264</v>
      </c>
      <c r="AE5">
        <v>1984</v>
      </c>
      <c r="AF5">
        <v>4155</v>
      </c>
      <c r="AH5" t="s">
        <v>427</v>
      </c>
      <c r="AI5">
        <v>4575</v>
      </c>
      <c r="AJ5">
        <v>280.45704918029998</v>
      </c>
      <c r="AK5">
        <v>5385</v>
      </c>
      <c r="AL5">
        <v>1188</v>
      </c>
      <c r="AM5">
        <v>6550</v>
      </c>
      <c r="AN5">
        <v>4016</v>
      </c>
      <c r="AO5">
        <v>1389</v>
      </c>
      <c r="AP5">
        <v>1050</v>
      </c>
      <c r="AQ5">
        <v>2564</v>
      </c>
      <c r="AR5">
        <v>1503</v>
      </c>
      <c r="AS5">
        <v>9</v>
      </c>
      <c r="AT5">
        <v>77</v>
      </c>
      <c r="AV5" t="s">
        <v>414</v>
      </c>
      <c r="AW5">
        <v>119</v>
      </c>
      <c r="AX5">
        <v>58.873949579799998</v>
      </c>
      <c r="AY5">
        <v>191</v>
      </c>
      <c r="AZ5">
        <v>4</v>
      </c>
      <c r="BA5">
        <v>164</v>
      </c>
      <c r="BB5">
        <v>8</v>
      </c>
      <c r="BC5">
        <v>0</v>
      </c>
      <c r="BE5">
        <v>10</v>
      </c>
      <c r="BF5">
        <v>5</v>
      </c>
      <c r="BG5">
        <v>168</v>
      </c>
      <c r="BH5">
        <v>36</v>
      </c>
      <c r="BJ5" t="s">
        <v>386</v>
      </c>
      <c r="BK5" t="s">
        <v>386</v>
      </c>
      <c r="BL5">
        <v>60517</v>
      </c>
      <c r="BM5">
        <v>14221</v>
      </c>
      <c r="BN5">
        <v>90.567906538700001</v>
      </c>
      <c r="BO5">
        <v>111737</v>
      </c>
      <c r="BP5">
        <v>9334</v>
      </c>
      <c r="BQ5">
        <v>135.62648898750001</v>
      </c>
      <c r="BR5">
        <v>121.9897150204</v>
      </c>
      <c r="BS5">
        <v>52238</v>
      </c>
      <c r="BT5">
        <v>11853</v>
      </c>
      <c r="BU5">
        <v>87.3987327233</v>
      </c>
      <c r="BV5">
        <v>111224</v>
      </c>
      <c r="BW5">
        <v>9193</v>
      </c>
      <c r="BX5">
        <v>135.55786520890001</v>
      </c>
      <c r="BY5">
        <v>121.9710649407</v>
      </c>
      <c r="CA5" t="s">
        <v>1038</v>
      </c>
      <c r="CB5" t="s">
        <v>732</v>
      </c>
      <c r="CC5" t="s">
        <v>918</v>
      </c>
      <c r="CD5">
        <v>28344</v>
      </c>
      <c r="CE5">
        <v>3157</v>
      </c>
      <c r="CF5">
        <v>65.429791137500004</v>
      </c>
      <c r="CG5">
        <v>79025</v>
      </c>
      <c r="CH5">
        <v>5655</v>
      </c>
      <c r="CI5">
        <v>77.242632078499994</v>
      </c>
      <c r="CJ5">
        <v>82.5469496021</v>
      </c>
      <c r="CL5" t="s">
        <v>1038</v>
      </c>
      <c r="CM5" t="s">
        <v>732</v>
      </c>
      <c r="CN5" t="s">
        <v>918</v>
      </c>
      <c r="CO5">
        <v>28344</v>
      </c>
      <c r="CP5">
        <v>3157</v>
      </c>
      <c r="CQ5">
        <v>65.429791137500004</v>
      </c>
      <c r="CR5">
        <v>79025</v>
      </c>
      <c r="CS5">
        <v>5655</v>
      </c>
      <c r="CT5">
        <v>77.242632078499994</v>
      </c>
      <c r="CU5">
        <v>82.5469496021</v>
      </c>
      <c r="CW5" t="s">
        <v>1038</v>
      </c>
      <c r="CX5" t="s">
        <v>732</v>
      </c>
      <c r="CY5" t="s">
        <v>918</v>
      </c>
      <c r="CZ5">
        <v>28344</v>
      </c>
      <c r="DA5">
        <v>3157</v>
      </c>
      <c r="DB5">
        <v>65.429791137500004</v>
      </c>
      <c r="DC5">
        <v>79025</v>
      </c>
      <c r="DD5">
        <v>5655</v>
      </c>
      <c r="DE5">
        <v>77.242632078499994</v>
      </c>
      <c r="DF5">
        <v>82.5469496021</v>
      </c>
      <c r="DH5" t="s">
        <v>1038</v>
      </c>
      <c r="DI5" t="s">
        <v>732</v>
      </c>
      <c r="DJ5" t="s">
        <v>918</v>
      </c>
      <c r="DK5">
        <v>28344</v>
      </c>
      <c r="DL5">
        <v>3157</v>
      </c>
      <c r="DM5">
        <v>65.429791137500004</v>
      </c>
      <c r="DN5">
        <v>79025</v>
      </c>
      <c r="DO5">
        <v>5655</v>
      </c>
      <c r="DP5">
        <v>77.242632078499994</v>
      </c>
      <c r="DQ5">
        <v>82.5469496021</v>
      </c>
    </row>
    <row r="6" spans="2:121" x14ac:dyDescent="0.2">
      <c r="B6" t="s">
        <v>96</v>
      </c>
      <c r="C6">
        <v>111975</v>
      </c>
      <c r="D6">
        <v>67804</v>
      </c>
      <c r="F6" t="s">
        <v>41</v>
      </c>
      <c r="G6">
        <v>756</v>
      </c>
      <c r="H6">
        <v>108.27910052910001</v>
      </c>
      <c r="I6">
        <v>2527</v>
      </c>
      <c r="J6">
        <v>372</v>
      </c>
      <c r="K6">
        <v>1092</v>
      </c>
      <c r="L6">
        <v>286</v>
      </c>
      <c r="M6">
        <v>322</v>
      </c>
      <c r="N6">
        <v>236</v>
      </c>
      <c r="O6">
        <v>207</v>
      </c>
      <c r="P6">
        <v>98</v>
      </c>
      <c r="Q6">
        <v>0</v>
      </c>
      <c r="R6">
        <v>8</v>
      </c>
      <c r="T6" t="s">
        <v>212</v>
      </c>
      <c r="U6">
        <v>5434</v>
      </c>
      <c r="V6">
        <v>55.175745307299998</v>
      </c>
      <c r="W6">
        <v>6762</v>
      </c>
      <c r="X6">
        <v>216</v>
      </c>
      <c r="Y6">
        <v>6743</v>
      </c>
      <c r="Z6">
        <v>125</v>
      </c>
      <c r="AA6">
        <v>54</v>
      </c>
      <c r="AB6">
        <v>25</v>
      </c>
      <c r="AC6">
        <v>234</v>
      </c>
      <c r="AD6">
        <v>68</v>
      </c>
      <c r="AE6">
        <v>8313</v>
      </c>
      <c r="AF6">
        <v>1336</v>
      </c>
      <c r="AH6" t="s">
        <v>412</v>
      </c>
      <c r="AI6">
        <v>3419</v>
      </c>
      <c r="AJ6">
        <v>336.4106463878</v>
      </c>
      <c r="AK6">
        <v>3259</v>
      </c>
      <c r="AL6">
        <v>602</v>
      </c>
      <c r="AM6">
        <v>4941</v>
      </c>
      <c r="AN6">
        <v>3045</v>
      </c>
      <c r="AO6">
        <v>1737</v>
      </c>
      <c r="AP6">
        <v>1487</v>
      </c>
      <c r="AQ6">
        <v>2491</v>
      </c>
      <c r="AR6">
        <v>1497</v>
      </c>
      <c r="AS6">
        <v>410</v>
      </c>
      <c r="AT6">
        <v>92</v>
      </c>
      <c r="AV6" t="s">
        <v>416</v>
      </c>
      <c r="AW6">
        <v>96</v>
      </c>
      <c r="AX6">
        <v>100.1666666667</v>
      </c>
      <c r="AY6">
        <v>161</v>
      </c>
      <c r="AZ6">
        <v>26</v>
      </c>
      <c r="BA6">
        <v>124</v>
      </c>
      <c r="BB6">
        <v>35</v>
      </c>
      <c r="BC6">
        <v>1</v>
      </c>
      <c r="BE6">
        <v>13</v>
      </c>
      <c r="BF6">
        <v>2</v>
      </c>
      <c r="BG6">
        <v>7</v>
      </c>
      <c r="BH6">
        <v>33</v>
      </c>
      <c r="BJ6" t="s">
        <v>585</v>
      </c>
      <c r="BK6" t="s">
        <v>386</v>
      </c>
      <c r="BL6">
        <v>6122</v>
      </c>
      <c r="BM6">
        <v>1714</v>
      </c>
      <c r="BN6">
        <v>100.85641947080001</v>
      </c>
      <c r="BO6">
        <v>10579</v>
      </c>
      <c r="BP6">
        <v>906</v>
      </c>
      <c r="BQ6">
        <v>150.4267889214</v>
      </c>
      <c r="BR6">
        <v>135.82450331129999</v>
      </c>
      <c r="BS6">
        <v>5914</v>
      </c>
      <c r="BT6">
        <v>1609</v>
      </c>
      <c r="BU6">
        <v>98.779168075800001</v>
      </c>
      <c r="BV6">
        <v>10241</v>
      </c>
      <c r="BW6">
        <v>864</v>
      </c>
      <c r="BX6">
        <v>148.32360121080001</v>
      </c>
      <c r="BY6">
        <v>133.2210648148</v>
      </c>
      <c r="CA6" t="s">
        <v>1039</v>
      </c>
      <c r="CB6" t="s">
        <v>732</v>
      </c>
      <c r="CC6" t="s">
        <v>918</v>
      </c>
      <c r="CD6">
        <v>8495</v>
      </c>
      <c r="CE6">
        <v>2239</v>
      </c>
      <c r="CF6">
        <v>86.990700411999995</v>
      </c>
      <c r="CG6">
        <v>13056</v>
      </c>
      <c r="CH6">
        <v>1483</v>
      </c>
      <c r="CI6">
        <v>145.3280484069</v>
      </c>
      <c r="CJ6">
        <v>137.26230613620001</v>
      </c>
      <c r="CL6" t="s">
        <v>1039</v>
      </c>
      <c r="CM6" t="s">
        <v>732</v>
      </c>
      <c r="CN6" t="s">
        <v>918</v>
      </c>
      <c r="CO6">
        <v>8495</v>
      </c>
      <c r="CP6">
        <v>2239</v>
      </c>
      <c r="CQ6">
        <v>86.990700411999995</v>
      </c>
      <c r="CR6">
        <v>13056</v>
      </c>
      <c r="CS6">
        <v>1483</v>
      </c>
      <c r="CT6">
        <v>145.3280484069</v>
      </c>
      <c r="CU6">
        <v>137.26230613620001</v>
      </c>
      <c r="CW6" t="s">
        <v>1039</v>
      </c>
      <c r="CX6" t="s">
        <v>732</v>
      </c>
      <c r="CY6" t="s">
        <v>918</v>
      </c>
      <c r="CZ6">
        <v>8495</v>
      </c>
      <c r="DA6">
        <v>2239</v>
      </c>
      <c r="DB6">
        <v>86.990700411999995</v>
      </c>
      <c r="DC6">
        <v>13056</v>
      </c>
      <c r="DD6">
        <v>1483</v>
      </c>
      <c r="DE6">
        <v>145.3280484069</v>
      </c>
      <c r="DF6">
        <v>137.26230613620001</v>
      </c>
      <c r="DH6" t="s">
        <v>1039</v>
      </c>
      <c r="DI6" t="s">
        <v>732</v>
      </c>
      <c r="DJ6" t="s">
        <v>918</v>
      </c>
      <c r="DK6">
        <v>8495</v>
      </c>
      <c r="DL6">
        <v>2239</v>
      </c>
      <c r="DM6">
        <v>86.990700411999995</v>
      </c>
      <c r="DN6">
        <v>13056</v>
      </c>
      <c r="DO6">
        <v>1483</v>
      </c>
      <c r="DP6">
        <v>145.3280484069</v>
      </c>
      <c r="DQ6">
        <v>137.26230613620001</v>
      </c>
    </row>
    <row r="7" spans="2:121" x14ac:dyDescent="0.2">
      <c r="B7" t="s">
        <v>111</v>
      </c>
      <c r="C7">
        <v>8530</v>
      </c>
      <c r="D7">
        <v>501</v>
      </c>
      <c r="F7" t="s">
        <v>31</v>
      </c>
      <c r="G7">
        <v>824</v>
      </c>
      <c r="H7">
        <v>133.55339805829999</v>
      </c>
      <c r="I7">
        <v>2673</v>
      </c>
      <c r="J7">
        <v>664</v>
      </c>
      <c r="K7">
        <v>1264</v>
      </c>
      <c r="L7">
        <v>394</v>
      </c>
      <c r="M7">
        <v>248</v>
      </c>
      <c r="N7">
        <v>114</v>
      </c>
      <c r="O7">
        <v>435</v>
      </c>
      <c r="P7">
        <v>278</v>
      </c>
      <c r="Q7">
        <v>0</v>
      </c>
      <c r="R7">
        <v>7</v>
      </c>
      <c r="T7" t="s">
        <v>463</v>
      </c>
      <c r="U7">
        <v>26954</v>
      </c>
      <c r="V7">
        <v>78.233917043899993</v>
      </c>
      <c r="W7">
        <v>32859</v>
      </c>
      <c r="X7">
        <v>5271</v>
      </c>
      <c r="Y7">
        <v>34032</v>
      </c>
      <c r="Z7">
        <v>5878</v>
      </c>
      <c r="AA7">
        <v>315</v>
      </c>
      <c r="AB7">
        <v>282</v>
      </c>
      <c r="AC7">
        <v>2080</v>
      </c>
      <c r="AD7">
        <v>564</v>
      </c>
      <c r="AE7">
        <v>11389</v>
      </c>
      <c r="AF7">
        <v>6336</v>
      </c>
      <c r="AH7" t="s">
        <v>408</v>
      </c>
      <c r="AI7">
        <v>24336</v>
      </c>
      <c r="AJ7">
        <v>404.27231262330002</v>
      </c>
      <c r="AK7">
        <v>30816</v>
      </c>
      <c r="AL7">
        <v>6979</v>
      </c>
      <c r="AM7">
        <v>36689</v>
      </c>
      <c r="AN7">
        <v>26250</v>
      </c>
      <c r="AO7">
        <v>9993</v>
      </c>
      <c r="AP7">
        <v>7992</v>
      </c>
      <c r="AQ7">
        <v>15217</v>
      </c>
      <c r="AR7">
        <v>10231</v>
      </c>
      <c r="AS7">
        <v>64</v>
      </c>
      <c r="AT7">
        <v>152</v>
      </c>
      <c r="AV7" t="s">
        <v>395</v>
      </c>
      <c r="AW7">
        <v>616</v>
      </c>
      <c r="AX7">
        <v>61.574675324700003</v>
      </c>
      <c r="AY7">
        <v>819</v>
      </c>
      <c r="AZ7">
        <v>96</v>
      </c>
      <c r="BA7">
        <v>740</v>
      </c>
      <c r="BB7">
        <v>52</v>
      </c>
      <c r="BC7">
        <v>1</v>
      </c>
      <c r="BE7">
        <v>53</v>
      </c>
      <c r="BF7">
        <v>11</v>
      </c>
      <c r="BG7">
        <v>113</v>
      </c>
      <c r="BH7">
        <v>128</v>
      </c>
      <c r="BJ7" t="s">
        <v>632</v>
      </c>
      <c r="BK7" t="s">
        <v>386</v>
      </c>
      <c r="BL7">
        <v>626</v>
      </c>
      <c r="BM7">
        <v>51</v>
      </c>
      <c r="BN7">
        <v>59.543130990400002</v>
      </c>
      <c r="BO7">
        <v>2108</v>
      </c>
      <c r="BP7">
        <v>231</v>
      </c>
      <c r="BQ7">
        <v>86.646584440200002</v>
      </c>
      <c r="BR7">
        <v>70.281385281400006</v>
      </c>
      <c r="BS7">
        <v>1377</v>
      </c>
      <c r="BT7">
        <v>284</v>
      </c>
      <c r="BU7">
        <v>92.713870733500002</v>
      </c>
      <c r="BV7">
        <v>3650</v>
      </c>
      <c r="BW7">
        <v>490</v>
      </c>
      <c r="BX7">
        <v>115.42876712330001</v>
      </c>
      <c r="BY7">
        <v>98.942857142899996</v>
      </c>
      <c r="CA7" t="s">
        <v>412</v>
      </c>
      <c r="CB7" t="s">
        <v>768</v>
      </c>
      <c r="CC7" t="s">
        <v>994</v>
      </c>
      <c r="CD7">
        <v>3225</v>
      </c>
      <c r="CE7">
        <v>574</v>
      </c>
      <c r="CF7">
        <v>76.960930232600006</v>
      </c>
      <c r="CG7">
        <v>7505</v>
      </c>
      <c r="CH7">
        <v>718</v>
      </c>
      <c r="CI7">
        <v>119.08820786139999</v>
      </c>
      <c r="CJ7">
        <v>100.90947075210001</v>
      </c>
      <c r="CL7" t="s">
        <v>412</v>
      </c>
      <c r="CM7" t="s">
        <v>749</v>
      </c>
      <c r="CN7" t="s">
        <v>748</v>
      </c>
      <c r="CO7">
        <v>311</v>
      </c>
      <c r="CP7">
        <v>29</v>
      </c>
      <c r="CQ7">
        <v>62.781350482299999</v>
      </c>
      <c r="CR7">
        <v>1166</v>
      </c>
      <c r="CS7">
        <v>104</v>
      </c>
      <c r="CT7">
        <v>65.496569468299995</v>
      </c>
      <c r="CU7">
        <v>67.25</v>
      </c>
      <c r="CW7" t="s">
        <v>412</v>
      </c>
      <c r="CX7" t="s">
        <v>759</v>
      </c>
      <c r="CY7" t="s">
        <v>758</v>
      </c>
      <c r="CZ7">
        <v>50</v>
      </c>
      <c r="DA7">
        <v>13</v>
      </c>
      <c r="DB7">
        <v>81.22</v>
      </c>
      <c r="DC7">
        <v>77</v>
      </c>
      <c r="DD7">
        <v>14</v>
      </c>
      <c r="DE7">
        <v>138.9090909091</v>
      </c>
      <c r="DF7">
        <v>129.78571428570001</v>
      </c>
      <c r="DH7" t="s">
        <v>412</v>
      </c>
      <c r="DI7" t="s">
        <v>739</v>
      </c>
      <c r="DJ7" t="s">
        <v>738</v>
      </c>
      <c r="DK7">
        <v>37</v>
      </c>
      <c r="DL7">
        <v>7</v>
      </c>
      <c r="DM7">
        <v>76</v>
      </c>
      <c r="DN7">
        <v>64</v>
      </c>
      <c r="DO7">
        <v>2</v>
      </c>
      <c r="DP7">
        <v>131.015625</v>
      </c>
      <c r="DQ7">
        <v>68</v>
      </c>
    </row>
    <row r="8" spans="2:121" x14ac:dyDescent="0.2">
      <c r="B8" t="s">
        <v>105</v>
      </c>
      <c r="C8">
        <v>7555</v>
      </c>
      <c r="D8">
        <v>5876</v>
      </c>
      <c r="F8" t="s">
        <v>32</v>
      </c>
      <c r="G8">
        <v>2031</v>
      </c>
      <c r="H8">
        <v>481.6450024618</v>
      </c>
      <c r="I8">
        <v>1104</v>
      </c>
      <c r="J8">
        <v>308</v>
      </c>
      <c r="K8">
        <v>2731</v>
      </c>
      <c r="L8">
        <v>2201</v>
      </c>
      <c r="M8">
        <v>2090</v>
      </c>
      <c r="N8">
        <v>1786</v>
      </c>
      <c r="O8">
        <v>569</v>
      </c>
      <c r="P8">
        <v>306</v>
      </c>
      <c r="Q8">
        <v>0</v>
      </c>
      <c r="R8">
        <v>4</v>
      </c>
      <c r="AH8" t="s">
        <v>404</v>
      </c>
      <c r="AI8">
        <v>6712</v>
      </c>
      <c r="AJ8">
        <v>437.00089392130002</v>
      </c>
      <c r="AK8">
        <v>6714</v>
      </c>
      <c r="AL8">
        <v>1799</v>
      </c>
      <c r="AM8">
        <v>9862</v>
      </c>
      <c r="AN8">
        <v>6951</v>
      </c>
      <c r="AO8">
        <v>3354</v>
      </c>
      <c r="AP8">
        <v>2654</v>
      </c>
      <c r="AQ8">
        <v>1836</v>
      </c>
      <c r="AR8">
        <v>1118</v>
      </c>
      <c r="AS8">
        <v>7</v>
      </c>
      <c r="AT8">
        <v>59</v>
      </c>
      <c r="AV8" t="s">
        <v>406</v>
      </c>
      <c r="AW8">
        <v>94</v>
      </c>
      <c r="AX8">
        <v>57.2446808511</v>
      </c>
      <c r="AY8">
        <v>153</v>
      </c>
      <c r="AZ8">
        <v>3</v>
      </c>
      <c r="BA8">
        <v>119</v>
      </c>
      <c r="BB8">
        <v>6</v>
      </c>
      <c r="BC8">
        <v>0</v>
      </c>
      <c r="BE8">
        <v>7</v>
      </c>
      <c r="BF8">
        <v>2</v>
      </c>
      <c r="BG8">
        <v>283</v>
      </c>
      <c r="BH8">
        <v>26</v>
      </c>
      <c r="BJ8" t="s">
        <v>620</v>
      </c>
      <c r="BK8" t="s">
        <v>386</v>
      </c>
      <c r="BL8">
        <v>16757</v>
      </c>
      <c r="BM8">
        <v>4362</v>
      </c>
      <c r="BN8">
        <v>96.399355493200005</v>
      </c>
      <c r="BO8">
        <v>27061</v>
      </c>
      <c r="BP8">
        <v>2026</v>
      </c>
      <c r="BQ8">
        <v>145.80325930309999</v>
      </c>
      <c r="BR8">
        <v>137.73247778870001</v>
      </c>
      <c r="BS8">
        <v>14393</v>
      </c>
      <c r="BT8">
        <v>3264</v>
      </c>
      <c r="BU8">
        <v>84.282290002099998</v>
      </c>
      <c r="BV8">
        <v>19060</v>
      </c>
      <c r="BW8">
        <v>1521</v>
      </c>
      <c r="BX8">
        <v>135.52864637990001</v>
      </c>
      <c r="BY8">
        <v>124.8612754767</v>
      </c>
      <c r="CA8" t="s">
        <v>404</v>
      </c>
      <c r="CB8" t="s">
        <v>768</v>
      </c>
      <c r="CC8" t="s">
        <v>995</v>
      </c>
      <c r="CD8">
        <v>6317</v>
      </c>
      <c r="CE8">
        <v>1702</v>
      </c>
      <c r="CF8">
        <v>97.771568782599999</v>
      </c>
      <c r="CG8">
        <v>11778</v>
      </c>
      <c r="CH8">
        <v>986</v>
      </c>
      <c r="CI8">
        <v>138.35005943280001</v>
      </c>
      <c r="CJ8">
        <v>127.9330628803</v>
      </c>
      <c r="CL8" t="s">
        <v>404</v>
      </c>
      <c r="CM8" t="s">
        <v>749</v>
      </c>
      <c r="CN8" t="s">
        <v>750</v>
      </c>
      <c r="CO8">
        <v>371</v>
      </c>
      <c r="CP8">
        <v>24</v>
      </c>
      <c r="CQ8">
        <v>57.582210242599999</v>
      </c>
      <c r="CR8">
        <v>1100</v>
      </c>
      <c r="CS8">
        <v>87</v>
      </c>
      <c r="CT8">
        <v>67.390909090899996</v>
      </c>
      <c r="CU8">
        <v>73.597701149399995</v>
      </c>
      <c r="CW8" t="s">
        <v>404</v>
      </c>
      <c r="CX8" t="s">
        <v>759</v>
      </c>
      <c r="CY8" t="s">
        <v>760</v>
      </c>
      <c r="CZ8">
        <v>214</v>
      </c>
      <c r="DA8">
        <v>42</v>
      </c>
      <c r="DB8">
        <v>81.275700934599996</v>
      </c>
      <c r="DC8">
        <v>417</v>
      </c>
      <c r="DD8">
        <v>64</v>
      </c>
      <c r="DE8">
        <v>138.5947242206</v>
      </c>
      <c r="DF8">
        <v>139.015625</v>
      </c>
      <c r="DH8" t="s">
        <v>404</v>
      </c>
      <c r="DI8" t="s">
        <v>739</v>
      </c>
      <c r="DJ8" t="s">
        <v>740</v>
      </c>
      <c r="DK8">
        <v>294</v>
      </c>
      <c r="DL8">
        <v>52</v>
      </c>
      <c r="DM8">
        <v>70.489795918400006</v>
      </c>
      <c r="DN8">
        <v>648</v>
      </c>
      <c r="DO8">
        <v>55</v>
      </c>
      <c r="DP8">
        <v>122.549382716</v>
      </c>
      <c r="DQ8">
        <v>96.036363636399997</v>
      </c>
    </row>
    <row r="9" spans="2:121" x14ac:dyDescent="0.2">
      <c r="B9" t="s">
        <v>20</v>
      </c>
      <c r="C9">
        <v>305</v>
      </c>
      <c r="D9">
        <v>154</v>
      </c>
      <c r="F9" t="s">
        <v>66</v>
      </c>
      <c r="G9">
        <v>6029</v>
      </c>
      <c r="H9">
        <v>471.24879747889997</v>
      </c>
      <c r="I9">
        <v>4703</v>
      </c>
      <c r="J9">
        <v>1027</v>
      </c>
      <c r="K9">
        <v>7446</v>
      </c>
      <c r="L9">
        <v>5676</v>
      </c>
      <c r="M9">
        <v>2907</v>
      </c>
      <c r="N9">
        <v>2738</v>
      </c>
      <c r="O9">
        <v>2266</v>
      </c>
      <c r="P9">
        <v>1377</v>
      </c>
      <c r="Q9">
        <v>0</v>
      </c>
      <c r="R9">
        <v>88</v>
      </c>
      <c r="AH9" t="s">
        <v>374</v>
      </c>
      <c r="AI9">
        <v>957</v>
      </c>
      <c r="AJ9">
        <v>312.97074190180001</v>
      </c>
      <c r="AK9">
        <v>1720</v>
      </c>
      <c r="AL9">
        <v>451</v>
      </c>
      <c r="AM9">
        <v>2571</v>
      </c>
      <c r="AN9">
        <v>1587</v>
      </c>
      <c r="AO9">
        <v>626</v>
      </c>
      <c r="AP9">
        <v>404</v>
      </c>
      <c r="AQ9">
        <v>1075</v>
      </c>
      <c r="AR9">
        <v>803</v>
      </c>
      <c r="AS9">
        <v>302</v>
      </c>
      <c r="AT9">
        <v>5</v>
      </c>
      <c r="AV9" t="s">
        <v>413</v>
      </c>
      <c r="AW9">
        <v>283</v>
      </c>
      <c r="AX9">
        <v>56.897526501800002</v>
      </c>
      <c r="AY9">
        <v>275</v>
      </c>
      <c r="AZ9">
        <v>12</v>
      </c>
      <c r="BA9">
        <v>339</v>
      </c>
      <c r="BB9">
        <v>9</v>
      </c>
      <c r="BC9">
        <v>3</v>
      </c>
      <c r="BD9">
        <v>3</v>
      </c>
      <c r="BE9">
        <v>7</v>
      </c>
      <c r="BF9">
        <v>4</v>
      </c>
      <c r="BG9">
        <v>661</v>
      </c>
      <c r="BH9">
        <v>64</v>
      </c>
      <c r="BJ9" t="s">
        <v>556</v>
      </c>
      <c r="BK9" t="s">
        <v>386</v>
      </c>
      <c r="BL9">
        <v>4353</v>
      </c>
      <c r="BM9">
        <v>1443</v>
      </c>
      <c r="BN9">
        <v>110.5178038135</v>
      </c>
      <c r="BO9">
        <v>5539</v>
      </c>
      <c r="BP9">
        <v>351</v>
      </c>
      <c r="BQ9">
        <v>146.41397364150001</v>
      </c>
      <c r="BR9">
        <v>147.45868945870001</v>
      </c>
      <c r="BS9">
        <v>1667</v>
      </c>
      <c r="BT9">
        <v>730</v>
      </c>
      <c r="BU9">
        <v>137.00539892020001</v>
      </c>
      <c r="BV9">
        <v>7065</v>
      </c>
      <c r="BW9">
        <v>607</v>
      </c>
      <c r="BX9">
        <v>149.66935598020001</v>
      </c>
      <c r="BY9">
        <v>148.00988467869999</v>
      </c>
      <c r="CA9" t="s">
        <v>388</v>
      </c>
      <c r="CB9" t="s">
        <v>768</v>
      </c>
      <c r="CC9" t="s">
        <v>996</v>
      </c>
      <c r="CD9">
        <v>5530</v>
      </c>
      <c r="CE9">
        <v>1392</v>
      </c>
      <c r="CF9">
        <v>92.152622061499997</v>
      </c>
      <c r="CG9">
        <v>10482</v>
      </c>
      <c r="CH9">
        <v>856</v>
      </c>
      <c r="CI9">
        <v>136.00620110669999</v>
      </c>
      <c r="CJ9">
        <v>126.91238317760001</v>
      </c>
      <c r="CL9" t="s">
        <v>388</v>
      </c>
      <c r="CM9" t="s">
        <v>749</v>
      </c>
      <c r="CN9" t="s">
        <v>751</v>
      </c>
      <c r="CO9">
        <v>399</v>
      </c>
      <c r="CP9">
        <v>58</v>
      </c>
      <c r="CQ9">
        <v>66.829573934799996</v>
      </c>
      <c r="CR9">
        <v>1527</v>
      </c>
      <c r="CS9">
        <v>110</v>
      </c>
      <c r="CT9">
        <v>67.371316306500006</v>
      </c>
      <c r="CU9">
        <v>65.872727272700004</v>
      </c>
      <c r="CW9" t="s">
        <v>388</v>
      </c>
      <c r="CX9" t="s">
        <v>759</v>
      </c>
      <c r="CY9" t="s">
        <v>761</v>
      </c>
      <c r="CZ9">
        <v>90</v>
      </c>
      <c r="DA9">
        <v>21</v>
      </c>
      <c r="DB9">
        <v>82.4</v>
      </c>
      <c r="DC9">
        <v>99</v>
      </c>
      <c r="DD9">
        <v>11</v>
      </c>
      <c r="DE9">
        <v>146.7070707071</v>
      </c>
      <c r="DF9">
        <v>114.9090909091</v>
      </c>
      <c r="DH9" t="s">
        <v>388</v>
      </c>
      <c r="DI9" t="s">
        <v>739</v>
      </c>
      <c r="DJ9" t="s">
        <v>741</v>
      </c>
      <c r="DK9">
        <v>126</v>
      </c>
      <c r="DL9">
        <v>25</v>
      </c>
      <c r="DM9">
        <v>76.150793650799997</v>
      </c>
      <c r="DN9">
        <v>231</v>
      </c>
      <c r="DO9">
        <v>13</v>
      </c>
      <c r="DP9">
        <v>121.5887445887</v>
      </c>
      <c r="DQ9">
        <v>116.76923076920001</v>
      </c>
    </row>
    <row r="10" spans="2:121" x14ac:dyDescent="0.2">
      <c r="B10" t="s">
        <v>121</v>
      </c>
      <c r="C10">
        <v>844</v>
      </c>
      <c r="D10">
        <v>378</v>
      </c>
      <c r="F10" t="s">
        <v>83</v>
      </c>
      <c r="G10">
        <v>17855</v>
      </c>
      <c r="H10">
        <v>318.5120694483</v>
      </c>
      <c r="I10">
        <v>18701</v>
      </c>
      <c r="J10">
        <v>4999</v>
      </c>
      <c r="K10">
        <v>28310</v>
      </c>
      <c r="L10">
        <v>20021</v>
      </c>
      <c r="M10">
        <v>12280</v>
      </c>
      <c r="N10">
        <v>9258</v>
      </c>
      <c r="O10">
        <v>3850</v>
      </c>
      <c r="P10">
        <v>2827</v>
      </c>
      <c r="Q10">
        <v>0</v>
      </c>
      <c r="R10">
        <v>18</v>
      </c>
      <c r="AH10" t="s">
        <v>424</v>
      </c>
      <c r="AI10">
        <v>792</v>
      </c>
      <c r="AJ10">
        <v>430.82449494949998</v>
      </c>
      <c r="AK10">
        <v>867</v>
      </c>
      <c r="AL10">
        <v>212</v>
      </c>
      <c r="AM10">
        <v>1062</v>
      </c>
      <c r="AN10">
        <v>765</v>
      </c>
      <c r="AO10">
        <v>238</v>
      </c>
      <c r="AP10">
        <v>185</v>
      </c>
      <c r="AQ10">
        <v>367</v>
      </c>
      <c r="AR10">
        <v>214</v>
      </c>
      <c r="AS10">
        <v>89</v>
      </c>
      <c r="AT10">
        <v>1</v>
      </c>
      <c r="AV10" t="s">
        <v>376</v>
      </c>
      <c r="AW10">
        <v>1511</v>
      </c>
      <c r="AX10">
        <v>97.802779616099997</v>
      </c>
      <c r="AY10">
        <v>2747</v>
      </c>
      <c r="AZ10">
        <v>657</v>
      </c>
      <c r="BA10">
        <v>2110</v>
      </c>
      <c r="BB10">
        <v>609</v>
      </c>
      <c r="BC10">
        <v>2</v>
      </c>
      <c r="BD10">
        <v>2</v>
      </c>
      <c r="BE10">
        <v>139</v>
      </c>
      <c r="BF10">
        <v>25</v>
      </c>
      <c r="BG10">
        <v>156</v>
      </c>
      <c r="BH10">
        <v>465</v>
      </c>
      <c r="BJ10" t="s">
        <v>608</v>
      </c>
      <c r="BK10" t="s">
        <v>386</v>
      </c>
      <c r="BL10">
        <v>3109</v>
      </c>
      <c r="BM10">
        <v>527</v>
      </c>
      <c r="BN10">
        <v>74.889031842999998</v>
      </c>
      <c r="BO10">
        <v>7276</v>
      </c>
      <c r="BP10">
        <v>702</v>
      </c>
      <c r="BQ10">
        <v>119.9884551952</v>
      </c>
      <c r="BR10">
        <v>102.3162393162</v>
      </c>
      <c r="BS10">
        <v>3158</v>
      </c>
      <c r="BT10">
        <v>506</v>
      </c>
      <c r="BU10">
        <v>73.994300190000004</v>
      </c>
      <c r="BV10">
        <v>8069</v>
      </c>
      <c r="BW10">
        <v>689</v>
      </c>
      <c r="BX10">
        <v>128.18849919440001</v>
      </c>
      <c r="BY10">
        <v>102.95065312049999</v>
      </c>
      <c r="CA10" t="s">
        <v>390</v>
      </c>
      <c r="CB10" t="s">
        <v>768</v>
      </c>
      <c r="CC10" t="s">
        <v>997</v>
      </c>
      <c r="CD10">
        <v>4706</v>
      </c>
      <c r="CE10">
        <v>1573</v>
      </c>
      <c r="CF10">
        <v>115.96281342970001</v>
      </c>
      <c r="CG10">
        <v>6204</v>
      </c>
      <c r="CH10">
        <v>492</v>
      </c>
      <c r="CI10">
        <v>143.46518375240001</v>
      </c>
      <c r="CJ10">
        <v>172.8617886179</v>
      </c>
      <c r="CL10" t="s">
        <v>390</v>
      </c>
      <c r="CM10" t="s">
        <v>749</v>
      </c>
      <c r="CN10" t="s">
        <v>752</v>
      </c>
      <c r="CO10">
        <v>352</v>
      </c>
      <c r="CP10">
        <v>42</v>
      </c>
      <c r="CQ10">
        <v>65.309659090899999</v>
      </c>
      <c r="CR10">
        <v>1122</v>
      </c>
      <c r="CS10">
        <v>93</v>
      </c>
      <c r="CT10">
        <v>76.655971479499996</v>
      </c>
      <c r="CU10">
        <v>79.0107526882</v>
      </c>
      <c r="CW10" t="s">
        <v>390</v>
      </c>
      <c r="CX10" t="s">
        <v>759</v>
      </c>
      <c r="CY10" t="s">
        <v>762</v>
      </c>
      <c r="CZ10">
        <v>68</v>
      </c>
      <c r="DA10">
        <v>23</v>
      </c>
      <c r="DB10">
        <v>96.632352941199997</v>
      </c>
      <c r="DC10">
        <v>106</v>
      </c>
      <c r="DD10">
        <v>12</v>
      </c>
      <c r="DE10">
        <v>150.8018867925</v>
      </c>
      <c r="DF10">
        <v>129.8333333333</v>
      </c>
      <c r="DH10" t="s">
        <v>390</v>
      </c>
      <c r="DI10" t="s">
        <v>739</v>
      </c>
      <c r="DJ10" t="s">
        <v>742</v>
      </c>
      <c r="DK10">
        <v>66</v>
      </c>
      <c r="DL10">
        <v>22</v>
      </c>
      <c r="DM10">
        <v>103.5757575758</v>
      </c>
      <c r="DN10">
        <v>114</v>
      </c>
      <c r="DO10">
        <v>5</v>
      </c>
      <c r="DP10">
        <v>138.87719298249999</v>
      </c>
      <c r="DQ10">
        <v>93.2</v>
      </c>
    </row>
    <row r="11" spans="2:121" x14ac:dyDescent="0.2">
      <c r="B11" t="s">
        <v>97</v>
      </c>
      <c r="C11">
        <v>160</v>
      </c>
      <c r="D11">
        <v>103</v>
      </c>
      <c r="F11" t="s">
        <v>77</v>
      </c>
      <c r="G11">
        <v>15851</v>
      </c>
      <c r="H11">
        <v>314.55233108319999</v>
      </c>
      <c r="I11">
        <v>20682</v>
      </c>
      <c r="J11">
        <v>4990</v>
      </c>
      <c r="K11">
        <v>19265</v>
      </c>
      <c r="L11">
        <v>12548</v>
      </c>
      <c r="M11">
        <v>4639</v>
      </c>
      <c r="N11">
        <v>3699</v>
      </c>
      <c r="O11">
        <v>12650</v>
      </c>
      <c r="P11">
        <v>8774</v>
      </c>
      <c r="Q11">
        <v>6</v>
      </c>
      <c r="R11">
        <v>266</v>
      </c>
      <c r="AH11" t="s">
        <v>415</v>
      </c>
      <c r="AI11">
        <v>425</v>
      </c>
      <c r="AJ11">
        <v>525.58117647059998</v>
      </c>
      <c r="AK11">
        <v>429</v>
      </c>
      <c r="AL11">
        <v>87</v>
      </c>
      <c r="AM11">
        <v>617</v>
      </c>
      <c r="AN11">
        <v>444</v>
      </c>
      <c r="AO11">
        <v>214</v>
      </c>
      <c r="AP11">
        <v>184</v>
      </c>
      <c r="AQ11">
        <v>352</v>
      </c>
      <c r="AR11">
        <v>267</v>
      </c>
      <c r="AS11">
        <v>38</v>
      </c>
      <c r="AT11">
        <v>0</v>
      </c>
      <c r="AV11" t="s">
        <v>427</v>
      </c>
      <c r="AW11">
        <v>317</v>
      </c>
      <c r="AX11">
        <v>59.738170347000001</v>
      </c>
      <c r="AY11">
        <v>435</v>
      </c>
      <c r="AZ11">
        <v>18</v>
      </c>
      <c r="BA11">
        <v>403</v>
      </c>
      <c r="BB11">
        <v>19</v>
      </c>
      <c r="BC11">
        <v>1</v>
      </c>
      <c r="BD11">
        <v>1</v>
      </c>
      <c r="BE11">
        <v>15</v>
      </c>
      <c r="BF11">
        <v>2</v>
      </c>
      <c r="BG11">
        <v>419</v>
      </c>
      <c r="BH11">
        <v>106</v>
      </c>
      <c r="BJ11" t="s">
        <v>610</v>
      </c>
      <c r="BK11" t="s">
        <v>386</v>
      </c>
      <c r="BL11">
        <v>5385</v>
      </c>
      <c r="BM11">
        <v>922</v>
      </c>
      <c r="BN11">
        <v>79.724791086400003</v>
      </c>
      <c r="BO11">
        <v>14268</v>
      </c>
      <c r="BP11">
        <v>1196</v>
      </c>
      <c r="BQ11">
        <v>116.0646902159</v>
      </c>
      <c r="BR11">
        <v>105.40301003339999</v>
      </c>
      <c r="BS11">
        <v>6545</v>
      </c>
      <c r="BT11">
        <v>1407</v>
      </c>
      <c r="BU11">
        <v>88.641405653199996</v>
      </c>
      <c r="BV11">
        <v>19108</v>
      </c>
      <c r="BW11">
        <v>1385</v>
      </c>
      <c r="BX11">
        <v>126.3241050869</v>
      </c>
      <c r="BY11">
        <v>114.5667870036</v>
      </c>
      <c r="CA11" t="s">
        <v>419</v>
      </c>
      <c r="CB11" t="s">
        <v>768</v>
      </c>
      <c r="CC11" t="s">
        <v>998</v>
      </c>
      <c r="CD11">
        <v>682</v>
      </c>
      <c r="CE11">
        <v>55</v>
      </c>
      <c r="CF11">
        <v>60.395894428200002</v>
      </c>
      <c r="CG11">
        <v>2299</v>
      </c>
      <c r="CH11">
        <v>238</v>
      </c>
      <c r="CI11">
        <v>87.908655937399999</v>
      </c>
      <c r="CJ11">
        <v>69.672268907599999</v>
      </c>
      <c r="CL11" t="s">
        <v>419</v>
      </c>
      <c r="CM11" t="s">
        <v>749</v>
      </c>
      <c r="CN11" t="s">
        <v>753</v>
      </c>
      <c r="CO11">
        <v>106</v>
      </c>
      <c r="CP11">
        <v>6</v>
      </c>
      <c r="CQ11">
        <v>48.9811320755</v>
      </c>
      <c r="CR11">
        <v>343</v>
      </c>
      <c r="CS11">
        <v>17</v>
      </c>
      <c r="CT11">
        <v>58.699708454800003</v>
      </c>
      <c r="CU11">
        <v>50.882352941199997</v>
      </c>
      <c r="CW11" t="s">
        <v>419</v>
      </c>
      <c r="CX11" t="s">
        <v>759</v>
      </c>
      <c r="CY11" t="s">
        <v>763</v>
      </c>
      <c r="CZ11">
        <v>22</v>
      </c>
      <c r="DA11">
        <v>8</v>
      </c>
      <c r="DB11">
        <v>103.6818181818</v>
      </c>
      <c r="DC11">
        <v>36</v>
      </c>
      <c r="DD11">
        <v>7</v>
      </c>
      <c r="DE11">
        <v>139.3333333333</v>
      </c>
      <c r="DF11">
        <v>160.8571428571</v>
      </c>
      <c r="DH11" t="s">
        <v>419</v>
      </c>
      <c r="DI11" t="s">
        <v>739</v>
      </c>
      <c r="DJ11" t="s">
        <v>743</v>
      </c>
      <c r="DK11">
        <v>10</v>
      </c>
      <c r="DL11">
        <v>0</v>
      </c>
      <c r="DM11">
        <v>61.2</v>
      </c>
      <c r="DN11">
        <v>30</v>
      </c>
      <c r="DO11">
        <v>4</v>
      </c>
      <c r="DP11">
        <v>122.4</v>
      </c>
      <c r="DQ11">
        <v>102.75</v>
      </c>
    </row>
    <row r="12" spans="2:121" x14ac:dyDescent="0.2">
      <c r="B12" t="s">
        <v>22</v>
      </c>
      <c r="C12">
        <v>195433</v>
      </c>
      <c r="D12">
        <v>40581</v>
      </c>
      <c r="F12" t="s">
        <v>75</v>
      </c>
      <c r="G12">
        <v>3650</v>
      </c>
      <c r="H12">
        <v>205.17150684929999</v>
      </c>
      <c r="I12">
        <v>5638</v>
      </c>
      <c r="J12">
        <v>1230</v>
      </c>
      <c r="K12">
        <v>5186</v>
      </c>
      <c r="L12">
        <v>2710</v>
      </c>
      <c r="M12">
        <v>2066</v>
      </c>
      <c r="N12">
        <v>1782</v>
      </c>
      <c r="O12">
        <v>2567</v>
      </c>
      <c r="P12">
        <v>2292</v>
      </c>
      <c r="Q12">
        <v>1</v>
      </c>
      <c r="R12">
        <v>36</v>
      </c>
      <c r="T12" t="s">
        <v>649</v>
      </c>
      <c r="U12" t="s">
        <v>306</v>
      </c>
      <c r="V12" t="s">
        <v>133</v>
      </c>
      <c r="W12" t="s">
        <v>214</v>
      </c>
      <c r="X12" t="s">
        <v>215</v>
      </c>
      <c r="Y12" t="s">
        <v>216</v>
      </c>
      <c r="Z12" t="s">
        <v>217</v>
      </c>
      <c r="AA12" t="s">
        <v>218</v>
      </c>
      <c r="AB12" t="s">
        <v>219</v>
      </c>
      <c r="AC12" t="s">
        <v>220</v>
      </c>
      <c r="AD12" t="s">
        <v>221</v>
      </c>
      <c r="AE12" t="s">
        <v>222</v>
      </c>
      <c r="AF12" t="s">
        <v>223</v>
      </c>
      <c r="AH12" t="s">
        <v>426</v>
      </c>
      <c r="AI12">
        <v>19162</v>
      </c>
      <c r="AJ12">
        <v>325.60724350279997</v>
      </c>
      <c r="AK12">
        <v>23811</v>
      </c>
      <c r="AL12">
        <v>5440</v>
      </c>
      <c r="AM12">
        <v>26737</v>
      </c>
      <c r="AN12">
        <v>17269</v>
      </c>
      <c r="AO12">
        <v>7410</v>
      </c>
      <c r="AP12">
        <v>5649</v>
      </c>
      <c r="AQ12">
        <v>17874</v>
      </c>
      <c r="AR12">
        <v>12062</v>
      </c>
      <c r="AS12">
        <v>2210</v>
      </c>
      <c r="AT12">
        <v>292</v>
      </c>
      <c r="AV12" t="s">
        <v>390</v>
      </c>
      <c r="AW12">
        <v>380</v>
      </c>
      <c r="AX12">
        <v>58.663157894699999</v>
      </c>
      <c r="AY12">
        <v>312</v>
      </c>
      <c r="AZ12">
        <v>18</v>
      </c>
      <c r="BA12">
        <v>434</v>
      </c>
      <c r="BB12">
        <v>28</v>
      </c>
      <c r="BC12">
        <v>3</v>
      </c>
      <c r="BD12">
        <v>3</v>
      </c>
      <c r="BE12">
        <v>46</v>
      </c>
      <c r="BF12">
        <v>9</v>
      </c>
      <c r="BG12">
        <v>70</v>
      </c>
      <c r="BH12">
        <v>26</v>
      </c>
      <c r="BJ12" t="s">
        <v>552</v>
      </c>
      <c r="BK12" t="s">
        <v>386</v>
      </c>
      <c r="BL12">
        <v>5413</v>
      </c>
      <c r="BM12">
        <v>1384</v>
      </c>
      <c r="BN12">
        <v>92.174949196399993</v>
      </c>
      <c r="BO12">
        <v>9813</v>
      </c>
      <c r="BP12">
        <v>824</v>
      </c>
      <c r="BQ12">
        <v>140.64363599309999</v>
      </c>
      <c r="BR12">
        <v>129.5946601942</v>
      </c>
      <c r="BS12">
        <v>1279</v>
      </c>
      <c r="BT12">
        <v>510</v>
      </c>
      <c r="BU12">
        <v>117.3252541048</v>
      </c>
      <c r="BV12">
        <v>7446</v>
      </c>
      <c r="BW12">
        <v>646</v>
      </c>
      <c r="BX12">
        <v>138.5488853075</v>
      </c>
      <c r="BY12">
        <v>147.01857585139999</v>
      </c>
      <c r="CA12" t="s">
        <v>413</v>
      </c>
      <c r="CB12" t="s">
        <v>768</v>
      </c>
      <c r="CC12" t="s">
        <v>999</v>
      </c>
      <c r="CD12">
        <v>5250</v>
      </c>
      <c r="CE12">
        <v>796</v>
      </c>
      <c r="CF12">
        <v>71.341523809500003</v>
      </c>
      <c r="CG12">
        <v>14511</v>
      </c>
      <c r="CH12">
        <v>1092</v>
      </c>
      <c r="CI12">
        <v>101.1887533595</v>
      </c>
      <c r="CJ12">
        <v>83.399267399300001</v>
      </c>
      <c r="CL12" t="s">
        <v>413</v>
      </c>
      <c r="CM12" t="s">
        <v>749</v>
      </c>
      <c r="CN12" t="s">
        <v>754</v>
      </c>
      <c r="CO12">
        <v>459</v>
      </c>
      <c r="CP12">
        <v>30</v>
      </c>
      <c r="CQ12">
        <v>56.577342047899997</v>
      </c>
      <c r="CR12">
        <v>1659</v>
      </c>
      <c r="CS12">
        <v>108</v>
      </c>
      <c r="CT12">
        <v>66.259192284500003</v>
      </c>
      <c r="CU12">
        <v>64.888888888899999</v>
      </c>
      <c r="CW12" t="s">
        <v>413</v>
      </c>
      <c r="CX12" t="s">
        <v>759</v>
      </c>
      <c r="CY12" t="s">
        <v>764</v>
      </c>
      <c r="CZ12">
        <v>101</v>
      </c>
      <c r="DA12">
        <v>19</v>
      </c>
      <c r="DB12">
        <v>68.425742574300003</v>
      </c>
      <c r="DC12">
        <v>179</v>
      </c>
      <c r="DD12">
        <v>27</v>
      </c>
      <c r="DE12">
        <v>138.53631284919999</v>
      </c>
      <c r="DF12">
        <v>131.9259259259</v>
      </c>
      <c r="DH12" t="s">
        <v>413</v>
      </c>
      <c r="DI12" t="s">
        <v>739</v>
      </c>
      <c r="DJ12" t="s">
        <v>744</v>
      </c>
      <c r="DK12">
        <v>162</v>
      </c>
      <c r="DL12">
        <v>31</v>
      </c>
      <c r="DM12">
        <v>76.685185185199998</v>
      </c>
      <c r="DN12">
        <v>303</v>
      </c>
      <c r="DO12">
        <v>40</v>
      </c>
      <c r="DP12">
        <v>124.9372937294</v>
      </c>
      <c r="DQ12">
        <v>121.925</v>
      </c>
    </row>
    <row r="13" spans="2:121" x14ac:dyDescent="0.2">
      <c r="B13" t="s">
        <v>157</v>
      </c>
      <c r="C13">
        <v>3808</v>
      </c>
      <c r="D13">
        <v>3628</v>
      </c>
      <c r="F13" t="s">
        <v>70</v>
      </c>
      <c r="G13">
        <v>3664</v>
      </c>
      <c r="H13">
        <v>271.63346069869999</v>
      </c>
      <c r="I13">
        <v>2230</v>
      </c>
      <c r="J13">
        <v>634</v>
      </c>
      <c r="K13">
        <v>7488</v>
      </c>
      <c r="L13">
        <v>4886</v>
      </c>
      <c r="M13">
        <v>948</v>
      </c>
      <c r="N13">
        <v>580</v>
      </c>
      <c r="O13">
        <v>339</v>
      </c>
      <c r="P13">
        <v>163</v>
      </c>
      <c r="Q13">
        <v>0</v>
      </c>
      <c r="R13">
        <v>2</v>
      </c>
      <c r="T13" t="s">
        <v>386</v>
      </c>
      <c r="U13">
        <v>46211</v>
      </c>
      <c r="V13">
        <v>362.58477418799998</v>
      </c>
      <c r="W13">
        <v>62500</v>
      </c>
      <c r="X13">
        <v>15218</v>
      </c>
      <c r="Y13">
        <v>70906</v>
      </c>
      <c r="Z13">
        <v>46075</v>
      </c>
      <c r="AA13">
        <v>19613</v>
      </c>
      <c r="AB13">
        <v>14320</v>
      </c>
      <c r="AC13">
        <v>17309</v>
      </c>
      <c r="AD13">
        <v>9834</v>
      </c>
      <c r="AE13">
        <v>50</v>
      </c>
      <c r="AF13">
        <v>1128</v>
      </c>
      <c r="AH13" t="s">
        <v>382</v>
      </c>
      <c r="AI13">
        <v>13902</v>
      </c>
      <c r="AJ13">
        <v>358.3007480938</v>
      </c>
      <c r="AK13">
        <v>16803</v>
      </c>
      <c r="AL13">
        <v>4810</v>
      </c>
      <c r="AM13">
        <v>20815</v>
      </c>
      <c r="AN13">
        <v>14539</v>
      </c>
      <c r="AO13">
        <v>8168</v>
      </c>
      <c r="AP13">
        <v>6779</v>
      </c>
      <c r="AQ13">
        <v>12859</v>
      </c>
      <c r="AR13">
        <v>10565</v>
      </c>
      <c r="AS13">
        <v>1068</v>
      </c>
      <c r="AT13">
        <v>30</v>
      </c>
      <c r="AV13" t="s">
        <v>428</v>
      </c>
      <c r="AW13">
        <v>1837</v>
      </c>
      <c r="AX13">
        <v>87.412084921100003</v>
      </c>
      <c r="AY13">
        <v>601</v>
      </c>
      <c r="AZ13">
        <v>131</v>
      </c>
      <c r="BA13">
        <v>2130</v>
      </c>
      <c r="BB13">
        <v>415</v>
      </c>
      <c r="BC13">
        <v>5</v>
      </c>
      <c r="BD13">
        <v>4</v>
      </c>
      <c r="BE13">
        <v>32</v>
      </c>
      <c r="BF13">
        <v>15</v>
      </c>
      <c r="BG13">
        <v>60</v>
      </c>
      <c r="BH13">
        <v>112</v>
      </c>
      <c r="BJ13" t="s">
        <v>589</v>
      </c>
      <c r="BK13" t="s">
        <v>386</v>
      </c>
      <c r="BL13">
        <v>2208</v>
      </c>
      <c r="BM13">
        <v>626</v>
      </c>
      <c r="BN13">
        <v>93.190217391299996</v>
      </c>
      <c r="BO13">
        <v>3326</v>
      </c>
      <c r="BP13">
        <v>272</v>
      </c>
      <c r="BQ13">
        <v>138.13168971740001</v>
      </c>
      <c r="BR13">
        <v>121.4044117647</v>
      </c>
      <c r="BS13">
        <v>2470</v>
      </c>
      <c r="BT13">
        <v>964</v>
      </c>
      <c r="BU13">
        <v>108.5562753036</v>
      </c>
      <c r="BV13">
        <v>6194</v>
      </c>
      <c r="BW13">
        <v>390</v>
      </c>
      <c r="BX13">
        <v>155.90426218920001</v>
      </c>
      <c r="BY13">
        <v>147.38205128210001</v>
      </c>
      <c r="CA13" t="s">
        <v>411</v>
      </c>
      <c r="CB13" t="s">
        <v>768</v>
      </c>
      <c r="CC13" t="s">
        <v>1000</v>
      </c>
      <c r="CD13">
        <v>33802</v>
      </c>
      <c r="CE13">
        <v>7609</v>
      </c>
      <c r="CF13">
        <v>88.952073841800001</v>
      </c>
      <c r="CG13">
        <v>61999</v>
      </c>
      <c r="CH13">
        <v>5026</v>
      </c>
      <c r="CI13">
        <v>132.94264423620001</v>
      </c>
      <c r="CJ13">
        <v>121.1488261043</v>
      </c>
      <c r="CL13" t="s">
        <v>411</v>
      </c>
      <c r="CM13" t="s">
        <v>749</v>
      </c>
      <c r="CN13" t="s">
        <v>755</v>
      </c>
      <c r="CO13">
        <v>1930</v>
      </c>
      <c r="CP13">
        <v>154</v>
      </c>
      <c r="CQ13">
        <v>57.633678756499997</v>
      </c>
      <c r="CR13">
        <v>6455</v>
      </c>
      <c r="CS13">
        <v>495</v>
      </c>
      <c r="CT13">
        <v>67.5642137878</v>
      </c>
      <c r="CU13">
        <v>69.218181818199994</v>
      </c>
      <c r="CW13" t="s">
        <v>411</v>
      </c>
      <c r="CX13" t="s">
        <v>759</v>
      </c>
      <c r="CY13" t="s">
        <v>765</v>
      </c>
      <c r="CZ13">
        <v>1041</v>
      </c>
      <c r="DA13">
        <v>256</v>
      </c>
      <c r="DB13">
        <v>83.282420749300002</v>
      </c>
      <c r="DC13">
        <v>1579</v>
      </c>
      <c r="DD13">
        <v>230</v>
      </c>
      <c r="DE13">
        <v>139.43508549719999</v>
      </c>
      <c r="DF13">
        <v>128.76521739130001</v>
      </c>
      <c r="DH13" t="s">
        <v>411</v>
      </c>
      <c r="DI13" t="s">
        <v>739</v>
      </c>
      <c r="DJ13" t="s">
        <v>745</v>
      </c>
      <c r="DK13">
        <v>973</v>
      </c>
      <c r="DL13">
        <v>213</v>
      </c>
      <c r="DM13">
        <v>80.241521068899999</v>
      </c>
      <c r="DN13">
        <v>1689</v>
      </c>
      <c r="DO13">
        <v>156</v>
      </c>
      <c r="DP13">
        <v>131.3007696862</v>
      </c>
      <c r="DQ13">
        <v>110.7051282051</v>
      </c>
    </row>
    <row r="14" spans="2:121" x14ac:dyDescent="0.2">
      <c r="B14" t="s">
        <v>113</v>
      </c>
      <c r="C14">
        <v>16581</v>
      </c>
      <c r="D14">
        <v>4154</v>
      </c>
      <c r="F14" t="s">
        <v>45</v>
      </c>
      <c r="G14">
        <v>1496</v>
      </c>
      <c r="H14">
        <v>255.67312834219999</v>
      </c>
      <c r="I14">
        <v>2014</v>
      </c>
      <c r="J14">
        <v>350</v>
      </c>
      <c r="K14">
        <v>1883</v>
      </c>
      <c r="L14">
        <v>1171</v>
      </c>
      <c r="M14">
        <v>1063</v>
      </c>
      <c r="N14">
        <v>649</v>
      </c>
      <c r="O14">
        <v>251</v>
      </c>
      <c r="P14">
        <v>119</v>
      </c>
      <c r="Q14">
        <v>0</v>
      </c>
      <c r="R14">
        <v>1</v>
      </c>
      <c r="T14" t="s">
        <v>391</v>
      </c>
      <c r="U14">
        <v>34265</v>
      </c>
      <c r="V14">
        <v>345.7635488107</v>
      </c>
      <c r="W14">
        <v>54593</v>
      </c>
      <c r="X14">
        <v>11106</v>
      </c>
      <c r="Y14">
        <v>58605</v>
      </c>
      <c r="Z14">
        <v>32185</v>
      </c>
      <c r="AA14">
        <v>14712</v>
      </c>
      <c r="AB14">
        <v>10971</v>
      </c>
      <c r="AC14">
        <v>12963</v>
      </c>
      <c r="AD14">
        <v>8666</v>
      </c>
      <c r="AE14">
        <v>8079</v>
      </c>
      <c r="AF14">
        <v>1039</v>
      </c>
      <c r="AH14" t="s">
        <v>429</v>
      </c>
      <c r="AI14">
        <v>1367</v>
      </c>
      <c r="AJ14">
        <v>290.49963423560001</v>
      </c>
      <c r="AK14">
        <v>1699</v>
      </c>
      <c r="AL14">
        <v>324</v>
      </c>
      <c r="AM14">
        <v>1982</v>
      </c>
      <c r="AN14">
        <v>1272</v>
      </c>
      <c r="AO14">
        <v>1089</v>
      </c>
      <c r="AP14">
        <v>667</v>
      </c>
      <c r="AQ14">
        <v>618</v>
      </c>
      <c r="AR14">
        <v>346</v>
      </c>
      <c r="AS14">
        <v>3</v>
      </c>
      <c r="AT14">
        <v>5</v>
      </c>
      <c r="AV14" t="s">
        <v>396</v>
      </c>
      <c r="AW14">
        <v>817</v>
      </c>
      <c r="AX14">
        <v>61.920440636499997</v>
      </c>
      <c r="AY14">
        <v>1083</v>
      </c>
      <c r="AZ14">
        <v>111</v>
      </c>
      <c r="BA14">
        <v>986</v>
      </c>
      <c r="BB14">
        <v>79</v>
      </c>
      <c r="BC14">
        <v>1</v>
      </c>
      <c r="BD14">
        <v>1</v>
      </c>
      <c r="BE14">
        <v>71</v>
      </c>
      <c r="BF14">
        <v>8</v>
      </c>
      <c r="BG14">
        <v>108</v>
      </c>
      <c r="BH14">
        <v>98</v>
      </c>
      <c r="BJ14" t="s">
        <v>606</v>
      </c>
      <c r="BK14" t="s">
        <v>386</v>
      </c>
      <c r="BL14">
        <v>15813</v>
      </c>
      <c r="BM14">
        <v>3075</v>
      </c>
      <c r="BN14">
        <v>82.912856510500006</v>
      </c>
      <c r="BO14">
        <v>30221</v>
      </c>
      <c r="BP14">
        <v>2647</v>
      </c>
      <c r="BQ14">
        <v>134.32480725319999</v>
      </c>
      <c r="BR14">
        <v>118.4182092935</v>
      </c>
      <c r="BS14">
        <v>14721</v>
      </c>
      <c r="BT14">
        <v>2458</v>
      </c>
      <c r="BU14">
        <v>76.665987365000007</v>
      </c>
      <c r="BV14">
        <v>28765</v>
      </c>
      <c r="BW14">
        <v>2419</v>
      </c>
      <c r="BX14">
        <v>133.2255866504</v>
      </c>
      <c r="BY14">
        <v>114.6465481604</v>
      </c>
      <c r="CA14" t="s">
        <v>407</v>
      </c>
      <c r="CB14" t="s">
        <v>768</v>
      </c>
      <c r="CC14" t="s">
        <v>1001</v>
      </c>
      <c r="CD14">
        <v>2020</v>
      </c>
      <c r="CE14">
        <v>641</v>
      </c>
      <c r="CF14">
        <v>100.852970297</v>
      </c>
      <c r="CG14">
        <v>2839</v>
      </c>
      <c r="CH14">
        <v>218</v>
      </c>
      <c r="CI14">
        <v>137.55653399080001</v>
      </c>
      <c r="CJ14">
        <v>120.4587155963</v>
      </c>
      <c r="CL14" t="s">
        <v>407</v>
      </c>
      <c r="CM14" t="s">
        <v>749</v>
      </c>
      <c r="CN14" t="s">
        <v>756</v>
      </c>
      <c r="CO14">
        <v>177</v>
      </c>
      <c r="CP14">
        <v>13</v>
      </c>
      <c r="CQ14">
        <v>61.502824858799997</v>
      </c>
      <c r="CR14">
        <v>570</v>
      </c>
      <c r="CS14">
        <v>46</v>
      </c>
      <c r="CT14">
        <v>66.7</v>
      </c>
      <c r="CU14">
        <v>62.9782608696</v>
      </c>
      <c r="CW14" t="s">
        <v>407</v>
      </c>
      <c r="CX14" t="s">
        <v>759</v>
      </c>
      <c r="CY14" t="s">
        <v>766</v>
      </c>
      <c r="CZ14">
        <v>62</v>
      </c>
      <c r="DA14">
        <v>20</v>
      </c>
      <c r="DB14">
        <v>93.645161290299995</v>
      </c>
      <c r="DC14">
        <v>87</v>
      </c>
      <c r="DD14">
        <v>10</v>
      </c>
      <c r="DE14">
        <v>145.091954023</v>
      </c>
      <c r="DF14">
        <v>150.30000000000001</v>
      </c>
      <c r="DH14" t="s">
        <v>407</v>
      </c>
      <c r="DI14" t="s">
        <v>739</v>
      </c>
      <c r="DJ14" t="s">
        <v>746</v>
      </c>
      <c r="DK14">
        <v>47</v>
      </c>
      <c r="DL14">
        <v>17</v>
      </c>
      <c r="DM14">
        <v>103.6170212766</v>
      </c>
      <c r="DN14">
        <v>102</v>
      </c>
      <c r="DO14">
        <v>5</v>
      </c>
      <c r="DP14">
        <v>119.9901960784</v>
      </c>
      <c r="DQ14">
        <v>151</v>
      </c>
    </row>
    <row r="15" spans="2:121" x14ac:dyDescent="0.2">
      <c r="B15" t="s">
        <v>122</v>
      </c>
      <c r="C15">
        <v>746</v>
      </c>
      <c r="D15">
        <v>20</v>
      </c>
      <c r="F15" t="s">
        <v>63</v>
      </c>
      <c r="G15">
        <v>5134</v>
      </c>
      <c r="H15">
        <v>430.3147643163</v>
      </c>
      <c r="I15">
        <v>12636</v>
      </c>
      <c r="J15">
        <v>3167</v>
      </c>
      <c r="K15">
        <v>8490</v>
      </c>
      <c r="L15">
        <v>6359</v>
      </c>
      <c r="M15">
        <v>2563</v>
      </c>
      <c r="N15">
        <v>1484</v>
      </c>
      <c r="O15">
        <v>7163</v>
      </c>
      <c r="P15">
        <v>6392</v>
      </c>
      <c r="Q15">
        <v>13432</v>
      </c>
      <c r="R15">
        <v>0</v>
      </c>
      <c r="T15" t="s">
        <v>370</v>
      </c>
      <c r="U15">
        <v>75570</v>
      </c>
      <c r="V15">
        <v>438.133915575</v>
      </c>
      <c r="W15">
        <v>77359</v>
      </c>
      <c r="X15">
        <v>19523</v>
      </c>
      <c r="Y15">
        <v>107494</v>
      </c>
      <c r="Z15">
        <v>76505</v>
      </c>
      <c r="AA15">
        <v>39744</v>
      </c>
      <c r="AB15">
        <v>32199</v>
      </c>
      <c r="AC15">
        <v>28303</v>
      </c>
      <c r="AD15">
        <v>20391</v>
      </c>
      <c r="AE15">
        <v>13438</v>
      </c>
      <c r="AF15">
        <v>54</v>
      </c>
      <c r="AH15" t="s">
        <v>409</v>
      </c>
      <c r="AI15">
        <v>569</v>
      </c>
      <c r="AJ15">
        <v>265.35149384890002</v>
      </c>
      <c r="AK15">
        <v>1570</v>
      </c>
      <c r="AL15">
        <v>361</v>
      </c>
      <c r="AM15">
        <v>891</v>
      </c>
      <c r="AN15">
        <v>432</v>
      </c>
      <c r="AO15">
        <v>298</v>
      </c>
      <c r="AP15">
        <v>213</v>
      </c>
      <c r="AQ15">
        <v>469</v>
      </c>
      <c r="AR15">
        <v>262</v>
      </c>
      <c r="AS15">
        <v>2</v>
      </c>
      <c r="AT15">
        <v>3</v>
      </c>
      <c r="AV15" t="s">
        <v>373</v>
      </c>
      <c r="AW15">
        <v>100</v>
      </c>
      <c r="AX15">
        <v>90.41</v>
      </c>
      <c r="AY15">
        <v>189</v>
      </c>
      <c r="AZ15">
        <v>45</v>
      </c>
      <c r="BA15">
        <v>137</v>
      </c>
      <c r="BB15">
        <v>37</v>
      </c>
      <c r="BC15">
        <v>0</v>
      </c>
      <c r="BE15">
        <v>17</v>
      </c>
      <c r="BF15">
        <v>8</v>
      </c>
      <c r="BG15">
        <v>10</v>
      </c>
      <c r="BH15">
        <v>30</v>
      </c>
      <c r="BJ15" t="s">
        <v>568</v>
      </c>
      <c r="BK15" t="s">
        <v>391</v>
      </c>
      <c r="BL15">
        <v>5820</v>
      </c>
      <c r="BM15">
        <v>1547</v>
      </c>
      <c r="BN15">
        <v>99.933161511999998</v>
      </c>
      <c r="BO15">
        <v>11759</v>
      </c>
      <c r="BP15">
        <v>1071</v>
      </c>
      <c r="BQ15">
        <v>146.82285908669999</v>
      </c>
      <c r="BR15">
        <v>130.30438842199999</v>
      </c>
      <c r="BS15">
        <v>4538</v>
      </c>
      <c r="BT15">
        <v>762</v>
      </c>
      <c r="BU15">
        <v>80.306963420000002</v>
      </c>
      <c r="BV15">
        <v>6900</v>
      </c>
      <c r="BW15">
        <v>594</v>
      </c>
      <c r="BX15">
        <v>126.2394202899</v>
      </c>
      <c r="BY15">
        <v>110.66329966329999</v>
      </c>
      <c r="CA15" t="s">
        <v>422</v>
      </c>
      <c r="CB15" t="s">
        <v>768</v>
      </c>
      <c r="CC15" t="s">
        <v>1002</v>
      </c>
      <c r="CD15">
        <v>765</v>
      </c>
      <c r="CE15">
        <v>123</v>
      </c>
      <c r="CF15">
        <v>71.330718954199995</v>
      </c>
      <c r="CG15">
        <v>1643</v>
      </c>
      <c r="CH15">
        <v>190</v>
      </c>
      <c r="CI15">
        <v>128.1807668898</v>
      </c>
      <c r="CJ15">
        <v>94.747368421100006</v>
      </c>
      <c r="CL15" t="s">
        <v>422</v>
      </c>
      <c r="CM15" t="s">
        <v>749</v>
      </c>
      <c r="CN15" t="s">
        <v>757</v>
      </c>
      <c r="CO15">
        <v>24</v>
      </c>
      <c r="CP15">
        <v>0</v>
      </c>
      <c r="CQ15">
        <v>43.75</v>
      </c>
      <c r="CR15">
        <v>98</v>
      </c>
      <c r="CS15">
        <v>7</v>
      </c>
      <c r="CT15">
        <v>61.408163265299997</v>
      </c>
      <c r="CU15">
        <v>84.142857142899999</v>
      </c>
      <c r="CW15" t="s">
        <v>422</v>
      </c>
      <c r="CX15" t="s">
        <v>759</v>
      </c>
      <c r="CY15" t="s">
        <v>767</v>
      </c>
      <c r="CZ15">
        <v>12</v>
      </c>
      <c r="DA15">
        <v>4</v>
      </c>
      <c r="DB15">
        <v>96.583333333300004</v>
      </c>
      <c r="DC15">
        <v>28</v>
      </c>
      <c r="DD15">
        <v>5</v>
      </c>
      <c r="DE15">
        <v>157.8571428571</v>
      </c>
      <c r="DF15">
        <v>177.8</v>
      </c>
      <c r="DH15" t="s">
        <v>422</v>
      </c>
      <c r="DI15" t="s">
        <v>739</v>
      </c>
      <c r="DJ15" t="s">
        <v>747</v>
      </c>
      <c r="DK15">
        <v>8</v>
      </c>
      <c r="DL15">
        <v>1</v>
      </c>
      <c r="DM15">
        <v>52</v>
      </c>
      <c r="DN15">
        <v>29</v>
      </c>
      <c r="DO15">
        <v>1</v>
      </c>
      <c r="DP15">
        <v>126.3793103448</v>
      </c>
      <c r="DQ15">
        <v>145</v>
      </c>
    </row>
    <row r="16" spans="2:121" x14ac:dyDescent="0.2">
      <c r="B16" t="s">
        <v>114</v>
      </c>
      <c r="C16">
        <v>4892</v>
      </c>
      <c r="D16">
        <v>1117</v>
      </c>
      <c r="F16" t="s">
        <v>65</v>
      </c>
      <c r="G16">
        <v>3834</v>
      </c>
      <c r="H16">
        <v>453.52243088159997</v>
      </c>
      <c r="I16">
        <v>5126</v>
      </c>
      <c r="J16">
        <v>1673</v>
      </c>
      <c r="K16">
        <v>5225</v>
      </c>
      <c r="L16">
        <v>3828</v>
      </c>
      <c r="M16">
        <v>526</v>
      </c>
      <c r="N16">
        <v>424</v>
      </c>
      <c r="O16">
        <v>766</v>
      </c>
      <c r="P16">
        <v>530</v>
      </c>
      <c r="Q16">
        <v>0</v>
      </c>
      <c r="R16">
        <v>2</v>
      </c>
      <c r="T16" t="s">
        <v>8</v>
      </c>
      <c r="U16">
        <v>181</v>
      </c>
      <c r="V16">
        <v>532.46408839779997</v>
      </c>
      <c r="W16">
        <v>366</v>
      </c>
      <c r="X16">
        <v>3</v>
      </c>
      <c r="Y16">
        <v>212</v>
      </c>
      <c r="Z16">
        <v>157</v>
      </c>
      <c r="AA16">
        <v>33</v>
      </c>
      <c r="AB16">
        <v>18</v>
      </c>
      <c r="AC16">
        <v>58651</v>
      </c>
      <c r="AD16">
        <v>34707</v>
      </c>
      <c r="AE16">
        <v>0</v>
      </c>
      <c r="AF16">
        <v>1</v>
      </c>
      <c r="AH16" t="s">
        <v>395</v>
      </c>
      <c r="AI16">
        <v>5905</v>
      </c>
      <c r="AJ16">
        <v>479.06926333619998</v>
      </c>
      <c r="AK16">
        <v>6384</v>
      </c>
      <c r="AL16">
        <v>1656</v>
      </c>
      <c r="AM16">
        <v>8750</v>
      </c>
      <c r="AN16">
        <v>5854</v>
      </c>
      <c r="AO16">
        <v>2276</v>
      </c>
      <c r="AP16">
        <v>2037</v>
      </c>
      <c r="AQ16">
        <v>3211</v>
      </c>
      <c r="AR16">
        <v>1751</v>
      </c>
      <c r="AS16">
        <v>898</v>
      </c>
      <c r="AT16">
        <v>213</v>
      </c>
      <c r="AV16" t="s">
        <v>421</v>
      </c>
      <c r="AW16">
        <v>66</v>
      </c>
      <c r="AX16">
        <v>58.1515151515</v>
      </c>
      <c r="AY16">
        <v>53</v>
      </c>
      <c r="BA16">
        <v>80</v>
      </c>
      <c r="BB16">
        <v>6</v>
      </c>
      <c r="BC16">
        <v>0</v>
      </c>
      <c r="BE16">
        <v>2</v>
      </c>
      <c r="BG16">
        <v>90</v>
      </c>
      <c r="BH16">
        <v>2</v>
      </c>
      <c r="BJ16" t="s">
        <v>560</v>
      </c>
      <c r="BK16" t="s">
        <v>391</v>
      </c>
      <c r="BL16">
        <v>7054</v>
      </c>
      <c r="BM16">
        <v>1517</v>
      </c>
      <c r="BN16">
        <v>93.257159058699997</v>
      </c>
      <c r="BO16">
        <v>16526</v>
      </c>
      <c r="BP16">
        <v>1363</v>
      </c>
      <c r="BQ16">
        <v>132.18873290569999</v>
      </c>
      <c r="BR16">
        <v>119.4203961849</v>
      </c>
      <c r="BS16">
        <v>6920</v>
      </c>
      <c r="BT16">
        <v>1484</v>
      </c>
      <c r="BU16">
        <v>92.9358381503</v>
      </c>
      <c r="BV16">
        <v>18007</v>
      </c>
      <c r="BW16">
        <v>1402</v>
      </c>
      <c r="BX16">
        <v>142.2298550564</v>
      </c>
      <c r="BY16">
        <v>125.440085592</v>
      </c>
      <c r="CA16" t="s">
        <v>386</v>
      </c>
      <c r="CB16" t="s">
        <v>768</v>
      </c>
      <c r="CD16">
        <v>62297</v>
      </c>
      <c r="CE16">
        <v>14465</v>
      </c>
      <c r="CF16">
        <v>89.922933688599997</v>
      </c>
      <c r="CG16">
        <v>119260</v>
      </c>
      <c r="CH16">
        <v>9816</v>
      </c>
      <c r="CI16">
        <v>128.7339091062</v>
      </c>
      <c r="CJ16">
        <v>117.4704563977</v>
      </c>
      <c r="CL16" t="s">
        <v>386</v>
      </c>
      <c r="CM16" t="s">
        <v>749</v>
      </c>
      <c r="CO16">
        <v>4129</v>
      </c>
      <c r="CP16">
        <v>356</v>
      </c>
      <c r="CQ16">
        <v>59.305400823399999</v>
      </c>
      <c r="CR16">
        <v>14040</v>
      </c>
      <c r="CS16">
        <v>1067</v>
      </c>
      <c r="CT16">
        <v>67.635683760700005</v>
      </c>
      <c r="CU16">
        <v>68.990627928799995</v>
      </c>
      <c r="CW16" t="s">
        <v>386</v>
      </c>
      <c r="CX16" t="s">
        <v>759</v>
      </c>
      <c r="CZ16">
        <v>1660</v>
      </c>
      <c r="DA16">
        <v>406</v>
      </c>
      <c r="DB16">
        <v>83.3102409639</v>
      </c>
      <c r="DC16">
        <v>2608</v>
      </c>
      <c r="DD16">
        <v>380</v>
      </c>
      <c r="DE16">
        <v>140.34662576689999</v>
      </c>
      <c r="DF16">
        <v>132.18947368420001</v>
      </c>
      <c r="DH16" t="s">
        <v>386</v>
      </c>
      <c r="DI16" t="s">
        <v>739</v>
      </c>
      <c r="DK16">
        <v>1723</v>
      </c>
      <c r="DL16">
        <v>368</v>
      </c>
      <c r="DM16">
        <v>79.142774231000004</v>
      </c>
      <c r="DN16">
        <v>3210</v>
      </c>
      <c r="DO16">
        <v>281</v>
      </c>
      <c r="DP16">
        <v>128.01090342680001</v>
      </c>
      <c r="DQ16">
        <v>109.8220640569</v>
      </c>
    </row>
    <row r="17" spans="2:121" x14ac:dyDescent="0.2">
      <c r="B17" t="s">
        <v>112</v>
      </c>
      <c r="C17">
        <v>7748</v>
      </c>
      <c r="D17">
        <v>616</v>
      </c>
      <c r="F17" t="s">
        <v>73</v>
      </c>
      <c r="G17">
        <v>10267</v>
      </c>
      <c r="H17">
        <v>401.0007791955</v>
      </c>
      <c r="I17">
        <v>7376</v>
      </c>
      <c r="J17">
        <v>1114</v>
      </c>
      <c r="K17">
        <v>15097</v>
      </c>
      <c r="L17">
        <v>10914</v>
      </c>
      <c r="M17">
        <v>4603</v>
      </c>
      <c r="N17">
        <v>3508</v>
      </c>
      <c r="O17">
        <v>4440</v>
      </c>
      <c r="P17">
        <v>3626</v>
      </c>
      <c r="Q17">
        <v>3</v>
      </c>
      <c r="R17">
        <v>152</v>
      </c>
      <c r="T17" t="s">
        <v>405</v>
      </c>
      <c r="U17">
        <v>51416</v>
      </c>
      <c r="V17">
        <v>390.44482262330001</v>
      </c>
      <c r="W17">
        <v>58769</v>
      </c>
      <c r="X17">
        <v>12887</v>
      </c>
      <c r="Y17">
        <v>76419</v>
      </c>
      <c r="Z17">
        <v>53628</v>
      </c>
      <c r="AA17">
        <v>23623</v>
      </c>
      <c r="AB17">
        <v>18757</v>
      </c>
      <c r="AC17">
        <v>20115</v>
      </c>
      <c r="AD17">
        <v>14566</v>
      </c>
      <c r="AE17">
        <v>434</v>
      </c>
      <c r="AF17">
        <v>747</v>
      </c>
      <c r="AH17" t="s">
        <v>393</v>
      </c>
      <c r="AI17">
        <v>5686</v>
      </c>
      <c r="AJ17">
        <v>636.64737952869996</v>
      </c>
      <c r="AK17">
        <v>4837</v>
      </c>
      <c r="AL17">
        <v>1059</v>
      </c>
      <c r="AM17">
        <v>8852</v>
      </c>
      <c r="AN17">
        <v>6746</v>
      </c>
      <c r="AO17">
        <v>2202</v>
      </c>
      <c r="AP17">
        <v>1872</v>
      </c>
      <c r="AQ17">
        <v>3025</v>
      </c>
      <c r="AR17">
        <v>2181</v>
      </c>
      <c r="AS17">
        <v>707</v>
      </c>
      <c r="AT17">
        <v>216</v>
      </c>
      <c r="AV17" t="s">
        <v>401</v>
      </c>
      <c r="AW17">
        <v>124</v>
      </c>
      <c r="AX17">
        <v>54.830645161299998</v>
      </c>
      <c r="AY17">
        <v>74</v>
      </c>
      <c r="BA17">
        <v>149</v>
      </c>
      <c r="BB17">
        <v>4</v>
      </c>
      <c r="BC17">
        <v>0</v>
      </c>
      <c r="BE17">
        <v>2</v>
      </c>
      <c r="BG17">
        <v>242</v>
      </c>
      <c r="BH17">
        <v>14</v>
      </c>
      <c r="BJ17" t="s">
        <v>577</v>
      </c>
      <c r="BK17" t="s">
        <v>391</v>
      </c>
      <c r="BL17">
        <v>2595</v>
      </c>
      <c r="BM17">
        <v>373</v>
      </c>
      <c r="BN17">
        <v>75.238921001899996</v>
      </c>
      <c r="BO17">
        <v>4571</v>
      </c>
      <c r="BP17">
        <v>449</v>
      </c>
      <c r="BQ17">
        <v>113.4209144607</v>
      </c>
      <c r="BR17">
        <v>108.9175946548</v>
      </c>
      <c r="BS17">
        <v>2793</v>
      </c>
      <c r="BT17">
        <v>585</v>
      </c>
      <c r="BU17">
        <v>91.551736484100005</v>
      </c>
      <c r="BV17">
        <v>6360</v>
      </c>
      <c r="BW17">
        <v>559</v>
      </c>
      <c r="BX17">
        <v>129.47547169809999</v>
      </c>
      <c r="BY17">
        <v>118.79964221820001</v>
      </c>
      <c r="CA17" t="s">
        <v>395</v>
      </c>
      <c r="CB17" t="s">
        <v>808</v>
      </c>
      <c r="CC17" t="s">
        <v>1003</v>
      </c>
      <c r="CD17">
        <v>6043</v>
      </c>
      <c r="CE17">
        <v>1574</v>
      </c>
      <c r="CF17">
        <v>99.722985272200006</v>
      </c>
      <c r="CG17">
        <v>12444</v>
      </c>
      <c r="CH17">
        <v>1132</v>
      </c>
      <c r="CI17">
        <v>143.19350691099999</v>
      </c>
      <c r="CJ17">
        <v>127.3869257951</v>
      </c>
      <c r="CL17" t="s">
        <v>395</v>
      </c>
      <c r="CM17" t="s">
        <v>783</v>
      </c>
      <c r="CN17" t="s">
        <v>782</v>
      </c>
      <c r="CO17">
        <v>673</v>
      </c>
      <c r="CP17">
        <v>101</v>
      </c>
      <c r="CQ17">
        <v>70.004457652300005</v>
      </c>
      <c r="CR17">
        <v>2520</v>
      </c>
      <c r="CS17">
        <v>177</v>
      </c>
      <c r="CT17">
        <v>73.629761904800006</v>
      </c>
      <c r="CU17">
        <v>69.836158192100001</v>
      </c>
      <c r="CW17" t="s">
        <v>395</v>
      </c>
      <c r="CX17" t="s">
        <v>796</v>
      </c>
      <c r="CY17" t="s">
        <v>795</v>
      </c>
      <c r="CZ17">
        <v>191</v>
      </c>
      <c r="DA17">
        <v>58</v>
      </c>
      <c r="DB17">
        <v>92.246073298400006</v>
      </c>
      <c r="DC17">
        <v>304</v>
      </c>
      <c r="DD17">
        <v>41</v>
      </c>
      <c r="DE17">
        <v>144.73355263159999</v>
      </c>
      <c r="DF17">
        <v>119.9756097561</v>
      </c>
      <c r="DH17" t="s">
        <v>395</v>
      </c>
      <c r="DI17" t="s">
        <v>770</v>
      </c>
      <c r="DJ17" t="s">
        <v>769</v>
      </c>
      <c r="DK17">
        <v>156</v>
      </c>
      <c r="DL17">
        <v>42</v>
      </c>
      <c r="DM17">
        <v>88.532051282099999</v>
      </c>
      <c r="DN17">
        <v>288</v>
      </c>
      <c r="DO17">
        <v>18</v>
      </c>
      <c r="DP17">
        <v>131.1076388889</v>
      </c>
      <c r="DQ17">
        <v>145.44444444440001</v>
      </c>
    </row>
    <row r="18" spans="2:121" x14ac:dyDescent="0.2">
      <c r="B18" t="s">
        <v>93</v>
      </c>
      <c r="C18">
        <v>235</v>
      </c>
      <c r="D18">
        <v>169</v>
      </c>
      <c r="F18" t="s">
        <v>78</v>
      </c>
      <c r="G18">
        <v>1157</v>
      </c>
      <c r="H18">
        <v>269.75280898879998</v>
      </c>
      <c r="I18">
        <v>1380</v>
      </c>
      <c r="J18">
        <v>167</v>
      </c>
      <c r="K18">
        <v>1945</v>
      </c>
      <c r="L18">
        <v>1044</v>
      </c>
      <c r="M18">
        <v>990</v>
      </c>
      <c r="N18">
        <v>799</v>
      </c>
      <c r="O18">
        <v>314</v>
      </c>
      <c r="P18">
        <v>154</v>
      </c>
      <c r="Q18">
        <v>1</v>
      </c>
      <c r="R18">
        <v>0</v>
      </c>
      <c r="T18" t="s">
        <v>381</v>
      </c>
      <c r="U18">
        <v>59343</v>
      </c>
      <c r="V18">
        <v>350.42148189340003</v>
      </c>
      <c r="W18">
        <v>65854</v>
      </c>
      <c r="X18">
        <v>17126</v>
      </c>
      <c r="Y18">
        <v>81424</v>
      </c>
      <c r="Z18">
        <v>55520</v>
      </c>
      <c r="AA18">
        <v>26391</v>
      </c>
      <c r="AB18">
        <v>22282</v>
      </c>
      <c r="AC18">
        <v>30390</v>
      </c>
      <c r="AD18">
        <v>22450</v>
      </c>
      <c r="AE18">
        <v>189</v>
      </c>
      <c r="AF18">
        <v>1283</v>
      </c>
      <c r="AH18" t="s">
        <v>400</v>
      </c>
      <c r="AI18">
        <v>985</v>
      </c>
      <c r="AJ18">
        <v>165.13908629439999</v>
      </c>
      <c r="AK18">
        <v>2703</v>
      </c>
      <c r="AL18">
        <v>413</v>
      </c>
      <c r="AM18">
        <v>1428</v>
      </c>
      <c r="AN18">
        <v>532</v>
      </c>
      <c r="AO18">
        <v>412</v>
      </c>
      <c r="AP18">
        <v>290</v>
      </c>
      <c r="AQ18">
        <v>517</v>
      </c>
      <c r="AR18">
        <v>292</v>
      </c>
      <c r="AS18">
        <v>1</v>
      </c>
      <c r="AT18">
        <v>10</v>
      </c>
      <c r="AV18" t="s">
        <v>389</v>
      </c>
      <c r="AW18">
        <v>1223</v>
      </c>
      <c r="AX18">
        <v>57.894521668000003</v>
      </c>
      <c r="AY18">
        <v>825</v>
      </c>
      <c r="AZ18">
        <v>90</v>
      </c>
      <c r="BA18">
        <v>1414</v>
      </c>
      <c r="BB18">
        <v>60</v>
      </c>
      <c r="BC18">
        <v>7</v>
      </c>
      <c r="BD18">
        <v>5</v>
      </c>
      <c r="BE18">
        <v>64</v>
      </c>
      <c r="BF18">
        <v>13</v>
      </c>
      <c r="BG18">
        <v>123</v>
      </c>
      <c r="BH18">
        <v>96</v>
      </c>
      <c r="BJ18" t="s">
        <v>570</v>
      </c>
      <c r="BK18" t="s">
        <v>391</v>
      </c>
      <c r="BL18">
        <v>7589</v>
      </c>
      <c r="BM18">
        <v>2029</v>
      </c>
      <c r="BN18">
        <v>97.0512584003</v>
      </c>
      <c r="BO18">
        <v>12118</v>
      </c>
      <c r="BP18">
        <v>972</v>
      </c>
      <c r="BQ18">
        <v>138.85905264900001</v>
      </c>
      <c r="BR18">
        <v>112.8395061728</v>
      </c>
      <c r="BS18">
        <v>2589</v>
      </c>
      <c r="BT18">
        <v>1006</v>
      </c>
      <c r="BU18">
        <v>112.7315565856</v>
      </c>
      <c r="BV18">
        <v>12223</v>
      </c>
      <c r="BW18">
        <v>990</v>
      </c>
      <c r="BX18">
        <v>136.67250265889999</v>
      </c>
      <c r="BY18">
        <v>118.71818181819999</v>
      </c>
      <c r="CA18" t="s">
        <v>393</v>
      </c>
      <c r="CB18" t="s">
        <v>808</v>
      </c>
      <c r="CC18" t="s">
        <v>1004</v>
      </c>
      <c r="CD18">
        <v>4662</v>
      </c>
      <c r="CE18">
        <v>1052</v>
      </c>
      <c r="CF18">
        <v>87.593736593700001</v>
      </c>
      <c r="CG18">
        <v>9786</v>
      </c>
      <c r="CH18">
        <v>881</v>
      </c>
      <c r="CI18">
        <v>121.4305129777</v>
      </c>
      <c r="CJ18">
        <v>116.4074914869</v>
      </c>
      <c r="CL18" t="s">
        <v>393</v>
      </c>
      <c r="CM18" t="s">
        <v>783</v>
      </c>
      <c r="CN18" t="s">
        <v>784</v>
      </c>
      <c r="CO18">
        <v>424</v>
      </c>
      <c r="CP18">
        <v>46</v>
      </c>
      <c r="CQ18">
        <v>64.544811320799994</v>
      </c>
      <c r="CR18">
        <v>1515</v>
      </c>
      <c r="CS18">
        <v>121</v>
      </c>
      <c r="CT18">
        <v>73.262046204599997</v>
      </c>
      <c r="CU18">
        <v>74.652892562000005</v>
      </c>
      <c r="CW18" t="s">
        <v>393</v>
      </c>
      <c r="CX18" t="s">
        <v>796</v>
      </c>
      <c r="CY18" t="s">
        <v>797</v>
      </c>
      <c r="CZ18">
        <v>80</v>
      </c>
      <c r="DA18">
        <v>25</v>
      </c>
      <c r="DB18">
        <v>96.4375</v>
      </c>
      <c r="DC18">
        <v>154</v>
      </c>
      <c r="DD18">
        <v>26</v>
      </c>
      <c r="DE18">
        <v>140.7272727273</v>
      </c>
      <c r="DF18">
        <v>126.9230769231</v>
      </c>
      <c r="DH18" t="s">
        <v>393</v>
      </c>
      <c r="DI18" t="s">
        <v>770</v>
      </c>
      <c r="DJ18" t="s">
        <v>771</v>
      </c>
      <c r="DK18">
        <v>70</v>
      </c>
      <c r="DL18">
        <v>29</v>
      </c>
      <c r="DM18">
        <v>106.7857142857</v>
      </c>
      <c r="DN18">
        <v>132</v>
      </c>
      <c r="DO18">
        <v>7</v>
      </c>
      <c r="DP18">
        <v>139.36363636359999</v>
      </c>
      <c r="DQ18">
        <v>118.8571428571</v>
      </c>
    </row>
    <row r="19" spans="2:121" x14ac:dyDescent="0.2">
      <c r="B19" t="s">
        <v>89</v>
      </c>
      <c r="C19">
        <v>21</v>
      </c>
      <c r="F19" t="s">
        <v>51</v>
      </c>
      <c r="G19">
        <v>3335</v>
      </c>
      <c r="H19">
        <v>334.72143928039998</v>
      </c>
      <c r="I19">
        <v>2936</v>
      </c>
      <c r="J19">
        <v>521</v>
      </c>
      <c r="K19">
        <v>6909</v>
      </c>
      <c r="L19">
        <v>4074</v>
      </c>
      <c r="M19">
        <v>3629</v>
      </c>
      <c r="N19">
        <v>3101</v>
      </c>
      <c r="O19">
        <v>1568</v>
      </c>
      <c r="P19">
        <v>885</v>
      </c>
      <c r="Q19">
        <v>0</v>
      </c>
      <c r="R19">
        <v>89</v>
      </c>
      <c r="T19" t="s">
        <v>462</v>
      </c>
      <c r="U19">
        <v>266986</v>
      </c>
      <c r="V19">
        <v>384.58691466969998</v>
      </c>
      <c r="W19">
        <v>319441</v>
      </c>
      <c r="X19">
        <v>75863</v>
      </c>
      <c r="Y19">
        <v>395060</v>
      </c>
      <c r="Z19">
        <v>264070</v>
      </c>
      <c r="AA19">
        <v>124116</v>
      </c>
      <c r="AB19">
        <v>98547</v>
      </c>
      <c r="AC19">
        <v>167731</v>
      </c>
      <c r="AD19">
        <v>110614</v>
      </c>
      <c r="AE19">
        <v>22190</v>
      </c>
      <c r="AF19">
        <v>4252</v>
      </c>
      <c r="AH19" t="s">
        <v>423</v>
      </c>
      <c r="AI19">
        <v>1725</v>
      </c>
      <c r="AJ19">
        <v>216.8956521739</v>
      </c>
      <c r="AK19">
        <v>2197</v>
      </c>
      <c r="AL19">
        <v>396</v>
      </c>
      <c r="AM19">
        <v>2580</v>
      </c>
      <c r="AN19">
        <v>1315</v>
      </c>
      <c r="AO19">
        <v>995</v>
      </c>
      <c r="AP19">
        <v>556</v>
      </c>
      <c r="AQ19">
        <v>742</v>
      </c>
      <c r="AR19">
        <v>429</v>
      </c>
      <c r="AS19">
        <v>9</v>
      </c>
      <c r="AT19">
        <v>12</v>
      </c>
      <c r="AV19" t="s">
        <v>400</v>
      </c>
      <c r="AW19">
        <v>228</v>
      </c>
      <c r="AX19">
        <v>54.017543859600003</v>
      </c>
      <c r="AY19">
        <v>324</v>
      </c>
      <c r="AZ19">
        <v>12</v>
      </c>
      <c r="BA19">
        <v>300</v>
      </c>
      <c r="BB19">
        <v>7</v>
      </c>
      <c r="BC19">
        <v>0</v>
      </c>
      <c r="BE19">
        <v>5</v>
      </c>
      <c r="BF19">
        <v>1</v>
      </c>
      <c r="BG19">
        <v>366</v>
      </c>
      <c r="BH19">
        <v>28</v>
      </c>
      <c r="BJ19" t="s">
        <v>634</v>
      </c>
      <c r="BK19" t="s">
        <v>391</v>
      </c>
      <c r="BL19">
        <v>811</v>
      </c>
      <c r="BM19">
        <v>137</v>
      </c>
      <c r="BN19">
        <v>72.589395807599999</v>
      </c>
      <c r="BO19">
        <v>1957</v>
      </c>
      <c r="BP19">
        <v>195</v>
      </c>
      <c r="BQ19">
        <v>100.8323965253</v>
      </c>
      <c r="BR19">
        <v>94.866666666699999</v>
      </c>
      <c r="BS19">
        <v>1050</v>
      </c>
      <c r="BT19">
        <v>234</v>
      </c>
      <c r="BU19">
        <v>88.702857142900001</v>
      </c>
      <c r="BV19">
        <v>2613</v>
      </c>
      <c r="BW19">
        <v>222</v>
      </c>
      <c r="BX19">
        <v>130.6391121316</v>
      </c>
      <c r="BY19">
        <v>112.3648648649</v>
      </c>
      <c r="CA19" t="s">
        <v>400</v>
      </c>
      <c r="CB19" t="s">
        <v>808</v>
      </c>
      <c r="CC19" t="s">
        <v>1005</v>
      </c>
      <c r="CD19">
        <v>2626</v>
      </c>
      <c r="CE19">
        <v>391</v>
      </c>
      <c r="CF19">
        <v>76.1092916984</v>
      </c>
      <c r="CG19">
        <v>4769</v>
      </c>
      <c r="CH19">
        <v>463</v>
      </c>
      <c r="CI19">
        <v>112.6078842525</v>
      </c>
      <c r="CJ19">
        <v>110.3174946004</v>
      </c>
      <c r="CL19" t="s">
        <v>400</v>
      </c>
      <c r="CM19" t="s">
        <v>783</v>
      </c>
      <c r="CN19" t="s">
        <v>785</v>
      </c>
      <c r="CO19">
        <v>300</v>
      </c>
      <c r="CP19">
        <v>18</v>
      </c>
      <c r="CQ19">
        <v>51.053333333300003</v>
      </c>
      <c r="CR19">
        <v>907</v>
      </c>
      <c r="CS19">
        <v>46</v>
      </c>
      <c r="CT19">
        <v>65.062844542400001</v>
      </c>
      <c r="CU19">
        <v>70.043478260900002</v>
      </c>
      <c r="CW19" t="s">
        <v>400</v>
      </c>
      <c r="CX19" t="s">
        <v>796</v>
      </c>
      <c r="CY19" t="s">
        <v>798</v>
      </c>
      <c r="CZ19">
        <v>37</v>
      </c>
      <c r="DA19">
        <v>9</v>
      </c>
      <c r="DB19">
        <v>88.027027027000003</v>
      </c>
      <c r="DC19">
        <v>78</v>
      </c>
      <c r="DD19">
        <v>9</v>
      </c>
      <c r="DE19">
        <v>141.30769230769999</v>
      </c>
      <c r="DF19">
        <v>133.44444444440001</v>
      </c>
      <c r="DH19" t="s">
        <v>400</v>
      </c>
      <c r="DI19" t="s">
        <v>770</v>
      </c>
      <c r="DJ19" t="s">
        <v>772</v>
      </c>
      <c r="DK19">
        <v>16</v>
      </c>
      <c r="DL19">
        <v>6</v>
      </c>
      <c r="DM19">
        <v>109.875</v>
      </c>
      <c r="DN19">
        <v>62</v>
      </c>
      <c r="DO19">
        <v>5</v>
      </c>
      <c r="DP19">
        <v>129.0806451613</v>
      </c>
      <c r="DQ19">
        <v>115</v>
      </c>
    </row>
    <row r="20" spans="2:121" x14ac:dyDescent="0.2">
      <c r="B20" t="s">
        <v>98</v>
      </c>
      <c r="C20">
        <v>98597</v>
      </c>
      <c r="D20">
        <v>77380</v>
      </c>
      <c r="F20" t="s">
        <v>81</v>
      </c>
      <c r="G20">
        <v>1579</v>
      </c>
      <c r="H20">
        <v>187.6377454085</v>
      </c>
      <c r="I20">
        <v>2169</v>
      </c>
      <c r="J20">
        <v>384</v>
      </c>
      <c r="K20">
        <v>2217</v>
      </c>
      <c r="L20">
        <v>1121</v>
      </c>
      <c r="M20">
        <v>1003</v>
      </c>
      <c r="N20">
        <v>523</v>
      </c>
      <c r="O20">
        <v>220</v>
      </c>
      <c r="P20">
        <v>108</v>
      </c>
      <c r="Q20">
        <v>0</v>
      </c>
      <c r="R20">
        <v>6</v>
      </c>
      <c r="AH20" t="s">
        <v>394</v>
      </c>
      <c r="AI20">
        <v>6252</v>
      </c>
      <c r="AJ20">
        <v>539.83669225849997</v>
      </c>
      <c r="AK20">
        <v>3459</v>
      </c>
      <c r="AL20">
        <v>647</v>
      </c>
      <c r="AM20">
        <v>8727</v>
      </c>
      <c r="AN20">
        <v>6500</v>
      </c>
      <c r="AO20">
        <v>2403</v>
      </c>
      <c r="AP20">
        <v>2053</v>
      </c>
      <c r="AQ20">
        <v>2256</v>
      </c>
      <c r="AR20">
        <v>1214</v>
      </c>
      <c r="AS20">
        <v>691</v>
      </c>
      <c r="AT20">
        <v>153</v>
      </c>
      <c r="AV20" t="s">
        <v>429</v>
      </c>
      <c r="AW20">
        <v>32</v>
      </c>
      <c r="AX20">
        <v>56.75</v>
      </c>
      <c r="AY20">
        <v>22</v>
      </c>
      <c r="AZ20">
        <v>1</v>
      </c>
      <c r="BA20">
        <v>40</v>
      </c>
      <c r="BB20">
        <v>2</v>
      </c>
      <c r="BC20">
        <v>1</v>
      </c>
      <c r="BD20">
        <v>1</v>
      </c>
      <c r="BE20">
        <v>2</v>
      </c>
      <c r="BG20">
        <v>69</v>
      </c>
      <c r="BH20">
        <v>14</v>
      </c>
      <c r="BJ20" t="s">
        <v>562</v>
      </c>
      <c r="BK20" t="s">
        <v>391</v>
      </c>
      <c r="BL20">
        <v>4538</v>
      </c>
      <c r="BM20">
        <v>1040</v>
      </c>
      <c r="BN20">
        <v>88.681357426199995</v>
      </c>
      <c r="BO20">
        <v>9333</v>
      </c>
      <c r="BP20">
        <v>838</v>
      </c>
      <c r="BQ20">
        <v>124.2667952427</v>
      </c>
      <c r="BR20">
        <v>118.9164677804</v>
      </c>
      <c r="BS20">
        <v>1522</v>
      </c>
      <c r="BT20">
        <v>501</v>
      </c>
      <c r="BU20">
        <v>107.11038107749999</v>
      </c>
      <c r="BV20">
        <v>9989</v>
      </c>
      <c r="BW20">
        <v>809</v>
      </c>
      <c r="BX20">
        <v>128.13685053559999</v>
      </c>
      <c r="BY20">
        <v>125.5389369592</v>
      </c>
      <c r="CA20" t="s">
        <v>423</v>
      </c>
      <c r="CB20" t="s">
        <v>808</v>
      </c>
      <c r="CC20" t="s">
        <v>1006</v>
      </c>
      <c r="CD20">
        <v>1987</v>
      </c>
      <c r="CE20">
        <v>339</v>
      </c>
      <c r="CF20">
        <v>74.638651233000004</v>
      </c>
      <c r="CG20">
        <v>5590</v>
      </c>
      <c r="CH20">
        <v>422</v>
      </c>
      <c r="CI20">
        <v>117.8620751342</v>
      </c>
      <c r="CJ20">
        <v>88.850710900500005</v>
      </c>
      <c r="CL20" t="s">
        <v>423</v>
      </c>
      <c r="CM20" t="s">
        <v>783</v>
      </c>
      <c r="CN20" t="s">
        <v>786</v>
      </c>
      <c r="CO20">
        <v>266</v>
      </c>
      <c r="CP20">
        <v>23</v>
      </c>
      <c r="CQ20">
        <v>59.7218045113</v>
      </c>
      <c r="CR20">
        <v>788</v>
      </c>
      <c r="CS20">
        <v>53</v>
      </c>
      <c r="CT20">
        <v>66.998730964499998</v>
      </c>
      <c r="CU20">
        <v>62.924528301899997</v>
      </c>
      <c r="CW20" t="s">
        <v>423</v>
      </c>
      <c r="CX20" t="s">
        <v>796</v>
      </c>
      <c r="CY20" t="s">
        <v>799</v>
      </c>
      <c r="CZ20">
        <v>90</v>
      </c>
      <c r="DA20">
        <v>20</v>
      </c>
      <c r="DB20">
        <v>78.577777777799994</v>
      </c>
      <c r="DC20">
        <v>118</v>
      </c>
      <c r="DD20">
        <v>23</v>
      </c>
      <c r="DE20">
        <v>119.43220338979999</v>
      </c>
      <c r="DF20">
        <v>119.4347826087</v>
      </c>
      <c r="DH20" t="s">
        <v>423</v>
      </c>
      <c r="DI20" t="s">
        <v>770</v>
      </c>
      <c r="DJ20" t="s">
        <v>773</v>
      </c>
      <c r="DK20">
        <v>111</v>
      </c>
      <c r="DL20">
        <v>19</v>
      </c>
      <c r="DM20">
        <v>74</v>
      </c>
      <c r="DN20">
        <v>232</v>
      </c>
      <c r="DO20">
        <v>22</v>
      </c>
      <c r="DP20">
        <v>121.95258620689999</v>
      </c>
      <c r="DQ20">
        <v>108.54545454549999</v>
      </c>
    </row>
    <row r="21" spans="2:121" x14ac:dyDescent="0.2">
      <c r="B21" t="s">
        <v>126</v>
      </c>
      <c r="C21">
        <v>10588</v>
      </c>
      <c r="D21">
        <v>7318</v>
      </c>
      <c r="F21" t="s">
        <v>181</v>
      </c>
      <c r="G21">
        <v>346</v>
      </c>
      <c r="H21">
        <v>132.93352601160001</v>
      </c>
      <c r="I21">
        <v>590</v>
      </c>
      <c r="J21">
        <v>54</v>
      </c>
      <c r="K21">
        <v>543</v>
      </c>
      <c r="L21">
        <v>148</v>
      </c>
      <c r="M21">
        <v>467</v>
      </c>
      <c r="N21">
        <v>272</v>
      </c>
      <c r="O21">
        <v>205</v>
      </c>
      <c r="P21">
        <v>74</v>
      </c>
      <c r="Q21">
        <v>0</v>
      </c>
      <c r="R21">
        <v>3</v>
      </c>
      <c r="AH21" t="s">
        <v>388</v>
      </c>
      <c r="AI21">
        <v>4472</v>
      </c>
      <c r="AJ21">
        <v>440.6560822898</v>
      </c>
      <c r="AK21">
        <v>5510</v>
      </c>
      <c r="AL21">
        <v>1438</v>
      </c>
      <c r="AM21">
        <v>6971</v>
      </c>
      <c r="AN21">
        <v>4619</v>
      </c>
      <c r="AO21">
        <v>1584</v>
      </c>
      <c r="AP21">
        <v>1165</v>
      </c>
      <c r="AQ21">
        <v>2579</v>
      </c>
      <c r="AR21">
        <v>1708</v>
      </c>
      <c r="AS21">
        <v>293</v>
      </c>
      <c r="AT21">
        <v>264</v>
      </c>
      <c r="AV21" t="s">
        <v>424</v>
      </c>
      <c r="AW21">
        <v>49</v>
      </c>
      <c r="AX21">
        <v>128.51020408159999</v>
      </c>
      <c r="AY21">
        <v>100</v>
      </c>
      <c r="AZ21">
        <v>29</v>
      </c>
      <c r="BA21">
        <v>63</v>
      </c>
      <c r="BB21">
        <v>29</v>
      </c>
      <c r="BC21">
        <v>2</v>
      </c>
      <c r="BD21">
        <v>2</v>
      </c>
      <c r="BE21">
        <v>12</v>
      </c>
      <c r="BF21">
        <v>1</v>
      </c>
      <c r="BG21">
        <v>14</v>
      </c>
      <c r="BH21">
        <v>23</v>
      </c>
      <c r="BJ21" t="s">
        <v>579</v>
      </c>
      <c r="BK21" t="s">
        <v>391</v>
      </c>
      <c r="BL21">
        <v>2152</v>
      </c>
      <c r="BM21">
        <v>269</v>
      </c>
      <c r="BN21">
        <v>75.552509293699998</v>
      </c>
      <c r="BO21">
        <v>3599</v>
      </c>
      <c r="BP21">
        <v>448</v>
      </c>
      <c r="BQ21">
        <v>124.40816893580001</v>
      </c>
      <c r="BR21">
        <v>118.4888392857</v>
      </c>
      <c r="BS21">
        <v>5404</v>
      </c>
      <c r="BT21">
        <v>1297</v>
      </c>
      <c r="BU21">
        <v>97.993523316099996</v>
      </c>
      <c r="BV21">
        <v>10475</v>
      </c>
      <c r="BW21">
        <v>1294</v>
      </c>
      <c r="BX21">
        <v>149.996849642</v>
      </c>
      <c r="BY21">
        <v>143.49768160740001</v>
      </c>
      <c r="CA21" t="s">
        <v>396</v>
      </c>
      <c r="CB21" t="s">
        <v>808</v>
      </c>
      <c r="CC21" t="s">
        <v>1007</v>
      </c>
      <c r="CD21">
        <v>7651</v>
      </c>
      <c r="CE21">
        <v>2023</v>
      </c>
      <c r="CF21">
        <v>96.528166252800006</v>
      </c>
      <c r="CG21">
        <v>12545</v>
      </c>
      <c r="CH21">
        <v>999</v>
      </c>
      <c r="CI21">
        <v>137.0279792746</v>
      </c>
      <c r="CJ21">
        <v>111.59859859860001</v>
      </c>
      <c r="CL21" t="s">
        <v>396</v>
      </c>
      <c r="CM21" t="s">
        <v>783</v>
      </c>
      <c r="CN21" t="s">
        <v>787</v>
      </c>
      <c r="CO21">
        <v>840</v>
      </c>
      <c r="CP21">
        <v>102</v>
      </c>
      <c r="CQ21">
        <v>64.873809523800006</v>
      </c>
      <c r="CR21">
        <v>2807</v>
      </c>
      <c r="CS21">
        <v>188</v>
      </c>
      <c r="CT21">
        <v>72.441040256500003</v>
      </c>
      <c r="CU21">
        <v>77.920212766000006</v>
      </c>
      <c r="CW21" t="s">
        <v>396</v>
      </c>
      <c r="CX21" t="s">
        <v>796</v>
      </c>
      <c r="CY21" t="s">
        <v>800</v>
      </c>
      <c r="CZ21">
        <v>152</v>
      </c>
      <c r="DA21">
        <v>44</v>
      </c>
      <c r="DB21">
        <v>92.618421052599999</v>
      </c>
      <c r="DC21">
        <v>224</v>
      </c>
      <c r="DD21">
        <v>33</v>
      </c>
      <c r="DE21">
        <v>147.6383928571</v>
      </c>
      <c r="DF21">
        <v>140.69696969699999</v>
      </c>
      <c r="DH21" t="s">
        <v>396</v>
      </c>
      <c r="DI21" t="s">
        <v>770</v>
      </c>
      <c r="DJ21" t="s">
        <v>774</v>
      </c>
      <c r="DK21">
        <v>110</v>
      </c>
      <c r="DL21">
        <v>30</v>
      </c>
      <c r="DM21">
        <v>83.709090909099999</v>
      </c>
      <c r="DN21">
        <v>189</v>
      </c>
      <c r="DO21">
        <v>10</v>
      </c>
      <c r="DP21">
        <v>129.23280423279999</v>
      </c>
      <c r="DQ21">
        <v>115.2</v>
      </c>
    </row>
    <row r="22" spans="2:121" x14ac:dyDescent="0.2">
      <c r="B22" t="s">
        <v>127</v>
      </c>
      <c r="C22">
        <v>63029</v>
      </c>
      <c r="D22">
        <v>54412</v>
      </c>
      <c r="F22" t="s">
        <v>53</v>
      </c>
      <c r="G22">
        <v>7679</v>
      </c>
      <c r="H22">
        <v>487.64826149240002</v>
      </c>
      <c r="I22">
        <v>3842</v>
      </c>
      <c r="J22">
        <v>983</v>
      </c>
      <c r="K22">
        <v>10849</v>
      </c>
      <c r="L22">
        <v>7883</v>
      </c>
      <c r="M22">
        <v>3184</v>
      </c>
      <c r="N22">
        <v>2999</v>
      </c>
      <c r="O22">
        <v>1790</v>
      </c>
      <c r="P22">
        <v>878</v>
      </c>
      <c r="Q22">
        <v>114</v>
      </c>
      <c r="R22">
        <v>294</v>
      </c>
      <c r="AH22" t="s">
        <v>417</v>
      </c>
      <c r="AI22">
        <v>1108</v>
      </c>
      <c r="AJ22">
        <v>299.49819494579998</v>
      </c>
      <c r="AK22">
        <v>1478</v>
      </c>
      <c r="AL22">
        <v>196</v>
      </c>
      <c r="AM22">
        <v>1894</v>
      </c>
      <c r="AN22">
        <v>925</v>
      </c>
      <c r="AO22">
        <v>1005</v>
      </c>
      <c r="AP22">
        <v>786</v>
      </c>
      <c r="AQ22">
        <v>408</v>
      </c>
      <c r="AR22">
        <v>256</v>
      </c>
      <c r="AS22">
        <v>354</v>
      </c>
      <c r="AT22">
        <v>2</v>
      </c>
      <c r="AV22" t="s">
        <v>418</v>
      </c>
      <c r="AW22">
        <v>30</v>
      </c>
      <c r="AX22">
        <v>88.566666666700002</v>
      </c>
      <c r="AY22">
        <v>50</v>
      </c>
      <c r="AZ22">
        <v>7</v>
      </c>
      <c r="BA22">
        <v>36</v>
      </c>
      <c r="BB22">
        <v>6</v>
      </c>
      <c r="BC22">
        <v>0</v>
      </c>
      <c r="BE22">
        <v>5</v>
      </c>
      <c r="BG22">
        <v>8</v>
      </c>
      <c r="BH22">
        <v>14</v>
      </c>
      <c r="BJ22" t="s">
        <v>391</v>
      </c>
      <c r="BK22" t="s">
        <v>391</v>
      </c>
      <c r="BL22">
        <v>49963</v>
      </c>
      <c r="BM22">
        <v>10465</v>
      </c>
      <c r="BN22">
        <v>86.619538458500003</v>
      </c>
      <c r="BO22">
        <v>99877</v>
      </c>
      <c r="BP22">
        <v>8790</v>
      </c>
      <c r="BQ22">
        <v>126.8255654455</v>
      </c>
      <c r="BR22">
        <v>114.8772468714</v>
      </c>
      <c r="BS22">
        <v>39696</v>
      </c>
      <c r="BT22">
        <v>9187</v>
      </c>
      <c r="BU22">
        <v>91.818092503000003</v>
      </c>
      <c r="BV22">
        <v>111766</v>
      </c>
      <c r="BW22">
        <v>9584</v>
      </c>
      <c r="BX22">
        <v>134.04845838630001</v>
      </c>
      <c r="BY22">
        <v>120.83169866439999</v>
      </c>
      <c r="CA22" t="s">
        <v>402</v>
      </c>
      <c r="CB22" t="s">
        <v>808</v>
      </c>
      <c r="CC22" t="s">
        <v>1008</v>
      </c>
      <c r="CD22">
        <v>4531</v>
      </c>
      <c r="CE22">
        <v>721</v>
      </c>
      <c r="CF22">
        <v>73.934892959600006</v>
      </c>
      <c r="CG22">
        <v>11231</v>
      </c>
      <c r="CH22">
        <v>759</v>
      </c>
      <c r="CI22">
        <v>108.09812127150001</v>
      </c>
      <c r="CJ22">
        <v>102.6640316206</v>
      </c>
      <c r="CL22" t="s">
        <v>402</v>
      </c>
      <c r="CM22" t="s">
        <v>783</v>
      </c>
      <c r="CN22" t="s">
        <v>788</v>
      </c>
      <c r="CO22">
        <v>299</v>
      </c>
      <c r="CP22">
        <v>16</v>
      </c>
      <c r="CQ22">
        <v>52.434782608699997</v>
      </c>
      <c r="CR22">
        <v>1118</v>
      </c>
      <c r="CS22">
        <v>84</v>
      </c>
      <c r="CT22">
        <v>64.589445438300004</v>
      </c>
      <c r="CU22">
        <v>57.821428571399998</v>
      </c>
      <c r="CW22" t="s">
        <v>402</v>
      </c>
      <c r="CX22" t="s">
        <v>796</v>
      </c>
      <c r="CY22" t="s">
        <v>801</v>
      </c>
      <c r="CZ22">
        <v>46</v>
      </c>
      <c r="DA22">
        <v>10</v>
      </c>
      <c r="DB22">
        <v>80.565217391299996</v>
      </c>
      <c r="DC22">
        <v>112</v>
      </c>
      <c r="DD22">
        <v>8</v>
      </c>
      <c r="DE22">
        <v>131.78571428570001</v>
      </c>
      <c r="DF22">
        <v>143.625</v>
      </c>
      <c r="DH22" t="s">
        <v>402</v>
      </c>
      <c r="DI22" t="s">
        <v>770</v>
      </c>
      <c r="DJ22" t="s">
        <v>775</v>
      </c>
      <c r="DK22">
        <v>27</v>
      </c>
      <c r="DL22">
        <v>12</v>
      </c>
      <c r="DM22">
        <v>120.3333333333</v>
      </c>
      <c r="DN22">
        <v>65</v>
      </c>
      <c r="DO22">
        <v>5</v>
      </c>
      <c r="DP22">
        <v>123.2769230769</v>
      </c>
      <c r="DQ22">
        <v>79</v>
      </c>
    </row>
    <row r="23" spans="2:121" x14ac:dyDescent="0.2">
      <c r="B23" t="s">
        <v>107</v>
      </c>
      <c r="C23">
        <v>68351</v>
      </c>
      <c r="D23">
        <v>50922</v>
      </c>
      <c r="F23" t="s">
        <v>431</v>
      </c>
      <c r="G23">
        <v>8495</v>
      </c>
      <c r="H23">
        <v>549.62942907590002</v>
      </c>
      <c r="I23">
        <v>957</v>
      </c>
      <c r="J23">
        <v>386</v>
      </c>
      <c r="K23">
        <v>8873</v>
      </c>
      <c r="L23">
        <v>8082</v>
      </c>
      <c r="M23">
        <v>1098</v>
      </c>
      <c r="N23">
        <v>753</v>
      </c>
      <c r="O23">
        <v>1300</v>
      </c>
      <c r="P23">
        <v>1249</v>
      </c>
      <c r="Q23">
        <v>0</v>
      </c>
      <c r="R23">
        <v>0</v>
      </c>
      <c r="AH23" t="s">
        <v>377</v>
      </c>
      <c r="AI23">
        <v>8650</v>
      </c>
      <c r="AJ23">
        <v>682.85838150289999</v>
      </c>
      <c r="AK23">
        <v>5222</v>
      </c>
      <c r="AL23">
        <v>1417</v>
      </c>
      <c r="AM23">
        <v>11440</v>
      </c>
      <c r="AN23">
        <v>8897</v>
      </c>
      <c r="AO23">
        <v>3875</v>
      </c>
      <c r="AP23">
        <v>3400</v>
      </c>
      <c r="AQ23">
        <v>2995</v>
      </c>
      <c r="AR23">
        <v>2061</v>
      </c>
      <c r="AS23">
        <v>409</v>
      </c>
      <c r="AT23">
        <v>6</v>
      </c>
      <c r="AV23" t="s">
        <v>8</v>
      </c>
      <c r="AW23">
        <v>212</v>
      </c>
      <c r="AX23">
        <v>81.735849056600003</v>
      </c>
      <c r="AY23">
        <v>217</v>
      </c>
      <c r="AZ23">
        <v>103</v>
      </c>
      <c r="BA23">
        <v>402</v>
      </c>
      <c r="BB23">
        <v>165</v>
      </c>
      <c r="BC23">
        <v>9</v>
      </c>
      <c r="BD23">
        <v>8</v>
      </c>
      <c r="BE23">
        <v>10</v>
      </c>
      <c r="BF23">
        <v>2</v>
      </c>
      <c r="BG23">
        <v>49</v>
      </c>
      <c r="BH23">
        <v>24</v>
      </c>
      <c r="BJ23" t="s">
        <v>572</v>
      </c>
      <c r="BK23" t="s">
        <v>391</v>
      </c>
      <c r="BL23">
        <v>4015</v>
      </c>
      <c r="BM23">
        <v>583</v>
      </c>
      <c r="BN23">
        <v>73.288418430899995</v>
      </c>
      <c r="BO23">
        <v>8078</v>
      </c>
      <c r="BP23">
        <v>968</v>
      </c>
      <c r="BQ23">
        <v>119.8665511265</v>
      </c>
      <c r="BR23">
        <v>107.26239669420001</v>
      </c>
      <c r="BS23">
        <v>4022</v>
      </c>
      <c r="BT23">
        <v>631</v>
      </c>
      <c r="BU23">
        <v>77.080059671800001</v>
      </c>
      <c r="BV23">
        <v>9236</v>
      </c>
      <c r="BW23">
        <v>994</v>
      </c>
      <c r="BX23">
        <v>136.92594196620001</v>
      </c>
      <c r="BY23">
        <v>110.0362173038</v>
      </c>
      <c r="CA23" t="s">
        <v>398</v>
      </c>
      <c r="CB23" t="s">
        <v>808</v>
      </c>
      <c r="CC23" t="s">
        <v>1009</v>
      </c>
      <c r="CD23">
        <v>5512</v>
      </c>
      <c r="CE23">
        <v>1269</v>
      </c>
      <c r="CF23">
        <v>86.145500725700003</v>
      </c>
      <c r="CG23">
        <v>11563</v>
      </c>
      <c r="CH23">
        <v>1031</v>
      </c>
      <c r="CI23">
        <v>117.6443829456</v>
      </c>
      <c r="CJ23">
        <v>112.6323957323</v>
      </c>
      <c r="CL23" t="s">
        <v>398</v>
      </c>
      <c r="CM23" t="s">
        <v>783</v>
      </c>
      <c r="CN23" t="s">
        <v>789</v>
      </c>
      <c r="CO23">
        <v>574</v>
      </c>
      <c r="CP23">
        <v>75</v>
      </c>
      <c r="CQ23">
        <v>66.736933797899994</v>
      </c>
      <c r="CR23">
        <v>1943</v>
      </c>
      <c r="CS23">
        <v>130</v>
      </c>
      <c r="CT23">
        <v>70.203808543500003</v>
      </c>
      <c r="CU23">
        <v>69.253846153799998</v>
      </c>
      <c r="CW23" t="s">
        <v>398</v>
      </c>
      <c r="CX23" t="s">
        <v>796</v>
      </c>
      <c r="CY23" t="s">
        <v>802</v>
      </c>
      <c r="CZ23">
        <v>146</v>
      </c>
      <c r="DA23">
        <v>30</v>
      </c>
      <c r="DB23">
        <v>77.582191780800002</v>
      </c>
      <c r="DC23">
        <v>268</v>
      </c>
      <c r="DD23">
        <v>38</v>
      </c>
      <c r="DE23">
        <v>132.09328358210001</v>
      </c>
      <c r="DF23">
        <v>119.2368421053</v>
      </c>
      <c r="DH23" t="s">
        <v>398</v>
      </c>
      <c r="DI23" t="s">
        <v>770</v>
      </c>
      <c r="DJ23" t="s">
        <v>776</v>
      </c>
      <c r="DK23">
        <v>128</v>
      </c>
      <c r="DL23">
        <v>28</v>
      </c>
      <c r="DM23">
        <v>79.0703125</v>
      </c>
      <c r="DN23">
        <v>247</v>
      </c>
      <c r="DO23">
        <v>27</v>
      </c>
      <c r="DP23">
        <v>130.0728744939</v>
      </c>
      <c r="DQ23">
        <v>96.666666666699996</v>
      </c>
    </row>
    <row r="24" spans="2:121" x14ac:dyDescent="0.2">
      <c r="B24" t="s">
        <v>128</v>
      </c>
      <c r="C24">
        <v>1728</v>
      </c>
      <c r="D24">
        <v>281</v>
      </c>
      <c r="F24" t="s">
        <v>58</v>
      </c>
      <c r="G24">
        <v>3180</v>
      </c>
      <c r="H24">
        <v>244.58396226420001</v>
      </c>
      <c r="I24">
        <v>8109</v>
      </c>
      <c r="J24">
        <v>1854</v>
      </c>
      <c r="K24">
        <v>5769</v>
      </c>
      <c r="L24">
        <v>2779</v>
      </c>
      <c r="M24">
        <v>2874</v>
      </c>
      <c r="N24">
        <v>2301</v>
      </c>
      <c r="O24">
        <v>1517</v>
      </c>
      <c r="P24">
        <v>1062</v>
      </c>
      <c r="Q24">
        <v>0</v>
      </c>
      <c r="R24">
        <v>269</v>
      </c>
      <c r="T24" t="s">
        <v>648</v>
      </c>
      <c r="U24" t="s">
        <v>306</v>
      </c>
      <c r="V24" t="s">
        <v>133</v>
      </c>
      <c r="W24" t="s">
        <v>214</v>
      </c>
      <c r="X24" t="s">
        <v>215</v>
      </c>
      <c r="Y24" t="s">
        <v>216</v>
      </c>
      <c r="Z24" t="s">
        <v>217</v>
      </c>
      <c r="AA24" t="s">
        <v>218</v>
      </c>
      <c r="AB24" t="s">
        <v>219</v>
      </c>
      <c r="AC24" t="s">
        <v>220</v>
      </c>
      <c r="AD24" t="s">
        <v>221</v>
      </c>
      <c r="AE24" t="s">
        <v>222</v>
      </c>
      <c r="AF24" t="s">
        <v>223</v>
      </c>
      <c r="AH24" t="s">
        <v>372</v>
      </c>
      <c r="AI24">
        <v>4103</v>
      </c>
      <c r="AJ24">
        <v>583.63953204970005</v>
      </c>
      <c r="AK24">
        <v>4606</v>
      </c>
      <c r="AL24">
        <v>1040</v>
      </c>
      <c r="AM24">
        <v>6065</v>
      </c>
      <c r="AN24">
        <v>4470</v>
      </c>
      <c r="AO24">
        <v>2882</v>
      </c>
      <c r="AP24">
        <v>2341</v>
      </c>
      <c r="AQ24">
        <v>1338</v>
      </c>
      <c r="AR24">
        <v>1004</v>
      </c>
      <c r="AS24">
        <v>788</v>
      </c>
      <c r="AT24">
        <v>12</v>
      </c>
      <c r="AV24" t="s">
        <v>384</v>
      </c>
      <c r="AW24">
        <v>939</v>
      </c>
      <c r="AX24">
        <v>99.045793397200001</v>
      </c>
      <c r="AY24">
        <v>1080</v>
      </c>
      <c r="AZ24">
        <v>219</v>
      </c>
      <c r="BA24">
        <v>1145</v>
      </c>
      <c r="BB24">
        <v>312</v>
      </c>
      <c r="BC24">
        <v>2</v>
      </c>
      <c r="BD24">
        <v>1</v>
      </c>
      <c r="BE24">
        <v>64</v>
      </c>
      <c r="BF24">
        <v>13</v>
      </c>
      <c r="BG24">
        <v>142</v>
      </c>
      <c r="BH24">
        <v>287</v>
      </c>
      <c r="BJ24" t="s">
        <v>636</v>
      </c>
      <c r="BK24" t="s">
        <v>391</v>
      </c>
      <c r="BL24">
        <v>1019</v>
      </c>
      <c r="BM24">
        <v>211</v>
      </c>
      <c r="BN24">
        <v>83.4082433759</v>
      </c>
      <c r="BO24">
        <v>1632</v>
      </c>
      <c r="BP24">
        <v>116</v>
      </c>
      <c r="BQ24">
        <v>104.8854166667</v>
      </c>
      <c r="BR24">
        <v>91.068965517199999</v>
      </c>
      <c r="BS24">
        <v>1424</v>
      </c>
      <c r="BT24">
        <v>505</v>
      </c>
      <c r="BU24">
        <v>114.99157303370001</v>
      </c>
      <c r="BV24">
        <v>2958</v>
      </c>
      <c r="BW24">
        <v>183</v>
      </c>
      <c r="BX24">
        <v>137.05949966189999</v>
      </c>
      <c r="BY24">
        <v>109.29508196720001</v>
      </c>
      <c r="CA24" t="s">
        <v>401</v>
      </c>
      <c r="CB24" t="s">
        <v>808</v>
      </c>
      <c r="CC24" t="s">
        <v>1010</v>
      </c>
      <c r="CD24">
        <v>2109</v>
      </c>
      <c r="CE24">
        <v>252</v>
      </c>
      <c r="CF24">
        <v>73.193930772900003</v>
      </c>
      <c r="CG24">
        <v>3724</v>
      </c>
      <c r="CH24">
        <v>447</v>
      </c>
      <c r="CI24">
        <v>121.25966702469999</v>
      </c>
      <c r="CJ24">
        <v>115.63758389260001</v>
      </c>
      <c r="CL24" t="s">
        <v>401</v>
      </c>
      <c r="CM24" t="s">
        <v>783</v>
      </c>
      <c r="CN24" t="s">
        <v>790</v>
      </c>
      <c r="CO24">
        <v>112</v>
      </c>
      <c r="CP24">
        <v>9</v>
      </c>
      <c r="CQ24">
        <v>58.044642857100001</v>
      </c>
      <c r="CR24">
        <v>348</v>
      </c>
      <c r="CS24">
        <v>22</v>
      </c>
      <c r="CT24">
        <v>72.652298850600005</v>
      </c>
      <c r="CU24">
        <v>77.454545454500007</v>
      </c>
      <c r="CW24" t="s">
        <v>401</v>
      </c>
      <c r="CX24" t="s">
        <v>796</v>
      </c>
      <c r="CY24" t="s">
        <v>803</v>
      </c>
      <c r="CZ24">
        <v>37</v>
      </c>
      <c r="DA24">
        <v>14</v>
      </c>
      <c r="DB24">
        <v>99.648648648600002</v>
      </c>
      <c r="DC24">
        <v>64</v>
      </c>
      <c r="DD24">
        <v>9</v>
      </c>
      <c r="DE24">
        <v>124.59375</v>
      </c>
      <c r="DF24">
        <v>101.55555555559999</v>
      </c>
      <c r="DH24" t="s">
        <v>401</v>
      </c>
      <c r="DI24" t="s">
        <v>770</v>
      </c>
      <c r="DJ24" t="s">
        <v>777</v>
      </c>
      <c r="DK24">
        <v>65</v>
      </c>
      <c r="DL24">
        <v>17</v>
      </c>
      <c r="DM24">
        <v>80.953846153800001</v>
      </c>
      <c r="DN24">
        <v>120</v>
      </c>
      <c r="DO24">
        <v>8</v>
      </c>
      <c r="DP24">
        <v>121.3333333333</v>
      </c>
      <c r="DQ24">
        <v>99.375</v>
      </c>
    </row>
    <row r="25" spans="2:121" x14ac:dyDescent="0.2">
      <c r="B25" t="s">
        <v>118</v>
      </c>
      <c r="C25">
        <v>33</v>
      </c>
      <c r="D25">
        <v>18</v>
      </c>
      <c r="F25" t="s">
        <v>68</v>
      </c>
      <c r="G25">
        <v>2836</v>
      </c>
      <c r="H25">
        <v>406.88152327220001</v>
      </c>
      <c r="I25">
        <v>3841</v>
      </c>
      <c r="J25">
        <v>945</v>
      </c>
      <c r="K25">
        <v>3455</v>
      </c>
      <c r="L25">
        <v>2422</v>
      </c>
      <c r="M25">
        <v>591</v>
      </c>
      <c r="N25">
        <v>474</v>
      </c>
      <c r="O25">
        <v>1194</v>
      </c>
      <c r="P25">
        <v>905</v>
      </c>
      <c r="Q25">
        <v>0</v>
      </c>
      <c r="R25">
        <v>123</v>
      </c>
      <c r="T25" t="s">
        <v>386</v>
      </c>
      <c r="U25">
        <v>48288</v>
      </c>
      <c r="V25">
        <v>365.73357770050001</v>
      </c>
      <c r="W25">
        <v>64983</v>
      </c>
      <c r="X25">
        <v>14977</v>
      </c>
      <c r="Y25">
        <v>70475</v>
      </c>
      <c r="Z25">
        <v>45712</v>
      </c>
      <c r="AA25">
        <v>19033</v>
      </c>
      <c r="AB25">
        <v>13819</v>
      </c>
      <c r="AC25">
        <v>29125</v>
      </c>
      <c r="AD25">
        <v>17187</v>
      </c>
      <c r="AE25">
        <v>1193</v>
      </c>
      <c r="AF25">
        <v>1084</v>
      </c>
      <c r="AH25" t="s">
        <v>396</v>
      </c>
      <c r="AI25">
        <v>3437</v>
      </c>
      <c r="AJ25">
        <v>315.57433808550002</v>
      </c>
      <c r="AK25">
        <v>7864</v>
      </c>
      <c r="AL25">
        <v>2095</v>
      </c>
      <c r="AM25">
        <v>6500</v>
      </c>
      <c r="AN25">
        <v>4095</v>
      </c>
      <c r="AO25">
        <v>1365</v>
      </c>
      <c r="AP25">
        <v>1075</v>
      </c>
      <c r="AQ25">
        <v>2403</v>
      </c>
      <c r="AR25">
        <v>1297</v>
      </c>
      <c r="AS25">
        <v>998</v>
      </c>
      <c r="AT25">
        <v>208</v>
      </c>
      <c r="AV25" t="s">
        <v>383</v>
      </c>
      <c r="AW25">
        <v>1635</v>
      </c>
      <c r="AX25">
        <v>91.096636085599997</v>
      </c>
      <c r="AY25">
        <v>1591</v>
      </c>
      <c r="AZ25">
        <v>351</v>
      </c>
      <c r="BA25">
        <v>1993</v>
      </c>
      <c r="BB25">
        <v>477</v>
      </c>
      <c r="BC25">
        <v>24</v>
      </c>
      <c r="BD25">
        <v>23</v>
      </c>
      <c r="BE25">
        <v>152</v>
      </c>
      <c r="BF25">
        <v>49</v>
      </c>
      <c r="BG25">
        <v>273</v>
      </c>
      <c r="BH25">
        <v>444</v>
      </c>
      <c r="BJ25" t="s">
        <v>575</v>
      </c>
      <c r="BK25" t="s">
        <v>391</v>
      </c>
      <c r="BL25">
        <v>5505</v>
      </c>
      <c r="BM25">
        <v>1255</v>
      </c>
      <c r="BN25">
        <v>84.698092643099997</v>
      </c>
      <c r="BO25">
        <v>10825</v>
      </c>
      <c r="BP25">
        <v>988</v>
      </c>
      <c r="BQ25">
        <v>119.8804618938</v>
      </c>
      <c r="BR25">
        <v>114.9230769231</v>
      </c>
      <c r="BS25">
        <v>5499</v>
      </c>
      <c r="BT25">
        <v>1259</v>
      </c>
      <c r="BU25">
        <v>85.4866339334</v>
      </c>
      <c r="BV25">
        <v>12106</v>
      </c>
      <c r="BW25">
        <v>1007</v>
      </c>
      <c r="BX25">
        <v>125.06963489180001</v>
      </c>
      <c r="BY25">
        <v>119.58589870900001</v>
      </c>
      <c r="CA25" t="s">
        <v>420</v>
      </c>
      <c r="CB25" t="s">
        <v>808</v>
      </c>
      <c r="CC25" t="s">
        <v>1011</v>
      </c>
      <c r="CD25">
        <v>584</v>
      </c>
      <c r="CE25">
        <v>93</v>
      </c>
      <c r="CF25">
        <v>69.881849315099998</v>
      </c>
      <c r="CG25">
        <v>1468</v>
      </c>
      <c r="CH25">
        <v>153</v>
      </c>
      <c r="CI25">
        <v>99.782016348799999</v>
      </c>
      <c r="CJ25">
        <v>91.692810457500002</v>
      </c>
      <c r="CL25" t="s">
        <v>420</v>
      </c>
      <c r="CM25" t="s">
        <v>783</v>
      </c>
      <c r="CN25" t="s">
        <v>791</v>
      </c>
      <c r="CO25">
        <v>48</v>
      </c>
      <c r="CP25">
        <v>2</v>
      </c>
      <c r="CQ25">
        <v>50.479166666700003</v>
      </c>
      <c r="CR25">
        <v>135</v>
      </c>
      <c r="CS25">
        <v>9</v>
      </c>
      <c r="CT25">
        <v>62.259259259300002</v>
      </c>
      <c r="CU25">
        <v>99.333333333300004</v>
      </c>
      <c r="CW25" t="s">
        <v>420</v>
      </c>
      <c r="CX25" t="s">
        <v>796</v>
      </c>
      <c r="CY25" t="s">
        <v>804</v>
      </c>
      <c r="CZ25">
        <v>11</v>
      </c>
      <c r="DA25">
        <v>3</v>
      </c>
      <c r="DB25">
        <v>97.545454545499993</v>
      </c>
      <c r="DC25">
        <v>25</v>
      </c>
      <c r="DD25">
        <v>2</v>
      </c>
      <c r="DE25">
        <v>111.16</v>
      </c>
      <c r="DF25">
        <v>64</v>
      </c>
      <c r="DH25" t="s">
        <v>420</v>
      </c>
      <c r="DI25" t="s">
        <v>770</v>
      </c>
      <c r="DJ25" t="s">
        <v>778</v>
      </c>
      <c r="DK25">
        <v>4</v>
      </c>
      <c r="DL25">
        <v>0</v>
      </c>
      <c r="DM25">
        <v>54.75</v>
      </c>
      <c r="DN25">
        <v>8</v>
      </c>
      <c r="DO25">
        <v>1</v>
      </c>
      <c r="DP25">
        <v>114.75</v>
      </c>
      <c r="DQ25">
        <v>66</v>
      </c>
    </row>
    <row r="26" spans="2:121" x14ac:dyDescent="0.2">
      <c r="B26" t="s">
        <v>1062</v>
      </c>
      <c r="C26">
        <v>4</v>
      </c>
      <c r="F26" t="s">
        <v>48</v>
      </c>
      <c r="G26">
        <v>6561</v>
      </c>
      <c r="H26">
        <v>561.09327846359997</v>
      </c>
      <c r="I26">
        <v>4437</v>
      </c>
      <c r="J26">
        <v>962</v>
      </c>
      <c r="K26">
        <v>9394</v>
      </c>
      <c r="L26">
        <v>7089</v>
      </c>
      <c r="M26">
        <v>2063</v>
      </c>
      <c r="N26">
        <v>1548</v>
      </c>
      <c r="O26">
        <v>2188</v>
      </c>
      <c r="P26">
        <v>1529</v>
      </c>
      <c r="Q26">
        <v>1</v>
      </c>
      <c r="R26">
        <v>221</v>
      </c>
      <c r="T26" t="s">
        <v>391</v>
      </c>
      <c r="U26">
        <v>33302</v>
      </c>
      <c r="V26">
        <v>379.05567233199997</v>
      </c>
      <c r="W26">
        <v>49237</v>
      </c>
      <c r="X26">
        <v>10629</v>
      </c>
      <c r="Y26">
        <v>53937</v>
      </c>
      <c r="Z26">
        <v>32727</v>
      </c>
      <c r="AA26">
        <v>14080</v>
      </c>
      <c r="AB26">
        <v>10967</v>
      </c>
      <c r="AC26">
        <v>23131</v>
      </c>
      <c r="AD26">
        <v>15065</v>
      </c>
      <c r="AE26">
        <v>5045</v>
      </c>
      <c r="AF26">
        <v>1066</v>
      </c>
      <c r="AH26" t="s">
        <v>402</v>
      </c>
      <c r="AI26">
        <v>1548</v>
      </c>
      <c r="AJ26">
        <v>182.74935400519999</v>
      </c>
      <c r="AK26">
        <v>4450</v>
      </c>
      <c r="AL26">
        <v>749</v>
      </c>
      <c r="AM26">
        <v>2719</v>
      </c>
      <c r="AN26">
        <v>1076</v>
      </c>
      <c r="AO26">
        <v>773</v>
      </c>
      <c r="AP26">
        <v>330</v>
      </c>
      <c r="AQ26">
        <v>1167</v>
      </c>
      <c r="AR26">
        <v>743</v>
      </c>
      <c r="AS26">
        <v>10</v>
      </c>
      <c r="AT26">
        <v>4</v>
      </c>
      <c r="AV26" t="s">
        <v>410</v>
      </c>
      <c r="AW26">
        <v>242</v>
      </c>
      <c r="AX26">
        <v>65.066115702499999</v>
      </c>
      <c r="AY26">
        <v>278</v>
      </c>
      <c r="AZ26">
        <v>16</v>
      </c>
      <c r="BA26">
        <v>321</v>
      </c>
      <c r="BB26">
        <v>14</v>
      </c>
      <c r="BC26">
        <v>1</v>
      </c>
      <c r="BD26">
        <v>1</v>
      </c>
      <c r="BE26">
        <v>15</v>
      </c>
      <c r="BF26">
        <v>5</v>
      </c>
      <c r="BG26">
        <v>389</v>
      </c>
      <c r="BH26">
        <v>53</v>
      </c>
      <c r="BJ26" t="s">
        <v>581</v>
      </c>
      <c r="BK26" t="s">
        <v>391</v>
      </c>
      <c r="BL26">
        <v>6893</v>
      </c>
      <c r="BM26">
        <v>1162</v>
      </c>
      <c r="BN26">
        <v>77.685478021199998</v>
      </c>
      <c r="BO26">
        <v>14205</v>
      </c>
      <c r="BP26">
        <v>969</v>
      </c>
      <c r="BQ26">
        <v>115.9270679338</v>
      </c>
      <c r="BR26">
        <v>112.72755417960001</v>
      </c>
      <c r="BS26">
        <v>2116</v>
      </c>
      <c r="BT26">
        <v>706</v>
      </c>
      <c r="BU26">
        <v>111.7887523629</v>
      </c>
      <c r="BV26">
        <v>16913</v>
      </c>
      <c r="BW26">
        <v>1208</v>
      </c>
      <c r="BX26">
        <v>128.01886123099999</v>
      </c>
      <c r="BY26">
        <v>118.7201986755</v>
      </c>
      <c r="CA26" t="s">
        <v>392</v>
      </c>
      <c r="CB26" t="s">
        <v>808</v>
      </c>
      <c r="CC26" t="s">
        <v>1012</v>
      </c>
      <c r="CD26">
        <v>7344</v>
      </c>
      <c r="CE26">
        <v>1579</v>
      </c>
      <c r="CF26">
        <v>92.944172113299999</v>
      </c>
      <c r="CG26">
        <v>17125</v>
      </c>
      <c r="CH26">
        <v>1417</v>
      </c>
      <c r="CI26">
        <v>129.6204963504</v>
      </c>
      <c r="CJ26">
        <v>118.4093154552</v>
      </c>
      <c r="CL26" t="s">
        <v>392</v>
      </c>
      <c r="CM26" t="s">
        <v>783</v>
      </c>
      <c r="CN26" t="s">
        <v>792</v>
      </c>
      <c r="CO26">
        <v>874</v>
      </c>
      <c r="CP26">
        <v>112</v>
      </c>
      <c r="CQ26">
        <v>65.478260869600007</v>
      </c>
      <c r="CR26">
        <v>3182</v>
      </c>
      <c r="CS26">
        <v>195</v>
      </c>
      <c r="CT26">
        <v>71.967316153400006</v>
      </c>
      <c r="CU26">
        <v>77.989743589699998</v>
      </c>
      <c r="CW26" t="s">
        <v>392</v>
      </c>
      <c r="CX26" t="s">
        <v>796</v>
      </c>
      <c r="CY26" t="s">
        <v>805</v>
      </c>
      <c r="CZ26">
        <v>188</v>
      </c>
      <c r="DA26">
        <v>55</v>
      </c>
      <c r="DB26">
        <v>87.143617021300003</v>
      </c>
      <c r="DC26">
        <v>344</v>
      </c>
      <c r="DD26">
        <v>55</v>
      </c>
      <c r="DE26">
        <v>144.8808139535</v>
      </c>
      <c r="DF26">
        <v>129.61818181819999</v>
      </c>
      <c r="DH26" t="s">
        <v>392</v>
      </c>
      <c r="DI26" t="s">
        <v>770</v>
      </c>
      <c r="DJ26" t="s">
        <v>779</v>
      </c>
      <c r="DK26">
        <v>151</v>
      </c>
      <c r="DL26">
        <v>48</v>
      </c>
      <c r="DM26">
        <v>95.523178807899995</v>
      </c>
      <c r="DN26">
        <v>218</v>
      </c>
      <c r="DO26">
        <v>7</v>
      </c>
      <c r="DP26">
        <v>139.31192660549999</v>
      </c>
      <c r="DQ26">
        <v>122.42857142859999</v>
      </c>
    </row>
    <row r="27" spans="2:121" x14ac:dyDescent="0.2">
      <c r="B27" t="s">
        <v>90</v>
      </c>
      <c r="C27">
        <v>9923</v>
      </c>
      <c r="D27">
        <v>1731</v>
      </c>
      <c r="F27" t="s">
        <v>76</v>
      </c>
      <c r="G27">
        <v>3080</v>
      </c>
      <c r="H27">
        <v>159.6808441558</v>
      </c>
      <c r="I27">
        <v>9950</v>
      </c>
      <c r="J27">
        <v>1544</v>
      </c>
      <c r="K27">
        <v>9624</v>
      </c>
      <c r="L27">
        <v>4266</v>
      </c>
      <c r="M27">
        <v>1806</v>
      </c>
      <c r="N27">
        <v>708</v>
      </c>
      <c r="O27">
        <v>993</v>
      </c>
      <c r="P27">
        <v>597</v>
      </c>
      <c r="Q27">
        <v>35</v>
      </c>
      <c r="R27">
        <v>0</v>
      </c>
      <c r="T27" t="s">
        <v>370</v>
      </c>
      <c r="U27">
        <v>63859</v>
      </c>
      <c r="V27">
        <v>418.18459418409998</v>
      </c>
      <c r="W27">
        <v>71236</v>
      </c>
      <c r="X27">
        <v>17573</v>
      </c>
      <c r="Y27">
        <v>93320</v>
      </c>
      <c r="Z27">
        <v>63122</v>
      </c>
      <c r="AA27">
        <v>36241</v>
      </c>
      <c r="AB27">
        <v>29772</v>
      </c>
      <c r="AC27">
        <v>37397</v>
      </c>
      <c r="AD27">
        <v>24969</v>
      </c>
      <c r="AE27">
        <v>9068</v>
      </c>
      <c r="AF27">
        <v>142</v>
      </c>
      <c r="AH27" t="s">
        <v>390</v>
      </c>
      <c r="AI27">
        <v>3981</v>
      </c>
      <c r="AJ27">
        <v>401.89173574479997</v>
      </c>
      <c r="AK27">
        <v>4696</v>
      </c>
      <c r="AL27">
        <v>1509</v>
      </c>
      <c r="AM27">
        <v>6347</v>
      </c>
      <c r="AN27">
        <v>4743</v>
      </c>
      <c r="AO27">
        <v>1512</v>
      </c>
      <c r="AP27">
        <v>1167</v>
      </c>
      <c r="AQ27">
        <v>2538</v>
      </c>
      <c r="AR27">
        <v>1888</v>
      </c>
      <c r="AS27">
        <v>450</v>
      </c>
      <c r="AT27">
        <v>184</v>
      </c>
      <c r="AV27" t="s">
        <v>420</v>
      </c>
      <c r="AW27">
        <v>45</v>
      </c>
      <c r="AX27">
        <v>63.155555555600003</v>
      </c>
      <c r="AY27">
        <v>43</v>
      </c>
      <c r="BA27">
        <v>61</v>
      </c>
      <c r="BB27">
        <v>1</v>
      </c>
      <c r="BC27">
        <v>0</v>
      </c>
      <c r="BE27">
        <v>0</v>
      </c>
      <c r="BG27">
        <v>66</v>
      </c>
      <c r="BH27">
        <v>6</v>
      </c>
      <c r="BJ27" t="s">
        <v>640</v>
      </c>
      <c r="BK27" t="s">
        <v>391</v>
      </c>
      <c r="BL27">
        <v>1972</v>
      </c>
      <c r="BM27">
        <v>342</v>
      </c>
      <c r="BN27">
        <v>76.910750507100005</v>
      </c>
      <c r="BO27">
        <v>5274</v>
      </c>
      <c r="BP27">
        <v>413</v>
      </c>
      <c r="BQ27">
        <v>126.2825180129</v>
      </c>
      <c r="BR27">
        <v>97.956416464900002</v>
      </c>
      <c r="BS27">
        <v>1819</v>
      </c>
      <c r="BT27">
        <v>217</v>
      </c>
      <c r="BU27">
        <v>67.937877954900003</v>
      </c>
      <c r="BV27">
        <v>3986</v>
      </c>
      <c r="BW27">
        <v>322</v>
      </c>
      <c r="BX27">
        <v>128.94656297040001</v>
      </c>
      <c r="BY27">
        <v>84.173913043499994</v>
      </c>
      <c r="CA27" t="s">
        <v>421</v>
      </c>
      <c r="CB27" t="s">
        <v>808</v>
      </c>
      <c r="CC27" t="s">
        <v>1013</v>
      </c>
      <c r="CD27">
        <v>1032</v>
      </c>
      <c r="CE27">
        <v>207</v>
      </c>
      <c r="CF27">
        <v>82.673449612400006</v>
      </c>
      <c r="CG27">
        <v>1764</v>
      </c>
      <c r="CH27">
        <v>130</v>
      </c>
      <c r="CI27">
        <v>106.5765306122</v>
      </c>
      <c r="CJ27">
        <v>93.192307692300005</v>
      </c>
      <c r="CL27" t="s">
        <v>421</v>
      </c>
      <c r="CM27" t="s">
        <v>783</v>
      </c>
      <c r="CN27" t="s">
        <v>793</v>
      </c>
      <c r="CO27">
        <v>51</v>
      </c>
      <c r="CP27">
        <v>1</v>
      </c>
      <c r="CQ27">
        <v>42.490196078399997</v>
      </c>
      <c r="CR27">
        <v>242</v>
      </c>
      <c r="CS27">
        <v>22</v>
      </c>
      <c r="CT27">
        <v>63.619834710699998</v>
      </c>
      <c r="CU27">
        <v>49.818181818200003</v>
      </c>
      <c r="CW27" t="s">
        <v>421</v>
      </c>
      <c r="CX27" t="s">
        <v>796</v>
      </c>
      <c r="CY27" t="s">
        <v>806</v>
      </c>
      <c r="CZ27">
        <v>6</v>
      </c>
      <c r="DA27">
        <v>1</v>
      </c>
      <c r="DB27">
        <v>110</v>
      </c>
      <c r="DC27">
        <v>23</v>
      </c>
      <c r="DD27">
        <v>3</v>
      </c>
      <c r="DE27">
        <v>144.91304347830001</v>
      </c>
      <c r="DF27">
        <v>165.3333333333</v>
      </c>
      <c r="DH27" t="s">
        <v>421</v>
      </c>
      <c r="DI27" t="s">
        <v>770</v>
      </c>
      <c r="DJ27" t="s">
        <v>780</v>
      </c>
      <c r="DK27">
        <v>10</v>
      </c>
      <c r="DL27">
        <v>1</v>
      </c>
      <c r="DM27">
        <v>79.8</v>
      </c>
      <c r="DN27">
        <v>18</v>
      </c>
      <c r="DO27">
        <v>0</v>
      </c>
      <c r="DP27">
        <v>154.7222222222</v>
      </c>
      <c r="DQ27">
        <v>0</v>
      </c>
    </row>
    <row r="28" spans="2:121" x14ac:dyDescent="0.2">
      <c r="B28" t="s">
        <v>95</v>
      </c>
      <c r="C28">
        <v>1256</v>
      </c>
      <c r="D28">
        <v>872</v>
      </c>
      <c r="F28" t="s">
        <v>40</v>
      </c>
      <c r="G28">
        <v>6752</v>
      </c>
      <c r="H28">
        <v>468.21104857820001</v>
      </c>
      <c r="I28">
        <v>7927</v>
      </c>
      <c r="J28">
        <v>2821</v>
      </c>
      <c r="K28">
        <v>9031</v>
      </c>
      <c r="L28">
        <v>6384</v>
      </c>
      <c r="M28">
        <v>3357</v>
      </c>
      <c r="N28">
        <v>2725</v>
      </c>
      <c r="O28">
        <v>797</v>
      </c>
      <c r="P28">
        <v>489</v>
      </c>
      <c r="Q28">
        <v>0</v>
      </c>
      <c r="R28">
        <v>55</v>
      </c>
      <c r="T28" t="s">
        <v>8</v>
      </c>
      <c r="U28">
        <v>3571</v>
      </c>
      <c r="V28">
        <v>358.94931391770001</v>
      </c>
      <c r="W28">
        <v>4426</v>
      </c>
      <c r="X28">
        <v>1944</v>
      </c>
      <c r="Y28">
        <v>4884</v>
      </c>
      <c r="Z28">
        <v>3316</v>
      </c>
      <c r="AA28">
        <v>1383</v>
      </c>
      <c r="AB28">
        <v>912</v>
      </c>
      <c r="AC28">
        <v>1370</v>
      </c>
      <c r="AD28">
        <v>961</v>
      </c>
      <c r="AE28">
        <v>463</v>
      </c>
      <c r="AF28">
        <v>158</v>
      </c>
      <c r="AH28" t="s">
        <v>398</v>
      </c>
      <c r="AI28">
        <v>4056</v>
      </c>
      <c r="AJ28">
        <v>237.67800788950001</v>
      </c>
      <c r="AK28">
        <v>5806</v>
      </c>
      <c r="AL28">
        <v>1312</v>
      </c>
      <c r="AM28">
        <v>6270</v>
      </c>
      <c r="AN28">
        <v>3351</v>
      </c>
      <c r="AO28">
        <v>2196</v>
      </c>
      <c r="AP28">
        <v>1816</v>
      </c>
      <c r="AQ28">
        <v>6089</v>
      </c>
      <c r="AR28">
        <v>4459</v>
      </c>
      <c r="AS28">
        <v>890</v>
      </c>
      <c r="AT28">
        <v>50</v>
      </c>
      <c r="AV28" t="s">
        <v>392</v>
      </c>
      <c r="AW28">
        <v>907</v>
      </c>
      <c r="AX28">
        <v>58.286659316399998</v>
      </c>
      <c r="AY28">
        <v>1214</v>
      </c>
      <c r="AZ28">
        <v>136</v>
      </c>
      <c r="BA28">
        <v>1202</v>
      </c>
      <c r="BB28">
        <v>90</v>
      </c>
      <c r="BC28">
        <v>7</v>
      </c>
      <c r="BD28">
        <v>5</v>
      </c>
      <c r="BE28">
        <v>79</v>
      </c>
      <c r="BF28">
        <v>16</v>
      </c>
      <c r="BG28">
        <v>116</v>
      </c>
      <c r="BH28">
        <v>125</v>
      </c>
      <c r="BJ28" t="s">
        <v>534</v>
      </c>
      <c r="BK28" t="s">
        <v>370</v>
      </c>
      <c r="BL28">
        <v>4385</v>
      </c>
      <c r="BM28">
        <v>1186</v>
      </c>
      <c r="BN28">
        <v>102.5044469783</v>
      </c>
      <c r="BO28">
        <v>8156</v>
      </c>
      <c r="BP28">
        <v>789</v>
      </c>
      <c r="BQ28">
        <v>145.356424718</v>
      </c>
      <c r="BR28">
        <v>137.5069708492</v>
      </c>
      <c r="BS28">
        <v>1052</v>
      </c>
      <c r="BT28">
        <v>386</v>
      </c>
      <c r="BU28">
        <v>112.9049429658</v>
      </c>
      <c r="BV28">
        <v>4968</v>
      </c>
      <c r="BW28">
        <v>381</v>
      </c>
      <c r="BX28">
        <v>135.26207729469999</v>
      </c>
      <c r="BY28">
        <v>128.90026246720001</v>
      </c>
      <c r="CA28" t="s">
        <v>397</v>
      </c>
      <c r="CB28" t="s">
        <v>808</v>
      </c>
      <c r="CC28" t="s">
        <v>1014</v>
      </c>
      <c r="CD28">
        <v>3598</v>
      </c>
      <c r="CE28">
        <v>573</v>
      </c>
      <c r="CF28">
        <v>75.941912173399999</v>
      </c>
      <c r="CG28">
        <v>7712</v>
      </c>
      <c r="CH28">
        <v>853</v>
      </c>
      <c r="CI28">
        <v>117.2238070539</v>
      </c>
      <c r="CJ28">
        <v>109.0785463072</v>
      </c>
      <c r="CL28" t="s">
        <v>397</v>
      </c>
      <c r="CM28" t="s">
        <v>783</v>
      </c>
      <c r="CN28" t="s">
        <v>794</v>
      </c>
      <c r="CO28">
        <v>321</v>
      </c>
      <c r="CP28">
        <v>29</v>
      </c>
      <c r="CQ28">
        <v>60.233644859800002</v>
      </c>
      <c r="CR28">
        <v>1182</v>
      </c>
      <c r="CS28">
        <v>85</v>
      </c>
      <c r="CT28">
        <v>59.379864636199997</v>
      </c>
      <c r="CU28">
        <v>66.1647058824</v>
      </c>
      <c r="CW28" t="s">
        <v>397</v>
      </c>
      <c r="CX28" t="s">
        <v>796</v>
      </c>
      <c r="CY28" t="s">
        <v>807</v>
      </c>
      <c r="CZ28">
        <v>78</v>
      </c>
      <c r="DA28">
        <v>13</v>
      </c>
      <c r="DB28">
        <v>69.987179487199995</v>
      </c>
      <c r="DC28">
        <v>136</v>
      </c>
      <c r="DD28">
        <v>22</v>
      </c>
      <c r="DE28">
        <v>137.7867647059</v>
      </c>
      <c r="DF28">
        <v>128.1818181818</v>
      </c>
      <c r="DH28" t="s">
        <v>397</v>
      </c>
      <c r="DI28" t="s">
        <v>770</v>
      </c>
      <c r="DJ28" t="s">
        <v>781</v>
      </c>
      <c r="DK28">
        <v>52</v>
      </c>
      <c r="DL28">
        <v>13</v>
      </c>
      <c r="DM28">
        <v>87.538461538500002</v>
      </c>
      <c r="DN28">
        <v>87</v>
      </c>
      <c r="DO28">
        <v>4</v>
      </c>
      <c r="DP28">
        <v>128.32183908050001</v>
      </c>
      <c r="DQ28">
        <v>120.25</v>
      </c>
    </row>
    <row r="29" spans="2:121" x14ac:dyDescent="0.2">
      <c r="B29" t="s">
        <v>94</v>
      </c>
      <c r="C29">
        <v>203</v>
      </c>
      <c r="D29">
        <v>39</v>
      </c>
      <c r="F29" t="s">
        <v>72</v>
      </c>
      <c r="G29">
        <v>1192</v>
      </c>
      <c r="H29">
        <v>323.20973154360001</v>
      </c>
      <c r="I29">
        <v>2347</v>
      </c>
      <c r="J29">
        <v>746</v>
      </c>
      <c r="K29">
        <v>2183</v>
      </c>
      <c r="L29">
        <v>1509</v>
      </c>
      <c r="M29">
        <v>847</v>
      </c>
      <c r="N29">
        <v>787</v>
      </c>
      <c r="O29">
        <v>1166</v>
      </c>
      <c r="P29">
        <v>879</v>
      </c>
      <c r="Q29">
        <v>0</v>
      </c>
      <c r="R29">
        <v>1</v>
      </c>
      <c r="T29" t="s">
        <v>405</v>
      </c>
      <c r="U29">
        <v>53118</v>
      </c>
      <c r="V29">
        <v>394.71791106590001</v>
      </c>
      <c r="W29">
        <v>58515</v>
      </c>
      <c r="X29">
        <v>12962</v>
      </c>
      <c r="Y29">
        <v>78019</v>
      </c>
      <c r="Z29">
        <v>55200</v>
      </c>
      <c r="AA29">
        <v>23336</v>
      </c>
      <c r="AB29">
        <v>18412</v>
      </c>
      <c r="AC29">
        <v>31826</v>
      </c>
      <c r="AD29">
        <v>21027</v>
      </c>
      <c r="AE29">
        <v>106</v>
      </c>
      <c r="AF29">
        <v>608</v>
      </c>
      <c r="AH29" t="s">
        <v>419</v>
      </c>
      <c r="AI29">
        <v>527</v>
      </c>
      <c r="AJ29">
        <v>250.41745730549999</v>
      </c>
      <c r="AK29">
        <v>691</v>
      </c>
      <c r="AL29">
        <v>66</v>
      </c>
      <c r="AM29">
        <v>914</v>
      </c>
      <c r="AN29">
        <v>471</v>
      </c>
      <c r="AO29">
        <v>441</v>
      </c>
      <c r="AP29">
        <v>272</v>
      </c>
      <c r="AQ29">
        <v>400</v>
      </c>
      <c r="AR29">
        <v>202</v>
      </c>
      <c r="AS29">
        <v>1</v>
      </c>
      <c r="AT29">
        <v>8</v>
      </c>
      <c r="AV29" t="s">
        <v>379</v>
      </c>
      <c r="AW29">
        <v>813</v>
      </c>
      <c r="AX29">
        <v>98.512915129199996</v>
      </c>
      <c r="AY29">
        <v>902</v>
      </c>
      <c r="AZ29">
        <v>191</v>
      </c>
      <c r="BA29">
        <v>1028</v>
      </c>
      <c r="BB29">
        <v>293</v>
      </c>
      <c r="BC29">
        <v>138</v>
      </c>
      <c r="BD29">
        <v>135</v>
      </c>
      <c r="BE29">
        <v>76</v>
      </c>
      <c r="BF29">
        <v>26</v>
      </c>
      <c r="BG29">
        <v>182</v>
      </c>
      <c r="BH29">
        <v>314</v>
      </c>
      <c r="BJ29" t="s">
        <v>513</v>
      </c>
      <c r="BK29" t="s">
        <v>370</v>
      </c>
      <c r="BL29">
        <v>3732</v>
      </c>
      <c r="BM29">
        <v>796</v>
      </c>
      <c r="BN29">
        <v>86.342979635600003</v>
      </c>
      <c r="BO29">
        <v>5901</v>
      </c>
      <c r="BP29">
        <v>411</v>
      </c>
      <c r="BQ29">
        <v>136.640569395</v>
      </c>
      <c r="BR29">
        <v>145.54014598539999</v>
      </c>
      <c r="BS29">
        <v>3351</v>
      </c>
      <c r="BT29">
        <v>724</v>
      </c>
      <c r="BU29">
        <v>82.467920023900007</v>
      </c>
      <c r="BV29">
        <v>5481</v>
      </c>
      <c r="BW29">
        <v>368</v>
      </c>
      <c r="BX29">
        <v>128.99014778329999</v>
      </c>
      <c r="BY29">
        <v>143.7336956522</v>
      </c>
      <c r="CA29" t="s">
        <v>391</v>
      </c>
      <c r="CB29" t="s">
        <v>808</v>
      </c>
      <c r="CD29">
        <v>47679</v>
      </c>
      <c r="CE29">
        <v>10073</v>
      </c>
      <c r="CF29">
        <v>86.911323643499998</v>
      </c>
      <c r="CG29">
        <v>99721</v>
      </c>
      <c r="CH29">
        <v>8687</v>
      </c>
      <c r="CI29">
        <v>124.0392294502</v>
      </c>
      <c r="CJ29">
        <v>112.75768389549999</v>
      </c>
      <c r="CL29" t="s">
        <v>391</v>
      </c>
      <c r="CM29" t="s">
        <v>783</v>
      </c>
      <c r="CO29">
        <v>4782</v>
      </c>
      <c r="CP29">
        <v>534</v>
      </c>
      <c r="CQ29">
        <v>63.114805520700003</v>
      </c>
      <c r="CR29">
        <v>16687</v>
      </c>
      <c r="CS29">
        <v>1132</v>
      </c>
      <c r="CT29">
        <v>70.029124468099994</v>
      </c>
      <c r="CU29">
        <v>71.542402826900002</v>
      </c>
      <c r="CW29" t="s">
        <v>391</v>
      </c>
      <c r="CX29" t="s">
        <v>796</v>
      </c>
      <c r="CZ29">
        <v>1062</v>
      </c>
      <c r="DA29">
        <v>282</v>
      </c>
      <c r="DB29">
        <v>86.6629001883</v>
      </c>
      <c r="DC29">
        <v>1850</v>
      </c>
      <c r="DD29">
        <v>269</v>
      </c>
      <c r="DE29">
        <v>138.747027027</v>
      </c>
      <c r="DF29">
        <v>126.3085501859</v>
      </c>
      <c r="DH29" t="s">
        <v>391</v>
      </c>
      <c r="DI29" t="s">
        <v>770</v>
      </c>
      <c r="DK29">
        <v>900</v>
      </c>
      <c r="DL29">
        <v>245</v>
      </c>
      <c r="DM29">
        <v>87.878888888899994</v>
      </c>
      <c r="DN29">
        <v>1666</v>
      </c>
      <c r="DO29">
        <v>114</v>
      </c>
      <c r="DP29">
        <v>130.1404561825</v>
      </c>
      <c r="DQ29">
        <v>112.00877192980001</v>
      </c>
    </row>
    <row r="30" spans="2:121" x14ac:dyDescent="0.2">
      <c r="B30" t="s">
        <v>119</v>
      </c>
      <c r="C30">
        <v>63</v>
      </c>
      <c r="D30">
        <v>46</v>
      </c>
      <c r="F30" t="s">
        <v>42</v>
      </c>
      <c r="G30">
        <v>2815</v>
      </c>
      <c r="H30">
        <v>322.27424511549998</v>
      </c>
      <c r="I30">
        <v>7254</v>
      </c>
      <c r="J30">
        <v>1960</v>
      </c>
      <c r="K30">
        <v>8676</v>
      </c>
      <c r="L30">
        <v>3920</v>
      </c>
      <c r="M30">
        <v>2202</v>
      </c>
      <c r="N30">
        <v>1818</v>
      </c>
      <c r="O30">
        <v>1091</v>
      </c>
      <c r="P30">
        <v>475</v>
      </c>
      <c r="Q30">
        <v>2</v>
      </c>
      <c r="R30">
        <v>208</v>
      </c>
      <c r="T30" t="s">
        <v>381</v>
      </c>
      <c r="U30">
        <v>64848</v>
      </c>
      <c r="V30">
        <v>361.49430977050002</v>
      </c>
      <c r="W30">
        <v>71044</v>
      </c>
      <c r="X30">
        <v>17778</v>
      </c>
      <c r="Y30">
        <v>94425</v>
      </c>
      <c r="Z30">
        <v>63993</v>
      </c>
      <c r="AA30">
        <v>30043</v>
      </c>
      <c r="AB30">
        <v>24665</v>
      </c>
      <c r="AC30">
        <v>44882</v>
      </c>
      <c r="AD30">
        <v>31405</v>
      </c>
      <c r="AE30">
        <v>6315</v>
      </c>
      <c r="AF30">
        <v>1194</v>
      </c>
      <c r="AH30" t="s">
        <v>401</v>
      </c>
      <c r="AI30">
        <v>955</v>
      </c>
      <c r="AJ30">
        <v>200.1633507853</v>
      </c>
      <c r="AK30">
        <v>2117</v>
      </c>
      <c r="AL30">
        <v>291</v>
      </c>
      <c r="AM30">
        <v>1764</v>
      </c>
      <c r="AN30">
        <v>843</v>
      </c>
      <c r="AO30">
        <v>796</v>
      </c>
      <c r="AP30">
        <v>586</v>
      </c>
      <c r="AQ30">
        <v>594</v>
      </c>
      <c r="AR30">
        <v>346</v>
      </c>
      <c r="AS30">
        <v>1</v>
      </c>
      <c r="AT30">
        <v>13</v>
      </c>
      <c r="AV30" t="s">
        <v>415</v>
      </c>
      <c r="AW30">
        <v>32</v>
      </c>
      <c r="AX30">
        <v>113.3125</v>
      </c>
      <c r="AY30">
        <v>47</v>
      </c>
      <c r="AZ30">
        <v>12</v>
      </c>
      <c r="BA30">
        <v>51</v>
      </c>
      <c r="BB30">
        <v>18</v>
      </c>
      <c r="BC30">
        <v>2</v>
      </c>
      <c r="BD30">
        <v>2</v>
      </c>
      <c r="BE30">
        <v>0</v>
      </c>
      <c r="BG30">
        <v>8</v>
      </c>
      <c r="BH30">
        <v>19</v>
      </c>
      <c r="BJ30" t="s">
        <v>521</v>
      </c>
      <c r="BK30" t="s">
        <v>370</v>
      </c>
      <c r="BL30">
        <v>3780</v>
      </c>
      <c r="BM30">
        <v>711</v>
      </c>
      <c r="BN30">
        <v>85.033068783100006</v>
      </c>
      <c r="BO30">
        <v>6894</v>
      </c>
      <c r="BP30">
        <v>571</v>
      </c>
      <c r="BQ30">
        <v>141.68291267769999</v>
      </c>
      <c r="BR30">
        <v>127.5183887916</v>
      </c>
      <c r="BS30">
        <v>3303</v>
      </c>
      <c r="BT30">
        <v>524</v>
      </c>
      <c r="BU30">
        <v>79.038147139000003</v>
      </c>
      <c r="BV30">
        <v>5521</v>
      </c>
      <c r="BW30">
        <v>528</v>
      </c>
      <c r="BX30">
        <v>136.07317514939999</v>
      </c>
      <c r="BY30">
        <v>121.17992424240001</v>
      </c>
      <c r="CA30" t="s">
        <v>374</v>
      </c>
      <c r="CB30" t="s">
        <v>857</v>
      </c>
      <c r="CC30" t="s">
        <v>980</v>
      </c>
      <c r="CD30">
        <v>1695</v>
      </c>
      <c r="CE30">
        <v>423</v>
      </c>
      <c r="CF30">
        <v>88.4778761062</v>
      </c>
      <c r="CG30">
        <v>3644</v>
      </c>
      <c r="CH30">
        <v>286</v>
      </c>
      <c r="CI30">
        <v>114.8293084523</v>
      </c>
      <c r="CJ30">
        <v>115.65734265730001</v>
      </c>
      <c r="CL30" t="s">
        <v>374</v>
      </c>
      <c r="CM30" t="s">
        <v>826</v>
      </c>
      <c r="CN30" t="s">
        <v>825</v>
      </c>
      <c r="CO30">
        <v>223</v>
      </c>
      <c r="CP30">
        <v>25</v>
      </c>
      <c r="CQ30">
        <v>71.192825112099996</v>
      </c>
      <c r="CR30">
        <v>469</v>
      </c>
      <c r="CS30">
        <v>33</v>
      </c>
      <c r="CT30">
        <v>91.876332622600003</v>
      </c>
      <c r="CU30">
        <v>101.3939393939</v>
      </c>
      <c r="CW30" t="s">
        <v>374</v>
      </c>
      <c r="CX30" t="s">
        <v>842</v>
      </c>
      <c r="CY30" t="s">
        <v>841</v>
      </c>
      <c r="CZ30">
        <v>48</v>
      </c>
      <c r="DA30">
        <v>6</v>
      </c>
      <c r="DB30">
        <v>62.75</v>
      </c>
      <c r="DC30">
        <v>74</v>
      </c>
      <c r="DD30">
        <v>7</v>
      </c>
      <c r="DE30">
        <v>146.2567567568</v>
      </c>
      <c r="DF30">
        <v>177.28571428570001</v>
      </c>
      <c r="DH30" t="s">
        <v>374</v>
      </c>
      <c r="DI30" t="s">
        <v>810</v>
      </c>
      <c r="DJ30" t="s">
        <v>809</v>
      </c>
      <c r="DK30">
        <v>41</v>
      </c>
      <c r="DL30">
        <v>11</v>
      </c>
      <c r="DM30">
        <v>91.756097561000004</v>
      </c>
      <c r="DN30">
        <v>85</v>
      </c>
      <c r="DO30">
        <v>5</v>
      </c>
      <c r="DP30">
        <v>146.5882352941</v>
      </c>
      <c r="DQ30">
        <v>136.4</v>
      </c>
    </row>
    <row r="31" spans="2:121" x14ac:dyDescent="0.2">
      <c r="B31" t="s">
        <v>91</v>
      </c>
      <c r="C31">
        <v>341</v>
      </c>
      <c r="D31">
        <v>30</v>
      </c>
      <c r="F31" t="s">
        <v>67</v>
      </c>
      <c r="G31">
        <v>776</v>
      </c>
      <c r="H31">
        <v>206.79510309279999</v>
      </c>
      <c r="I31">
        <v>2019</v>
      </c>
      <c r="J31">
        <v>445</v>
      </c>
      <c r="K31">
        <v>3256</v>
      </c>
      <c r="L31">
        <v>1296</v>
      </c>
      <c r="M31">
        <v>2117</v>
      </c>
      <c r="N31">
        <v>2064</v>
      </c>
      <c r="O31">
        <v>428</v>
      </c>
      <c r="P31">
        <v>227</v>
      </c>
      <c r="Q31">
        <v>0</v>
      </c>
      <c r="R31">
        <v>0</v>
      </c>
      <c r="T31" t="s">
        <v>462</v>
      </c>
      <c r="U31">
        <v>266986</v>
      </c>
      <c r="V31">
        <v>384.58691466969998</v>
      </c>
      <c r="W31">
        <v>319441</v>
      </c>
      <c r="X31">
        <v>75863</v>
      </c>
      <c r="Y31">
        <v>395060</v>
      </c>
      <c r="Z31">
        <v>264070</v>
      </c>
      <c r="AA31">
        <v>124116</v>
      </c>
      <c r="AB31">
        <v>98547</v>
      </c>
      <c r="AC31">
        <v>167731</v>
      </c>
      <c r="AD31">
        <v>110614</v>
      </c>
      <c r="AE31">
        <v>22190</v>
      </c>
      <c r="AF31">
        <v>4252</v>
      </c>
      <c r="AH31" t="s">
        <v>414</v>
      </c>
      <c r="AI31">
        <v>3244</v>
      </c>
      <c r="AJ31">
        <v>404.63286066580002</v>
      </c>
      <c r="AK31">
        <v>4075</v>
      </c>
      <c r="AL31">
        <v>1000</v>
      </c>
      <c r="AM31">
        <v>4346</v>
      </c>
      <c r="AN31">
        <v>3071</v>
      </c>
      <c r="AO31">
        <v>988</v>
      </c>
      <c r="AP31">
        <v>811</v>
      </c>
      <c r="AQ31">
        <v>1990</v>
      </c>
      <c r="AR31">
        <v>1406</v>
      </c>
      <c r="AS31">
        <v>5</v>
      </c>
      <c r="AT31">
        <v>127</v>
      </c>
      <c r="AV31" t="s">
        <v>377</v>
      </c>
      <c r="AW31">
        <v>317</v>
      </c>
      <c r="AX31">
        <v>108.4195583596</v>
      </c>
      <c r="AY31">
        <v>618</v>
      </c>
      <c r="AZ31">
        <v>148</v>
      </c>
      <c r="BA31">
        <v>451</v>
      </c>
      <c r="BB31">
        <v>180</v>
      </c>
      <c r="BC31">
        <v>8</v>
      </c>
      <c r="BD31">
        <v>8</v>
      </c>
      <c r="BE31">
        <v>48</v>
      </c>
      <c r="BF31">
        <v>20</v>
      </c>
      <c r="BG31">
        <v>57</v>
      </c>
      <c r="BH31">
        <v>163</v>
      </c>
      <c r="BJ31" t="s">
        <v>523</v>
      </c>
      <c r="BK31" t="s">
        <v>370</v>
      </c>
      <c r="BL31">
        <v>1769</v>
      </c>
      <c r="BM31">
        <v>426</v>
      </c>
      <c r="BN31">
        <v>87.394007914100001</v>
      </c>
      <c r="BO31">
        <v>3512</v>
      </c>
      <c r="BP31">
        <v>267</v>
      </c>
      <c r="BQ31">
        <v>115.986332574</v>
      </c>
      <c r="BR31">
        <v>116.6104868914</v>
      </c>
      <c r="BS31">
        <v>2287</v>
      </c>
      <c r="BT31">
        <v>723</v>
      </c>
      <c r="BU31">
        <v>109.28465238299999</v>
      </c>
      <c r="BV31">
        <v>5069</v>
      </c>
      <c r="BW31">
        <v>363</v>
      </c>
      <c r="BX31">
        <v>134.9767212468</v>
      </c>
      <c r="BY31">
        <v>145.84848484849999</v>
      </c>
      <c r="CA31" t="s">
        <v>424</v>
      </c>
      <c r="CB31" t="s">
        <v>857</v>
      </c>
      <c r="CC31" t="s">
        <v>981</v>
      </c>
      <c r="CD31">
        <v>850</v>
      </c>
      <c r="CE31">
        <v>202</v>
      </c>
      <c r="CF31">
        <v>92.785882352900003</v>
      </c>
      <c r="CG31">
        <v>1647</v>
      </c>
      <c r="CH31">
        <v>127</v>
      </c>
      <c r="CI31">
        <v>139.86460230719999</v>
      </c>
      <c r="CJ31">
        <v>128.01574803150001</v>
      </c>
      <c r="CL31" t="s">
        <v>424</v>
      </c>
      <c r="CM31" t="s">
        <v>826</v>
      </c>
      <c r="CN31" t="s">
        <v>827</v>
      </c>
      <c r="CO31">
        <v>88</v>
      </c>
      <c r="CP31">
        <v>14</v>
      </c>
      <c r="CQ31">
        <v>76.238636363599994</v>
      </c>
      <c r="CR31">
        <v>153</v>
      </c>
      <c r="CS31">
        <v>15</v>
      </c>
      <c r="CT31">
        <v>94.1568627451</v>
      </c>
      <c r="CU31">
        <v>115.7333333333</v>
      </c>
      <c r="CW31" t="s">
        <v>424</v>
      </c>
      <c r="CX31" t="s">
        <v>842</v>
      </c>
      <c r="CY31" t="s">
        <v>843</v>
      </c>
      <c r="CZ31">
        <v>16</v>
      </c>
      <c r="DA31">
        <v>8</v>
      </c>
      <c r="DB31">
        <v>132.3125</v>
      </c>
      <c r="DC31">
        <v>21</v>
      </c>
      <c r="DD31">
        <v>1</v>
      </c>
      <c r="DE31">
        <v>142.80952380950001</v>
      </c>
      <c r="DF31">
        <v>151</v>
      </c>
      <c r="DH31" t="s">
        <v>424</v>
      </c>
      <c r="DI31" t="s">
        <v>810</v>
      </c>
      <c r="DJ31" t="s">
        <v>811</v>
      </c>
      <c r="DK31">
        <v>21</v>
      </c>
      <c r="DL31">
        <v>5</v>
      </c>
      <c r="DM31">
        <v>91.904761904799997</v>
      </c>
      <c r="DN31">
        <v>30</v>
      </c>
      <c r="DO31">
        <v>0</v>
      </c>
      <c r="DP31">
        <v>157.80000000000001</v>
      </c>
      <c r="DQ31">
        <v>0</v>
      </c>
    </row>
    <row r="32" spans="2:121" x14ac:dyDescent="0.2">
      <c r="B32" t="s">
        <v>1060</v>
      </c>
      <c r="C32">
        <v>114</v>
      </c>
      <c r="D32">
        <v>111</v>
      </c>
      <c r="F32" t="s">
        <v>27</v>
      </c>
      <c r="G32">
        <v>1267</v>
      </c>
      <c r="H32">
        <v>72.846882399400002</v>
      </c>
      <c r="I32">
        <v>5238</v>
      </c>
      <c r="J32">
        <v>807</v>
      </c>
      <c r="K32">
        <v>5701</v>
      </c>
      <c r="L32">
        <v>2448</v>
      </c>
      <c r="M32">
        <v>1280</v>
      </c>
      <c r="N32">
        <v>433</v>
      </c>
      <c r="O32">
        <v>1435</v>
      </c>
      <c r="P32">
        <v>791</v>
      </c>
      <c r="Q32">
        <v>0</v>
      </c>
      <c r="R32">
        <v>54</v>
      </c>
      <c r="AH32" t="s">
        <v>416</v>
      </c>
      <c r="AI32">
        <v>1175</v>
      </c>
      <c r="AJ32">
        <v>320.17446808509999</v>
      </c>
      <c r="AK32">
        <v>1190</v>
      </c>
      <c r="AL32">
        <v>209</v>
      </c>
      <c r="AM32">
        <v>1794</v>
      </c>
      <c r="AN32">
        <v>1114</v>
      </c>
      <c r="AO32">
        <v>406</v>
      </c>
      <c r="AP32">
        <v>326</v>
      </c>
      <c r="AQ32">
        <v>240</v>
      </c>
      <c r="AR32">
        <v>149</v>
      </c>
      <c r="AS32">
        <v>172</v>
      </c>
      <c r="AT32">
        <v>4</v>
      </c>
      <c r="AV32" t="s">
        <v>372</v>
      </c>
      <c r="AW32">
        <v>342</v>
      </c>
      <c r="AX32">
        <v>107.2865497076</v>
      </c>
      <c r="AY32">
        <v>612</v>
      </c>
      <c r="AZ32">
        <v>125</v>
      </c>
      <c r="BA32">
        <v>454</v>
      </c>
      <c r="BB32">
        <v>151</v>
      </c>
      <c r="BC32">
        <v>3</v>
      </c>
      <c r="BD32">
        <v>3</v>
      </c>
      <c r="BE32">
        <v>51</v>
      </c>
      <c r="BF32">
        <v>9</v>
      </c>
      <c r="BG32">
        <v>62</v>
      </c>
      <c r="BH32">
        <v>176</v>
      </c>
      <c r="BJ32" t="s">
        <v>538</v>
      </c>
      <c r="BK32" t="s">
        <v>370</v>
      </c>
      <c r="BL32">
        <v>2722</v>
      </c>
      <c r="BM32">
        <v>533</v>
      </c>
      <c r="BN32">
        <v>79.798677443100004</v>
      </c>
      <c r="BO32">
        <v>4670</v>
      </c>
      <c r="BP32">
        <v>373</v>
      </c>
      <c r="BQ32">
        <v>119.43040685219999</v>
      </c>
      <c r="BR32">
        <v>105.5603217158</v>
      </c>
      <c r="BS32">
        <v>2375</v>
      </c>
      <c r="BT32">
        <v>520</v>
      </c>
      <c r="BU32">
        <v>90.6821052632</v>
      </c>
      <c r="BV32">
        <v>9482</v>
      </c>
      <c r="BW32">
        <v>619</v>
      </c>
      <c r="BX32">
        <v>135.5319552837</v>
      </c>
      <c r="BY32">
        <v>116.8933764136</v>
      </c>
      <c r="CA32" t="s">
        <v>415</v>
      </c>
      <c r="CB32" t="s">
        <v>857</v>
      </c>
      <c r="CC32" t="s">
        <v>982</v>
      </c>
      <c r="CD32">
        <v>378</v>
      </c>
      <c r="CE32">
        <v>77</v>
      </c>
      <c r="CF32">
        <v>86.867724867700005</v>
      </c>
      <c r="CG32">
        <v>752</v>
      </c>
      <c r="CH32">
        <v>63</v>
      </c>
      <c r="CI32">
        <v>145.80186170210001</v>
      </c>
      <c r="CJ32">
        <v>144.98412698409999</v>
      </c>
      <c r="CL32" t="s">
        <v>415</v>
      </c>
      <c r="CM32" t="s">
        <v>826</v>
      </c>
      <c r="CN32" t="s">
        <v>828</v>
      </c>
      <c r="CO32">
        <v>57</v>
      </c>
      <c r="CP32">
        <v>12</v>
      </c>
      <c r="CQ32">
        <v>86.298245613999995</v>
      </c>
      <c r="CR32">
        <v>150</v>
      </c>
      <c r="CS32">
        <v>11</v>
      </c>
      <c r="CT32">
        <v>99.2866666667</v>
      </c>
      <c r="CU32">
        <v>93.181818181799997</v>
      </c>
      <c r="CW32" t="s">
        <v>415</v>
      </c>
      <c r="CX32" t="s">
        <v>842</v>
      </c>
      <c r="CY32" t="s">
        <v>844</v>
      </c>
      <c r="CZ32">
        <v>16</v>
      </c>
      <c r="DA32">
        <v>6</v>
      </c>
      <c r="DB32">
        <v>103</v>
      </c>
      <c r="DC32">
        <v>22</v>
      </c>
      <c r="DD32">
        <v>1</v>
      </c>
      <c r="DE32">
        <v>161.8181818182</v>
      </c>
      <c r="DF32">
        <v>133</v>
      </c>
      <c r="DH32" t="s">
        <v>415</v>
      </c>
      <c r="DI32" t="s">
        <v>810</v>
      </c>
      <c r="DJ32" t="s">
        <v>812</v>
      </c>
      <c r="DK32">
        <v>22</v>
      </c>
      <c r="DL32">
        <v>1</v>
      </c>
      <c r="DM32">
        <v>67.954545454500007</v>
      </c>
      <c r="DN32">
        <v>32</v>
      </c>
      <c r="DO32">
        <v>2</v>
      </c>
      <c r="DP32">
        <v>142.8125</v>
      </c>
      <c r="DQ32">
        <v>165</v>
      </c>
    </row>
    <row r="33" spans="2:121" x14ac:dyDescent="0.2">
      <c r="B33" t="s">
        <v>123</v>
      </c>
      <c r="C33">
        <v>43</v>
      </c>
      <c r="D33">
        <v>31</v>
      </c>
      <c r="F33" t="s">
        <v>74</v>
      </c>
      <c r="G33">
        <v>214</v>
      </c>
      <c r="H33">
        <v>120.35046728970001</v>
      </c>
      <c r="I33">
        <v>956</v>
      </c>
      <c r="J33">
        <v>211</v>
      </c>
      <c r="K33">
        <v>435</v>
      </c>
      <c r="L33">
        <v>113</v>
      </c>
      <c r="M33">
        <v>326</v>
      </c>
      <c r="N33">
        <v>146</v>
      </c>
      <c r="O33">
        <v>37</v>
      </c>
      <c r="P33">
        <v>13</v>
      </c>
      <c r="Q33">
        <v>0</v>
      </c>
      <c r="R33">
        <v>0</v>
      </c>
      <c r="AH33" t="s">
        <v>375</v>
      </c>
      <c r="AI33">
        <v>1801</v>
      </c>
      <c r="AJ33">
        <v>345.56635202669997</v>
      </c>
      <c r="AK33">
        <v>4289</v>
      </c>
      <c r="AL33">
        <v>1038</v>
      </c>
      <c r="AM33">
        <v>3516</v>
      </c>
      <c r="AN33">
        <v>1924</v>
      </c>
      <c r="AO33">
        <v>1419</v>
      </c>
      <c r="AP33">
        <v>1202</v>
      </c>
      <c r="AQ33">
        <v>2351</v>
      </c>
      <c r="AR33">
        <v>1654</v>
      </c>
      <c r="AS33">
        <v>758</v>
      </c>
      <c r="AT33">
        <v>3</v>
      </c>
      <c r="AV33" t="s">
        <v>423</v>
      </c>
      <c r="AW33">
        <v>178</v>
      </c>
      <c r="AX33">
        <v>58.657303370800001</v>
      </c>
      <c r="AY33">
        <v>259</v>
      </c>
      <c r="AZ33">
        <v>6</v>
      </c>
      <c r="BA33">
        <v>229</v>
      </c>
      <c r="BB33">
        <v>8</v>
      </c>
      <c r="BC33">
        <v>0</v>
      </c>
      <c r="BE33">
        <v>6</v>
      </c>
      <c r="BF33">
        <v>3</v>
      </c>
      <c r="BG33">
        <v>182</v>
      </c>
      <c r="BH33">
        <v>31</v>
      </c>
      <c r="BJ33" t="s">
        <v>623</v>
      </c>
      <c r="BK33" t="s">
        <v>370</v>
      </c>
      <c r="BL33">
        <v>1103</v>
      </c>
      <c r="BM33">
        <v>163</v>
      </c>
      <c r="BN33">
        <v>71.447869447000002</v>
      </c>
      <c r="BO33">
        <v>2170</v>
      </c>
      <c r="BP33">
        <v>163</v>
      </c>
      <c r="BQ33">
        <v>136.2373271889</v>
      </c>
      <c r="BR33">
        <v>121.58282208590001</v>
      </c>
      <c r="BS33">
        <v>1021</v>
      </c>
      <c r="BT33">
        <v>151</v>
      </c>
      <c r="BU33">
        <v>75.108716944199998</v>
      </c>
      <c r="BV33">
        <v>2209</v>
      </c>
      <c r="BW33">
        <v>168</v>
      </c>
      <c r="BX33">
        <v>140.9212313264</v>
      </c>
      <c r="BY33">
        <v>128.27976190480001</v>
      </c>
      <c r="CA33" t="s">
        <v>417</v>
      </c>
      <c r="CB33" t="s">
        <v>857</v>
      </c>
      <c r="CC33" t="s">
        <v>983</v>
      </c>
      <c r="CD33">
        <v>1519</v>
      </c>
      <c r="CE33">
        <v>179</v>
      </c>
      <c r="CF33">
        <v>70.717577353500005</v>
      </c>
      <c r="CG33">
        <v>2504</v>
      </c>
      <c r="CH33">
        <v>219</v>
      </c>
      <c r="CI33">
        <v>114.1114217252</v>
      </c>
      <c r="CJ33">
        <v>126.44748858449999</v>
      </c>
      <c r="CL33" t="s">
        <v>417</v>
      </c>
      <c r="CM33" t="s">
        <v>826</v>
      </c>
      <c r="CN33" t="s">
        <v>829</v>
      </c>
      <c r="CO33">
        <v>129</v>
      </c>
      <c r="CP33">
        <v>18</v>
      </c>
      <c r="CQ33">
        <v>67.403100775200002</v>
      </c>
      <c r="CR33">
        <v>304</v>
      </c>
      <c r="CS33">
        <v>26</v>
      </c>
      <c r="CT33">
        <v>82.131578947400001</v>
      </c>
      <c r="CU33">
        <v>93</v>
      </c>
      <c r="CW33" t="s">
        <v>417</v>
      </c>
      <c r="CX33" t="s">
        <v>842</v>
      </c>
      <c r="CY33" t="s">
        <v>845</v>
      </c>
      <c r="CZ33">
        <v>19</v>
      </c>
      <c r="DA33">
        <v>8</v>
      </c>
      <c r="DB33">
        <v>99.684210526300006</v>
      </c>
      <c r="DC33">
        <v>31</v>
      </c>
      <c r="DD33">
        <v>2</v>
      </c>
      <c r="DE33">
        <v>152.90322580649999</v>
      </c>
      <c r="DF33">
        <v>189</v>
      </c>
      <c r="DH33" t="s">
        <v>417</v>
      </c>
      <c r="DI33" t="s">
        <v>810</v>
      </c>
      <c r="DJ33" t="s">
        <v>813</v>
      </c>
      <c r="DK33">
        <v>12</v>
      </c>
      <c r="DL33">
        <v>3</v>
      </c>
      <c r="DM33">
        <v>93.416666666699996</v>
      </c>
      <c r="DN33">
        <v>32</v>
      </c>
      <c r="DO33">
        <v>4</v>
      </c>
      <c r="DP33">
        <v>154.4375</v>
      </c>
      <c r="DQ33">
        <v>125.25</v>
      </c>
    </row>
    <row r="34" spans="2:121" x14ac:dyDescent="0.2">
      <c r="B34" t="s">
        <v>116</v>
      </c>
      <c r="C34">
        <v>18554</v>
      </c>
      <c r="D34">
        <v>2894</v>
      </c>
      <c r="F34" t="s">
        <v>50</v>
      </c>
      <c r="G34">
        <v>1628</v>
      </c>
      <c r="H34">
        <v>130.77579852580001</v>
      </c>
      <c r="I34">
        <v>2065</v>
      </c>
      <c r="J34">
        <v>279</v>
      </c>
      <c r="K34">
        <v>2743</v>
      </c>
      <c r="L34">
        <v>1008</v>
      </c>
      <c r="M34">
        <v>853</v>
      </c>
      <c r="N34">
        <v>629</v>
      </c>
      <c r="O34">
        <v>698</v>
      </c>
      <c r="P34">
        <v>276</v>
      </c>
      <c r="Q34">
        <v>1</v>
      </c>
      <c r="R34">
        <v>16</v>
      </c>
      <c r="AH34" t="s">
        <v>406</v>
      </c>
      <c r="AI34">
        <v>1083</v>
      </c>
      <c r="AJ34">
        <v>219.30101569710001</v>
      </c>
      <c r="AK34">
        <v>2638</v>
      </c>
      <c r="AL34">
        <v>623</v>
      </c>
      <c r="AM34">
        <v>1841</v>
      </c>
      <c r="AN34">
        <v>834</v>
      </c>
      <c r="AO34">
        <v>530</v>
      </c>
      <c r="AP34">
        <v>328</v>
      </c>
      <c r="AQ34">
        <v>912</v>
      </c>
      <c r="AR34">
        <v>561</v>
      </c>
      <c r="AS34">
        <v>7</v>
      </c>
      <c r="AT34">
        <v>10</v>
      </c>
      <c r="AV34" t="s">
        <v>397</v>
      </c>
      <c r="AW34">
        <v>426</v>
      </c>
      <c r="AX34">
        <v>58.206572770000001</v>
      </c>
      <c r="AY34">
        <v>415</v>
      </c>
      <c r="AZ34">
        <v>35</v>
      </c>
      <c r="BA34">
        <v>546</v>
      </c>
      <c r="BB34">
        <v>27</v>
      </c>
      <c r="BC34">
        <v>1</v>
      </c>
      <c r="BD34">
        <v>1</v>
      </c>
      <c r="BE34">
        <v>35</v>
      </c>
      <c r="BF34">
        <v>6</v>
      </c>
      <c r="BG34">
        <v>70</v>
      </c>
      <c r="BH34">
        <v>48</v>
      </c>
      <c r="BJ34" t="s">
        <v>519</v>
      </c>
      <c r="BK34" t="s">
        <v>370</v>
      </c>
      <c r="BL34">
        <v>4831</v>
      </c>
      <c r="BM34">
        <v>1364</v>
      </c>
      <c r="BN34">
        <v>100.0927344235</v>
      </c>
      <c r="BO34">
        <v>7921</v>
      </c>
      <c r="BP34">
        <v>686</v>
      </c>
      <c r="BQ34">
        <v>135.7110213357</v>
      </c>
      <c r="BR34">
        <v>130.1880466472</v>
      </c>
      <c r="BS34">
        <v>3945</v>
      </c>
      <c r="BT34">
        <v>869</v>
      </c>
      <c r="BU34">
        <v>89.196958174900004</v>
      </c>
      <c r="BV34">
        <v>6438</v>
      </c>
      <c r="BW34">
        <v>574</v>
      </c>
      <c r="BX34">
        <v>129.31578129850001</v>
      </c>
      <c r="BY34">
        <v>121.9146341463</v>
      </c>
      <c r="CA34" t="s">
        <v>377</v>
      </c>
      <c r="CB34" t="s">
        <v>857</v>
      </c>
      <c r="CC34" t="s">
        <v>984</v>
      </c>
      <c r="CD34">
        <v>4827</v>
      </c>
      <c r="CE34">
        <v>1345</v>
      </c>
      <c r="CF34">
        <v>102.87487052</v>
      </c>
      <c r="CG34">
        <v>9567</v>
      </c>
      <c r="CH34">
        <v>875</v>
      </c>
      <c r="CI34">
        <v>138.42040347029999</v>
      </c>
      <c r="CJ34">
        <v>134.7131428571</v>
      </c>
      <c r="CL34" t="s">
        <v>377</v>
      </c>
      <c r="CM34" t="s">
        <v>826</v>
      </c>
      <c r="CN34" t="s">
        <v>830</v>
      </c>
      <c r="CO34">
        <v>475</v>
      </c>
      <c r="CP34">
        <v>70</v>
      </c>
      <c r="CQ34">
        <v>70.437894736800004</v>
      </c>
      <c r="CR34">
        <v>1034</v>
      </c>
      <c r="CS34">
        <v>73</v>
      </c>
      <c r="CT34">
        <v>96.323984526100006</v>
      </c>
      <c r="CU34">
        <v>114.43835616440001</v>
      </c>
      <c r="CW34" t="s">
        <v>377</v>
      </c>
      <c r="CX34" t="s">
        <v>842</v>
      </c>
      <c r="CY34" t="s">
        <v>846</v>
      </c>
      <c r="CZ34">
        <v>212</v>
      </c>
      <c r="DA34">
        <v>56</v>
      </c>
      <c r="DB34">
        <v>86.877358490600002</v>
      </c>
      <c r="DC34">
        <v>310</v>
      </c>
      <c r="DD34">
        <v>19</v>
      </c>
      <c r="DE34">
        <v>152.25483870970001</v>
      </c>
      <c r="DF34">
        <v>163.63157894739999</v>
      </c>
      <c r="DH34" t="s">
        <v>377</v>
      </c>
      <c r="DI34" t="s">
        <v>810</v>
      </c>
      <c r="DJ34" t="s">
        <v>814</v>
      </c>
      <c r="DK34">
        <v>270</v>
      </c>
      <c r="DL34">
        <v>71</v>
      </c>
      <c r="DM34">
        <v>90.759259259299995</v>
      </c>
      <c r="DN34">
        <v>426</v>
      </c>
      <c r="DO34">
        <v>28</v>
      </c>
      <c r="DP34">
        <v>149.38732394370001</v>
      </c>
      <c r="DQ34">
        <v>135.32142857139999</v>
      </c>
    </row>
    <row r="35" spans="2:121" x14ac:dyDescent="0.2">
      <c r="B35" t="s">
        <v>108</v>
      </c>
      <c r="C35">
        <v>523</v>
      </c>
      <c r="D35">
        <v>447</v>
      </c>
      <c r="F35" t="s">
        <v>62</v>
      </c>
      <c r="G35">
        <v>10311</v>
      </c>
      <c r="H35">
        <v>440.7621957133</v>
      </c>
      <c r="I35">
        <v>10770</v>
      </c>
      <c r="J35">
        <v>2987</v>
      </c>
      <c r="K35">
        <v>13731</v>
      </c>
      <c r="L35">
        <v>10702</v>
      </c>
      <c r="M35">
        <v>4025</v>
      </c>
      <c r="N35">
        <v>3583</v>
      </c>
      <c r="O35">
        <v>2485</v>
      </c>
      <c r="P35">
        <v>1929</v>
      </c>
      <c r="Q35">
        <v>0</v>
      </c>
      <c r="R35">
        <v>42</v>
      </c>
      <c r="AH35" t="s">
        <v>60</v>
      </c>
      <c r="AI35">
        <v>3936</v>
      </c>
      <c r="AJ35">
        <v>291.09908536590001</v>
      </c>
      <c r="AK35">
        <v>8821</v>
      </c>
      <c r="AL35">
        <v>2144</v>
      </c>
      <c r="AM35">
        <v>7752</v>
      </c>
      <c r="AN35">
        <v>4074</v>
      </c>
      <c r="AO35">
        <v>3995</v>
      </c>
      <c r="AP35">
        <v>3120</v>
      </c>
      <c r="AQ35">
        <v>5550</v>
      </c>
      <c r="AR35">
        <v>1917</v>
      </c>
      <c r="AS35">
        <v>1670</v>
      </c>
      <c r="AT35">
        <v>12</v>
      </c>
      <c r="AV35" t="s">
        <v>375</v>
      </c>
      <c r="AW35">
        <v>409</v>
      </c>
      <c r="AX35">
        <v>101.7555012225</v>
      </c>
      <c r="AY35">
        <v>792</v>
      </c>
      <c r="AZ35">
        <v>195</v>
      </c>
      <c r="BA35">
        <v>536</v>
      </c>
      <c r="BB35">
        <v>171</v>
      </c>
      <c r="BC35">
        <v>1</v>
      </c>
      <c r="BD35">
        <v>1</v>
      </c>
      <c r="BE35">
        <v>43</v>
      </c>
      <c r="BF35">
        <v>15</v>
      </c>
      <c r="BG35">
        <v>78</v>
      </c>
      <c r="BH35">
        <v>191</v>
      </c>
      <c r="BJ35" t="s">
        <v>525</v>
      </c>
      <c r="BK35" t="s">
        <v>370</v>
      </c>
      <c r="BL35">
        <v>3067</v>
      </c>
      <c r="BM35">
        <v>597</v>
      </c>
      <c r="BN35">
        <v>84.121943267000006</v>
      </c>
      <c r="BO35">
        <v>4088</v>
      </c>
      <c r="BP35">
        <v>263</v>
      </c>
      <c r="BQ35">
        <v>143.73189823870001</v>
      </c>
      <c r="BR35">
        <v>149.10266159700001</v>
      </c>
      <c r="BS35">
        <v>2799</v>
      </c>
      <c r="BT35">
        <v>450</v>
      </c>
      <c r="BU35">
        <v>77.876027152600003</v>
      </c>
      <c r="BV35">
        <v>3180</v>
      </c>
      <c r="BW35">
        <v>224</v>
      </c>
      <c r="BX35">
        <v>138.6053459119</v>
      </c>
      <c r="BY35">
        <v>143.1383928571</v>
      </c>
      <c r="CA35" t="s">
        <v>372</v>
      </c>
      <c r="CB35" t="s">
        <v>857</v>
      </c>
      <c r="CC35" t="s">
        <v>985</v>
      </c>
      <c r="CD35">
        <v>4569</v>
      </c>
      <c r="CE35">
        <v>988</v>
      </c>
      <c r="CF35">
        <v>86.740424600599994</v>
      </c>
      <c r="CG35">
        <v>7305</v>
      </c>
      <c r="CH35">
        <v>519</v>
      </c>
      <c r="CI35">
        <v>132.688569473</v>
      </c>
      <c r="CJ35">
        <v>135.47013487480001</v>
      </c>
      <c r="CL35" t="s">
        <v>372</v>
      </c>
      <c r="CM35" t="s">
        <v>826</v>
      </c>
      <c r="CN35" t="s">
        <v>831</v>
      </c>
      <c r="CO35">
        <v>450</v>
      </c>
      <c r="CP35">
        <v>60</v>
      </c>
      <c r="CQ35">
        <v>70.326666666700007</v>
      </c>
      <c r="CR35">
        <v>1003</v>
      </c>
      <c r="CS35">
        <v>75</v>
      </c>
      <c r="CT35">
        <v>89.709870388799999</v>
      </c>
      <c r="CU35">
        <v>114.48</v>
      </c>
      <c r="CW35" t="s">
        <v>372</v>
      </c>
      <c r="CX35" t="s">
        <v>842</v>
      </c>
      <c r="CY35" t="s">
        <v>847</v>
      </c>
      <c r="CZ35">
        <v>73</v>
      </c>
      <c r="DA35">
        <v>14</v>
      </c>
      <c r="DB35">
        <v>72.712328767100004</v>
      </c>
      <c r="DC35">
        <v>127</v>
      </c>
      <c r="DD35">
        <v>11</v>
      </c>
      <c r="DE35">
        <v>148.3307086614</v>
      </c>
      <c r="DF35">
        <v>164.45454545449999</v>
      </c>
      <c r="DH35" t="s">
        <v>372</v>
      </c>
      <c r="DI35" t="s">
        <v>810</v>
      </c>
      <c r="DJ35" t="s">
        <v>815</v>
      </c>
      <c r="DK35">
        <v>36</v>
      </c>
      <c r="DL35">
        <v>6</v>
      </c>
      <c r="DM35">
        <v>68.777777777799997</v>
      </c>
      <c r="DN35">
        <v>77</v>
      </c>
      <c r="DO35">
        <v>5</v>
      </c>
      <c r="DP35">
        <v>135.974025974</v>
      </c>
      <c r="DQ35">
        <v>149.19999999999999</v>
      </c>
    </row>
    <row r="36" spans="2:121" x14ac:dyDescent="0.2">
      <c r="B36" t="s">
        <v>115</v>
      </c>
      <c r="C36">
        <v>3316</v>
      </c>
      <c r="D36">
        <v>734</v>
      </c>
      <c r="F36" t="s">
        <v>64</v>
      </c>
      <c r="G36">
        <v>3445</v>
      </c>
      <c r="H36">
        <v>228.4211901306</v>
      </c>
      <c r="I36">
        <v>3781</v>
      </c>
      <c r="J36">
        <v>790</v>
      </c>
      <c r="K36">
        <v>4316</v>
      </c>
      <c r="L36">
        <v>2317</v>
      </c>
      <c r="M36">
        <v>744</v>
      </c>
      <c r="N36">
        <v>610</v>
      </c>
      <c r="O36">
        <v>1215</v>
      </c>
      <c r="P36">
        <v>680</v>
      </c>
      <c r="Q36">
        <v>0</v>
      </c>
      <c r="R36">
        <v>70</v>
      </c>
      <c r="T36" t="s">
        <v>647</v>
      </c>
      <c r="U36" t="s">
        <v>306</v>
      </c>
      <c r="V36" t="s">
        <v>133</v>
      </c>
      <c r="W36" t="s">
        <v>214</v>
      </c>
      <c r="X36" t="s">
        <v>460</v>
      </c>
      <c r="Y36" t="s">
        <v>216</v>
      </c>
      <c r="Z36" t="s">
        <v>217</v>
      </c>
      <c r="AA36" t="s">
        <v>218</v>
      </c>
      <c r="AB36" t="s">
        <v>461</v>
      </c>
      <c r="AC36" t="s">
        <v>220</v>
      </c>
      <c r="AD36" t="s">
        <v>221</v>
      </c>
      <c r="AE36" t="s">
        <v>222</v>
      </c>
      <c r="AF36" t="s">
        <v>223</v>
      </c>
      <c r="AH36" t="s">
        <v>383</v>
      </c>
      <c r="AI36">
        <v>14904</v>
      </c>
      <c r="AJ36">
        <v>304.73027375200002</v>
      </c>
      <c r="AK36">
        <v>17819</v>
      </c>
      <c r="AL36">
        <v>4618</v>
      </c>
      <c r="AM36">
        <v>19918</v>
      </c>
      <c r="AN36">
        <v>13453</v>
      </c>
      <c r="AO36">
        <v>9460</v>
      </c>
      <c r="AP36">
        <v>7415</v>
      </c>
      <c r="AQ36">
        <v>7051</v>
      </c>
      <c r="AR36">
        <v>4739</v>
      </c>
      <c r="AS36">
        <v>1247</v>
      </c>
      <c r="AT36">
        <v>47</v>
      </c>
      <c r="AV36" t="s">
        <v>408</v>
      </c>
      <c r="AW36">
        <v>1354</v>
      </c>
      <c r="AX36">
        <v>55.3190546529</v>
      </c>
      <c r="AY36">
        <v>1840</v>
      </c>
      <c r="AZ36">
        <v>66</v>
      </c>
      <c r="BA36">
        <v>1716</v>
      </c>
      <c r="BB36">
        <v>59</v>
      </c>
      <c r="BC36">
        <v>15</v>
      </c>
      <c r="BD36">
        <v>9</v>
      </c>
      <c r="BE36">
        <v>87</v>
      </c>
      <c r="BF36">
        <v>40</v>
      </c>
      <c r="BG36">
        <v>1558</v>
      </c>
      <c r="BH36">
        <v>367</v>
      </c>
      <c r="BJ36" t="s">
        <v>370</v>
      </c>
      <c r="BK36" t="s">
        <v>370</v>
      </c>
      <c r="BL36">
        <v>70561</v>
      </c>
      <c r="BM36">
        <v>17673</v>
      </c>
      <c r="BN36">
        <v>93.4588228625</v>
      </c>
      <c r="BO36">
        <v>125495</v>
      </c>
      <c r="BP36">
        <v>9622</v>
      </c>
      <c r="BQ36">
        <v>133.73769472890001</v>
      </c>
      <c r="BR36">
        <v>126.0856370817</v>
      </c>
      <c r="BS36">
        <v>47764</v>
      </c>
      <c r="BT36">
        <v>12884</v>
      </c>
      <c r="BU36">
        <v>96.719600536000002</v>
      </c>
      <c r="BV36">
        <v>123523</v>
      </c>
      <c r="BW36">
        <v>9686</v>
      </c>
      <c r="BX36">
        <v>132.28830258330001</v>
      </c>
      <c r="BY36">
        <v>125.1924427008</v>
      </c>
      <c r="CA36" t="s">
        <v>416</v>
      </c>
      <c r="CB36" t="s">
        <v>857</v>
      </c>
      <c r="CC36" t="s">
        <v>986</v>
      </c>
      <c r="CD36">
        <v>1195</v>
      </c>
      <c r="CE36">
        <v>191</v>
      </c>
      <c r="CF36">
        <v>75.213389121299997</v>
      </c>
      <c r="CG36">
        <v>2280</v>
      </c>
      <c r="CH36">
        <v>170</v>
      </c>
      <c r="CI36">
        <v>134.68114035089999</v>
      </c>
      <c r="CJ36">
        <v>121.2823529412</v>
      </c>
      <c r="CL36" t="s">
        <v>416</v>
      </c>
      <c r="CM36" t="s">
        <v>826</v>
      </c>
      <c r="CN36" t="s">
        <v>832</v>
      </c>
      <c r="CO36">
        <v>116</v>
      </c>
      <c r="CP36">
        <v>11</v>
      </c>
      <c r="CQ36">
        <v>69.775862068999999</v>
      </c>
      <c r="CR36">
        <v>234</v>
      </c>
      <c r="CS36">
        <v>17</v>
      </c>
      <c r="CT36">
        <v>94.316239316199997</v>
      </c>
      <c r="CU36">
        <v>88.647058823500004</v>
      </c>
      <c r="CW36" t="s">
        <v>416</v>
      </c>
      <c r="CX36" t="s">
        <v>842</v>
      </c>
      <c r="CY36" t="s">
        <v>848</v>
      </c>
      <c r="CZ36">
        <v>22</v>
      </c>
      <c r="DA36">
        <v>7</v>
      </c>
      <c r="DB36">
        <v>90.681818181799997</v>
      </c>
      <c r="DC36">
        <v>30</v>
      </c>
      <c r="DD36">
        <v>1</v>
      </c>
      <c r="DE36">
        <v>152.9</v>
      </c>
      <c r="DF36">
        <v>113</v>
      </c>
      <c r="DH36" t="s">
        <v>416</v>
      </c>
      <c r="DI36" t="s">
        <v>810</v>
      </c>
      <c r="DJ36" t="s">
        <v>816</v>
      </c>
      <c r="DK36">
        <v>15</v>
      </c>
      <c r="DL36">
        <v>4</v>
      </c>
      <c r="DM36">
        <v>93.133333333300001</v>
      </c>
      <c r="DN36">
        <v>32</v>
      </c>
      <c r="DO36">
        <v>1</v>
      </c>
      <c r="DP36">
        <v>135.75</v>
      </c>
      <c r="DQ36">
        <v>158</v>
      </c>
    </row>
    <row r="37" spans="2:121" x14ac:dyDescent="0.2">
      <c r="B37" t="s">
        <v>315</v>
      </c>
      <c r="C37">
        <v>1</v>
      </c>
      <c r="D37">
        <v>1</v>
      </c>
      <c r="F37" t="s">
        <v>54</v>
      </c>
      <c r="G37">
        <v>1111</v>
      </c>
      <c r="H37">
        <v>307.8694869487</v>
      </c>
      <c r="I37">
        <v>1023</v>
      </c>
      <c r="J37">
        <v>159</v>
      </c>
      <c r="K37">
        <v>1597</v>
      </c>
      <c r="L37">
        <v>1007</v>
      </c>
      <c r="M37">
        <v>274</v>
      </c>
      <c r="N37">
        <v>237</v>
      </c>
      <c r="O37">
        <v>68</v>
      </c>
      <c r="P37">
        <v>36</v>
      </c>
      <c r="Q37">
        <v>0</v>
      </c>
      <c r="R37">
        <v>1</v>
      </c>
      <c r="T37" t="s">
        <v>391</v>
      </c>
      <c r="U37">
        <v>4891</v>
      </c>
      <c r="V37">
        <v>58.995297485199998</v>
      </c>
      <c r="W37">
        <v>5921</v>
      </c>
      <c r="X37">
        <v>547</v>
      </c>
      <c r="Y37">
        <v>6122</v>
      </c>
      <c r="Z37">
        <v>384</v>
      </c>
      <c r="AA37">
        <v>16</v>
      </c>
      <c r="AB37">
        <v>12</v>
      </c>
      <c r="AC37">
        <v>345</v>
      </c>
      <c r="AD37">
        <v>70</v>
      </c>
      <c r="AE37">
        <v>2286</v>
      </c>
      <c r="AF37">
        <v>651</v>
      </c>
      <c r="AH37" t="s">
        <v>420</v>
      </c>
      <c r="AI37">
        <v>158</v>
      </c>
      <c r="AJ37">
        <v>197.78481012660001</v>
      </c>
      <c r="AK37">
        <v>575</v>
      </c>
      <c r="AL37">
        <v>97</v>
      </c>
      <c r="AM37">
        <v>323</v>
      </c>
      <c r="AN37">
        <v>105</v>
      </c>
      <c r="AO37">
        <v>124</v>
      </c>
      <c r="AP37">
        <v>60</v>
      </c>
      <c r="AQ37">
        <v>163</v>
      </c>
      <c r="AR37">
        <v>97</v>
      </c>
      <c r="AS37">
        <v>1</v>
      </c>
      <c r="AT37">
        <v>1</v>
      </c>
      <c r="AV37" t="s">
        <v>426</v>
      </c>
      <c r="AW37">
        <v>2533</v>
      </c>
      <c r="AX37">
        <v>98.996446900899997</v>
      </c>
      <c r="AY37">
        <v>3762</v>
      </c>
      <c r="AZ37">
        <v>806</v>
      </c>
      <c r="BA37">
        <v>3169</v>
      </c>
      <c r="BB37">
        <v>915</v>
      </c>
      <c r="BC37">
        <v>23</v>
      </c>
      <c r="BD37">
        <v>20</v>
      </c>
      <c r="BE37">
        <v>193</v>
      </c>
      <c r="BF37">
        <v>57</v>
      </c>
      <c r="BG37">
        <v>461</v>
      </c>
      <c r="BH37">
        <v>765</v>
      </c>
      <c r="BJ37" t="s">
        <v>527</v>
      </c>
      <c r="BK37" t="s">
        <v>370</v>
      </c>
      <c r="BL37">
        <v>7502</v>
      </c>
      <c r="BM37">
        <v>2248</v>
      </c>
      <c r="BN37">
        <v>106.1775526526</v>
      </c>
      <c r="BO37">
        <v>13404</v>
      </c>
      <c r="BP37">
        <v>979</v>
      </c>
      <c r="BQ37">
        <v>148.87787227690001</v>
      </c>
      <c r="BR37">
        <v>135.00306435140001</v>
      </c>
      <c r="BS37">
        <v>6943</v>
      </c>
      <c r="BT37">
        <v>1946</v>
      </c>
      <c r="BU37">
        <v>97.032838830499998</v>
      </c>
      <c r="BV37">
        <v>13763</v>
      </c>
      <c r="BW37">
        <v>921</v>
      </c>
      <c r="BX37">
        <v>148.11327472209999</v>
      </c>
      <c r="BY37">
        <v>122.4071661238</v>
      </c>
      <c r="CA37" t="s">
        <v>375</v>
      </c>
      <c r="CB37" t="s">
        <v>857</v>
      </c>
      <c r="CC37" t="s">
        <v>987</v>
      </c>
      <c r="CD37">
        <v>4220</v>
      </c>
      <c r="CE37">
        <v>972</v>
      </c>
      <c r="CF37">
        <v>92.164454976299993</v>
      </c>
      <c r="CG37">
        <v>6706</v>
      </c>
      <c r="CH37">
        <v>422</v>
      </c>
      <c r="CI37">
        <v>140.7305398151</v>
      </c>
      <c r="CJ37">
        <v>139.10189573459999</v>
      </c>
      <c r="CL37" t="s">
        <v>375</v>
      </c>
      <c r="CM37" t="s">
        <v>826</v>
      </c>
      <c r="CN37" t="s">
        <v>833</v>
      </c>
      <c r="CO37">
        <v>551</v>
      </c>
      <c r="CP37">
        <v>72</v>
      </c>
      <c r="CQ37">
        <v>69.604355716900002</v>
      </c>
      <c r="CR37">
        <v>1057</v>
      </c>
      <c r="CS37">
        <v>65</v>
      </c>
      <c r="CT37">
        <v>92.998107852399997</v>
      </c>
      <c r="CU37">
        <v>105.6</v>
      </c>
      <c r="CW37" t="s">
        <v>375</v>
      </c>
      <c r="CX37" t="s">
        <v>842</v>
      </c>
      <c r="CY37" t="s">
        <v>849</v>
      </c>
      <c r="CZ37">
        <v>109</v>
      </c>
      <c r="DA37">
        <v>37</v>
      </c>
      <c r="DB37">
        <v>95.504587155999999</v>
      </c>
      <c r="DC37">
        <v>123</v>
      </c>
      <c r="DD37">
        <v>12</v>
      </c>
      <c r="DE37">
        <v>146.9024390244</v>
      </c>
      <c r="DF37">
        <v>124.9166666667</v>
      </c>
      <c r="DH37" t="s">
        <v>375</v>
      </c>
      <c r="DI37" t="s">
        <v>810</v>
      </c>
      <c r="DJ37" t="s">
        <v>817</v>
      </c>
      <c r="DK37">
        <v>61</v>
      </c>
      <c r="DL37">
        <v>18</v>
      </c>
      <c r="DM37">
        <v>91.426229508199995</v>
      </c>
      <c r="DN37">
        <v>117</v>
      </c>
      <c r="DO37">
        <v>6</v>
      </c>
      <c r="DP37">
        <v>140.79487179489999</v>
      </c>
      <c r="DQ37">
        <v>131.8333333333</v>
      </c>
    </row>
    <row r="38" spans="2:121" x14ac:dyDescent="0.2">
      <c r="B38" t="s">
        <v>21</v>
      </c>
      <c r="C38">
        <v>36274</v>
      </c>
      <c r="D38">
        <v>12352</v>
      </c>
      <c r="F38" t="s">
        <v>8</v>
      </c>
      <c r="G38">
        <v>181</v>
      </c>
      <c r="H38">
        <v>532.46408839779997</v>
      </c>
      <c r="I38">
        <v>366</v>
      </c>
      <c r="J38">
        <v>3</v>
      </c>
      <c r="K38">
        <v>212</v>
      </c>
      <c r="L38">
        <v>157</v>
      </c>
      <c r="M38">
        <v>33</v>
      </c>
      <c r="N38">
        <v>18</v>
      </c>
      <c r="O38">
        <v>58651</v>
      </c>
      <c r="P38">
        <v>34707</v>
      </c>
      <c r="Q38">
        <v>0</v>
      </c>
      <c r="R38">
        <v>1</v>
      </c>
      <c r="T38" t="s">
        <v>381</v>
      </c>
      <c r="U38">
        <v>9010</v>
      </c>
      <c r="V38">
        <v>86.266037735799998</v>
      </c>
      <c r="W38">
        <v>9087</v>
      </c>
      <c r="X38">
        <v>1745</v>
      </c>
      <c r="Y38">
        <v>10886</v>
      </c>
      <c r="Z38">
        <v>2297</v>
      </c>
      <c r="AA38">
        <v>50</v>
      </c>
      <c r="AB38">
        <v>41</v>
      </c>
      <c r="AC38">
        <v>623</v>
      </c>
      <c r="AD38">
        <v>155</v>
      </c>
      <c r="AE38">
        <v>1205</v>
      </c>
      <c r="AF38">
        <v>1889</v>
      </c>
      <c r="AH38" t="s">
        <v>392</v>
      </c>
      <c r="AI38">
        <v>5093</v>
      </c>
      <c r="AJ38">
        <v>425.0080502651</v>
      </c>
      <c r="AK38">
        <v>7707</v>
      </c>
      <c r="AL38">
        <v>1742</v>
      </c>
      <c r="AM38">
        <v>9336</v>
      </c>
      <c r="AN38">
        <v>5819</v>
      </c>
      <c r="AO38">
        <v>1899</v>
      </c>
      <c r="AP38">
        <v>1640</v>
      </c>
      <c r="AQ38">
        <v>4041</v>
      </c>
      <c r="AR38">
        <v>2821</v>
      </c>
      <c r="AS38">
        <v>1015</v>
      </c>
      <c r="AT38">
        <v>332</v>
      </c>
      <c r="AV38" t="s">
        <v>80</v>
      </c>
      <c r="AW38">
        <v>281</v>
      </c>
      <c r="AX38">
        <v>55.487544483999997</v>
      </c>
      <c r="AY38">
        <v>411</v>
      </c>
      <c r="AZ38">
        <v>23</v>
      </c>
      <c r="BA38">
        <v>391</v>
      </c>
      <c r="BB38">
        <v>35</v>
      </c>
      <c r="BC38">
        <v>2</v>
      </c>
      <c r="BD38">
        <v>1</v>
      </c>
      <c r="BE38">
        <v>25</v>
      </c>
      <c r="BF38">
        <v>11</v>
      </c>
      <c r="BG38">
        <v>507</v>
      </c>
      <c r="BH38">
        <v>89</v>
      </c>
      <c r="BJ38" t="s">
        <v>530</v>
      </c>
      <c r="BK38" t="s">
        <v>370</v>
      </c>
      <c r="BL38">
        <v>4840</v>
      </c>
      <c r="BM38">
        <v>1593</v>
      </c>
      <c r="BN38">
        <v>109.85392561979999</v>
      </c>
      <c r="BO38">
        <v>7194</v>
      </c>
      <c r="BP38">
        <v>507</v>
      </c>
      <c r="BQ38">
        <v>157.83694745619999</v>
      </c>
      <c r="BR38">
        <v>148.97435897439999</v>
      </c>
      <c r="BS38">
        <v>4251</v>
      </c>
      <c r="BT38">
        <v>1523</v>
      </c>
      <c r="BU38">
        <v>118.3643848506</v>
      </c>
      <c r="BV38">
        <v>5721</v>
      </c>
      <c r="BW38">
        <v>433</v>
      </c>
      <c r="BX38">
        <v>173.2518790421</v>
      </c>
      <c r="BY38">
        <v>170.71131639719999</v>
      </c>
      <c r="CA38" t="s">
        <v>60</v>
      </c>
      <c r="CB38" t="s">
        <v>857</v>
      </c>
      <c r="CC38" t="s">
        <v>519</v>
      </c>
      <c r="CD38">
        <v>8433</v>
      </c>
      <c r="CE38">
        <v>2025</v>
      </c>
      <c r="CF38">
        <v>93.476935847299998</v>
      </c>
      <c r="CG38">
        <v>15447</v>
      </c>
      <c r="CH38">
        <v>1296</v>
      </c>
      <c r="CI38">
        <v>132.63041367260001</v>
      </c>
      <c r="CJ38">
        <v>123.32716049379999</v>
      </c>
      <c r="CL38" t="s">
        <v>60</v>
      </c>
      <c r="CM38" t="s">
        <v>826</v>
      </c>
      <c r="CN38" t="s">
        <v>834</v>
      </c>
      <c r="CO38">
        <v>1313</v>
      </c>
      <c r="CP38">
        <v>172</v>
      </c>
      <c r="CQ38">
        <v>72.787509520200004</v>
      </c>
      <c r="CR38">
        <v>2724</v>
      </c>
      <c r="CS38">
        <v>202</v>
      </c>
      <c r="CT38">
        <v>95.5910425844</v>
      </c>
      <c r="CU38">
        <v>110.23762376240001</v>
      </c>
      <c r="CW38" t="s">
        <v>60</v>
      </c>
      <c r="CX38" t="s">
        <v>842</v>
      </c>
      <c r="CY38" t="s">
        <v>850</v>
      </c>
      <c r="CZ38">
        <v>225</v>
      </c>
      <c r="DA38">
        <v>59</v>
      </c>
      <c r="DB38">
        <v>84.826666666700007</v>
      </c>
      <c r="DC38">
        <v>309</v>
      </c>
      <c r="DD38">
        <v>29</v>
      </c>
      <c r="DE38">
        <v>140.715210356</v>
      </c>
      <c r="DF38">
        <v>141.10344827590001</v>
      </c>
      <c r="DH38" t="s">
        <v>60</v>
      </c>
      <c r="DI38" t="s">
        <v>810</v>
      </c>
      <c r="DJ38" t="s">
        <v>818</v>
      </c>
      <c r="DK38">
        <v>142</v>
      </c>
      <c r="DL38">
        <v>32</v>
      </c>
      <c r="DM38">
        <v>86.746478873200005</v>
      </c>
      <c r="DN38">
        <v>222</v>
      </c>
      <c r="DO38">
        <v>15</v>
      </c>
      <c r="DP38">
        <v>139.27477477479999</v>
      </c>
      <c r="DQ38">
        <v>156.46666666670001</v>
      </c>
    </row>
    <row r="39" spans="2:121" x14ac:dyDescent="0.2">
      <c r="B39" t="s">
        <v>109</v>
      </c>
      <c r="C39">
        <v>19253</v>
      </c>
      <c r="D39">
        <v>12347</v>
      </c>
      <c r="F39" t="s">
        <v>59</v>
      </c>
      <c r="G39">
        <v>4106</v>
      </c>
      <c r="H39">
        <v>448.51290793959998</v>
      </c>
      <c r="I39">
        <v>5282</v>
      </c>
      <c r="J39">
        <v>1389</v>
      </c>
      <c r="K39">
        <v>5602</v>
      </c>
      <c r="L39">
        <v>3729</v>
      </c>
      <c r="M39">
        <v>969</v>
      </c>
      <c r="N39">
        <v>659</v>
      </c>
      <c r="O39">
        <v>1562</v>
      </c>
      <c r="P39">
        <v>1057</v>
      </c>
      <c r="Q39">
        <v>2</v>
      </c>
      <c r="R39">
        <v>266</v>
      </c>
      <c r="T39" t="s">
        <v>370</v>
      </c>
      <c r="U39">
        <v>7033</v>
      </c>
      <c r="V39">
        <v>98.039954500199997</v>
      </c>
      <c r="W39">
        <v>10847</v>
      </c>
      <c r="X39">
        <v>2566</v>
      </c>
      <c r="Y39">
        <v>9299</v>
      </c>
      <c r="Z39">
        <v>2684</v>
      </c>
      <c r="AA39">
        <v>193</v>
      </c>
      <c r="AB39">
        <v>186</v>
      </c>
      <c r="AC39">
        <v>705</v>
      </c>
      <c r="AD39">
        <v>194</v>
      </c>
      <c r="AE39">
        <v>1134</v>
      </c>
      <c r="AF39">
        <v>2415</v>
      </c>
      <c r="AH39" t="s">
        <v>413</v>
      </c>
      <c r="AI39">
        <v>1976</v>
      </c>
      <c r="AJ39">
        <v>230.2049595142</v>
      </c>
      <c r="AK39">
        <v>5641</v>
      </c>
      <c r="AL39">
        <v>870</v>
      </c>
      <c r="AM39">
        <v>3235</v>
      </c>
      <c r="AN39">
        <v>1098</v>
      </c>
      <c r="AO39">
        <v>1277</v>
      </c>
      <c r="AP39">
        <v>539</v>
      </c>
      <c r="AQ39">
        <v>2781</v>
      </c>
      <c r="AR39">
        <v>1584</v>
      </c>
      <c r="AS39">
        <v>8</v>
      </c>
      <c r="AT39">
        <v>54</v>
      </c>
      <c r="AV39" t="s">
        <v>388</v>
      </c>
      <c r="AW39">
        <v>641</v>
      </c>
      <c r="AX39">
        <v>61.112324493000003</v>
      </c>
      <c r="AY39">
        <v>460</v>
      </c>
      <c r="AZ39">
        <v>43</v>
      </c>
      <c r="BA39">
        <v>754</v>
      </c>
      <c r="BB39">
        <v>48</v>
      </c>
      <c r="BC39">
        <v>3</v>
      </c>
      <c r="BD39">
        <v>2</v>
      </c>
      <c r="BE39">
        <v>38</v>
      </c>
      <c r="BF39">
        <v>15</v>
      </c>
      <c r="BG39">
        <v>69</v>
      </c>
      <c r="BH39">
        <v>74</v>
      </c>
      <c r="BJ39" t="s">
        <v>515</v>
      </c>
      <c r="BK39" t="s">
        <v>370</v>
      </c>
      <c r="BL39">
        <v>2720</v>
      </c>
      <c r="BM39">
        <v>450</v>
      </c>
      <c r="BN39">
        <v>65.495955882399997</v>
      </c>
      <c r="BO39">
        <v>11463</v>
      </c>
      <c r="BP39">
        <v>896</v>
      </c>
      <c r="BQ39">
        <v>58.472738375600002</v>
      </c>
      <c r="BR39">
        <v>51.965401785700003</v>
      </c>
      <c r="BS39">
        <v>4107</v>
      </c>
      <c r="BT39">
        <v>1078</v>
      </c>
      <c r="BU39">
        <v>89.430971512100001</v>
      </c>
      <c r="BV39">
        <v>13950</v>
      </c>
      <c r="BW39">
        <v>1116</v>
      </c>
      <c r="BX39">
        <v>79.669175627200005</v>
      </c>
      <c r="BY39">
        <v>69.032258064499999</v>
      </c>
      <c r="CA39" t="s">
        <v>383</v>
      </c>
      <c r="CB39" t="s">
        <v>857</v>
      </c>
      <c r="CC39" t="s">
        <v>988</v>
      </c>
      <c r="CD39">
        <v>16540</v>
      </c>
      <c r="CE39">
        <v>4205</v>
      </c>
      <c r="CF39">
        <v>94.458101571900002</v>
      </c>
      <c r="CG39">
        <v>27269</v>
      </c>
      <c r="CH39">
        <v>1919</v>
      </c>
      <c r="CI39">
        <v>139.44108694849999</v>
      </c>
      <c r="CJ39">
        <v>124.37988535700001</v>
      </c>
      <c r="CL39" t="s">
        <v>383</v>
      </c>
      <c r="CM39" t="s">
        <v>826</v>
      </c>
      <c r="CN39" t="s">
        <v>835</v>
      </c>
      <c r="CO39">
        <v>1470</v>
      </c>
      <c r="CP39">
        <v>196</v>
      </c>
      <c r="CQ39">
        <v>71.431292517000003</v>
      </c>
      <c r="CR39">
        <v>2724</v>
      </c>
      <c r="CS39">
        <v>214</v>
      </c>
      <c r="CT39">
        <v>94.875550660800002</v>
      </c>
      <c r="CU39">
        <v>112.64953271029999</v>
      </c>
      <c r="CW39" t="s">
        <v>383</v>
      </c>
      <c r="CX39" t="s">
        <v>842</v>
      </c>
      <c r="CY39" t="s">
        <v>851</v>
      </c>
      <c r="CZ39">
        <v>493</v>
      </c>
      <c r="DA39">
        <v>162</v>
      </c>
      <c r="DB39">
        <v>95.687626774799995</v>
      </c>
      <c r="DC39">
        <v>702</v>
      </c>
      <c r="DD39">
        <v>63</v>
      </c>
      <c r="DE39">
        <v>154.1652421652</v>
      </c>
      <c r="DF39">
        <v>154.7777777778</v>
      </c>
      <c r="DH39" t="s">
        <v>383</v>
      </c>
      <c r="DI39" t="s">
        <v>810</v>
      </c>
      <c r="DJ39" t="s">
        <v>819</v>
      </c>
      <c r="DK39">
        <v>911</v>
      </c>
      <c r="DL39">
        <v>213</v>
      </c>
      <c r="DM39">
        <v>87.827661910000003</v>
      </c>
      <c r="DN39">
        <v>1246</v>
      </c>
      <c r="DO39">
        <v>86</v>
      </c>
      <c r="DP39">
        <v>147.26003210269999</v>
      </c>
      <c r="DQ39">
        <v>148.32558139529999</v>
      </c>
    </row>
    <row r="40" spans="2:121" x14ac:dyDescent="0.2">
      <c r="B40" t="s">
        <v>99</v>
      </c>
      <c r="C40">
        <v>15678</v>
      </c>
      <c r="D40">
        <v>3282</v>
      </c>
      <c r="F40" t="s">
        <v>71</v>
      </c>
      <c r="G40">
        <v>5802</v>
      </c>
      <c r="H40">
        <v>346.10444674249999</v>
      </c>
      <c r="I40">
        <v>10652</v>
      </c>
      <c r="J40">
        <v>2190</v>
      </c>
      <c r="K40">
        <v>16348</v>
      </c>
      <c r="L40">
        <v>10515</v>
      </c>
      <c r="M40">
        <v>5937</v>
      </c>
      <c r="N40">
        <v>4086</v>
      </c>
      <c r="O40">
        <v>2441</v>
      </c>
      <c r="P40">
        <v>1589</v>
      </c>
      <c r="Q40">
        <v>0</v>
      </c>
      <c r="R40">
        <v>60</v>
      </c>
      <c r="T40" t="s">
        <v>386</v>
      </c>
      <c r="U40">
        <v>3267</v>
      </c>
      <c r="V40">
        <v>58.484542393600002</v>
      </c>
      <c r="W40">
        <v>3332</v>
      </c>
      <c r="X40">
        <v>178</v>
      </c>
      <c r="Y40">
        <v>4040</v>
      </c>
      <c r="Z40">
        <v>202</v>
      </c>
      <c r="AA40">
        <v>26</v>
      </c>
      <c r="AB40">
        <v>21</v>
      </c>
      <c r="AC40">
        <v>231</v>
      </c>
      <c r="AD40">
        <v>74</v>
      </c>
      <c r="AE40">
        <v>3151</v>
      </c>
      <c r="AF40">
        <v>642</v>
      </c>
      <c r="AH40" t="s">
        <v>410</v>
      </c>
      <c r="AI40">
        <v>6171</v>
      </c>
      <c r="AJ40">
        <v>468.59585156380001</v>
      </c>
      <c r="AK40">
        <v>4745</v>
      </c>
      <c r="AL40">
        <v>1080</v>
      </c>
      <c r="AM40">
        <v>8505</v>
      </c>
      <c r="AN40">
        <v>6540</v>
      </c>
      <c r="AO40">
        <v>3006</v>
      </c>
      <c r="AP40">
        <v>2718</v>
      </c>
      <c r="AQ40">
        <v>3254</v>
      </c>
      <c r="AR40">
        <v>1974</v>
      </c>
      <c r="AS40">
        <v>6</v>
      </c>
      <c r="AT40">
        <v>88</v>
      </c>
      <c r="AV40" t="s">
        <v>398</v>
      </c>
      <c r="AW40">
        <v>733</v>
      </c>
      <c r="AX40">
        <v>56.867667121399997</v>
      </c>
      <c r="AY40">
        <v>710</v>
      </c>
      <c r="AZ40">
        <v>69</v>
      </c>
      <c r="BA40">
        <v>905</v>
      </c>
      <c r="BB40">
        <v>49</v>
      </c>
      <c r="BC40">
        <v>3</v>
      </c>
      <c r="BD40">
        <v>2</v>
      </c>
      <c r="BE40">
        <v>36</v>
      </c>
      <c r="BF40">
        <v>9</v>
      </c>
      <c r="BG40">
        <v>107</v>
      </c>
      <c r="BH40">
        <v>57</v>
      </c>
      <c r="BJ40" t="s">
        <v>536</v>
      </c>
      <c r="BK40" t="s">
        <v>370</v>
      </c>
      <c r="BL40">
        <v>10398</v>
      </c>
      <c r="BM40">
        <v>2751</v>
      </c>
      <c r="BN40">
        <v>92.183592998699993</v>
      </c>
      <c r="BO40">
        <v>18515</v>
      </c>
      <c r="BP40">
        <v>1572</v>
      </c>
      <c r="BQ40">
        <v>137.55733189310001</v>
      </c>
      <c r="BR40">
        <v>132.8555979644</v>
      </c>
      <c r="BS40">
        <v>3071</v>
      </c>
      <c r="BT40">
        <v>1113</v>
      </c>
      <c r="BU40">
        <v>107.95831976549999</v>
      </c>
      <c r="BV40">
        <v>18356</v>
      </c>
      <c r="BW40">
        <v>1624</v>
      </c>
      <c r="BX40">
        <v>134.2993571584</v>
      </c>
      <c r="BY40">
        <v>131.599137931</v>
      </c>
      <c r="CA40" t="s">
        <v>376</v>
      </c>
      <c r="CB40" t="s">
        <v>857</v>
      </c>
      <c r="CC40" t="s">
        <v>989</v>
      </c>
      <c r="CD40">
        <v>8825</v>
      </c>
      <c r="CE40">
        <v>2485</v>
      </c>
      <c r="CF40">
        <v>100.76917847030001</v>
      </c>
      <c r="CG40">
        <v>16294</v>
      </c>
      <c r="CH40">
        <v>1186</v>
      </c>
      <c r="CI40">
        <v>141.33674972380001</v>
      </c>
      <c r="CJ40">
        <v>126.3313659359</v>
      </c>
      <c r="CL40" t="s">
        <v>376</v>
      </c>
      <c r="CM40" t="s">
        <v>826</v>
      </c>
      <c r="CN40" t="s">
        <v>836</v>
      </c>
      <c r="CO40">
        <v>1610</v>
      </c>
      <c r="CP40">
        <v>214</v>
      </c>
      <c r="CQ40">
        <v>70.379503105599994</v>
      </c>
      <c r="CR40">
        <v>3218</v>
      </c>
      <c r="CS40">
        <v>230</v>
      </c>
      <c r="CT40">
        <v>92.599751398400002</v>
      </c>
      <c r="CU40">
        <v>109.1260869565</v>
      </c>
      <c r="CW40" t="s">
        <v>376</v>
      </c>
      <c r="CX40" t="s">
        <v>842</v>
      </c>
      <c r="CY40" t="s">
        <v>852</v>
      </c>
      <c r="CZ40">
        <v>165</v>
      </c>
      <c r="DA40">
        <v>42</v>
      </c>
      <c r="DB40">
        <v>92.321212121200006</v>
      </c>
      <c r="DC40">
        <v>254</v>
      </c>
      <c r="DD40">
        <v>20</v>
      </c>
      <c r="DE40">
        <v>145.53543307090001</v>
      </c>
      <c r="DF40">
        <v>151.94999999999999</v>
      </c>
      <c r="DH40" t="s">
        <v>376</v>
      </c>
      <c r="DI40" t="s">
        <v>810</v>
      </c>
      <c r="DJ40" t="s">
        <v>820</v>
      </c>
      <c r="DK40">
        <v>106</v>
      </c>
      <c r="DL40">
        <v>20</v>
      </c>
      <c r="DM40">
        <v>81.707547169799994</v>
      </c>
      <c r="DN40">
        <v>230</v>
      </c>
      <c r="DO40">
        <v>17</v>
      </c>
      <c r="DP40">
        <v>132.8217391304</v>
      </c>
      <c r="DQ40">
        <v>98.470588235299999</v>
      </c>
    </row>
    <row r="41" spans="2:121" x14ac:dyDescent="0.2">
      <c r="B41" t="s">
        <v>102</v>
      </c>
      <c r="C41">
        <v>21217</v>
      </c>
      <c r="D41">
        <v>15100</v>
      </c>
      <c r="F41" t="s">
        <v>43</v>
      </c>
      <c r="G41">
        <v>122</v>
      </c>
      <c r="H41">
        <v>74.926229508199995</v>
      </c>
      <c r="I41">
        <v>769</v>
      </c>
      <c r="J41">
        <v>139</v>
      </c>
      <c r="K41">
        <v>260</v>
      </c>
      <c r="L41">
        <v>19</v>
      </c>
      <c r="M41">
        <v>113</v>
      </c>
      <c r="N41">
        <v>41</v>
      </c>
      <c r="O41">
        <v>86</v>
      </c>
      <c r="P41">
        <v>41</v>
      </c>
      <c r="Q41">
        <v>0</v>
      </c>
      <c r="R41">
        <v>1</v>
      </c>
      <c r="T41" t="s">
        <v>8</v>
      </c>
      <c r="U41">
        <v>212</v>
      </c>
      <c r="V41">
        <v>81.735849056600003</v>
      </c>
      <c r="W41">
        <v>217</v>
      </c>
      <c r="X41">
        <v>103</v>
      </c>
      <c r="Y41">
        <v>402</v>
      </c>
      <c r="Z41">
        <v>165</v>
      </c>
      <c r="AA41">
        <v>9</v>
      </c>
      <c r="AB41">
        <v>8</v>
      </c>
      <c r="AC41">
        <v>10</v>
      </c>
      <c r="AD41">
        <v>2</v>
      </c>
      <c r="AE41">
        <v>49</v>
      </c>
      <c r="AF41">
        <v>24</v>
      </c>
      <c r="AH41" t="s">
        <v>8</v>
      </c>
      <c r="AI41">
        <v>3571</v>
      </c>
      <c r="AJ41">
        <v>358.94931391770001</v>
      </c>
      <c r="AK41">
        <v>4426</v>
      </c>
      <c r="AL41">
        <v>1944</v>
      </c>
      <c r="AM41">
        <v>4884</v>
      </c>
      <c r="AN41">
        <v>3316</v>
      </c>
      <c r="AO41">
        <v>1383</v>
      </c>
      <c r="AP41">
        <v>912</v>
      </c>
      <c r="AQ41">
        <v>1370</v>
      </c>
      <c r="AR41">
        <v>961</v>
      </c>
      <c r="AS41">
        <v>463</v>
      </c>
      <c r="AT41">
        <v>158</v>
      </c>
      <c r="AV41" t="s">
        <v>404</v>
      </c>
      <c r="AW41">
        <v>215</v>
      </c>
      <c r="AX41">
        <v>55.781395348799997</v>
      </c>
      <c r="AY41">
        <v>266</v>
      </c>
      <c r="AZ41">
        <v>10</v>
      </c>
      <c r="BA41">
        <v>272</v>
      </c>
      <c r="BB41">
        <v>9</v>
      </c>
      <c r="BC41">
        <v>4</v>
      </c>
      <c r="BD41">
        <v>1</v>
      </c>
      <c r="BE41">
        <v>14</v>
      </c>
      <c r="BF41">
        <v>7</v>
      </c>
      <c r="BG41">
        <v>389</v>
      </c>
      <c r="BH41">
        <v>47</v>
      </c>
      <c r="BJ41" t="s">
        <v>628</v>
      </c>
      <c r="BK41" t="s">
        <v>370</v>
      </c>
      <c r="BL41">
        <v>1520</v>
      </c>
      <c r="BM41">
        <v>168</v>
      </c>
      <c r="BN41">
        <v>70.256578947400001</v>
      </c>
      <c r="BO41">
        <v>2419</v>
      </c>
      <c r="BP41">
        <v>221</v>
      </c>
      <c r="BQ41">
        <v>114.5212897892</v>
      </c>
      <c r="BR41">
        <v>127.74660633480001</v>
      </c>
      <c r="BS41">
        <v>3348</v>
      </c>
      <c r="BT41">
        <v>1049</v>
      </c>
      <c r="BU41">
        <v>115.0011947431</v>
      </c>
      <c r="BV41">
        <v>9684</v>
      </c>
      <c r="BW41">
        <v>925</v>
      </c>
      <c r="BX41">
        <v>141.96385791</v>
      </c>
      <c r="BY41">
        <v>159.2908108108</v>
      </c>
      <c r="CA41" t="s">
        <v>373</v>
      </c>
      <c r="CB41" t="s">
        <v>857</v>
      </c>
      <c r="CC41" t="s">
        <v>990</v>
      </c>
      <c r="CD41">
        <v>965</v>
      </c>
      <c r="CE41">
        <v>190</v>
      </c>
      <c r="CF41">
        <v>79.050777202099994</v>
      </c>
      <c r="CG41">
        <v>1716</v>
      </c>
      <c r="CH41">
        <v>118</v>
      </c>
      <c r="CI41">
        <v>114.22202797200001</v>
      </c>
      <c r="CJ41">
        <v>87.813559322000003</v>
      </c>
      <c r="CL41" t="s">
        <v>373</v>
      </c>
      <c r="CM41" t="s">
        <v>826</v>
      </c>
      <c r="CN41" t="s">
        <v>837</v>
      </c>
      <c r="CO41">
        <v>126</v>
      </c>
      <c r="CP41">
        <v>16</v>
      </c>
      <c r="CQ41">
        <v>64.357142857100001</v>
      </c>
      <c r="CR41">
        <v>255</v>
      </c>
      <c r="CS41">
        <v>13</v>
      </c>
      <c r="CT41">
        <v>94.901960784300002</v>
      </c>
      <c r="CU41">
        <v>125.3846153846</v>
      </c>
      <c r="CW41" t="s">
        <v>373</v>
      </c>
      <c r="CX41" t="s">
        <v>842</v>
      </c>
      <c r="CY41" t="s">
        <v>853</v>
      </c>
      <c r="CZ41">
        <v>13</v>
      </c>
      <c r="DA41">
        <v>4</v>
      </c>
      <c r="DB41">
        <v>99.153846153800004</v>
      </c>
      <c r="DC41">
        <v>14</v>
      </c>
      <c r="DD41">
        <v>0</v>
      </c>
      <c r="DE41">
        <v>173.07142857139999</v>
      </c>
      <c r="DF41">
        <v>0</v>
      </c>
      <c r="DH41" t="s">
        <v>373</v>
      </c>
      <c r="DI41" t="s">
        <v>810</v>
      </c>
      <c r="DJ41" t="s">
        <v>821</v>
      </c>
      <c r="DK41">
        <v>4</v>
      </c>
      <c r="DL41">
        <v>1</v>
      </c>
      <c r="DM41">
        <v>96.75</v>
      </c>
      <c r="DN41">
        <v>18</v>
      </c>
      <c r="DO41">
        <v>1</v>
      </c>
      <c r="DP41">
        <v>130.2222222222</v>
      </c>
      <c r="DQ41">
        <v>72</v>
      </c>
    </row>
    <row r="42" spans="2:121" x14ac:dyDescent="0.2">
      <c r="B42" t="s">
        <v>117</v>
      </c>
      <c r="C42">
        <v>5541</v>
      </c>
      <c r="D42">
        <v>851</v>
      </c>
      <c r="F42" t="s">
        <v>37</v>
      </c>
      <c r="G42">
        <v>5169</v>
      </c>
      <c r="H42">
        <v>502.57515960529997</v>
      </c>
      <c r="I42">
        <v>5719</v>
      </c>
      <c r="J42">
        <v>1495</v>
      </c>
      <c r="K42">
        <v>6676</v>
      </c>
      <c r="L42">
        <v>4887</v>
      </c>
      <c r="M42">
        <v>1781</v>
      </c>
      <c r="N42">
        <v>1665</v>
      </c>
      <c r="O42">
        <v>1419</v>
      </c>
      <c r="P42">
        <v>770</v>
      </c>
      <c r="Q42">
        <v>0</v>
      </c>
      <c r="R42">
        <v>214</v>
      </c>
      <c r="T42" t="s">
        <v>405</v>
      </c>
      <c r="U42">
        <v>2541</v>
      </c>
      <c r="V42">
        <v>57.064935064899998</v>
      </c>
      <c r="W42">
        <v>3455</v>
      </c>
      <c r="X42">
        <v>132</v>
      </c>
      <c r="Y42">
        <v>3283</v>
      </c>
      <c r="Z42">
        <v>146</v>
      </c>
      <c r="AA42">
        <v>21</v>
      </c>
      <c r="AB42">
        <v>14</v>
      </c>
      <c r="AC42">
        <v>166</v>
      </c>
      <c r="AD42">
        <v>69</v>
      </c>
      <c r="AE42">
        <v>3564</v>
      </c>
      <c r="AF42">
        <v>715</v>
      </c>
      <c r="AH42" t="s">
        <v>376</v>
      </c>
      <c r="AI42">
        <v>6321</v>
      </c>
      <c r="AJ42">
        <v>457.96978326210001</v>
      </c>
      <c r="AK42">
        <v>9167</v>
      </c>
      <c r="AL42">
        <v>2551</v>
      </c>
      <c r="AM42">
        <v>10215</v>
      </c>
      <c r="AN42">
        <v>7488</v>
      </c>
      <c r="AO42">
        <v>1890</v>
      </c>
      <c r="AP42">
        <v>1573</v>
      </c>
      <c r="AQ42">
        <v>6435</v>
      </c>
      <c r="AR42">
        <v>5164</v>
      </c>
      <c r="AS42">
        <v>1614</v>
      </c>
      <c r="AT42">
        <v>15</v>
      </c>
      <c r="AV42" t="s">
        <v>409</v>
      </c>
      <c r="AW42">
        <v>84</v>
      </c>
      <c r="AX42">
        <v>53.1904761905</v>
      </c>
      <c r="AY42">
        <v>102</v>
      </c>
      <c r="AZ42">
        <v>1</v>
      </c>
      <c r="BA42">
        <v>102</v>
      </c>
      <c r="BB42">
        <v>1</v>
      </c>
      <c r="BC42">
        <v>1</v>
      </c>
      <c r="BD42">
        <v>1</v>
      </c>
      <c r="BE42">
        <v>4</v>
      </c>
      <c r="BF42">
        <v>3</v>
      </c>
      <c r="BG42">
        <v>133</v>
      </c>
      <c r="BH42">
        <v>17</v>
      </c>
      <c r="BJ42" t="s">
        <v>630</v>
      </c>
      <c r="BK42" t="s">
        <v>370</v>
      </c>
      <c r="BL42">
        <v>473</v>
      </c>
      <c r="BM42">
        <v>164</v>
      </c>
      <c r="BN42">
        <v>103.4080338266</v>
      </c>
      <c r="BO42">
        <v>814</v>
      </c>
      <c r="BP42">
        <v>61</v>
      </c>
      <c r="BQ42">
        <v>134.3796068796</v>
      </c>
      <c r="BR42">
        <v>108.4262295082</v>
      </c>
      <c r="BS42">
        <v>592</v>
      </c>
      <c r="BT42">
        <v>168</v>
      </c>
      <c r="BU42">
        <v>105.9898648649</v>
      </c>
      <c r="BV42">
        <v>1126</v>
      </c>
      <c r="BW42">
        <v>89</v>
      </c>
      <c r="BX42">
        <v>154.90586145649999</v>
      </c>
      <c r="BY42">
        <v>115.0337078652</v>
      </c>
      <c r="CA42" t="s">
        <v>418</v>
      </c>
      <c r="CB42" t="s">
        <v>857</v>
      </c>
      <c r="CC42" t="s">
        <v>991</v>
      </c>
      <c r="CD42">
        <v>464</v>
      </c>
      <c r="CE42">
        <v>149</v>
      </c>
      <c r="CF42">
        <v>97.920258620699997</v>
      </c>
      <c r="CG42">
        <v>802</v>
      </c>
      <c r="CH42">
        <v>62</v>
      </c>
      <c r="CI42">
        <v>131.1271820449</v>
      </c>
      <c r="CJ42">
        <v>106.8870967742</v>
      </c>
      <c r="CL42" t="s">
        <v>418</v>
      </c>
      <c r="CM42" t="s">
        <v>826</v>
      </c>
      <c r="CN42" t="s">
        <v>838</v>
      </c>
      <c r="CO42">
        <v>48</v>
      </c>
      <c r="CP42">
        <v>6</v>
      </c>
      <c r="CQ42">
        <v>81.354166666699996</v>
      </c>
      <c r="CR42">
        <v>90</v>
      </c>
      <c r="CS42">
        <v>10</v>
      </c>
      <c r="CT42">
        <v>94.0444444444</v>
      </c>
      <c r="CU42">
        <v>109</v>
      </c>
      <c r="CW42" t="s">
        <v>418</v>
      </c>
      <c r="CX42" t="s">
        <v>842</v>
      </c>
      <c r="CY42" t="s">
        <v>854</v>
      </c>
      <c r="CZ42">
        <v>6</v>
      </c>
      <c r="DA42">
        <v>2</v>
      </c>
      <c r="DB42">
        <v>73.5</v>
      </c>
      <c r="DC42">
        <v>6</v>
      </c>
      <c r="DD42">
        <v>0</v>
      </c>
      <c r="DE42">
        <v>135.1666666667</v>
      </c>
      <c r="DF42">
        <v>0</v>
      </c>
      <c r="DH42" t="s">
        <v>418</v>
      </c>
      <c r="DI42" t="s">
        <v>810</v>
      </c>
      <c r="DJ42" t="s">
        <v>822</v>
      </c>
      <c r="DK42">
        <v>3</v>
      </c>
      <c r="DL42">
        <v>1</v>
      </c>
      <c r="DM42">
        <v>100.6666666667</v>
      </c>
      <c r="DN42">
        <v>10</v>
      </c>
      <c r="DO42">
        <v>0</v>
      </c>
      <c r="DP42">
        <v>112.9</v>
      </c>
      <c r="DQ42">
        <v>0</v>
      </c>
    </row>
    <row r="43" spans="2:121" x14ac:dyDescent="0.2">
      <c r="B43" t="s">
        <v>110</v>
      </c>
      <c r="C43">
        <v>1069</v>
      </c>
      <c r="D43">
        <v>303</v>
      </c>
      <c r="F43" t="s">
        <v>44</v>
      </c>
      <c r="G43">
        <v>857</v>
      </c>
      <c r="H43">
        <v>296.83897316219998</v>
      </c>
      <c r="I43">
        <v>1701</v>
      </c>
      <c r="J43">
        <v>444</v>
      </c>
      <c r="K43">
        <v>2451</v>
      </c>
      <c r="L43">
        <v>1529</v>
      </c>
      <c r="M43">
        <v>440</v>
      </c>
      <c r="N43">
        <v>269</v>
      </c>
      <c r="O43">
        <v>805</v>
      </c>
      <c r="P43">
        <v>637</v>
      </c>
      <c r="Q43">
        <v>0</v>
      </c>
      <c r="R43">
        <v>5</v>
      </c>
      <c r="AH43" t="s">
        <v>428</v>
      </c>
      <c r="AI43">
        <v>1423</v>
      </c>
      <c r="AJ43">
        <v>312.44272663390001</v>
      </c>
      <c r="AK43">
        <v>2464</v>
      </c>
      <c r="AL43">
        <v>773</v>
      </c>
      <c r="AM43">
        <v>3717</v>
      </c>
      <c r="AN43">
        <v>2151</v>
      </c>
      <c r="AO43">
        <v>925</v>
      </c>
      <c r="AP43">
        <v>781</v>
      </c>
      <c r="AQ43">
        <v>1785</v>
      </c>
      <c r="AR43">
        <v>1303</v>
      </c>
      <c r="AS43">
        <v>392</v>
      </c>
      <c r="AT43">
        <v>2</v>
      </c>
      <c r="AV43" t="s">
        <v>374</v>
      </c>
      <c r="AW43">
        <v>197</v>
      </c>
      <c r="AX43">
        <v>100.6192893401</v>
      </c>
      <c r="AY43">
        <v>352</v>
      </c>
      <c r="AZ43">
        <v>87</v>
      </c>
      <c r="BA43">
        <v>270</v>
      </c>
      <c r="BB43">
        <v>85</v>
      </c>
      <c r="BC43">
        <v>1</v>
      </c>
      <c r="BE43">
        <v>13</v>
      </c>
      <c r="BF43">
        <v>4</v>
      </c>
      <c r="BG43">
        <v>26</v>
      </c>
      <c r="BH43">
        <v>67</v>
      </c>
      <c r="BJ43" t="s">
        <v>644</v>
      </c>
      <c r="BK43" t="s">
        <v>370</v>
      </c>
      <c r="BL43">
        <v>743</v>
      </c>
      <c r="BM43">
        <v>174</v>
      </c>
      <c r="BN43">
        <v>90.481830417200001</v>
      </c>
      <c r="BO43">
        <v>1378</v>
      </c>
      <c r="BP43">
        <v>101</v>
      </c>
      <c r="BQ43">
        <v>141.51161103050001</v>
      </c>
      <c r="BR43">
        <v>135.72277227719999</v>
      </c>
      <c r="BS43">
        <v>610</v>
      </c>
      <c r="BT43">
        <v>119</v>
      </c>
      <c r="BU43">
        <v>77.427868852499998</v>
      </c>
      <c r="BV43">
        <v>850</v>
      </c>
      <c r="BW43">
        <v>87</v>
      </c>
      <c r="BX43">
        <v>118.87176470590001</v>
      </c>
      <c r="BY43">
        <v>119.5517241379</v>
      </c>
      <c r="CA43" t="s">
        <v>379</v>
      </c>
      <c r="CB43" t="s">
        <v>857</v>
      </c>
      <c r="CC43" t="s">
        <v>992</v>
      </c>
      <c r="CD43">
        <v>10151</v>
      </c>
      <c r="CE43">
        <v>2549</v>
      </c>
      <c r="CF43">
        <v>89.937346074299995</v>
      </c>
      <c r="CG43">
        <v>19313</v>
      </c>
      <c r="CH43">
        <v>1629</v>
      </c>
      <c r="CI43">
        <v>132.80334489719999</v>
      </c>
      <c r="CJ43">
        <v>126.34069981579999</v>
      </c>
      <c r="CL43" t="s">
        <v>379</v>
      </c>
      <c r="CM43" t="s">
        <v>826</v>
      </c>
      <c r="CN43" t="s">
        <v>839</v>
      </c>
      <c r="CO43">
        <v>912</v>
      </c>
      <c r="CP43">
        <v>124</v>
      </c>
      <c r="CQ43">
        <v>67.0997807018</v>
      </c>
      <c r="CR43">
        <v>1716</v>
      </c>
      <c r="CS43">
        <v>124</v>
      </c>
      <c r="CT43">
        <v>99.089160839200005</v>
      </c>
      <c r="CU43">
        <v>90.693548387099995</v>
      </c>
      <c r="CW43" t="s">
        <v>379</v>
      </c>
      <c r="CX43" t="s">
        <v>842</v>
      </c>
      <c r="CY43" t="s">
        <v>855</v>
      </c>
      <c r="CZ43">
        <v>571</v>
      </c>
      <c r="DA43">
        <v>164</v>
      </c>
      <c r="DB43">
        <v>89.854640980699997</v>
      </c>
      <c r="DC43">
        <v>799</v>
      </c>
      <c r="DD43">
        <v>59</v>
      </c>
      <c r="DE43">
        <v>162.56570713389999</v>
      </c>
      <c r="DF43">
        <v>160.593220339</v>
      </c>
      <c r="DH43" t="s">
        <v>379</v>
      </c>
      <c r="DI43" t="s">
        <v>810</v>
      </c>
      <c r="DJ43" t="s">
        <v>823</v>
      </c>
      <c r="DK43">
        <v>929</v>
      </c>
      <c r="DL43">
        <v>266</v>
      </c>
      <c r="DM43">
        <v>94.444564047399993</v>
      </c>
      <c r="DN43">
        <v>1309</v>
      </c>
      <c r="DO43">
        <v>108</v>
      </c>
      <c r="DP43">
        <v>156.91673032849999</v>
      </c>
      <c r="DQ43">
        <v>151.9814814815</v>
      </c>
    </row>
    <row r="44" spans="2:121" x14ac:dyDescent="0.2">
      <c r="B44" t="s">
        <v>1059</v>
      </c>
      <c r="C44">
        <v>1140</v>
      </c>
      <c r="D44">
        <v>631</v>
      </c>
      <c r="F44" t="s">
        <v>24</v>
      </c>
      <c r="G44">
        <v>679</v>
      </c>
      <c r="H44">
        <v>160.88217967599999</v>
      </c>
      <c r="I44">
        <v>3949</v>
      </c>
      <c r="J44">
        <v>765</v>
      </c>
      <c r="K44">
        <v>1793</v>
      </c>
      <c r="L44">
        <v>817</v>
      </c>
      <c r="M44">
        <v>987</v>
      </c>
      <c r="N44">
        <v>602</v>
      </c>
      <c r="O44">
        <v>305</v>
      </c>
      <c r="P44">
        <v>141</v>
      </c>
      <c r="Q44">
        <v>0</v>
      </c>
      <c r="R44">
        <v>0</v>
      </c>
      <c r="AH44" t="s">
        <v>373</v>
      </c>
      <c r="AI44">
        <v>282</v>
      </c>
      <c r="AJ44">
        <v>229.1382978723</v>
      </c>
      <c r="AK44">
        <v>956</v>
      </c>
      <c r="AL44">
        <v>202</v>
      </c>
      <c r="AM44">
        <v>561</v>
      </c>
      <c r="AN44">
        <v>263</v>
      </c>
      <c r="AO44">
        <v>229</v>
      </c>
      <c r="AP44">
        <v>190</v>
      </c>
      <c r="AQ44">
        <v>196</v>
      </c>
      <c r="AR44">
        <v>106</v>
      </c>
      <c r="AS44">
        <v>206</v>
      </c>
      <c r="AT44">
        <v>3</v>
      </c>
      <c r="AV44" t="s">
        <v>407</v>
      </c>
      <c r="AW44">
        <v>105</v>
      </c>
      <c r="AX44">
        <v>57.8952380952</v>
      </c>
      <c r="AY44">
        <v>156</v>
      </c>
      <c r="AZ44">
        <v>7</v>
      </c>
      <c r="BA44">
        <v>128</v>
      </c>
      <c r="BB44">
        <v>5</v>
      </c>
      <c r="BC44">
        <v>0</v>
      </c>
      <c r="BE44">
        <v>3</v>
      </c>
      <c r="BF44">
        <v>1</v>
      </c>
      <c r="BG44">
        <v>141</v>
      </c>
      <c r="BH44">
        <v>24</v>
      </c>
      <c r="BJ44" t="s">
        <v>544</v>
      </c>
      <c r="BK44" t="s">
        <v>370</v>
      </c>
      <c r="BL44">
        <v>16976</v>
      </c>
      <c r="BM44">
        <v>4349</v>
      </c>
      <c r="BN44">
        <v>95.511251178099997</v>
      </c>
      <c r="BO44">
        <v>26996</v>
      </c>
      <c r="BP44">
        <v>1762</v>
      </c>
      <c r="BQ44">
        <v>146.760445992</v>
      </c>
      <c r="BR44">
        <v>137.09477866060001</v>
      </c>
      <c r="BS44">
        <v>4709</v>
      </c>
      <c r="BT44">
        <v>1541</v>
      </c>
      <c r="BU44">
        <v>102.1403695052</v>
      </c>
      <c r="BV44">
        <v>17725</v>
      </c>
      <c r="BW44">
        <v>1266</v>
      </c>
      <c r="BX44">
        <v>135.40315937939999</v>
      </c>
      <c r="BY44">
        <v>120.3301737757</v>
      </c>
      <c r="CA44" t="s">
        <v>380</v>
      </c>
      <c r="CB44" t="s">
        <v>857</v>
      </c>
      <c r="CC44" t="s">
        <v>993</v>
      </c>
      <c r="CD44">
        <v>2795</v>
      </c>
      <c r="CE44">
        <v>536</v>
      </c>
      <c r="CF44">
        <v>80.413595706600006</v>
      </c>
      <c r="CG44">
        <v>4763</v>
      </c>
      <c r="CH44">
        <v>394</v>
      </c>
      <c r="CI44">
        <v>121.1492756666</v>
      </c>
      <c r="CJ44">
        <v>103.3248730964</v>
      </c>
      <c r="CL44" t="s">
        <v>380</v>
      </c>
      <c r="CM44" t="s">
        <v>826</v>
      </c>
      <c r="CN44" t="s">
        <v>840</v>
      </c>
      <c r="CO44">
        <v>273</v>
      </c>
      <c r="CP44">
        <v>41</v>
      </c>
      <c r="CQ44">
        <v>73.783882783899998</v>
      </c>
      <c r="CR44">
        <v>578</v>
      </c>
      <c r="CS44">
        <v>41</v>
      </c>
      <c r="CT44">
        <v>95.636678200700004</v>
      </c>
      <c r="CU44">
        <v>107.0487804878</v>
      </c>
      <c r="CW44" t="s">
        <v>380</v>
      </c>
      <c r="CX44" t="s">
        <v>842</v>
      </c>
      <c r="CY44" t="s">
        <v>856</v>
      </c>
      <c r="CZ44">
        <v>19</v>
      </c>
      <c r="DA44">
        <v>4</v>
      </c>
      <c r="DB44">
        <v>72.315789473699994</v>
      </c>
      <c r="DC44">
        <v>28</v>
      </c>
      <c r="DD44">
        <v>2</v>
      </c>
      <c r="DE44">
        <v>148.1428571429</v>
      </c>
      <c r="DF44">
        <v>176</v>
      </c>
      <c r="DH44" t="s">
        <v>380</v>
      </c>
      <c r="DI44" t="s">
        <v>810</v>
      </c>
      <c r="DJ44" t="s">
        <v>824</v>
      </c>
      <c r="DK44">
        <v>23</v>
      </c>
      <c r="DL44">
        <v>5</v>
      </c>
      <c r="DM44">
        <v>82.521739130399993</v>
      </c>
      <c r="DN44">
        <v>46</v>
      </c>
      <c r="DO44">
        <v>2</v>
      </c>
      <c r="DP44">
        <v>150.15217391300001</v>
      </c>
      <c r="DQ44">
        <v>186.5</v>
      </c>
    </row>
    <row r="45" spans="2:121" x14ac:dyDescent="0.2">
      <c r="B45" t="s">
        <v>100</v>
      </c>
      <c r="C45">
        <v>321</v>
      </c>
      <c r="D45">
        <v>239</v>
      </c>
      <c r="F45" t="s">
        <v>57</v>
      </c>
      <c r="G45">
        <v>11115</v>
      </c>
      <c r="H45">
        <v>377.48205128209997</v>
      </c>
      <c r="I45">
        <v>6850</v>
      </c>
      <c r="J45">
        <v>1637</v>
      </c>
      <c r="K45">
        <v>12620</v>
      </c>
      <c r="L45">
        <v>9346</v>
      </c>
      <c r="M45">
        <v>4453</v>
      </c>
      <c r="N45">
        <v>4127</v>
      </c>
      <c r="O45">
        <v>1766</v>
      </c>
      <c r="P45">
        <v>1010</v>
      </c>
      <c r="Q45">
        <v>0</v>
      </c>
      <c r="R45">
        <v>386</v>
      </c>
      <c r="AH45" t="s">
        <v>384</v>
      </c>
      <c r="AI45">
        <v>8032</v>
      </c>
      <c r="AJ45">
        <v>335.25174302789998</v>
      </c>
      <c r="AK45">
        <v>8867</v>
      </c>
      <c r="AL45">
        <v>2505</v>
      </c>
      <c r="AM45">
        <v>11420</v>
      </c>
      <c r="AN45">
        <v>8033</v>
      </c>
      <c r="AO45">
        <v>2893</v>
      </c>
      <c r="AP45">
        <v>2251</v>
      </c>
      <c r="AQ45">
        <v>3561</v>
      </c>
      <c r="AR45">
        <v>2146</v>
      </c>
      <c r="AS45">
        <v>691</v>
      </c>
      <c r="AT45">
        <v>61</v>
      </c>
      <c r="AV45" t="s">
        <v>394</v>
      </c>
      <c r="AW45">
        <v>432</v>
      </c>
      <c r="AX45">
        <v>57.259259259300002</v>
      </c>
      <c r="AY45">
        <v>399</v>
      </c>
      <c r="AZ45">
        <v>29</v>
      </c>
      <c r="BA45">
        <v>518</v>
      </c>
      <c r="BB45">
        <v>32</v>
      </c>
      <c r="BC45">
        <v>3</v>
      </c>
      <c r="BD45">
        <v>3</v>
      </c>
      <c r="BE45">
        <v>46</v>
      </c>
      <c r="BF45">
        <v>8</v>
      </c>
      <c r="BG45">
        <v>80</v>
      </c>
      <c r="BH45">
        <v>66</v>
      </c>
      <c r="BJ45" t="s">
        <v>8</v>
      </c>
      <c r="BK45" t="s">
        <v>8</v>
      </c>
      <c r="BL45">
        <v>423</v>
      </c>
      <c r="BM45">
        <v>62</v>
      </c>
      <c r="BN45">
        <v>72.224586288400005</v>
      </c>
      <c r="BO45">
        <v>499</v>
      </c>
      <c r="BP45">
        <v>14</v>
      </c>
      <c r="BQ45">
        <v>220.88176352709999</v>
      </c>
      <c r="BR45">
        <v>270.85714285709997</v>
      </c>
      <c r="BS45">
        <v>62164</v>
      </c>
      <c r="BT45">
        <v>14857</v>
      </c>
      <c r="BU45">
        <v>94.558667395900002</v>
      </c>
      <c r="BV45">
        <v>9</v>
      </c>
      <c r="BX45">
        <v>115</v>
      </c>
      <c r="CA45" t="s">
        <v>370</v>
      </c>
      <c r="CB45" t="s">
        <v>857</v>
      </c>
      <c r="CD45">
        <v>67426</v>
      </c>
      <c r="CE45">
        <v>16516</v>
      </c>
      <c r="CF45">
        <v>92.548082342100003</v>
      </c>
      <c r="CG45">
        <v>120009</v>
      </c>
      <c r="CH45">
        <v>9285</v>
      </c>
      <c r="CI45">
        <v>134.87054304259999</v>
      </c>
      <c r="CJ45">
        <v>125.5269789984</v>
      </c>
      <c r="CL45" t="s">
        <v>370</v>
      </c>
      <c r="CM45" t="s">
        <v>826</v>
      </c>
      <c r="CO45">
        <v>7841</v>
      </c>
      <c r="CP45">
        <v>1051</v>
      </c>
      <c r="CQ45">
        <v>70.780130085400003</v>
      </c>
      <c r="CR45">
        <v>15709</v>
      </c>
      <c r="CS45">
        <v>1149</v>
      </c>
      <c r="CT45">
        <v>94.347189509200007</v>
      </c>
      <c r="CU45">
        <v>107.6283724978</v>
      </c>
      <c r="CW45" t="s">
        <v>370</v>
      </c>
      <c r="CX45" t="s">
        <v>842</v>
      </c>
      <c r="CZ45">
        <v>2007</v>
      </c>
      <c r="DA45">
        <v>579</v>
      </c>
      <c r="DB45">
        <v>90.0378674639</v>
      </c>
      <c r="DC45">
        <v>2850</v>
      </c>
      <c r="DD45">
        <v>227</v>
      </c>
      <c r="DE45">
        <v>153.24842105260001</v>
      </c>
      <c r="DF45">
        <v>154.81057268719999</v>
      </c>
      <c r="DH45" t="s">
        <v>370</v>
      </c>
      <c r="DI45" t="s">
        <v>810</v>
      </c>
      <c r="DK45">
        <v>2596</v>
      </c>
      <c r="DL45">
        <v>657</v>
      </c>
      <c r="DM45">
        <v>89.976502311199994</v>
      </c>
      <c r="DN45">
        <v>3912</v>
      </c>
      <c r="DO45">
        <v>280</v>
      </c>
      <c r="DP45">
        <v>148.86758691209999</v>
      </c>
      <c r="DQ45">
        <v>145.11785714289999</v>
      </c>
    </row>
    <row r="46" spans="2:121" x14ac:dyDescent="0.2">
      <c r="B46" t="s">
        <v>92</v>
      </c>
      <c r="C46">
        <v>13</v>
      </c>
      <c r="D46">
        <v>8</v>
      </c>
      <c r="F46" t="s">
        <v>39</v>
      </c>
      <c r="G46">
        <v>8180</v>
      </c>
      <c r="H46">
        <v>290.38936430320001</v>
      </c>
      <c r="I46">
        <v>8371</v>
      </c>
      <c r="J46">
        <v>2335</v>
      </c>
      <c r="K46">
        <v>12921</v>
      </c>
      <c r="L46">
        <v>8733</v>
      </c>
      <c r="M46">
        <v>2811</v>
      </c>
      <c r="N46">
        <v>2273</v>
      </c>
      <c r="O46">
        <v>1523</v>
      </c>
      <c r="P46">
        <v>729</v>
      </c>
      <c r="Q46">
        <v>1</v>
      </c>
      <c r="R46">
        <v>55</v>
      </c>
      <c r="AH46" t="s">
        <v>421</v>
      </c>
      <c r="AI46">
        <v>303</v>
      </c>
      <c r="AJ46">
        <v>215.29702970299999</v>
      </c>
      <c r="AK46">
        <v>1000</v>
      </c>
      <c r="AL46">
        <v>210</v>
      </c>
      <c r="AM46">
        <v>543</v>
      </c>
      <c r="AN46">
        <v>218</v>
      </c>
      <c r="AO46">
        <v>319</v>
      </c>
      <c r="AP46">
        <v>147</v>
      </c>
      <c r="AQ46">
        <v>134</v>
      </c>
      <c r="AR46">
        <v>81</v>
      </c>
      <c r="AS46">
        <v>1</v>
      </c>
      <c r="AT46">
        <v>1</v>
      </c>
      <c r="AV46" t="s">
        <v>382</v>
      </c>
      <c r="AW46">
        <v>1282</v>
      </c>
      <c r="AX46">
        <v>102.5093603744</v>
      </c>
      <c r="AY46">
        <v>1696</v>
      </c>
      <c r="AZ46">
        <v>393</v>
      </c>
      <c r="BA46">
        <v>1595</v>
      </c>
      <c r="BB46">
        <v>500</v>
      </c>
      <c r="BC46">
        <v>9</v>
      </c>
      <c r="BD46">
        <v>7</v>
      </c>
      <c r="BE46">
        <v>142</v>
      </c>
      <c r="BF46">
        <v>33</v>
      </c>
      <c r="BG46">
        <v>206</v>
      </c>
      <c r="BH46">
        <v>483</v>
      </c>
      <c r="BJ46" t="s">
        <v>687</v>
      </c>
      <c r="BK46" t="s">
        <v>8</v>
      </c>
      <c r="BL46">
        <v>423</v>
      </c>
      <c r="BM46">
        <v>62</v>
      </c>
      <c r="BN46">
        <v>72.224586288400005</v>
      </c>
      <c r="BO46">
        <v>499</v>
      </c>
      <c r="BP46">
        <v>14</v>
      </c>
      <c r="BQ46">
        <v>220.88176352709999</v>
      </c>
      <c r="BR46">
        <v>270.85714285709997</v>
      </c>
      <c r="BS46">
        <v>62164</v>
      </c>
      <c r="BT46">
        <v>14857</v>
      </c>
      <c r="BU46">
        <v>94.558667395900002</v>
      </c>
      <c r="BV46">
        <v>9</v>
      </c>
      <c r="BX46">
        <v>115</v>
      </c>
      <c r="CA46" t="s">
        <v>8</v>
      </c>
      <c r="CB46" t="s">
        <v>687</v>
      </c>
      <c r="CC46" t="s">
        <v>687</v>
      </c>
      <c r="CD46">
        <v>3598</v>
      </c>
      <c r="CE46">
        <v>1404</v>
      </c>
      <c r="CF46">
        <v>124.4013340745</v>
      </c>
      <c r="CG46">
        <v>5032</v>
      </c>
      <c r="CH46">
        <v>405</v>
      </c>
      <c r="CI46">
        <v>172.6331478537</v>
      </c>
      <c r="CJ46">
        <v>167.02716049380001</v>
      </c>
      <c r="CL46" t="s">
        <v>8</v>
      </c>
      <c r="CM46" t="s">
        <v>859</v>
      </c>
      <c r="CN46" t="s">
        <v>859</v>
      </c>
      <c r="CO46">
        <v>207</v>
      </c>
      <c r="CP46">
        <v>35</v>
      </c>
      <c r="CQ46">
        <v>73.951690821300005</v>
      </c>
      <c r="CR46">
        <v>486</v>
      </c>
      <c r="CS46">
        <v>44</v>
      </c>
      <c r="CT46">
        <v>96.397119341600003</v>
      </c>
      <c r="CU46">
        <v>87.295454545499993</v>
      </c>
      <c r="CW46" t="s">
        <v>8</v>
      </c>
      <c r="CX46" t="s">
        <v>860</v>
      </c>
      <c r="CY46" t="s">
        <v>860</v>
      </c>
      <c r="CZ46">
        <v>19</v>
      </c>
      <c r="DA46">
        <v>5</v>
      </c>
      <c r="DB46">
        <v>90.947368421099995</v>
      </c>
      <c r="DC46">
        <v>31</v>
      </c>
      <c r="DD46">
        <v>3</v>
      </c>
      <c r="DE46">
        <v>137.5161290323</v>
      </c>
      <c r="DF46">
        <v>100.3333333333</v>
      </c>
      <c r="DH46" t="s">
        <v>8</v>
      </c>
      <c r="DI46" t="s">
        <v>858</v>
      </c>
      <c r="DJ46" t="s">
        <v>858</v>
      </c>
      <c r="DK46">
        <v>72</v>
      </c>
      <c r="DL46">
        <v>18</v>
      </c>
      <c r="DM46">
        <v>77.263888888899999</v>
      </c>
      <c r="DN46">
        <v>88</v>
      </c>
      <c r="DO46">
        <v>4</v>
      </c>
      <c r="DP46">
        <v>122.375</v>
      </c>
      <c r="DQ46">
        <v>97.5</v>
      </c>
    </row>
    <row r="47" spans="2:121" x14ac:dyDescent="0.2">
      <c r="B47" t="s">
        <v>125</v>
      </c>
      <c r="C47">
        <v>33579</v>
      </c>
      <c r="D47">
        <v>5942</v>
      </c>
      <c r="F47" t="s">
        <v>35</v>
      </c>
      <c r="G47">
        <v>4097</v>
      </c>
      <c r="H47">
        <v>627.47522577500001</v>
      </c>
      <c r="I47">
        <v>3541</v>
      </c>
      <c r="J47">
        <v>799</v>
      </c>
      <c r="K47">
        <v>5640</v>
      </c>
      <c r="L47">
        <v>4308</v>
      </c>
      <c r="M47">
        <v>2751</v>
      </c>
      <c r="N47">
        <v>2211</v>
      </c>
      <c r="O47">
        <v>640</v>
      </c>
      <c r="P47">
        <v>568</v>
      </c>
      <c r="Q47">
        <v>0</v>
      </c>
      <c r="R47">
        <v>1</v>
      </c>
      <c r="AH47" t="s">
        <v>385</v>
      </c>
      <c r="AI47">
        <v>4344</v>
      </c>
      <c r="AJ47">
        <v>284.2424033149</v>
      </c>
      <c r="AK47">
        <v>8276</v>
      </c>
      <c r="AL47">
        <v>1855</v>
      </c>
      <c r="AM47">
        <v>7663</v>
      </c>
      <c r="AN47">
        <v>4331</v>
      </c>
      <c r="AO47">
        <v>3136</v>
      </c>
      <c r="AP47">
        <v>2654</v>
      </c>
      <c r="AQ47">
        <v>2871</v>
      </c>
      <c r="AR47">
        <v>1827</v>
      </c>
      <c r="AS47">
        <v>710</v>
      </c>
      <c r="AT47">
        <v>273</v>
      </c>
      <c r="AV47" t="s">
        <v>60</v>
      </c>
      <c r="AW47">
        <v>1083</v>
      </c>
      <c r="AX47">
        <v>101.9418282548</v>
      </c>
      <c r="AY47">
        <v>2232</v>
      </c>
      <c r="AZ47">
        <v>580</v>
      </c>
      <c r="BA47">
        <v>1522</v>
      </c>
      <c r="BB47">
        <v>458</v>
      </c>
      <c r="BC47">
        <v>10</v>
      </c>
      <c r="BD47">
        <v>9</v>
      </c>
      <c r="BE47">
        <v>99</v>
      </c>
      <c r="BF47">
        <v>26</v>
      </c>
      <c r="BG47">
        <v>163</v>
      </c>
      <c r="BH47">
        <v>357</v>
      </c>
      <c r="BJ47" t="s">
        <v>587</v>
      </c>
      <c r="BK47" t="s">
        <v>405</v>
      </c>
      <c r="BL47">
        <v>2760</v>
      </c>
      <c r="BM47">
        <v>659</v>
      </c>
      <c r="BN47">
        <v>86.490579710099993</v>
      </c>
      <c r="BO47">
        <v>5123</v>
      </c>
      <c r="BP47">
        <v>422</v>
      </c>
      <c r="BQ47">
        <v>138.57388249069999</v>
      </c>
      <c r="BR47">
        <v>119.9028436019</v>
      </c>
      <c r="BS47">
        <v>913</v>
      </c>
      <c r="BT47">
        <v>310</v>
      </c>
      <c r="BU47">
        <v>106.6725082147</v>
      </c>
      <c r="BV47">
        <v>4550</v>
      </c>
      <c r="BW47">
        <v>436</v>
      </c>
      <c r="BX47">
        <v>139.65340659340001</v>
      </c>
      <c r="BY47">
        <v>128.84174311929999</v>
      </c>
      <c r="CA47" t="s">
        <v>8</v>
      </c>
      <c r="CB47" t="s">
        <v>687</v>
      </c>
      <c r="CC47" t="s">
        <v>687</v>
      </c>
      <c r="CD47">
        <v>3598</v>
      </c>
      <c r="CE47">
        <v>1404</v>
      </c>
      <c r="CF47">
        <v>124.4013340745</v>
      </c>
      <c r="CG47">
        <v>5032</v>
      </c>
      <c r="CH47">
        <v>405</v>
      </c>
      <c r="CI47">
        <v>172.6331478537</v>
      </c>
      <c r="CJ47">
        <v>167.02716049380001</v>
      </c>
      <c r="CL47" t="s">
        <v>8</v>
      </c>
      <c r="CM47" t="s">
        <v>859</v>
      </c>
      <c r="CN47" t="s">
        <v>859</v>
      </c>
      <c r="CO47">
        <v>207</v>
      </c>
      <c r="CP47">
        <v>35</v>
      </c>
      <c r="CQ47">
        <v>73.951690821300005</v>
      </c>
      <c r="CR47">
        <v>486</v>
      </c>
      <c r="CS47">
        <v>44</v>
      </c>
      <c r="CT47">
        <v>96.397119341600003</v>
      </c>
      <c r="CU47">
        <v>87.295454545499993</v>
      </c>
      <c r="CW47" t="s">
        <v>8</v>
      </c>
      <c r="CX47" t="s">
        <v>860</v>
      </c>
      <c r="CY47" t="s">
        <v>860</v>
      </c>
      <c r="CZ47">
        <v>19</v>
      </c>
      <c r="DA47">
        <v>5</v>
      </c>
      <c r="DB47">
        <v>90.947368421099995</v>
      </c>
      <c r="DC47">
        <v>31</v>
      </c>
      <c r="DD47">
        <v>3</v>
      </c>
      <c r="DE47">
        <v>137.5161290323</v>
      </c>
      <c r="DF47">
        <v>100.3333333333</v>
      </c>
      <c r="DH47" t="s">
        <v>8</v>
      </c>
      <c r="DI47" t="s">
        <v>858</v>
      </c>
      <c r="DJ47" t="s">
        <v>858</v>
      </c>
      <c r="DK47">
        <v>72</v>
      </c>
      <c r="DL47">
        <v>18</v>
      </c>
      <c r="DM47">
        <v>77.263888888899999</v>
      </c>
      <c r="DN47">
        <v>88</v>
      </c>
      <c r="DO47">
        <v>4</v>
      </c>
      <c r="DP47">
        <v>122.375</v>
      </c>
      <c r="DQ47">
        <v>97.5</v>
      </c>
    </row>
    <row r="48" spans="2:121" x14ac:dyDescent="0.2">
      <c r="B48" t="s">
        <v>101</v>
      </c>
      <c r="C48">
        <v>168126</v>
      </c>
      <c r="D48">
        <v>115223</v>
      </c>
      <c r="F48" t="s">
        <v>33</v>
      </c>
      <c r="G48">
        <v>8726</v>
      </c>
      <c r="H48">
        <v>752.62777905109999</v>
      </c>
      <c r="I48">
        <v>4350</v>
      </c>
      <c r="J48">
        <v>1136</v>
      </c>
      <c r="K48">
        <v>10237</v>
      </c>
      <c r="L48">
        <v>8537</v>
      </c>
      <c r="M48">
        <v>2752</v>
      </c>
      <c r="N48">
        <v>2504</v>
      </c>
      <c r="O48">
        <v>1454</v>
      </c>
      <c r="P48">
        <v>1120</v>
      </c>
      <c r="Q48">
        <v>0</v>
      </c>
      <c r="R48">
        <v>5</v>
      </c>
      <c r="AH48" t="s">
        <v>411</v>
      </c>
      <c r="AI48">
        <v>25664</v>
      </c>
      <c r="AJ48">
        <v>350.88014339149998</v>
      </c>
      <c r="AK48">
        <v>35558</v>
      </c>
      <c r="AL48">
        <v>7892</v>
      </c>
      <c r="AM48">
        <v>35898</v>
      </c>
      <c r="AN48">
        <v>23482</v>
      </c>
      <c r="AO48">
        <v>8504</v>
      </c>
      <c r="AP48">
        <v>6122</v>
      </c>
      <c r="AQ48">
        <v>15817</v>
      </c>
      <c r="AR48">
        <v>8807</v>
      </c>
      <c r="AS48">
        <v>21</v>
      </c>
      <c r="AT48">
        <v>420</v>
      </c>
      <c r="AV48" t="s">
        <v>411</v>
      </c>
      <c r="AW48">
        <v>1245</v>
      </c>
      <c r="AX48">
        <v>57.346184739000002</v>
      </c>
      <c r="AY48">
        <v>1468</v>
      </c>
      <c r="AZ48">
        <v>57</v>
      </c>
      <c r="BA48">
        <v>1621</v>
      </c>
      <c r="BB48">
        <v>75</v>
      </c>
      <c r="BC48">
        <v>8</v>
      </c>
      <c r="BD48">
        <v>8</v>
      </c>
      <c r="BE48">
        <v>89</v>
      </c>
      <c r="BF48">
        <v>29</v>
      </c>
      <c r="BG48">
        <v>1545</v>
      </c>
      <c r="BH48">
        <v>365</v>
      </c>
      <c r="BJ48" t="s">
        <v>646</v>
      </c>
      <c r="BK48" t="s">
        <v>405</v>
      </c>
      <c r="BL48">
        <v>1201</v>
      </c>
      <c r="BM48">
        <v>325</v>
      </c>
      <c r="BN48">
        <v>93.168193172399995</v>
      </c>
      <c r="BO48">
        <v>1673</v>
      </c>
      <c r="BP48">
        <v>209</v>
      </c>
      <c r="BQ48">
        <v>143.07650926479999</v>
      </c>
      <c r="BR48">
        <v>139.68421052630001</v>
      </c>
      <c r="BS48">
        <v>997</v>
      </c>
      <c r="BT48">
        <v>276</v>
      </c>
      <c r="BU48">
        <v>89.124373119400005</v>
      </c>
      <c r="BV48">
        <v>1484</v>
      </c>
      <c r="BW48">
        <v>154</v>
      </c>
      <c r="BX48">
        <v>151.67722371970001</v>
      </c>
      <c r="BY48">
        <v>148.7272727273</v>
      </c>
      <c r="CA48" t="s">
        <v>8</v>
      </c>
      <c r="CB48" t="s">
        <v>687</v>
      </c>
      <c r="CC48" t="s">
        <v>687</v>
      </c>
      <c r="CD48">
        <v>3598</v>
      </c>
      <c r="CE48">
        <v>1404</v>
      </c>
      <c r="CF48">
        <v>124.4013340745</v>
      </c>
      <c r="CG48">
        <v>5032</v>
      </c>
      <c r="CH48">
        <v>405</v>
      </c>
      <c r="CI48">
        <v>172.6331478537</v>
      </c>
      <c r="CJ48">
        <v>167.02716049380001</v>
      </c>
      <c r="CL48" t="s">
        <v>8</v>
      </c>
      <c r="CM48" t="s">
        <v>859</v>
      </c>
      <c r="CN48" t="s">
        <v>859</v>
      </c>
      <c r="CO48">
        <v>207</v>
      </c>
      <c r="CP48">
        <v>35</v>
      </c>
      <c r="CQ48">
        <v>73.951690821300005</v>
      </c>
      <c r="CR48">
        <v>486</v>
      </c>
      <c r="CS48">
        <v>44</v>
      </c>
      <c r="CT48">
        <v>96.397119341600003</v>
      </c>
      <c r="CU48">
        <v>87.295454545499993</v>
      </c>
      <c r="CW48" t="s">
        <v>8</v>
      </c>
      <c r="CX48" t="s">
        <v>860</v>
      </c>
      <c r="CY48" t="s">
        <v>860</v>
      </c>
      <c r="CZ48">
        <v>19</v>
      </c>
      <c r="DA48">
        <v>5</v>
      </c>
      <c r="DB48">
        <v>90.947368421099995</v>
      </c>
      <c r="DC48">
        <v>31</v>
      </c>
      <c r="DD48">
        <v>3</v>
      </c>
      <c r="DE48">
        <v>137.5161290323</v>
      </c>
      <c r="DF48">
        <v>100.3333333333</v>
      </c>
      <c r="DH48" t="s">
        <v>8</v>
      </c>
      <c r="DI48" t="s">
        <v>858</v>
      </c>
      <c r="DJ48" t="s">
        <v>858</v>
      </c>
      <c r="DK48">
        <v>72</v>
      </c>
      <c r="DL48">
        <v>18</v>
      </c>
      <c r="DM48">
        <v>77.263888888899999</v>
      </c>
      <c r="DN48">
        <v>88</v>
      </c>
      <c r="DO48">
        <v>4</v>
      </c>
      <c r="DP48">
        <v>122.375</v>
      </c>
      <c r="DQ48">
        <v>97.5</v>
      </c>
    </row>
    <row r="49" spans="2:121" x14ac:dyDescent="0.2">
      <c r="B49" t="s">
        <v>104</v>
      </c>
      <c r="C49">
        <v>36022</v>
      </c>
      <c r="D49">
        <v>25368</v>
      </c>
      <c r="F49" t="s">
        <v>79</v>
      </c>
      <c r="G49">
        <v>10184</v>
      </c>
      <c r="H49">
        <v>332.90141398269998</v>
      </c>
      <c r="I49">
        <v>16552</v>
      </c>
      <c r="J49">
        <v>3179</v>
      </c>
      <c r="K49">
        <v>12487</v>
      </c>
      <c r="L49">
        <v>7656</v>
      </c>
      <c r="M49">
        <v>3507</v>
      </c>
      <c r="N49">
        <v>2150</v>
      </c>
      <c r="O49">
        <v>5856</v>
      </c>
      <c r="P49">
        <v>2121</v>
      </c>
      <c r="Q49">
        <v>3</v>
      </c>
      <c r="R49">
        <v>190</v>
      </c>
      <c r="AH49" t="s">
        <v>407</v>
      </c>
      <c r="AI49">
        <v>1173</v>
      </c>
      <c r="AJ49">
        <v>256.8235294118</v>
      </c>
      <c r="AK49">
        <v>2145</v>
      </c>
      <c r="AL49">
        <v>672</v>
      </c>
      <c r="AM49">
        <v>1622</v>
      </c>
      <c r="AN49">
        <v>895</v>
      </c>
      <c r="AO49">
        <v>438</v>
      </c>
      <c r="AP49">
        <v>284</v>
      </c>
      <c r="AQ49">
        <v>488</v>
      </c>
      <c r="AR49">
        <v>269</v>
      </c>
      <c r="AS49">
        <v>1</v>
      </c>
      <c r="AT49">
        <v>2</v>
      </c>
      <c r="AV49" t="s">
        <v>425</v>
      </c>
      <c r="AW49">
        <v>18</v>
      </c>
      <c r="AX49">
        <v>64.111111111100001</v>
      </c>
      <c r="AY49">
        <v>23</v>
      </c>
      <c r="BA49">
        <v>27</v>
      </c>
      <c r="BB49">
        <v>2</v>
      </c>
      <c r="BC49">
        <v>0</v>
      </c>
      <c r="BE49">
        <v>1</v>
      </c>
      <c r="BF49">
        <v>1</v>
      </c>
      <c r="BG49">
        <v>38</v>
      </c>
      <c r="BH49">
        <v>7</v>
      </c>
      <c r="BJ49" t="s">
        <v>602</v>
      </c>
      <c r="BK49" t="s">
        <v>405</v>
      </c>
      <c r="BL49">
        <v>1428</v>
      </c>
      <c r="BM49">
        <v>315</v>
      </c>
      <c r="BN49">
        <v>86.325630252099998</v>
      </c>
      <c r="BO49">
        <v>2748</v>
      </c>
      <c r="BP49">
        <v>195</v>
      </c>
      <c r="BQ49">
        <v>113.076055313</v>
      </c>
      <c r="BR49">
        <v>96.892307692299994</v>
      </c>
      <c r="BS49">
        <v>1705</v>
      </c>
      <c r="BT49">
        <v>457</v>
      </c>
      <c r="BU49">
        <v>95.531378299099998</v>
      </c>
      <c r="BV49">
        <v>3270</v>
      </c>
      <c r="BW49">
        <v>231</v>
      </c>
      <c r="BX49">
        <v>121.6605504587</v>
      </c>
      <c r="BY49">
        <v>103.6796536797</v>
      </c>
      <c r="CA49" t="s">
        <v>8</v>
      </c>
      <c r="CB49" t="s">
        <v>687</v>
      </c>
      <c r="CD49">
        <v>3598</v>
      </c>
      <c r="CE49">
        <v>1404</v>
      </c>
      <c r="CF49">
        <v>124.4013340745</v>
      </c>
      <c r="CG49">
        <v>5032</v>
      </c>
      <c r="CH49">
        <v>405</v>
      </c>
      <c r="CI49">
        <v>172.6331478537</v>
      </c>
      <c r="CJ49">
        <v>167.02716049380001</v>
      </c>
      <c r="CL49" t="s">
        <v>8</v>
      </c>
      <c r="CM49" t="s">
        <v>859</v>
      </c>
      <c r="CO49">
        <v>207</v>
      </c>
      <c r="CP49">
        <v>35</v>
      </c>
      <c r="CQ49">
        <v>73.951690821300005</v>
      </c>
      <c r="CR49">
        <v>486</v>
      </c>
      <c r="CS49">
        <v>44</v>
      </c>
      <c r="CT49">
        <v>96.397119341600003</v>
      </c>
      <c r="CU49">
        <v>87.295454545499993</v>
      </c>
      <c r="CW49" t="s">
        <v>8</v>
      </c>
      <c r="CX49" t="s">
        <v>860</v>
      </c>
      <c r="CZ49">
        <v>19</v>
      </c>
      <c r="DA49">
        <v>5</v>
      </c>
      <c r="DB49">
        <v>90.947368421099995</v>
      </c>
      <c r="DC49">
        <v>31</v>
      </c>
      <c r="DD49">
        <v>3</v>
      </c>
      <c r="DE49">
        <v>137.5161290323</v>
      </c>
      <c r="DF49">
        <v>100.3333333333</v>
      </c>
      <c r="DH49" t="s">
        <v>8</v>
      </c>
      <c r="DI49" t="s">
        <v>858</v>
      </c>
      <c r="DK49">
        <v>72</v>
      </c>
      <c r="DL49">
        <v>18</v>
      </c>
      <c r="DM49">
        <v>77.263888888899999</v>
      </c>
      <c r="DN49">
        <v>88</v>
      </c>
      <c r="DO49">
        <v>4</v>
      </c>
      <c r="DP49">
        <v>122.375</v>
      </c>
      <c r="DQ49">
        <v>97.5</v>
      </c>
    </row>
    <row r="50" spans="2:121" x14ac:dyDescent="0.2">
      <c r="B50" t="s">
        <v>124</v>
      </c>
      <c r="C50">
        <v>447</v>
      </c>
      <c r="D50">
        <v>135</v>
      </c>
      <c r="F50" t="s">
        <v>34</v>
      </c>
      <c r="G50">
        <v>235</v>
      </c>
      <c r="H50">
        <v>53.961702127700001</v>
      </c>
      <c r="I50">
        <v>1420</v>
      </c>
      <c r="J50">
        <v>314</v>
      </c>
      <c r="K50">
        <v>402</v>
      </c>
      <c r="L50">
        <v>40</v>
      </c>
      <c r="M50">
        <v>129</v>
      </c>
      <c r="N50">
        <v>80</v>
      </c>
      <c r="O50">
        <v>171</v>
      </c>
      <c r="P50">
        <v>68</v>
      </c>
      <c r="Q50">
        <v>0</v>
      </c>
      <c r="R50">
        <v>2</v>
      </c>
      <c r="AH50" t="s">
        <v>418</v>
      </c>
      <c r="AI50">
        <v>490</v>
      </c>
      <c r="AJ50">
        <v>374.58367346940003</v>
      </c>
      <c r="AK50">
        <v>476</v>
      </c>
      <c r="AL50">
        <v>155</v>
      </c>
      <c r="AM50">
        <v>870</v>
      </c>
      <c r="AN50">
        <v>560</v>
      </c>
      <c r="AO50">
        <v>237</v>
      </c>
      <c r="AP50">
        <v>156</v>
      </c>
      <c r="AQ50">
        <v>149</v>
      </c>
      <c r="AR50">
        <v>76</v>
      </c>
      <c r="AS50">
        <v>71</v>
      </c>
      <c r="AT50">
        <v>1</v>
      </c>
      <c r="AV50" t="s">
        <v>417</v>
      </c>
      <c r="AW50">
        <v>130</v>
      </c>
      <c r="AX50">
        <v>103.6307692308</v>
      </c>
      <c r="AY50">
        <v>145</v>
      </c>
      <c r="AZ50">
        <v>37</v>
      </c>
      <c r="BA50">
        <v>166</v>
      </c>
      <c r="BB50">
        <v>54</v>
      </c>
      <c r="BC50">
        <v>1</v>
      </c>
      <c r="BD50">
        <v>1</v>
      </c>
      <c r="BE50">
        <v>12</v>
      </c>
      <c r="BF50">
        <v>5</v>
      </c>
      <c r="BG50">
        <v>32</v>
      </c>
      <c r="BH50">
        <v>30</v>
      </c>
      <c r="BJ50" t="s">
        <v>642</v>
      </c>
      <c r="BK50" t="s">
        <v>405</v>
      </c>
      <c r="BL50">
        <v>1911</v>
      </c>
      <c r="BM50">
        <v>328</v>
      </c>
      <c r="BN50">
        <v>77.604395604399997</v>
      </c>
      <c r="BO50">
        <v>4089</v>
      </c>
      <c r="BP50">
        <v>221</v>
      </c>
      <c r="BQ50">
        <v>129.82367326970001</v>
      </c>
      <c r="BR50">
        <v>134.1764705882</v>
      </c>
      <c r="BS50">
        <v>1826</v>
      </c>
      <c r="BT50">
        <v>270</v>
      </c>
      <c r="BU50">
        <v>71.125410733799995</v>
      </c>
      <c r="BV50">
        <v>3659</v>
      </c>
      <c r="BW50">
        <v>228</v>
      </c>
      <c r="BX50">
        <v>119.78901339159999</v>
      </c>
      <c r="BY50">
        <v>135.03508771930001</v>
      </c>
      <c r="CA50" t="s">
        <v>425</v>
      </c>
      <c r="CB50" t="s">
        <v>891</v>
      </c>
      <c r="CC50" t="s">
        <v>1015</v>
      </c>
      <c r="CD50">
        <v>1160</v>
      </c>
      <c r="CE50">
        <v>297</v>
      </c>
      <c r="CF50">
        <v>91.256034482800004</v>
      </c>
      <c r="CG50">
        <v>2147</v>
      </c>
      <c r="CH50">
        <v>226</v>
      </c>
      <c r="CI50">
        <v>114.3451327434</v>
      </c>
      <c r="CJ50">
        <v>124.703539823</v>
      </c>
      <c r="CL50" t="s">
        <v>425</v>
      </c>
      <c r="CM50" t="s">
        <v>872</v>
      </c>
      <c r="CN50" t="s">
        <v>871</v>
      </c>
      <c r="CO50">
        <v>45</v>
      </c>
      <c r="CP50">
        <v>2</v>
      </c>
      <c r="CQ50">
        <v>61.111111111100001</v>
      </c>
      <c r="CR50">
        <v>106</v>
      </c>
      <c r="CS50">
        <v>6</v>
      </c>
      <c r="CT50">
        <v>75.235849056600003</v>
      </c>
      <c r="CU50">
        <v>86</v>
      </c>
      <c r="CW50" t="s">
        <v>425</v>
      </c>
      <c r="CX50" t="s">
        <v>882</v>
      </c>
      <c r="CY50" t="s">
        <v>881</v>
      </c>
      <c r="CZ50">
        <v>21</v>
      </c>
      <c r="DA50">
        <v>5</v>
      </c>
      <c r="DB50">
        <v>80.285714285699996</v>
      </c>
      <c r="DC50">
        <v>30</v>
      </c>
      <c r="DD50">
        <v>4</v>
      </c>
      <c r="DE50">
        <v>126.8</v>
      </c>
      <c r="DF50">
        <v>109.5</v>
      </c>
      <c r="DH50" t="s">
        <v>425</v>
      </c>
      <c r="DI50" t="s">
        <v>862</v>
      </c>
      <c r="DJ50" t="s">
        <v>861</v>
      </c>
      <c r="DK50">
        <v>28</v>
      </c>
      <c r="DL50">
        <v>3</v>
      </c>
      <c r="DM50">
        <v>63.142857142899999</v>
      </c>
      <c r="DN50">
        <v>63</v>
      </c>
      <c r="DO50">
        <v>7</v>
      </c>
      <c r="DP50">
        <v>131.76190476190001</v>
      </c>
      <c r="DQ50">
        <v>151.1428571429</v>
      </c>
    </row>
    <row r="51" spans="2:121" x14ac:dyDescent="0.2">
      <c r="B51" t="s">
        <v>103</v>
      </c>
      <c r="C51">
        <v>40</v>
      </c>
      <c r="D51">
        <v>39</v>
      </c>
      <c r="F51" t="s">
        <v>135</v>
      </c>
      <c r="G51">
        <v>585</v>
      </c>
      <c r="H51">
        <v>376.57264957260003</v>
      </c>
      <c r="I51">
        <v>461</v>
      </c>
      <c r="J51">
        <v>160</v>
      </c>
      <c r="K51">
        <v>801</v>
      </c>
      <c r="L51">
        <v>531</v>
      </c>
      <c r="M51">
        <v>164</v>
      </c>
      <c r="N51">
        <v>93</v>
      </c>
      <c r="O51">
        <v>143</v>
      </c>
      <c r="P51">
        <v>59</v>
      </c>
      <c r="Q51">
        <v>0</v>
      </c>
      <c r="R51">
        <v>2</v>
      </c>
      <c r="AH51" t="s">
        <v>379</v>
      </c>
      <c r="AI51">
        <v>16964</v>
      </c>
      <c r="AJ51">
        <v>403.9522518274</v>
      </c>
      <c r="AK51">
        <v>11407</v>
      </c>
      <c r="AL51">
        <v>2683</v>
      </c>
      <c r="AM51">
        <v>21852</v>
      </c>
      <c r="AN51">
        <v>14999</v>
      </c>
      <c r="AO51">
        <v>9326</v>
      </c>
      <c r="AP51">
        <v>8155</v>
      </c>
      <c r="AQ51">
        <v>7482</v>
      </c>
      <c r="AR51">
        <v>5536</v>
      </c>
      <c r="AS51">
        <v>999</v>
      </c>
      <c r="AT51">
        <v>17</v>
      </c>
      <c r="AV51" t="s">
        <v>393</v>
      </c>
      <c r="AW51">
        <v>431</v>
      </c>
      <c r="AX51">
        <v>64.345707656599998</v>
      </c>
      <c r="AY51">
        <v>615</v>
      </c>
      <c r="AZ51">
        <v>72</v>
      </c>
      <c r="BA51">
        <v>553</v>
      </c>
      <c r="BB51">
        <v>52</v>
      </c>
      <c r="BC51">
        <v>2</v>
      </c>
      <c r="BD51">
        <v>2</v>
      </c>
      <c r="BE51">
        <v>46</v>
      </c>
      <c r="BF51">
        <v>14</v>
      </c>
      <c r="BG51">
        <v>59</v>
      </c>
      <c r="BH51">
        <v>68</v>
      </c>
      <c r="BJ51" t="s">
        <v>594</v>
      </c>
      <c r="BK51" t="s">
        <v>405</v>
      </c>
      <c r="BL51">
        <v>9324</v>
      </c>
      <c r="BM51">
        <v>1926</v>
      </c>
      <c r="BN51">
        <v>83.677391677399996</v>
      </c>
      <c r="BO51">
        <v>15426</v>
      </c>
      <c r="BP51">
        <v>1127</v>
      </c>
      <c r="BQ51">
        <v>136.63127187859999</v>
      </c>
      <c r="BR51">
        <v>129.578527063</v>
      </c>
      <c r="BS51">
        <v>6413</v>
      </c>
      <c r="BT51">
        <v>1549</v>
      </c>
      <c r="BU51">
        <v>82.675814751299995</v>
      </c>
      <c r="BV51">
        <v>12640</v>
      </c>
      <c r="BW51">
        <v>864</v>
      </c>
      <c r="BX51">
        <v>120.1036392405</v>
      </c>
      <c r="BY51">
        <v>122.9710648148</v>
      </c>
      <c r="CA51" t="s">
        <v>427</v>
      </c>
      <c r="CB51" t="s">
        <v>891</v>
      </c>
      <c r="CC51" t="s">
        <v>1016</v>
      </c>
      <c r="CD51">
        <v>5208</v>
      </c>
      <c r="CE51">
        <v>1136</v>
      </c>
      <c r="CF51">
        <v>87.575268817199998</v>
      </c>
      <c r="CG51">
        <v>12004</v>
      </c>
      <c r="CH51">
        <v>744</v>
      </c>
      <c r="CI51">
        <v>125.1871876041</v>
      </c>
      <c r="CJ51">
        <v>126.1088709677</v>
      </c>
      <c r="CL51" t="s">
        <v>427</v>
      </c>
      <c r="CM51" t="s">
        <v>872</v>
      </c>
      <c r="CN51" t="s">
        <v>873</v>
      </c>
      <c r="CO51">
        <v>518</v>
      </c>
      <c r="CP51">
        <v>42</v>
      </c>
      <c r="CQ51">
        <v>59.5154440154</v>
      </c>
      <c r="CR51">
        <v>1863</v>
      </c>
      <c r="CS51">
        <v>154</v>
      </c>
      <c r="CT51">
        <v>68.305958132000001</v>
      </c>
      <c r="CU51">
        <v>65.610389610400006</v>
      </c>
      <c r="CW51" t="s">
        <v>427</v>
      </c>
      <c r="CX51" t="s">
        <v>882</v>
      </c>
      <c r="CY51" t="s">
        <v>883</v>
      </c>
      <c r="CZ51">
        <v>147</v>
      </c>
      <c r="DA51">
        <v>30</v>
      </c>
      <c r="DB51">
        <v>76.238095238100001</v>
      </c>
      <c r="DC51">
        <v>305</v>
      </c>
      <c r="DD51">
        <v>41</v>
      </c>
      <c r="DE51">
        <v>138.5967213115</v>
      </c>
      <c r="DF51">
        <v>125.48780487800001</v>
      </c>
      <c r="DH51" t="s">
        <v>427</v>
      </c>
      <c r="DI51" t="s">
        <v>862</v>
      </c>
      <c r="DJ51" t="s">
        <v>863</v>
      </c>
      <c r="DK51">
        <v>105</v>
      </c>
      <c r="DL51">
        <v>18</v>
      </c>
      <c r="DM51">
        <v>77.057142857100004</v>
      </c>
      <c r="DN51">
        <v>223</v>
      </c>
      <c r="DO51">
        <v>18</v>
      </c>
      <c r="DP51">
        <v>133.57847533629999</v>
      </c>
      <c r="DQ51">
        <v>121.6111111111</v>
      </c>
    </row>
    <row r="52" spans="2:121" x14ac:dyDescent="0.2">
      <c r="B52" t="s">
        <v>120</v>
      </c>
      <c r="C52">
        <v>219</v>
      </c>
      <c r="D52">
        <v>218</v>
      </c>
      <c r="F52" t="s">
        <v>46</v>
      </c>
      <c r="G52">
        <v>12691</v>
      </c>
      <c r="H52">
        <v>359.34827830749998</v>
      </c>
      <c r="I52">
        <v>16552</v>
      </c>
      <c r="J52">
        <v>4187</v>
      </c>
      <c r="K52">
        <v>16925</v>
      </c>
      <c r="L52">
        <v>12000</v>
      </c>
      <c r="M52">
        <v>3106</v>
      </c>
      <c r="N52">
        <v>2503</v>
      </c>
      <c r="O52">
        <v>3519</v>
      </c>
      <c r="P52">
        <v>2655</v>
      </c>
      <c r="Q52">
        <v>1</v>
      </c>
      <c r="R52">
        <v>236</v>
      </c>
      <c r="AH52" t="s">
        <v>80</v>
      </c>
      <c r="AI52">
        <v>9902</v>
      </c>
      <c r="AJ52">
        <v>401.62785295899999</v>
      </c>
      <c r="AK52">
        <v>6443</v>
      </c>
      <c r="AL52">
        <v>1108</v>
      </c>
      <c r="AM52">
        <v>14560</v>
      </c>
      <c r="AN52">
        <v>10712</v>
      </c>
      <c r="AO52">
        <v>4189</v>
      </c>
      <c r="AP52">
        <v>3097</v>
      </c>
      <c r="AQ52">
        <v>6108</v>
      </c>
      <c r="AR52">
        <v>4328</v>
      </c>
      <c r="AS52">
        <v>9</v>
      </c>
      <c r="AT52">
        <v>143</v>
      </c>
      <c r="AV52" t="s">
        <v>380</v>
      </c>
      <c r="AW52">
        <v>289</v>
      </c>
      <c r="AX52">
        <v>86.809688581299994</v>
      </c>
      <c r="AY52">
        <v>309</v>
      </c>
      <c r="AZ52">
        <v>76</v>
      </c>
      <c r="BA52">
        <v>358</v>
      </c>
      <c r="BB52">
        <v>81</v>
      </c>
      <c r="BC52">
        <v>0</v>
      </c>
      <c r="BE52">
        <v>25</v>
      </c>
      <c r="BF52">
        <v>4</v>
      </c>
      <c r="BG52">
        <v>58</v>
      </c>
      <c r="BH52">
        <v>89</v>
      </c>
      <c r="BJ52" t="s">
        <v>616</v>
      </c>
      <c r="BK52" t="s">
        <v>405</v>
      </c>
      <c r="BL52">
        <v>799</v>
      </c>
      <c r="BM52">
        <v>211</v>
      </c>
      <c r="BN52">
        <v>100.9324155194</v>
      </c>
      <c r="BO52">
        <v>1514</v>
      </c>
      <c r="BP52">
        <v>133</v>
      </c>
      <c r="BQ52">
        <v>129.49735799210001</v>
      </c>
      <c r="BR52">
        <v>117.2105263158</v>
      </c>
      <c r="BS52">
        <v>1206</v>
      </c>
      <c r="BT52">
        <v>499</v>
      </c>
      <c r="BU52">
        <v>129.60199004980001</v>
      </c>
      <c r="BV52">
        <v>3007</v>
      </c>
      <c r="BW52">
        <v>239</v>
      </c>
      <c r="BX52">
        <v>173.0804788826</v>
      </c>
      <c r="BY52">
        <v>159.54393305439999</v>
      </c>
      <c r="CA52" t="s">
        <v>408</v>
      </c>
      <c r="CB52" t="s">
        <v>891</v>
      </c>
      <c r="CC52" t="s">
        <v>1017</v>
      </c>
      <c r="CD52">
        <v>29091</v>
      </c>
      <c r="CE52">
        <v>6673</v>
      </c>
      <c r="CF52">
        <v>87.6375167578</v>
      </c>
      <c r="CG52">
        <v>50408</v>
      </c>
      <c r="CH52">
        <v>4130</v>
      </c>
      <c r="CI52">
        <v>133.71339866689999</v>
      </c>
      <c r="CJ52">
        <v>126.0813559322</v>
      </c>
      <c r="CL52" t="s">
        <v>408</v>
      </c>
      <c r="CM52" t="s">
        <v>872</v>
      </c>
      <c r="CN52" t="s">
        <v>874</v>
      </c>
      <c r="CO52">
        <v>2045</v>
      </c>
      <c r="CP52">
        <v>133</v>
      </c>
      <c r="CQ52">
        <v>54.2493887531</v>
      </c>
      <c r="CR52">
        <v>7601</v>
      </c>
      <c r="CS52">
        <v>488</v>
      </c>
      <c r="CT52">
        <v>66.818444941500005</v>
      </c>
      <c r="CU52">
        <v>69.565573770499995</v>
      </c>
      <c r="CW52" t="s">
        <v>408</v>
      </c>
      <c r="CX52" t="s">
        <v>882</v>
      </c>
      <c r="CY52" t="s">
        <v>884</v>
      </c>
      <c r="CZ52">
        <v>1152</v>
      </c>
      <c r="DA52">
        <v>234</v>
      </c>
      <c r="DB52">
        <v>77.640625</v>
      </c>
      <c r="DC52">
        <v>1969</v>
      </c>
      <c r="DD52">
        <v>220</v>
      </c>
      <c r="DE52">
        <v>136.22498730320001</v>
      </c>
      <c r="DF52">
        <v>131.8318181818</v>
      </c>
      <c r="DH52" t="s">
        <v>408</v>
      </c>
      <c r="DI52" t="s">
        <v>862</v>
      </c>
      <c r="DJ52" t="s">
        <v>864</v>
      </c>
      <c r="DK52">
        <v>592</v>
      </c>
      <c r="DL52">
        <v>102</v>
      </c>
      <c r="DM52">
        <v>77.079391891900002</v>
      </c>
      <c r="DN52">
        <v>1222</v>
      </c>
      <c r="DO52">
        <v>92</v>
      </c>
      <c r="DP52">
        <v>123.9238952537</v>
      </c>
      <c r="DQ52">
        <v>110.3043478261</v>
      </c>
    </row>
    <row r="53" spans="2:121" x14ac:dyDescent="0.2">
      <c r="B53" t="s">
        <v>314</v>
      </c>
      <c r="C53">
        <v>1</v>
      </c>
      <c r="D53">
        <v>1</v>
      </c>
      <c r="F53" t="s">
        <v>47</v>
      </c>
      <c r="G53">
        <v>1862</v>
      </c>
      <c r="H53">
        <v>244.38184747579999</v>
      </c>
      <c r="I53">
        <v>2518</v>
      </c>
      <c r="J53">
        <v>525</v>
      </c>
      <c r="K53">
        <v>3086</v>
      </c>
      <c r="L53">
        <v>2043</v>
      </c>
      <c r="M53">
        <v>455</v>
      </c>
      <c r="N53">
        <v>396</v>
      </c>
      <c r="O53">
        <v>1278</v>
      </c>
      <c r="P53">
        <v>926</v>
      </c>
      <c r="Q53">
        <v>0</v>
      </c>
      <c r="R53">
        <v>10</v>
      </c>
      <c r="AH53" t="s">
        <v>380</v>
      </c>
      <c r="AI53">
        <v>1951</v>
      </c>
      <c r="AJ53">
        <v>269.5222962583</v>
      </c>
      <c r="AK53">
        <v>2789</v>
      </c>
      <c r="AL53">
        <v>570</v>
      </c>
      <c r="AM53">
        <v>3193</v>
      </c>
      <c r="AN53">
        <v>2159</v>
      </c>
      <c r="AO53">
        <v>439</v>
      </c>
      <c r="AP53">
        <v>335</v>
      </c>
      <c r="AQ53">
        <v>1408</v>
      </c>
      <c r="AR53">
        <v>1023</v>
      </c>
      <c r="AS53">
        <v>351</v>
      </c>
      <c r="AT53">
        <v>14</v>
      </c>
      <c r="AV53" t="s">
        <v>402</v>
      </c>
      <c r="AW53">
        <v>320</v>
      </c>
      <c r="AX53">
        <v>52.225000000000001</v>
      </c>
      <c r="AY53">
        <v>312</v>
      </c>
      <c r="AZ53">
        <v>10</v>
      </c>
      <c r="BA53">
        <v>371</v>
      </c>
      <c r="BB53">
        <v>9</v>
      </c>
      <c r="BC53">
        <v>1</v>
      </c>
      <c r="BD53">
        <v>1</v>
      </c>
      <c r="BE53">
        <v>10</v>
      </c>
      <c r="BF53">
        <v>2</v>
      </c>
      <c r="BG53">
        <v>767</v>
      </c>
      <c r="BH53">
        <v>46</v>
      </c>
      <c r="BJ53" t="s">
        <v>592</v>
      </c>
      <c r="BK53" t="s">
        <v>405</v>
      </c>
      <c r="BL53">
        <v>10832</v>
      </c>
      <c r="BM53">
        <v>3075</v>
      </c>
      <c r="BN53">
        <v>99.821270310200006</v>
      </c>
      <c r="BO53">
        <v>16346</v>
      </c>
      <c r="BP53">
        <v>1487</v>
      </c>
      <c r="BQ53">
        <v>149.25737183410001</v>
      </c>
      <c r="BR53">
        <v>144.86079354399999</v>
      </c>
      <c r="BS53">
        <v>2398</v>
      </c>
      <c r="BT53">
        <v>1100</v>
      </c>
      <c r="BU53">
        <v>124.69432860720001</v>
      </c>
      <c r="BV53">
        <v>9730</v>
      </c>
      <c r="BW53">
        <v>770</v>
      </c>
      <c r="BX53">
        <v>144.93042137719999</v>
      </c>
      <c r="BY53">
        <v>165.65974025969999</v>
      </c>
      <c r="CA53" t="s">
        <v>429</v>
      </c>
      <c r="CB53" t="s">
        <v>891</v>
      </c>
      <c r="CC53" t="s">
        <v>1018</v>
      </c>
      <c r="CD53">
        <v>1609</v>
      </c>
      <c r="CE53">
        <v>288</v>
      </c>
      <c r="CF53">
        <v>76.541951522700003</v>
      </c>
      <c r="CG53">
        <v>4185</v>
      </c>
      <c r="CH53">
        <v>278</v>
      </c>
      <c r="CI53">
        <v>110.82031063319999</v>
      </c>
      <c r="CJ53">
        <v>116.6978417266</v>
      </c>
      <c r="CL53" t="s">
        <v>429</v>
      </c>
      <c r="CM53" t="s">
        <v>872</v>
      </c>
      <c r="CN53" t="s">
        <v>875</v>
      </c>
      <c r="CO53">
        <v>63</v>
      </c>
      <c r="CP53">
        <v>10</v>
      </c>
      <c r="CQ53">
        <v>77.793650793699996</v>
      </c>
      <c r="CR53">
        <v>241</v>
      </c>
      <c r="CS53">
        <v>24</v>
      </c>
      <c r="CT53">
        <v>70.792531120299998</v>
      </c>
      <c r="CU53">
        <v>84.541666666699996</v>
      </c>
      <c r="CW53" t="s">
        <v>429</v>
      </c>
      <c r="CX53" t="s">
        <v>882</v>
      </c>
      <c r="CY53" t="s">
        <v>885</v>
      </c>
      <c r="CZ53">
        <v>31</v>
      </c>
      <c r="DA53">
        <v>10</v>
      </c>
      <c r="DB53">
        <v>87.064516128999998</v>
      </c>
      <c r="DC53">
        <v>59</v>
      </c>
      <c r="DD53">
        <v>6</v>
      </c>
      <c r="DE53">
        <v>132.2881355932</v>
      </c>
      <c r="DF53">
        <v>102.8333333333</v>
      </c>
      <c r="DH53" t="s">
        <v>429</v>
      </c>
      <c r="DI53" t="s">
        <v>862</v>
      </c>
      <c r="DJ53" t="s">
        <v>865</v>
      </c>
      <c r="DK53">
        <v>78</v>
      </c>
      <c r="DL53">
        <v>16</v>
      </c>
      <c r="DM53">
        <v>76.564102564099997</v>
      </c>
      <c r="DN53">
        <v>118</v>
      </c>
      <c r="DO53">
        <v>8</v>
      </c>
      <c r="DP53">
        <v>118.9406779661</v>
      </c>
      <c r="DQ53">
        <v>105.375</v>
      </c>
    </row>
    <row r="54" spans="2:121" x14ac:dyDescent="0.2">
      <c r="F54" t="s">
        <v>82</v>
      </c>
      <c r="G54">
        <v>623</v>
      </c>
      <c r="H54">
        <v>414.60674157300002</v>
      </c>
      <c r="I54">
        <v>693</v>
      </c>
      <c r="J54">
        <v>165</v>
      </c>
      <c r="K54">
        <v>727</v>
      </c>
      <c r="L54">
        <v>535</v>
      </c>
      <c r="M54">
        <v>52</v>
      </c>
      <c r="N54">
        <v>49</v>
      </c>
      <c r="O54">
        <v>128</v>
      </c>
      <c r="P54">
        <v>63</v>
      </c>
      <c r="Q54">
        <v>0</v>
      </c>
      <c r="R54">
        <v>0</v>
      </c>
      <c r="AH54" t="s">
        <v>397</v>
      </c>
      <c r="AI54">
        <v>3451</v>
      </c>
      <c r="AJ54">
        <v>247.42683280209999</v>
      </c>
      <c r="AK54">
        <v>3597</v>
      </c>
      <c r="AL54">
        <v>609</v>
      </c>
      <c r="AM54">
        <v>4872</v>
      </c>
      <c r="AN54">
        <v>2773</v>
      </c>
      <c r="AO54">
        <v>723</v>
      </c>
      <c r="AP54">
        <v>558</v>
      </c>
      <c r="AQ54">
        <v>1045</v>
      </c>
      <c r="AR54">
        <v>568</v>
      </c>
      <c r="AS54">
        <v>514</v>
      </c>
      <c r="AT54">
        <v>6</v>
      </c>
      <c r="AV54" t="s">
        <v>412</v>
      </c>
      <c r="AW54">
        <v>317</v>
      </c>
      <c r="AX54">
        <v>62.940063091500001</v>
      </c>
      <c r="AY54">
        <v>267</v>
      </c>
      <c r="AZ54">
        <v>28</v>
      </c>
      <c r="BA54">
        <v>385</v>
      </c>
      <c r="BB54">
        <v>24</v>
      </c>
      <c r="BC54">
        <v>5</v>
      </c>
      <c r="BD54">
        <v>4</v>
      </c>
      <c r="BE54">
        <v>33</v>
      </c>
      <c r="BF54">
        <v>9</v>
      </c>
      <c r="BG54">
        <v>76</v>
      </c>
      <c r="BH54">
        <v>27</v>
      </c>
      <c r="BJ54" t="s">
        <v>405</v>
      </c>
      <c r="BK54" t="s">
        <v>405</v>
      </c>
      <c r="BL54">
        <v>57978</v>
      </c>
      <c r="BM54">
        <v>12627</v>
      </c>
      <c r="BN54">
        <v>85.736227534600005</v>
      </c>
      <c r="BO54">
        <v>119981</v>
      </c>
      <c r="BP54">
        <v>9261</v>
      </c>
      <c r="BQ54">
        <v>117.68290812710001</v>
      </c>
      <c r="BR54">
        <v>111.7683835439</v>
      </c>
      <c r="BS54">
        <v>44477</v>
      </c>
      <c r="BT54">
        <v>9928</v>
      </c>
      <c r="BU54">
        <v>85.716954830600002</v>
      </c>
      <c r="BV54">
        <v>116270</v>
      </c>
      <c r="BW54">
        <v>8809</v>
      </c>
      <c r="BX54">
        <v>115.3002838221</v>
      </c>
      <c r="BY54">
        <v>113.0765126575</v>
      </c>
      <c r="CA54" t="s">
        <v>409</v>
      </c>
      <c r="CB54" t="s">
        <v>891</v>
      </c>
      <c r="CC54" t="s">
        <v>1019</v>
      </c>
      <c r="CD54">
        <v>1492</v>
      </c>
      <c r="CE54">
        <v>336</v>
      </c>
      <c r="CF54">
        <v>87.308981233200001</v>
      </c>
      <c r="CG54">
        <v>2970</v>
      </c>
      <c r="CH54">
        <v>212</v>
      </c>
      <c r="CI54">
        <v>111.371043771</v>
      </c>
      <c r="CJ54">
        <v>98.783018867899997</v>
      </c>
      <c r="CL54" t="s">
        <v>409</v>
      </c>
      <c r="CM54" t="s">
        <v>872</v>
      </c>
      <c r="CN54" t="s">
        <v>876</v>
      </c>
      <c r="CO54">
        <v>124</v>
      </c>
      <c r="CP54">
        <v>10</v>
      </c>
      <c r="CQ54">
        <v>60.879032258099997</v>
      </c>
      <c r="CR54">
        <v>434</v>
      </c>
      <c r="CS54">
        <v>36</v>
      </c>
      <c r="CT54">
        <v>62.815668202799998</v>
      </c>
      <c r="CU54">
        <v>70.472222222200003</v>
      </c>
      <c r="CW54" t="s">
        <v>409</v>
      </c>
      <c r="CX54" t="s">
        <v>882</v>
      </c>
      <c r="CY54" t="s">
        <v>886</v>
      </c>
      <c r="CZ54">
        <v>40</v>
      </c>
      <c r="DA54">
        <v>12</v>
      </c>
      <c r="DB54">
        <v>87.65</v>
      </c>
      <c r="DC54">
        <v>50</v>
      </c>
      <c r="DD54">
        <v>4</v>
      </c>
      <c r="DE54">
        <v>138.5</v>
      </c>
      <c r="DF54">
        <v>105.5</v>
      </c>
      <c r="DH54" t="s">
        <v>409</v>
      </c>
      <c r="DI54" t="s">
        <v>862</v>
      </c>
      <c r="DJ54" t="s">
        <v>866</v>
      </c>
      <c r="DK54">
        <v>41</v>
      </c>
      <c r="DL54">
        <v>9</v>
      </c>
      <c r="DM54">
        <v>84.463414634100005</v>
      </c>
      <c r="DN54">
        <v>79</v>
      </c>
      <c r="DO54">
        <v>7</v>
      </c>
      <c r="DP54">
        <v>119.5316455696</v>
      </c>
      <c r="DQ54">
        <v>96.142857142899999</v>
      </c>
    </row>
    <row r="55" spans="2:121" x14ac:dyDescent="0.2">
      <c r="F55" t="s">
        <v>36</v>
      </c>
      <c r="G55">
        <v>269</v>
      </c>
      <c r="H55">
        <v>259.01115241640002</v>
      </c>
      <c r="I55">
        <v>713</v>
      </c>
      <c r="J55">
        <v>116</v>
      </c>
      <c r="K55">
        <v>481</v>
      </c>
      <c r="L55">
        <v>259</v>
      </c>
      <c r="M55">
        <v>154</v>
      </c>
      <c r="N55">
        <v>109</v>
      </c>
      <c r="O55">
        <v>112</v>
      </c>
      <c r="P55">
        <v>41</v>
      </c>
      <c r="Q55">
        <v>2</v>
      </c>
      <c r="R55">
        <v>4</v>
      </c>
      <c r="AH55" t="s">
        <v>422</v>
      </c>
      <c r="AI55">
        <v>364</v>
      </c>
      <c r="AJ55">
        <v>311.98626373629997</v>
      </c>
      <c r="AK55">
        <v>769</v>
      </c>
      <c r="AL55">
        <v>129</v>
      </c>
      <c r="AM55">
        <v>685</v>
      </c>
      <c r="AN55">
        <v>408</v>
      </c>
      <c r="AO55">
        <v>186</v>
      </c>
      <c r="AP55">
        <v>129</v>
      </c>
      <c r="AQ55">
        <v>195</v>
      </c>
      <c r="AR55">
        <v>114</v>
      </c>
      <c r="AS55">
        <v>2</v>
      </c>
      <c r="AT55">
        <v>1</v>
      </c>
      <c r="AV55" t="s">
        <v>419</v>
      </c>
      <c r="AW55">
        <v>56</v>
      </c>
      <c r="AX55">
        <v>47.589285714299997</v>
      </c>
      <c r="AY55">
        <v>106</v>
      </c>
      <c r="AZ55">
        <v>3</v>
      </c>
      <c r="BA55">
        <v>68</v>
      </c>
      <c r="BC55">
        <v>0</v>
      </c>
      <c r="BE55">
        <v>0</v>
      </c>
      <c r="BG55">
        <v>133</v>
      </c>
      <c r="BH55">
        <v>11</v>
      </c>
      <c r="BJ55" t="s">
        <v>596</v>
      </c>
      <c r="BK55" t="s">
        <v>405</v>
      </c>
      <c r="BL55">
        <v>3957</v>
      </c>
      <c r="BM55">
        <v>800</v>
      </c>
      <c r="BN55">
        <v>87.059135708900001</v>
      </c>
      <c r="BO55">
        <v>9190</v>
      </c>
      <c r="BP55">
        <v>520</v>
      </c>
      <c r="BQ55">
        <v>127.9737758433</v>
      </c>
      <c r="BR55">
        <v>125.7173076923</v>
      </c>
      <c r="BS55">
        <v>6695</v>
      </c>
      <c r="BT55">
        <v>1174</v>
      </c>
      <c r="BU55">
        <v>85.465720687100003</v>
      </c>
      <c r="BV55">
        <v>13221</v>
      </c>
      <c r="BW55">
        <v>812</v>
      </c>
      <c r="BX55">
        <v>134.47235458739999</v>
      </c>
      <c r="BY55">
        <v>131.20566502459999</v>
      </c>
      <c r="CA55" t="s">
        <v>414</v>
      </c>
      <c r="CB55" t="s">
        <v>891</v>
      </c>
      <c r="CC55" t="s">
        <v>1020</v>
      </c>
      <c r="CD55">
        <v>3944</v>
      </c>
      <c r="CE55">
        <v>988</v>
      </c>
      <c r="CF55">
        <v>92.8701825558</v>
      </c>
      <c r="CG55">
        <v>6204</v>
      </c>
      <c r="CH55">
        <v>410</v>
      </c>
      <c r="CI55">
        <v>140.3457446809</v>
      </c>
      <c r="CJ55">
        <v>129.34634146339999</v>
      </c>
      <c r="CL55" t="s">
        <v>414</v>
      </c>
      <c r="CM55" t="s">
        <v>872</v>
      </c>
      <c r="CN55" t="s">
        <v>877</v>
      </c>
      <c r="CO55">
        <v>253</v>
      </c>
      <c r="CP55">
        <v>21</v>
      </c>
      <c r="CQ55">
        <v>59.3596837945</v>
      </c>
      <c r="CR55">
        <v>829</v>
      </c>
      <c r="CS55">
        <v>56</v>
      </c>
      <c r="CT55">
        <v>65.973462002399998</v>
      </c>
      <c r="CU55">
        <v>71.178571428599994</v>
      </c>
      <c r="CW55" t="s">
        <v>414</v>
      </c>
      <c r="CX55" t="s">
        <v>882</v>
      </c>
      <c r="CY55" t="s">
        <v>887</v>
      </c>
      <c r="CZ55">
        <v>75</v>
      </c>
      <c r="DA55">
        <v>20</v>
      </c>
      <c r="DB55">
        <v>83.413333333300002</v>
      </c>
      <c r="DC55">
        <v>157</v>
      </c>
      <c r="DD55">
        <v>20</v>
      </c>
      <c r="DE55">
        <v>137.82802547770001</v>
      </c>
      <c r="DF55">
        <v>109.25</v>
      </c>
      <c r="DH55" t="s">
        <v>414</v>
      </c>
      <c r="DI55" t="s">
        <v>862</v>
      </c>
      <c r="DJ55" t="s">
        <v>867</v>
      </c>
      <c r="DK55">
        <v>97</v>
      </c>
      <c r="DL55">
        <v>19</v>
      </c>
      <c r="DM55">
        <v>69.701030927800005</v>
      </c>
      <c r="DN55">
        <v>166</v>
      </c>
      <c r="DO55">
        <v>16</v>
      </c>
      <c r="DP55">
        <v>127.57228915659999</v>
      </c>
      <c r="DQ55">
        <v>101.25</v>
      </c>
    </row>
    <row r="56" spans="2:121" x14ac:dyDescent="0.2">
      <c r="F56" t="s">
        <v>55</v>
      </c>
      <c r="G56">
        <v>704</v>
      </c>
      <c r="H56">
        <v>183.4872159091</v>
      </c>
      <c r="I56">
        <v>881</v>
      </c>
      <c r="J56">
        <v>226</v>
      </c>
      <c r="K56">
        <v>817</v>
      </c>
      <c r="L56">
        <v>436</v>
      </c>
      <c r="M56">
        <v>254</v>
      </c>
      <c r="N56">
        <v>232</v>
      </c>
      <c r="O56">
        <v>493</v>
      </c>
      <c r="P56">
        <v>360</v>
      </c>
      <c r="Q56">
        <v>427</v>
      </c>
      <c r="R56">
        <v>165</v>
      </c>
      <c r="BJ56" t="s">
        <v>604</v>
      </c>
      <c r="BK56" t="s">
        <v>405</v>
      </c>
      <c r="BL56">
        <v>4936</v>
      </c>
      <c r="BM56">
        <v>1030</v>
      </c>
      <c r="BN56">
        <v>86.372974068100007</v>
      </c>
      <c r="BO56">
        <v>8309</v>
      </c>
      <c r="BP56">
        <v>652</v>
      </c>
      <c r="BQ56">
        <v>140.4052232519</v>
      </c>
      <c r="BR56">
        <v>135.69785276069999</v>
      </c>
      <c r="BS56">
        <v>4573</v>
      </c>
      <c r="BT56">
        <v>973</v>
      </c>
      <c r="BU56">
        <v>85.242073037400004</v>
      </c>
      <c r="BV56">
        <v>8484</v>
      </c>
      <c r="BW56">
        <v>657</v>
      </c>
      <c r="BX56">
        <v>137.35502121639999</v>
      </c>
      <c r="BY56">
        <v>135.59208523589999</v>
      </c>
      <c r="CA56" t="s">
        <v>406</v>
      </c>
      <c r="CB56" t="s">
        <v>891</v>
      </c>
      <c r="CC56" t="s">
        <v>1021</v>
      </c>
      <c r="CD56">
        <v>2580</v>
      </c>
      <c r="CE56">
        <v>589</v>
      </c>
      <c r="CF56">
        <v>85.842635658899994</v>
      </c>
      <c r="CG56">
        <v>4773</v>
      </c>
      <c r="CH56">
        <v>404</v>
      </c>
      <c r="CI56">
        <v>139.1990362455</v>
      </c>
      <c r="CJ56">
        <v>116.29702970300001</v>
      </c>
      <c r="CL56" t="s">
        <v>406</v>
      </c>
      <c r="CM56" t="s">
        <v>872</v>
      </c>
      <c r="CN56" t="s">
        <v>878</v>
      </c>
      <c r="CO56">
        <v>213</v>
      </c>
      <c r="CP56">
        <v>14</v>
      </c>
      <c r="CQ56">
        <v>59.920187793399997</v>
      </c>
      <c r="CR56">
        <v>648</v>
      </c>
      <c r="CS56">
        <v>45</v>
      </c>
      <c r="CT56">
        <v>58.819444444399998</v>
      </c>
      <c r="CU56">
        <v>53.866666666699999</v>
      </c>
      <c r="CW56" t="s">
        <v>406</v>
      </c>
      <c r="CX56" t="s">
        <v>882</v>
      </c>
      <c r="CY56" t="s">
        <v>888</v>
      </c>
      <c r="CZ56">
        <v>57</v>
      </c>
      <c r="DA56">
        <v>14</v>
      </c>
      <c r="DB56">
        <v>91.035087719299995</v>
      </c>
      <c r="DC56">
        <v>82</v>
      </c>
      <c r="DD56">
        <v>15</v>
      </c>
      <c r="DE56">
        <v>156.56097560980001</v>
      </c>
      <c r="DF56">
        <v>144.53333333329999</v>
      </c>
      <c r="DH56" t="s">
        <v>406</v>
      </c>
      <c r="DI56" t="s">
        <v>862</v>
      </c>
      <c r="DJ56" t="s">
        <v>868</v>
      </c>
      <c r="DK56">
        <v>56</v>
      </c>
      <c r="DL56">
        <v>10</v>
      </c>
      <c r="DM56">
        <v>77.267857142899999</v>
      </c>
      <c r="DN56">
        <v>110</v>
      </c>
      <c r="DO56">
        <v>9</v>
      </c>
      <c r="DP56">
        <v>135.63636363640001</v>
      </c>
      <c r="DQ56">
        <v>77.555555555599994</v>
      </c>
    </row>
    <row r="57" spans="2:121" x14ac:dyDescent="0.2">
      <c r="F57" t="s">
        <v>56</v>
      </c>
      <c r="G57">
        <v>4389</v>
      </c>
      <c r="H57">
        <v>194.98746867169999</v>
      </c>
      <c r="I57">
        <v>6231</v>
      </c>
      <c r="J57">
        <v>1004</v>
      </c>
      <c r="K57">
        <v>5832</v>
      </c>
      <c r="L57">
        <v>2656</v>
      </c>
      <c r="M57">
        <v>596</v>
      </c>
      <c r="N57">
        <v>446</v>
      </c>
      <c r="O57">
        <v>661</v>
      </c>
      <c r="P57">
        <v>335</v>
      </c>
      <c r="Q57">
        <v>8038</v>
      </c>
      <c r="R57">
        <v>0</v>
      </c>
      <c r="BJ57" t="s">
        <v>612</v>
      </c>
      <c r="BK57" t="s">
        <v>405</v>
      </c>
      <c r="BL57">
        <v>3865</v>
      </c>
      <c r="BM57">
        <v>977</v>
      </c>
      <c r="BN57">
        <v>93.881759379000002</v>
      </c>
      <c r="BO57">
        <v>5651</v>
      </c>
      <c r="BP57">
        <v>358</v>
      </c>
      <c r="BQ57">
        <v>144.7805698107</v>
      </c>
      <c r="BR57">
        <v>138.63687150839999</v>
      </c>
      <c r="BS57">
        <v>700</v>
      </c>
      <c r="BT57">
        <v>253</v>
      </c>
      <c r="BU57">
        <v>112.9085714286</v>
      </c>
      <c r="BV57">
        <v>4786</v>
      </c>
      <c r="BW57">
        <v>434</v>
      </c>
      <c r="BX57">
        <v>128.37233597989999</v>
      </c>
      <c r="BY57">
        <v>138.83410138249999</v>
      </c>
      <c r="CA57" t="s">
        <v>410</v>
      </c>
      <c r="CB57" t="s">
        <v>891</v>
      </c>
      <c r="CC57" t="s">
        <v>1022</v>
      </c>
      <c r="CD57">
        <v>4748</v>
      </c>
      <c r="CE57">
        <v>1040</v>
      </c>
      <c r="CF57">
        <v>87.918070766599996</v>
      </c>
      <c r="CG57">
        <v>8447</v>
      </c>
      <c r="CH57">
        <v>665</v>
      </c>
      <c r="CI57">
        <v>139.9126317036</v>
      </c>
      <c r="CJ57">
        <v>134.26315789469999</v>
      </c>
      <c r="CL57" t="s">
        <v>410</v>
      </c>
      <c r="CM57" t="s">
        <v>872</v>
      </c>
      <c r="CN57" t="s">
        <v>879</v>
      </c>
      <c r="CO57">
        <v>338</v>
      </c>
      <c r="CP57">
        <v>31</v>
      </c>
      <c r="CQ57">
        <v>58.334319526599998</v>
      </c>
      <c r="CR57">
        <v>1213</v>
      </c>
      <c r="CS57">
        <v>89</v>
      </c>
      <c r="CT57">
        <v>68.785655399800007</v>
      </c>
      <c r="CU57">
        <v>59.921348314600003</v>
      </c>
      <c r="CW57" t="s">
        <v>410</v>
      </c>
      <c r="CX57" t="s">
        <v>882</v>
      </c>
      <c r="CY57" t="s">
        <v>889</v>
      </c>
      <c r="CZ57">
        <v>73</v>
      </c>
      <c r="DA57">
        <v>16</v>
      </c>
      <c r="DB57">
        <v>81.808219178100003</v>
      </c>
      <c r="DC57">
        <v>147</v>
      </c>
      <c r="DD57">
        <v>15</v>
      </c>
      <c r="DE57">
        <v>146.5442176871</v>
      </c>
      <c r="DF57">
        <v>136.13333333329999</v>
      </c>
      <c r="DH57" t="s">
        <v>410</v>
      </c>
      <c r="DI57" t="s">
        <v>862</v>
      </c>
      <c r="DJ57" t="s">
        <v>869</v>
      </c>
      <c r="DK57">
        <v>35</v>
      </c>
      <c r="DL57">
        <v>11</v>
      </c>
      <c r="DM57">
        <v>92.114285714299996</v>
      </c>
      <c r="DN57">
        <v>82</v>
      </c>
      <c r="DO57">
        <v>12</v>
      </c>
      <c r="DP57">
        <v>123.9390243902</v>
      </c>
      <c r="DQ57">
        <v>133.5</v>
      </c>
    </row>
    <row r="58" spans="2:121" x14ac:dyDescent="0.2">
      <c r="F58" t="s">
        <v>38</v>
      </c>
      <c r="G58">
        <v>4302</v>
      </c>
      <c r="H58">
        <v>450.67666201769998</v>
      </c>
      <c r="I58">
        <v>6878</v>
      </c>
      <c r="J58">
        <v>1526</v>
      </c>
      <c r="K58">
        <v>6470</v>
      </c>
      <c r="L58">
        <v>4110</v>
      </c>
      <c r="M58">
        <v>1581</v>
      </c>
      <c r="N58">
        <v>1429</v>
      </c>
      <c r="O58">
        <v>2796</v>
      </c>
      <c r="P58">
        <v>2132</v>
      </c>
      <c r="Q58">
        <v>1</v>
      </c>
      <c r="R58">
        <v>329</v>
      </c>
      <c r="BJ58" t="s">
        <v>625</v>
      </c>
      <c r="BK58" t="s">
        <v>405</v>
      </c>
      <c r="BL58">
        <v>9443</v>
      </c>
      <c r="BM58">
        <v>1934</v>
      </c>
      <c r="BN58">
        <v>79.841787567500006</v>
      </c>
      <c r="BO58">
        <v>18602</v>
      </c>
      <c r="BP58">
        <v>1563</v>
      </c>
      <c r="BQ58">
        <v>125.6650360176</v>
      </c>
      <c r="BR58">
        <v>112.2623160589</v>
      </c>
      <c r="BS58">
        <v>8870</v>
      </c>
      <c r="BT58">
        <v>1798</v>
      </c>
      <c r="BU58">
        <v>79.399549041699998</v>
      </c>
      <c r="BV58">
        <v>18721</v>
      </c>
      <c r="BW58">
        <v>1438</v>
      </c>
      <c r="BX58">
        <v>132.4114630629</v>
      </c>
      <c r="BY58">
        <v>112.9374130737</v>
      </c>
      <c r="CA58" t="s">
        <v>80</v>
      </c>
      <c r="CB58" t="s">
        <v>891</v>
      </c>
      <c r="CC58" t="s">
        <v>1023</v>
      </c>
      <c r="CD58">
        <v>5868</v>
      </c>
      <c r="CE58">
        <v>967</v>
      </c>
      <c r="CF58">
        <v>78.029141104299995</v>
      </c>
      <c r="CG58">
        <v>13919</v>
      </c>
      <c r="CH58">
        <v>1121</v>
      </c>
      <c r="CI58">
        <v>110.4028306631</v>
      </c>
      <c r="CJ58">
        <v>100.3256021409</v>
      </c>
      <c r="CL58" t="s">
        <v>80</v>
      </c>
      <c r="CM58" t="s">
        <v>872</v>
      </c>
      <c r="CN58" t="s">
        <v>880</v>
      </c>
      <c r="CO58">
        <v>533</v>
      </c>
      <c r="CP58">
        <v>51</v>
      </c>
      <c r="CQ58">
        <v>59.5178236398</v>
      </c>
      <c r="CR58">
        <v>1862</v>
      </c>
      <c r="CS58">
        <v>142</v>
      </c>
      <c r="CT58">
        <v>70.636412459699997</v>
      </c>
      <c r="CU58">
        <v>90.295774647900004</v>
      </c>
      <c r="CW58" t="s">
        <v>80</v>
      </c>
      <c r="CX58" t="s">
        <v>882</v>
      </c>
      <c r="CY58" t="s">
        <v>890</v>
      </c>
      <c r="CZ58">
        <v>288</v>
      </c>
      <c r="DA58">
        <v>59</v>
      </c>
      <c r="DB58">
        <v>73.583333333300004</v>
      </c>
      <c r="DC58">
        <v>446</v>
      </c>
      <c r="DD58">
        <v>68</v>
      </c>
      <c r="DE58">
        <v>131.89237668160001</v>
      </c>
      <c r="DF58">
        <v>118.2794117647</v>
      </c>
      <c r="DH58" t="s">
        <v>80</v>
      </c>
      <c r="DI58" t="s">
        <v>862</v>
      </c>
      <c r="DJ58" t="s">
        <v>870</v>
      </c>
      <c r="DK58">
        <v>326</v>
      </c>
      <c r="DL58">
        <v>50</v>
      </c>
      <c r="DM58">
        <v>68.131901840500007</v>
      </c>
      <c r="DN58">
        <v>801</v>
      </c>
      <c r="DO58">
        <v>69</v>
      </c>
      <c r="DP58">
        <v>123.8239700375</v>
      </c>
      <c r="DQ58">
        <v>101.5072463768</v>
      </c>
    </row>
    <row r="59" spans="2:121" x14ac:dyDescent="0.2">
      <c r="F59" t="s">
        <v>52</v>
      </c>
      <c r="G59">
        <v>7436</v>
      </c>
      <c r="H59">
        <v>404.87372243139998</v>
      </c>
      <c r="I59">
        <v>9554</v>
      </c>
      <c r="J59">
        <v>1972</v>
      </c>
      <c r="K59">
        <v>8929</v>
      </c>
      <c r="L59">
        <v>6840</v>
      </c>
      <c r="M59">
        <v>1032</v>
      </c>
      <c r="N59">
        <v>897</v>
      </c>
      <c r="O59">
        <v>4155</v>
      </c>
      <c r="P59">
        <v>3329</v>
      </c>
      <c r="Q59">
        <v>4</v>
      </c>
      <c r="R59">
        <v>33</v>
      </c>
      <c r="BJ59" t="s">
        <v>598</v>
      </c>
      <c r="BK59" t="s">
        <v>405</v>
      </c>
      <c r="BL59">
        <v>7522</v>
      </c>
      <c r="BM59">
        <v>1047</v>
      </c>
      <c r="BN59">
        <v>68.982318532299999</v>
      </c>
      <c r="BO59">
        <v>31310</v>
      </c>
      <c r="BP59">
        <v>2374</v>
      </c>
      <c r="BQ59">
        <v>66.6519961674</v>
      </c>
      <c r="BR59">
        <v>63.508424599800001</v>
      </c>
      <c r="BS59">
        <v>8181</v>
      </c>
      <c r="BT59">
        <v>1269</v>
      </c>
      <c r="BU59">
        <v>73.657988020999994</v>
      </c>
      <c r="BV59">
        <v>32718</v>
      </c>
      <c r="BW59">
        <v>2546</v>
      </c>
      <c r="BX59">
        <v>67.978910691400003</v>
      </c>
      <c r="BY59">
        <v>67.579340141399996</v>
      </c>
      <c r="CA59" t="s">
        <v>405</v>
      </c>
      <c r="CB59" t="s">
        <v>891</v>
      </c>
      <c r="CD59">
        <v>55700</v>
      </c>
      <c r="CE59">
        <v>12314</v>
      </c>
      <c r="CF59">
        <v>86.676786355499999</v>
      </c>
      <c r="CG59">
        <v>105057</v>
      </c>
      <c r="CH59">
        <v>8190</v>
      </c>
      <c r="CI59">
        <v>128.85069057749999</v>
      </c>
      <c r="CJ59">
        <v>121.8405372405</v>
      </c>
      <c r="CL59" t="s">
        <v>405</v>
      </c>
      <c r="CM59" t="s">
        <v>872</v>
      </c>
      <c r="CO59">
        <v>4132</v>
      </c>
      <c r="CP59">
        <v>314</v>
      </c>
      <c r="CQ59">
        <v>57.161181026100003</v>
      </c>
      <c r="CR59">
        <v>14797</v>
      </c>
      <c r="CS59">
        <v>1040</v>
      </c>
      <c r="CT59">
        <v>67.257417043999993</v>
      </c>
      <c r="CU59">
        <v>70.864423076899996</v>
      </c>
      <c r="CW59" t="s">
        <v>405</v>
      </c>
      <c r="CX59" t="s">
        <v>882</v>
      </c>
      <c r="CZ59">
        <v>1884</v>
      </c>
      <c r="DA59">
        <v>400</v>
      </c>
      <c r="DB59">
        <v>78.104564755799998</v>
      </c>
      <c r="DC59">
        <v>3245</v>
      </c>
      <c r="DD59">
        <v>393</v>
      </c>
      <c r="DE59">
        <v>136.78767334360001</v>
      </c>
      <c r="DF59">
        <v>127.38676844779999</v>
      </c>
      <c r="DH59" t="s">
        <v>405</v>
      </c>
      <c r="DI59" t="s">
        <v>862</v>
      </c>
      <c r="DK59">
        <v>1358</v>
      </c>
      <c r="DL59">
        <v>238</v>
      </c>
      <c r="DM59">
        <v>74.703976435900003</v>
      </c>
      <c r="DN59">
        <v>2864</v>
      </c>
      <c r="DO59">
        <v>238</v>
      </c>
      <c r="DP59">
        <v>125.15537709500001</v>
      </c>
      <c r="DQ59">
        <v>108.5504201681</v>
      </c>
    </row>
    <row r="60" spans="2:121" x14ac:dyDescent="0.2">
      <c r="F60" t="s">
        <v>49</v>
      </c>
      <c r="G60">
        <v>3597</v>
      </c>
      <c r="H60">
        <v>412.05615790939999</v>
      </c>
      <c r="I60">
        <v>4480</v>
      </c>
      <c r="J60">
        <v>1510</v>
      </c>
      <c r="K60">
        <v>5739</v>
      </c>
      <c r="L60">
        <v>4491</v>
      </c>
      <c r="M60">
        <v>2196</v>
      </c>
      <c r="N60">
        <v>1788</v>
      </c>
      <c r="O60">
        <v>1916</v>
      </c>
      <c r="P60">
        <v>1558</v>
      </c>
      <c r="Q60">
        <v>42</v>
      </c>
      <c r="R60">
        <v>229</v>
      </c>
      <c r="BJ60" t="s">
        <v>540</v>
      </c>
      <c r="BK60" t="s">
        <v>381</v>
      </c>
      <c r="BL60">
        <v>15120</v>
      </c>
      <c r="BM60">
        <v>4468</v>
      </c>
      <c r="BN60">
        <v>99.659126984099998</v>
      </c>
      <c r="BO60">
        <v>26544</v>
      </c>
      <c r="BP60">
        <v>2252</v>
      </c>
      <c r="BQ60">
        <v>146.37948312239999</v>
      </c>
      <c r="BR60">
        <v>126.5803730018</v>
      </c>
      <c r="BS60">
        <v>11839</v>
      </c>
      <c r="BT60">
        <v>2178</v>
      </c>
      <c r="BU60">
        <v>79.275192161500001</v>
      </c>
      <c r="BV60">
        <v>21574</v>
      </c>
      <c r="BW60">
        <v>1882</v>
      </c>
      <c r="BX60">
        <v>137.0009270418</v>
      </c>
      <c r="BY60">
        <v>111.3416578108</v>
      </c>
      <c r="CA60" t="s">
        <v>389</v>
      </c>
      <c r="CB60" t="s">
        <v>916</v>
      </c>
      <c r="CC60" t="s">
        <v>1024</v>
      </c>
      <c r="CD60">
        <v>7073</v>
      </c>
      <c r="CE60">
        <v>1757</v>
      </c>
      <c r="CF60">
        <v>100.86710024040001</v>
      </c>
      <c r="CG60">
        <v>13010</v>
      </c>
      <c r="CH60">
        <v>833</v>
      </c>
      <c r="CI60">
        <v>139.22282859340001</v>
      </c>
      <c r="CJ60">
        <v>148.78151260499999</v>
      </c>
      <c r="CL60" t="s">
        <v>389</v>
      </c>
      <c r="CM60" t="s">
        <v>901</v>
      </c>
      <c r="CN60" t="s">
        <v>900</v>
      </c>
      <c r="CO60">
        <v>647</v>
      </c>
      <c r="CP60">
        <v>103</v>
      </c>
      <c r="CQ60">
        <v>73.921174652199994</v>
      </c>
      <c r="CR60">
        <v>2557</v>
      </c>
      <c r="CS60">
        <v>177</v>
      </c>
      <c r="CT60">
        <v>66.524051623000005</v>
      </c>
      <c r="CU60">
        <v>73.096045197699993</v>
      </c>
      <c r="CW60" t="s">
        <v>389</v>
      </c>
      <c r="CX60" t="s">
        <v>909</v>
      </c>
      <c r="CY60" t="s">
        <v>908</v>
      </c>
      <c r="CZ60">
        <v>166</v>
      </c>
      <c r="DA60">
        <v>48</v>
      </c>
      <c r="DB60">
        <v>96.9397590361</v>
      </c>
      <c r="DC60">
        <v>222</v>
      </c>
      <c r="DD60">
        <v>24</v>
      </c>
      <c r="DE60">
        <v>157.2162162162</v>
      </c>
      <c r="DF60">
        <v>161.125</v>
      </c>
      <c r="DH60" t="s">
        <v>389</v>
      </c>
      <c r="DI60" t="s">
        <v>893</v>
      </c>
      <c r="DJ60" t="s">
        <v>892</v>
      </c>
      <c r="DK60">
        <v>144</v>
      </c>
      <c r="DL60">
        <v>43</v>
      </c>
      <c r="DM60">
        <v>96.930555555599994</v>
      </c>
      <c r="DN60">
        <v>269</v>
      </c>
      <c r="DO60">
        <v>26</v>
      </c>
      <c r="DP60">
        <v>151.7434944238</v>
      </c>
      <c r="DQ60">
        <v>145.30769230769999</v>
      </c>
    </row>
    <row r="61" spans="2:121" x14ac:dyDescent="0.2">
      <c r="F61" t="s">
        <v>60</v>
      </c>
      <c r="G61">
        <v>2889</v>
      </c>
      <c r="H61">
        <v>292.70128072</v>
      </c>
      <c r="I61">
        <v>4621</v>
      </c>
      <c r="J61">
        <v>1335</v>
      </c>
      <c r="K61">
        <v>4399</v>
      </c>
      <c r="L61">
        <v>2695</v>
      </c>
      <c r="M61">
        <v>2880</v>
      </c>
      <c r="N61">
        <v>2451</v>
      </c>
      <c r="O61">
        <v>3646</v>
      </c>
      <c r="P61">
        <v>474</v>
      </c>
      <c r="Q61">
        <v>0</v>
      </c>
      <c r="R61">
        <v>3</v>
      </c>
      <c r="BJ61" t="s">
        <v>548</v>
      </c>
      <c r="BK61" t="s">
        <v>381</v>
      </c>
      <c r="BL61">
        <v>8266</v>
      </c>
      <c r="BM61">
        <v>2222</v>
      </c>
      <c r="BN61">
        <v>97.749455601299999</v>
      </c>
      <c r="BO61">
        <v>14652</v>
      </c>
      <c r="BP61">
        <v>1346</v>
      </c>
      <c r="BQ61">
        <v>134.55746655749999</v>
      </c>
      <c r="BR61">
        <v>120.48514115899999</v>
      </c>
      <c r="BS61">
        <v>7598</v>
      </c>
      <c r="BT61">
        <v>1756</v>
      </c>
      <c r="BU61">
        <v>84.446301658300001</v>
      </c>
      <c r="BV61">
        <v>14829</v>
      </c>
      <c r="BW61">
        <v>1309</v>
      </c>
      <c r="BX61">
        <v>133.7507586486</v>
      </c>
      <c r="BY61">
        <v>110.09854851030001</v>
      </c>
      <c r="CA61" t="s">
        <v>426</v>
      </c>
      <c r="CB61" t="s">
        <v>916</v>
      </c>
      <c r="CC61" t="s">
        <v>1025</v>
      </c>
      <c r="CD61">
        <v>22066</v>
      </c>
      <c r="CE61">
        <v>5064</v>
      </c>
      <c r="CF61">
        <v>90.824118553399998</v>
      </c>
      <c r="CG61">
        <v>41234</v>
      </c>
      <c r="CH61">
        <v>3169</v>
      </c>
      <c r="CI61">
        <v>140.93823058640001</v>
      </c>
      <c r="CJ61">
        <v>133.88166614069999</v>
      </c>
      <c r="CL61" t="s">
        <v>426</v>
      </c>
      <c r="CM61" t="s">
        <v>901</v>
      </c>
      <c r="CN61" t="s">
        <v>902</v>
      </c>
      <c r="CO61">
        <v>2888</v>
      </c>
      <c r="CP61">
        <v>298</v>
      </c>
      <c r="CQ61">
        <v>66.227146814400001</v>
      </c>
      <c r="CR61">
        <v>5568</v>
      </c>
      <c r="CS61">
        <v>404</v>
      </c>
      <c r="CT61">
        <v>92.255208333300004</v>
      </c>
      <c r="CU61">
        <v>103.8440594059</v>
      </c>
      <c r="CW61" t="s">
        <v>426</v>
      </c>
      <c r="CX61" t="s">
        <v>909</v>
      </c>
      <c r="CY61" t="s">
        <v>910</v>
      </c>
      <c r="CZ61">
        <v>685</v>
      </c>
      <c r="DA61">
        <v>198</v>
      </c>
      <c r="DB61">
        <v>95.727007299299999</v>
      </c>
      <c r="DC61">
        <v>977</v>
      </c>
      <c r="DD61">
        <v>79</v>
      </c>
      <c r="DE61">
        <v>155.82190378710001</v>
      </c>
      <c r="DF61">
        <v>149.84810126580001</v>
      </c>
      <c r="DH61" t="s">
        <v>426</v>
      </c>
      <c r="DI61" t="s">
        <v>893</v>
      </c>
      <c r="DJ61" t="s">
        <v>894</v>
      </c>
      <c r="DK61">
        <v>910</v>
      </c>
      <c r="DL61">
        <v>243</v>
      </c>
      <c r="DM61">
        <v>92.998901098900006</v>
      </c>
      <c r="DN61">
        <v>1326</v>
      </c>
      <c r="DO61">
        <v>97</v>
      </c>
      <c r="DP61">
        <v>147.89291101059999</v>
      </c>
      <c r="DQ61">
        <v>142.93814432990001</v>
      </c>
    </row>
    <row r="62" spans="2:121" x14ac:dyDescent="0.2">
      <c r="BJ62" t="s">
        <v>564</v>
      </c>
      <c r="BK62" t="s">
        <v>381</v>
      </c>
      <c r="BL62">
        <v>3740</v>
      </c>
      <c r="BM62">
        <v>805</v>
      </c>
      <c r="BN62">
        <v>92.346791443900003</v>
      </c>
      <c r="BO62">
        <v>9090</v>
      </c>
      <c r="BP62">
        <v>548</v>
      </c>
      <c r="BQ62">
        <v>135.79526952699999</v>
      </c>
      <c r="BR62">
        <v>109.3175182482</v>
      </c>
      <c r="BS62">
        <v>2252</v>
      </c>
      <c r="BT62">
        <v>859</v>
      </c>
      <c r="BU62">
        <v>133.63587921850001</v>
      </c>
      <c r="BV62">
        <v>11912</v>
      </c>
      <c r="BW62">
        <v>890</v>
      </c>
      <c r="BX62">
        <v>159.86710879789999</v>
      </c>
      <c r="BY62">
        <v>136.26966292130001</v>
      </c>
      <c r="CA62" t="s">
        <v>382</v>
      </c>
      <c r="CB62" t="s">
        <v>916</v>
      </c>
      <c r="CC62" t="s">
        <v>1026</v>
      </c>
      <c r="CD62">
        <v>15962</v>
      </c>
      <c r="CE62">
        <v>4638</v>
      </c>
      <c r="CF62">
        <v>98.722653802799996</v>
      </c>
      <c r="CG62">
        <v>29539</v>
      </c>
      <c r="CH62">
        <v>2508</v>
      </c>
      <c r="CI62">
        <v>138.155116964</v>
      </c>
      <c r="CJ62">
        <v>121.2583732057</v>
      </c>
      <c r="CL62" t="s">
        <v>382</v>
      </c>
      <c r="CM62" t="s">
        <v>901</v>
      </c>
      <c r="CN62" t="s">
        <v>903</v>
      </c>
      <c r="CO62">
        <v>1331</v>
      </c>
      <c r="CP62">
        <v>178</v>
      </c>
      <c r="CQ62">
        <v>73.664913598799998</v>
      </c>
      <c r="CR62">
        <v>2823</v>
      </c>
      <c r="CS62">
        <v>197</v>
      </c>
      <c r="CT62">
        <v>94.670917463699993</v>
      </c>
      <c r="CU62">
        <v>97.005076142099995</v>
      </c>
      <c r="CW62" t="s">
        <v>382</v>
      </c>
      <c r="CX62" t="s">
        <v>909</v>
      </c>
      <c r="CY62" t="s">
        <v>911</v>
      </c>
      <c r="CZ62">
        <v>458</v>
      </c>
      <c r="DA62">
        <v>130</v>
      </c>
      <c r="DB62">
        <v>90.360262008700005</v>
      </c>
      <c r="DC62">
        <v>542</v>
      </c>
      <c r="DD62">
        <v>30</v>
      </c>
      <c r="DE62">
        <v>160.5682656827</v>
      </c>
      <c r="DF62">
        <v>169.3</v>
      </c>
      <c r="DH62" t="s">
        <v>382</v>
      </c>
      <c r="DI62" t="s">
        <v>893</v>
      </c>
      <c r="DJ62" t="s">
        <v>895</v>
      </c>
      <c r="DK62">
        <v>440</v>
      </c>
      <c r="DL62">
        <v>108</v>
      </c>
      <c r="DM62">
        <v>90.390909090899996</v>
      </c>
      <c r="DN62">
        <v>665</v>
      </c>
      <c r="DO62">
        <v>40</v>
      </c>
      <c r="DP62">
        <v>149.34586466170001</v>
      </c>
      <c r="DQ62">
        <v>145.52500000000001</v>
      </c>
    </row>
    <row r="63" spans="2:121" x14ac:dyDescent="0.2">
      <c r="BJ63" t="s">
        <v>554</v>
      </c>
      <c r="BK63" t="s">
        <v>381</v>
      </c>
      <c r="BL63">
        <v>6998</v>
      </c>
      <c r="BM63">
        <v>1799</v>
      </c>
      <c r="BN63">
        <v>104.80537296369999</v>
      </c>
      <c r="BO63">
        <v>12445</v>
      </c>
      <c r="BP63">
        <v>812</v>
      </c>
      <c r="BQ63">
        <v>142.9841703495</v>
      </c>
      <c r="BR63">
        <v>157.72167487679999</v>
      </c>
      <c r="BS63">
        <v>6430</v>
      </c>
      <c r="BT63">
        <v>1485</v>
      </c>
      <c r="BU63">
        <v>100.0178849145</v>
      </c>
      <c r="BV63">
        <v>11592</v>
      </c>
      <c r="BW63">
        <v>741</v>
      </c>
      <c r="BX63">
        <v>141.07539682539999</v>
      </c>
      <c r="BY63">
        <v>157.83400809720001</v>
      </c>
      <c r="CA63" t="s">
        <v>394</v>
      </c>
      <c r="CB63" t="s">
        <v>916</v>
      </c>
      <c r="CC63" t="s">
        <v>1027</v>
      </c>
      <c r="CD63">
        <v>3325</v>
      </c>
      <c r="CE63">
        <v>574</v>
      </c>
      <c r="CF63">
        <v>79.672781954900003</v>
      </c>
      <c r="CG63">
        <v>9193</v>
      </c>
      <c r="CH63">
        <v>610</v>
      </c>
      <c r="CI63">
        <v>120.2265854454</v>
      </c>
      <c r="CJ63">
        <v>102.48032786890001</v>
      </c>
      <c r="CL63" t="s">
        <v>394</v>
      </c>
      <c r="CM63" t="s">
        <v>901</v>
      </c>
      <c r="CN63" t="s">
        <v>904</v>
      </c>
      <c r="CO63">
        <v>349</v>
      </c>
      <c r="CP63">
        <v>39</v>
      </c>
      <c r="CQ63">
        <v>64.607449856700001</v>
      </c>
      <c r="CR63">
        <v>1390</v>
      </c>
      <c r="CS63">
        <v>87</v>
      </c>
      <c r="CT63">
        <v>70.6690647482</v>
      </c>
      <c r="CU63">
        <v>65.597701149399995</v>
      </c>
      <c r="CW63" t="s">
        <v>394</v>
      </c>
      <c r="CX63" t="s">
        <v>909</v>
      </c>
      <c r="CY63" t="s">
        <v>912</v>
      </c>
      <c r="CZ63">
        <v>94</v>
      </c>
      <c r="DA63">
        <v>22</v>
      </c>
      <c r="DB63">
        <v>85.329787233999994</v>
      </c>
      <c r="DC63">
        <v>143</v>
      </c>
      <c r="DD63">
        <v>17</v>
      </c>
      <c r="DE63">
        <v>150.88811188810001</v>
      </c>
      <c r="DF63">
        <v>153.1764705882</v>
      </c>
      <c r="DH63" t="s">
        <v>394</v>
      </c>
      <c r="DI63" t="s">
        <v>893</v>
      </c>
      <c r="DJ63" t="s">
        <v>896</v>
      </c>
      <c r="DK63">
        <v>154</v>
      </c>
      <c r="DL63">
        <v>36</v>
      </c>
      <c r="DM63">
        <v>83.058441558400006</v>
      </c>
      <c r="DN63">
        <v>203</v>
      </c>
      <c r="DO63">
        <v>16</v>
      </c>
      <c r="DP63">
        <v>149.15270935960001</v>
      </c>
      <c r="DQ63">
        <v>143.5625</v>
      </c>
    </row>
    <row r="64" spans="2:121" x14ac:dyDescent="0.2">
      <c r="BJ64" t="s">
        <v>550</v>
      </c>
      <c r="BK64" t="s">
        <v>381</v>
      </c>
      <c r="BL64">
        <v>7721</v>
      </c>
      <c r="BM64">
        <v>1584</v>
      </c>
      <c r="BN64">
        <v>81.827094935900007</v>
      </c>
      <c r="BO64">
        <v>17740</v>
      </c>
      <c r="BP64">
        <v>1688</v>
      </c>
      <c r="BQ64">
        <v>124.1655016911</v>
      </c>
      <c r="BR64">
        <v>97.601895734600006</v>
      </c>
      <c r="BS64">
        <v>7604</v>
      </c>
      <c r="BT64">
        <v>1536</v>
      </c>
      <c r="BU64">
        <v>81.020515518099998</v>
      </c>
      <c r="BV64">
        <v>18477</v>
      </c>
      <c r="BW64">
        <v>1683</v>
      </c>
      <c r="BX64">
        <v>129.3114141906</v>
      </c>
      <c r="BY64">
        <v>98.516339869299998</v>
      </c>
      <c r="CA64" t="s">
        <v>428</v>
      </c>
      <c r="CB64" t="s">
        <v>916</v>
      </c>
      <c r="CC64" t="s">
        <v>1028</v>
      </c>
      <c r="CD64">
        <v>2386</v>
      </c>
      <c r="CE64">
        <v>777</v>
      </c>
      <c r="CF64">
        <v>109.55113160099999</v>
      </c>
      <c r="CG64">
        <v>5193</v>
      </c>
      <c r="CH64">
        <v>519</v>
      </c>
      <c r="CI64">
        <v>152.70922395529999</v>
      </c>
      <c r="CJ64">
        <v>137.87668593449999</v>
      </c>
      <c r="CL64" t="s">
        <v>428</v>
      </c>
      <c r="CM64" t="s">
        <v>901</v>
      </c>
      <c r="CN64" t="s">
        <v>905</v>
      </c>
      <c r="CO64">
        <v>461</v>
      </c>
      <c r="CP64">
        <v>64</v>
      </c>
      <c r="CQ64">
        <v>77.039045553099996</v>
      </c>
      <c r="CR64">
        <v>1027</v>
      </c>
      <c r="CS64">
        <v>75</v>
      </c>
      <c r="CT64">
        <v>102.74683544299999</v>
      </c>
      <c r="CU64">
        <v>112.1333333333</v>
      </c>
      <c r="CW64" t="s">
        <v>428</v>
      </c>
      <c r="CX64" t="s">
        <v>909</v>
      </c>
      <c r="CY64" t="s">
        <v>913</v>
      </c>
      <c r="CZ64">
        <v>18</v>
      </c>
      <c r="DA64">
        <v>7</v>
      </c>
      <c r="DB64">
        <v>97.5</v>
      </c>
      <c r="DC64">
        <v>8</v>
      </c>
      <c r="DD64">
        <v>1</v>
      </c>
      <c r="DE64">
        <v>149.375</v>
      </c>
      <c r="DF64">
        <v>191</v>
      </c>
      <c r="DH64" t="s">
        <v>428</v>
      </c>
      <c r="DI64" t="s">
        <v>893</v>
      </c>
      <c r="DJ64" t="s">
        <v>897</v>
      </c>
      <c r="DK64">
        <v>14</v>
      </c>
      <c r="DL64">
        <v>1</v>
      </c>
      <c r="DM64">
        <v>69.214285714300004</v>
      </c>
      <c r="DN64">
        <v>25</v>
      </c>
      <c r="DO64">
        <v>2</v>
      </c>
      <c r="DP64">
        <v>116.72</v>
      </c>
      <c r="DQ64">
        <v>49.5</v>
      </c>
    </row>
    <row r="65" spans="62:121" x14ac:dyDescent="0.2">
      <c r="BJ65" t="s">
        <v>614</v>
      </c>
      <c r="BK65" t="s">
        <v>381</v>
      </c>
      <c r="BL65">
        <v>2385</v>
      </c>
      <c r="BM65">
        <v>777</v>
      </c>
      <c r="BN65">
        <v>110.0587002096</v>
      </c>
      <c r="BO65">
        <v>5137</v>
      </c>
      <c r="BP65">
        <v>520</v>
      </c>
      <c r="BQ65">
        <v>155.51936928169999</v>
      </c>
      <c r="BR65">
        <v>138.5269230769</v>
      </c>
      <c r="BS65">
        <v>2382</v>
      </c>
      <c r="BT65">
        <v>769</v>
      </c>
      <c r="BU65">
        <v>109.9475230898</v>
      </c>
      <c r="BV65">
        <v>5121</v>
      </c>
      <c r="BW65">
        <v>519</v>
      </c>
      <c r="BX65">
        <v>164.8172231986</v>
      </c>
      <c r="BY65">
        <v>138.53179190750001</v>
      </c>
      <c r="CA65" t="s">
        <v>384</v>
      </c>
      <c r="CB65" t="s">
        <v>916</v>
      </c>
      <c r="CC65" t="s">
        <v>1029</v>
      </c>
      <c r="CD65">
        <v>8390</v>
      </c>
      <c r="CE65">
        <v>2330</v>
      </c>
      <c r="CF65">
        <v>99.3947556615</v>
      </c>
      <c r="CG65">
        <v>15673</v>
      </c>
      <c r="CH65">
        <v>1377</v>
      </c>
      <c r="CI65">
        <v>132.2795252983</v>
      </c>
      <c r="CJ65">
        <v>119.87944807549999</v>
      </c>
      <c r="CL65" t="s">
        <v>384</v>
      </c>
      <c r="CM65" t="s">
        <v>901</v>
      </c>
      <c r="CN65" t="s">
        <v>906</v>
      </c>
      <c r="CO65">
        <v>901</v>
      </c>
      <c r="CP65">
        <v>91</v>
      </c>
      <c r="CQ65">
        <v>64.815760266400005</v>
      </c>
      <c r="CR65">
        <v>1653</v>
      </c>
      <c r="CS65">
        <v>118</v>
      </c>
      <c r="CT65">
        <v>92.082274652099997</v>
      </c>
      <c r="CU65">
        <v>107.27118644070001</v>
      </c>
      <c r="CW65" t="s">
        <v>384</v>
      </c>
      <c r="CX65" t="s">
        <v>909</v>
      </c>
      <c r="CY65" t="s">
        <v>914</v>
      </c>
      <c r="CZ65">
        <v>222</v>
      </c>
      <c r="DA65">
        <v>80</v>
      </c>
      <c r="DB65">
        <v>106.88288288290001</v>
      </c>
      <c r="DC65">
        <v>298</v>
      </c>
      <c r="DD65">
        <v>20</v>
      </c>
      <c r="DE65">
        <v>161.66442953020001</v>
      </c>
      <c r="DF65">
        <v>172.4</v>
      </c>
      <c r="DH65" t="s">
        <v>384</v>
      </c>
      <c r="DI65" t="s">
        <v>893</v>
      </c>
      <c r="DJ65" t="s">
        <v>898</v>
      </c>
      <c r="DK65">
        <v>238</v>
      </c>
      <c r="DL65">
        <v>57</v>
      </c>
      <c r="DM65">
        <v>88.911764705899998</v>
      </c>
      <c r="DN65">
        <v>341</v>
      </c>
      <c r="DO65">
        <v>22</v>
      </c>
      <c r="DP65">
        <v>146.5835777126</v>
      </c>
      <c r="DQ65">
        <v>144.2272727273</v>
      </c>
    </row>
    <row r="66" spans="62:121" x14ac:dyDescent="0.2">
      <c r="BJ66" t="s">
        <v>381</v>
      </c>
      <c r="BK66" t="s">
        <v>381</v>
      </c>
      <c r="BL66">
        <v>64401</v>
      </c>
      <c r="BM66">
        <v>16506</v>
      </c>
      <c r="BN66">
        <v>95.742317665900003</v>
      </c>
      <c r="BO66">
        <v>123310</v>
      </c>
      <c r="BP66">
        <v>10059</v>
      </c>
      <c r="BQ66">
        <v>140.58163166</v>
      </c>
      <c r="BR66">
        <v>126.7083209067</v>
      </c>
      <c r="BS66">
        <v>57505</v>
      </c>
      <c r="BT66">
        <v>12846</v>
      </c>
      <c r="BU66">
        <v>87.823145813400004</v>
      </c>
      <c r="BV66">
        <v>118107</v>
      </c>
      <c r="BW66">
        <v>9808</v>
      </c>
      <c r="BX66">
        <v>138.54322775110001</v>
      </c>
      <c r="BY66">
        <v>121.0257952692</v>
      </c>
      <c r="CA66" t="s">
        <v>385</v>
      </c>
      <c r="CB66" t="s">
        <v>916</v>
      </c>
      <c r="CC66" t="s">
        <v>1030</v>
      </c>
      <c r="CD66">
        <v>7942</v>
      </c>
      <c r="CE66">
        <v>1643</v>
      </c>
      <c r="CF66">
        <v>82.586628053400005</v>
      </c>
      <c r="CG66">
        <v>17978</v>
      </c>
      <c r="CH66">
        <v>1681</v>
      </c>
      <c r="CI66">
        <v>121.3473690066</v>
      </c>
      <c r="CJ66">
        <v>95.143367043400005</v>
      </c>
      <c r="CL66" t="s">
        <v>385</v>
      </c>
      <c r="CM66" t="s">
        <v>901</v>
      </c>
      <c r="CN66" t="s">
        <v>907</v>
      </c>
      <c r="CO66">
        <v>676</v>
      </c>
      <c r="CP66">
        <v>94</v>
      </c>
      <c r="CQ66">
        <v>70.664201183399996</v>
      </c>
      <c r="CR66">
        <v>2288</v>
      </c>
      <c r="CS66">
        <v>165</v>
      </c>
      <c r="CT66">
        <v>67.641171328699997</v>
      </c>
      <c r="CU66">
        <v>61.957575757599997</v>
      </c>
      <c r="CW66" t="s">
        <v>385</v>
      </c>
      <c r="CX66" t="s">
        <v>909</v>
      </c>
      <c r="CY66" t="s">
        <v>915</v>
      </c>
      <c r="CZ66">
        <v>220</v>
      </c>
      <c r="DA66">
        <v>82</v>
      </c>
      <c r="DB66">
        <v>102.3545454545</v>
      </c>
      <c r="DC66">
        <v>282</v>
      </c>
      <c r="DD66">
        <v>40</v>
      </c>
      <c r="DE66">
        <v>158.45390070920001</v>
      </c>
      <c r="DF66">
        <v>170.45</v>
      </c>
      <c r="DH66" t="s">
        <v>385</v>
      </c>
      <c r="DI66" t="s">
        <v>893</v>
      </c>
      <c r="DJ66" t="s">
        <v>899</v>
      </c>
      <c r="DK66">
        <v>369</v>
      </c>
      <c r="DL66">
        <v>102</v>
      </c>
      <c r="DM66">
        <v>94.626016260200004</v>
      </c>
      <c r="DN66">
        <v>534</v>
      </c>
      <c r="DO66">
        <v>32</v>
      </c>
      <c r="DP66">
        <v>146.9812734082</v>
      </c>
      <c r="DQ66">
        <v>138.75</v>
      </c>
    </row>
    <row r="67" spans="62:121" x14ac:dyDescent="0.2">
      <c r="BJ67" t="s">
        <v>542</v>
      </c>
      <c r="BK67" t="s">
        <v>381</v>
      </c>
      <c r="BL67">
        <v>20171</v>
      </c>
      <c r="BM67">
        <v>4851</v>
      </c>
      <c r="BN67">
        <v>93.102771305299996</v>
      </c>
      <c r="BO67">
        <v>37702</v>
      </c>
      <c r="BP67">
        <v>2893</v>
      </c>
      <c r="BQ67">
        <v>144.89077502520001</v>
      </c>
      <c r="BR67">
        <v>139.1513999309</v>
      </c>
      <c r="BS67">
        <v>19400</v>
      </c>
      <c r="BT67">
        <v>4263</v>
      </c>
      <c r="BU67">
        <v>84.952061855699995</v>
      </c>
      <c r="BV67">
        <v>34602</v>
      </c>
      <c r="BW67">
        <v>2784</v>
      </c>
      <c r="BX67">
        <v>134.41066990350001</v>
      </c>
      <c r="BY67">
        <v>128.38397988509999</v>
      </c>
      <c r="CA67" t="s">
        <v>381</v>
      </c>
      <c r="CB67" t="s">
        <v>916</v>
      </c>
      <c r="CD67">
        <v>67144</v>
      </c>
      <c r="CE67">
        <v>16783</v>
      </c>
      <c r="CF67">
        <v>93.969602645099997</v>
      </c>
      <c r="CG67">
        <v>131820</v>
      </c>
      <c r="CH67">
        <v>10697</v>
      </c>
      <c r="CI67">
        <v>135.4632225762</v>
      </c>
      <c r="CJ67">
        <v>122.5954005796</v>
      </c>
      <c r="CL67" t="s">
        <v>381</v>
      </c>
      <c r="CM67" t="s">
        <v>901</v>
      </c>
      <c r="CO67">
        <v>7253</v>
      </c>
      <c r="CP67">
        <v>867</v>
      </c>
      <c r="CQ67">
        <v>69.125878946599997</v>
      </c>
      <c r="CR67">
        <v>17306</v>
      </c>
      <c r="CS67">
        <v>1223</v>
      </c>
      <c r="CT67">
        <v>84.465561077100006</v>
      </c>
      <c r="CU67">
        <v>90.759607522500005</v>
      </c>
      <c r="CW67" t="s">
        <v>381</v>
      </c>
      <c r="CX67" t="s">
        <v>909</v>
      </c>
      <c r="CZ67">
        <v>1863</v>
      </c>
      <c r="DA67">
        <v>567</v>
      </c>
      <c r="DB67">
        <v>96.120236178200003</v>
      </c>
      <c r="DC67">
        <v>2472</v>
      </c>
      <c r="DD67">
        <v>211</v>
      </c>
      <c r="DE67">
        <v>157.68608414240001</v>
      </c>
      <c r="DF67">
        <v>160.4028436019</v>
      </c>
      <c r="DH67" t="s">
        <v>381</v>
      </c>
      <c r="DI67" t="s">
        <v>893</v>
      </c>
      <c r="DK67">
        <v>2269</v>
      </c>
      <c r="DL67">
        <v>590</v>
      </c>
      <c r="DM67">
        <v>91.757161745299996</v>
      </c>
      <c r="DN67">
        <v>3363</v>
      </c>
      <c r="DO67">
        <v>235</v>
      </c>
      <c r="DP67">
        <v>148.0550104074</v>
      </c>
      <c r="DQ67">
        <v>142.43829787230001</v>
      </c>
    </row>
    <row r="68" spans="62:121" x14ac:dyDescent="0.2">
      <c r="BJ68" t="s">
        <v>308</v>
      </c>
      <c r="BK68" t="s">
        <v>696</v>
      </c>
      <c r="BL68">
        <v>7477</v>
      </c>
      <c r="BM68">
        <v>1728</v>
      </c>
      <c r="BN68">
        <v>84.161428380399997</v>
      </c>
      <c r="BO68">
        <v>12555</v>
      </c>
      <c r="BP68">
        <v>1025</v>
      </c>
      <c r="BQ68">
        <v>135.3641577061</v>
      </c>
      <c r="BR68">
        <v>121.87414634149999</v>
      </c>
      <c r="BS68">
        <v>2131</v>
      </c>
      <c r="BT68">
        <v>995</v>
      </c>
      <c r="BU68">
        <v>115.48662599719999</v>
      </c>
      <c r="BV68">
        <v>2744</v>
      </c>
      <c r="BW68">
        <v>172</v>
      </c>
      <c r="BX68">
        <v>139.28352769680001</v>
      </c>
      <c r="BY68">
        <v>156.2441860465</v>
      </c>
      <c r="CA68" t="s">
        <v>699</v>
      </c>
      <c r="CD68">
        <v>349601</v>
      </c>
      <c r="CE68">
        <v>79067</v>
      </c>
      <c r="CF68">
        <v>88.468505524899996</v>
      </c>
      <c r="CG68">
        <v>688083</v>
      </c>
      <c r="CH68">
        <v>55370</v>
      </c>
      <c r="CI68">
        <v>125.3462794459</v>
      </c>
      <c r="CJ68">
        <v>117.2002889651</v>
      </c>
      <c r="CL68" t="s">
        <v>699</v>
      </c>
      <c r="CO68">
        <v>349601</v>
      </c>
      <c r="CP68">
        <v>79067</v>
      </c>
      <c r="CQ68">
        <v>88.468505524899996</v>
      </c>
      <c r="CR68">
        <v>688083</v>
      </c>
      <c r="CS68">
        <v>55370</v>
      </c>
      <c r="CT68">
        <v>125.3462794459</v>
      </c>
      <c r="CU68">
        <v>117.2002889651</v>
      </c>
      <c r="CW68" t="s">
        <v>699</v>
      </c>
      <c r="CZ68">
        <v>349601</v>
      </c>
      <c r="DA68">
        <v>79067</v>
      </c>
      <c r="DB68">
        <v>88.468505524899996</v>
      </c>
      <c r="DC68">
        <v>688083</v>
      </c>
      <c r="DD68">
        <v>55370</v>
      </c>
      <c r="DE68">
        <v>125.3462794459</v>
      </c>
      <c r="DF68">
        <v>117.2002889651</v>
      </c>
      <c r="DH68" t="s">
        <v>699</v>
      </c>
      <c r="DK68">
        <v>349601</v>
      </c>
      <c r="DL68">
        <v>79067</v>
      </c>
      <c r="DM68">
        <v>88.468505524899996</v>
      </c>
      <c r="DN68">
        <v>688083</v>
      </c>
      <c r="DO68">
        <v>55370</v>
      </c>
      <c r="DP68">
        <v>125.3462794459</v>
      </c>
      <c r="DQ68">
        <v>117.2002889651</v>
      </c>
    </row>
    <row r="69" spans="62:121" x14ac:dyDescent="0.2">
      <c r="BJ69" t="s">
        <v>211</v>
      </c>
      <c r="BK69" t="s">
        <v>696</v>
      </c>
      <c r="BL69">
        <v>55</v>
      </c>
      <c r="BM69">
        <v>14</v>
      </c>
      <c r="BN69">
        <v>84.181818181799997</v>
      </c>
      <c r="BO69">
        <v>113</v>
      </c>
      <c r="BP69">
        <v>6</v>
      </c>
      <c r="BQ69">
        <v>133.8407079646</v>
      </c>
      <c r="BR69">
        <v>151.8333333333</v>
      </c>
      <c r="BS69">
        <v>2857</v>
      </c>
      <c r="BT69">
        <v>297</v>
      </c>
      <c r="BU69">
        <v>63.827791389600002</v>
      </c>
      <c r="BV69">
        <v>6260</v>
      </c>
      <c r="BW69">
        <v>584</v>
      </c>
      <c r="BX69">
        <v>122.7484025559</v>
      </c>
      <c r="BY69">
        <v>99.642123287700002</v>
      </c>
    </row>
    <row r="70" spans="62:121" x14ac:dyDescent="0.2">
      <c r="BJ70" t="s">
        <v>696</v>
      </c>
      <c r="BK70" t="s">
        <v>696</v>
      </c>
      <c r="BL70">
        <v>8918</v>
      </c>
      <c r="BM70">
        <v>2116</v>
      </c>
      <c r="BN70">
        <v>85.696456604600002</v>
      </c>
      <c r="BO70">
        <v>15103</v>
      </c>
      <c r="BP70">
        <v>1152</v>
      </c>
      <c r="BQ70">
        <v>137.5370456201</v>
      </c>
      <c r="BR70">
        <v>124.9652777778</v>
      </c>
      <c r="BS70">
        <v>8918</v>
      </c>
      <c r="BT70">
        <v>2116</v>
      </c>
      <c r="BU70">
        <v>85.696456604600002</v>
      </c>
      <c r="BV70">
        <v>15103</v>
      </c>
      <c r="BW70">
        <v>1152</v>
      </c>
      <c r="BX70">
        <v>137.5370456201</v>
      </c>
      <c r="BY70">
        <v>124.9652777778</v>
      </c>
    </row>
    <row r="71" spans="62:121" x14ac:dyDescent="0.2">
      <c r="BJ71" t="s">
        <v>213</v>
      </c>
      <c r="BK71" t="s">
        <v>696</v>
      </c>
      <c r="BL71">
        <v>1386</v>
      </c>
      <c r="BM71">
        <v>374</v>
      </c>
      <c r="BN71">
        <v>94.037518037500007</v>
      </c>
      <c r="BO71">
        <v>2435</v>
      </c>
      <c r="BP71">
        <v>121</v>
      </c>
      <c r="BQ71">
        <v>148.9121149897</v>
      </c>
      <c r="BR71">
        <v>149.8181818182</v>
      </c>
      <c r="BS71">
        <v>3930</v>
      </c>
      <c r="BT71">
        <v>824</v>
      </c>
      <c r="BU71">
        <v>85.440966921099999</v>
      </c>
      <c r="BV71">
        <v>6099</v>
      </c>
      <c r="BW71">
        <v>396</v>
      </c>
      <c r="BX71">
        <v>151.93031644530001</v>
      </c>
      <c r="BY71">
        <v>148.7247474747</v>
      </c>
    </row>
    <row r="72" spans="62:121" x14ac:dyDescent="0.2">
      <c r="BJ72" t="s">
        <v>209</v>
      </c>
      <c r="BK72" t="s">
        <v>697</v>
      </c>
      <c r="BL72">
        <v>6274</v>
      </c>
      <c r="BM72">
        <v>736</v>
      </c>
      <c r="BN72">
        <v>63.367548613300002</v>
      </c>
      <c r="BO72">
        <v>22589</v>
      </c>
      <c r="BP72">
        <v>1582</v>
      </c>
      <c r="BQ72">
        <v>71.028288104799998</v>
      </c>
      <c r="BR72">
        <v>70.981036662500003</v>
      </c>
      <c r="BS72">
        <v>6286</v>
      </c>
      <c r="BT72">
        <v>732</v>
      </c>
      <c r="BU72">
        <v>63.076201081800001</v>
      </c>
      <c r="BV72">
        <v>22708</v>
      </c>
      <c r="BW72">
        <v>1589</v>
      </c>
      <c r="BX72">
        <v>71.229390523199996</v>
      </c>
      <c r="BY72">
        <v>71.046570169899994</v>
      </c>
    </row>
    <row r="73" spans="62:121" x14ac:dyDescent="0.2">
      <c r="BJ73" t="s">
        <v>224</v>
      </c>
      <c r="BK73" t="s">
        <v>697</v>
      </c>
      <c r="BL73">
        <v>822</v>
      </c>
      <c r="BM73">
        <v>412</v>
      </c>
      <c r="BN73">
        <v>173.61800486620001</v>
      </c>
      <c r="BO73">
        <v>2896</v>
      </c>
      <c r="BP73">
        <v>252</v>
      </c>
      <c r="BQ73">
        <v>56.128107734799997</v>
      </c>
      <c r="BR73">
        <v>64.642857142899999</v>
      </c>
      <c r="BS73">
        <v>717</v>
      </c>
      <c r="BT73">
        <v>400</v>
      </c>
      <c r="BU73">
        <v>191.48675034870001</v>
      </c>
      <c r="BV73">
        <v>2416</v>
      </c>
      <c r="BW73">
        <v>212</v>
      </c>
      <c r="BX73">
        <v>43.072019867500003</v>
      </c>
      <c r="BY73">
        <v>51.707547169800002</v>
      </c>
    </row>
    <row r="74" spans="62:121" x14ac:dyDescent="0.2">
      <c r="BJ74" t="s">
        <v>210</v>
      </c>
      <c r="BK74" t="s">
        <v>697</v>
      </c>
      <c r="BL74">
        <v>13126</v>
      </c>
      <c r="BM74">
        <v>1500</v>
      </c>
      <c r="BN74">
        <v>66.809005028200005</v>
      </c>
      <c r="BO74">
        <v>25405</v>
      </c>
      <c r="BP74">
        <v>1845</v>
      </c>
      <c r="BQ74">
        <v>95.3804762842</v>
      </c>
      <c r="BR74">
        <v>108.6520325203</v>
      </c>
      <c r="BS74">
        <v>13190</v>
      </c>
      <c r="BT74">
        <v>1521</v>
      </c>
      <c r="BU74">
        <v>66.962926459399995</v>
      </c>
      <c r="BV74">
        <v>25569</v>
      </c>
      <c r="BW74">
        <v>1859</v>
      </c>
      <c r="BX74">
        <v>95.816261879600006</v>
      </c>
      <c r="BY74">
        <v>109.31737493280001</v>
      </c>
    </row>
    <row r="75" spans="62:121" x14ac:dyDescent="0.2">
      <c r="BJ75" t="s">
        <v>212</v>
      </c>
      <c r="BK75" t="s">
        <v>697</v>
      </c>
      <c r="BL75">
        <v>8123</v>
      </c>
      <c r="BM75">
        <v>510</v>
      </c>
      <c r="BN75">
        <v>53.890065246799999</v>
      </c>
      <c r="BO75">
        <v>28135</v>
      </c>
      <c r="BP75">
        <v>1976</v>
      </c>
      <c r="BQ75">
        <v>68.027474675700006</v>
      </c>
      <c r="BR75">
        <v>69.715587044499998</v>
      </c>
      <c r="BS75">
        <v>8151</v>
      </c>
      <c r="BT75">
        <v>504</v>
      </c>
      <c r="BU75">
        <v>53.675377254300003</v>
      </c>
      <c r="BV75">
        <v>28332</v>
      </c>
      <c r="BW75">
        <v>1995</v>
      </c>
      <c r="BX75">
        <v>68.213821826900002</v>
      </c>
      <c r="BY75">
        <v>70.038596491199996</v>
      </c>
    </row>
    <row r="76" spans="62:121" x14ac:dyDescent="0.2">
      <c r="BJ76" t="s">
        <v>697</v>
      </c>
      <c r="BK76" t="s">
        <v>697</v>
      </c>
      <c r="BL76">
        <v>28345</v>
      </c>
      <c r="BM76">
        <v>3158</v>
      </c>
      <c r="BN76">
        <v>65.442441347699997</v>
      </c>
      <c r="BO76">
        <v>79025</v>
      </c>
      <c r="BP76">
        <v>5655</v>
      </c>
      <c r="BQ76">
        <v>77.242632078499994</v>
      </c>
      <c r="BR76">
        <v>82.5469496021</v>
      </c>
      <c r="BS76">
        <v>28344</v>
      </c>
      <c r="BT76">
        <v>3157</v>
      </c>
      <c r="BU76">
        <v>65.429791137500004</v>
      </c>
      <c r="BV76">
        <v>79025</v>
      </c>
      <c r="BW76">
        <v>5655</v>
      </c>
      <c r="BX76">
        <v>77.242632078499994</v>
      </c>
      <c r="BY76">
        <v>82.5469496021</v>
      </c>
    </row>
    <row r="77" spans="62:121" x14ac:dyDescent="0.2">
      <c r="BJ77" t="s">
        <v>307</v>
      </c>
      <c r="BK77" t="s">
        <v>698</v>
      </c>
      <c r="BL77">
        <v>5998</v>
      </c>
      <c r="BM77">
        <v>1602</v>
      </c>
      <c r="BN77">
        <v>87.844448149399994</v>
      </c>
      <c r="BO77">
        <v>8242</v>
      </c>
      <c r="BP77">
        <v>1015</v>
      </c>
      <c r="BQ77">
        <v>147.00691579709999</v>
      </c>
      <c r="BR77">
        <v>135.85320197039999</v>
      </c>
      <c r="BS77">
        <v>2345</v>
      </c>
      <c r="BT77">
        <v>945</v>
      </c>
      <c r="BU77">
        <v>103.6963752665</v>
      </c>
      <c r="BV77">
        <v>1972</v>
      </c>
      <c r="BW77">
        <v>644</v>
      </c>
      <c r="BX77">
        <v>140.51622718050001</v>
      </c>
      <c r="BY77">
        <v>140.0403726708</v>
      </c>
    </row>
    <row r="78" spans="62:121" x14ac:dyDescent="0.2">
      <c r="BJ78" t="s">
        <v>957</v>
      </c>
      <c r="BK78" t="s">
        <v>698</v>
      </c>
      <c r="BL78">
        <v>1239</v>
      </c>
      <c r="BM78">
        <v>208</v>
      </c>
      <c r="BN78">
        <v>72.596448749000004</v>
      </c>
      <c r="BO78">
        <v>2672</v>
      </c>
      <c r="BP78">
        <v>244</v>
      </c>
      <c r="BQ78">
        <v>131.246257485</v>
      </c>
      <c r="BR78">
        <v>132.25</v>
      </c>
      <c r="BS78">
        <v>3256</v>
      </c>
      <c r="BT78">
        <v>464</v>
      </c>
      <c r="BU78">
        <v>67.964680589699995</v>
      </c>
      <c r="BV78">
        <v>5720</v>
      </c>
      <c r="BW78">
        <v>506</v>
      </c>
      <c r="BX78">
        <v>131.3342657343</v>
      </c>
      <c r="BY78">
        <v>119.4881422925</v>
      </c>
    </row>
    <row r="79" spans="62:121" x14ac:dyDescent="0.2">
      <c r="BJ79" t="s">
        <v>698</v>
      </c>
      <c r="BK79" t="s">
        <v>698</v>
      </c>
      <c r="BL79">
        <v>8495</v>
      </c>
      <c r="BM79">
        <v>2239</v>
      </c>
      <c r="BN79">
        <v>86.990700411999995</v>
      </c>
      <c r="BO79">
        <v>13056</v>
      </c>
      <c r="BP79">
        <v>1483</v>
      </c>
      <c r="BQ79">
        <v>145.3280484069</v>
      </c>
      <c r="BR79">
        <v>137.26230613620001</v>
      </c>
      <c r="BS79">
        <v>8495</v>
      </c>
      <c r="BT79">
        <v>2239</v>
      </c>
      <c r="BU79">
        <v>86.990700411999995</v>
      </c>
      <c r="BV79">
        <v>13056</v>
      </c>
      <c r="BW79">
        <v>1483</v>
      </c>
      <c r="BX79">
        <v>145.3280484069</v>
      </c>
      <c r="BY79">
        <v>137.26230613620001</v>
      </c>
    </row>
    <row r="80" spans="62:121" x14ac:dyDescent="0.2">
      <c r="BJ80" t="s">
        <v>958</v>
      </c>
      <c r="BK80" t="s">
        <v>698</v>
      </c>
      <c r="BL80">
        <v>1258</v>
      </c>
      <c r="BM80">
        <v>429</v>
      </c>
      <c r="BN80">
        <v>97.096979332299995</v>
      </c>
      <c r="BO80">
        <v>2142</v>
      </c>
      <c r="BP80">
        <v>224</v>
      </c>
      <c r="BQ80">
        <v>156.43417366950001</v>
      </c>
      <c r="BR80">
        <v>149.1071428571</v>
      </c>
      <c r="BS80">
        <v>2894</v>
      </c>
      <c r="BT80">
        <v>830</v>
      </c>
      <c r="BU80">
        <v>94.860055286800005</v>
      </c>
      <c r="BV80">
        <v>5364</v>
      </c>
      <c r="BW80">
        <v>333</v>
      </c>
      <c r="BX80">
        <v>162.01957494409999</v>
      </c>
      <c r="BY80">
        <v>158.89789789790001</v>
      </c>
    </row>
    <row r="81" spans="62:77" x14ac:dyDescent="0.2">
      <c r="BJ81" t="s">
        <v>699</v>
      </c>
      <c r="BL81">
        <v>349601</v>
      </c>
      <c r="BM81">
        <v>79067</v>
      </c>
      <c r="BN81" s="153">
        <v>88.468505524899996</v>
      </c>
      <c r="BO81">
        <v>688083</v>
      </c>
      <c r="BP81">
        <v>55370</v>
      </c>
      <c r="BQ81">
        <v>125.3462794459</v>
      </c>
      <c r="BR81">
        <v>117.2002889651</v>
      </c>
      <c r="BS81">
        <v>349601</v>
      </c>
      <c r="BT81">
        <v>79067</v>
      </c>
      <c r="BU81">
        <v>88.468505524899996</v>
      </c>
      <c r="BV81">
        <v>688083</v>
      </c>
      <c r="BW81">
        <v>55370</v>
      </c>
      <c r="BX81">
        <v>125.3462794459</v>
      </c>
      <c r="BY81">
        <v>117.2002889651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349601</CP_Inventory>
    <Fiscal_Year xmlns="c9744be7-b815-40bc-84fa-afc9c406d9bc">2016</Fiscal_Year>
    <CP_Backlog xmlns="c9744be7-b815-40bc-84fa-afc9c406d9bc">79067</CP_Backlog>
    <Creation_date xmlns="c9744be7-b815-40bc-84fa-afc9c406d9bc">2016-04-18T00:00:00</Creation_date>
    <Data_date xmlns="c9744be7-b815-40bc-84fa-afc9c406d9bc">2016-04-16T00:00:00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fef9c9dc-374b-4157-9e06-089f148416e5"/>
    <ds:schemaRef ds:uri="http://www.w3.org/XML/1998/namespace"/>
    <ds:schemaRef ds:uri="http://schemas.openxmlformats.org/package/2006/metadata/core-properties"/>
    <ds:schemaRef ds:uri="c9744be7-b815-40bc-84fa-afc9c406d9bc"/>
    <ds:schemaRef ds:uri="http://purl.org/dc/te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18,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2016-04-18T12:59:25Z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