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<sst xmlns="http://schemas.openxmlformats.org/spreadsheetml/2006/main" count="4089" uniqueCount="1064">
  <si>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</si>
  <si>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</si>
  <si>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</si>
  <si>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</si>
  <si>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</si>
  <si>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</si>
  <si>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</si>
  <si>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</si>
  <si>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</si>
  <si>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</si>
  <si>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</si>
  <si>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</si>
  <si>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</si>
  <si>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</si>
  <si>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</si>
  <si>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</si>
  <si>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</si>
  <si>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</si>
  <si>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</si>
  <si>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</si>
  <si>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</si>
  <si>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</si>
  <si>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</si>
  <si>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</si>
  <si>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</si>
  <si>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</si>
  <si>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</si>
  <si>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</si>
  <si>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</si>
  <si>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</si>
  <si>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</si>
  <si>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</si>
  <si>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</si>
  <si>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</si>
  <si>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</si>
  <si>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</si>
  <si>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</si>
  <si>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</si>
  <si>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</si>
  <si>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</si>
  <si>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</si>
  <si>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</si>
  <si>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</si>
  <si>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</si>
  <si>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</si>
  <si>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</si>
  <si>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</si>
  <si>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</si>
  <si>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</si>
  <si>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</si>
  <si>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</si>
  <si>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</si>
  <si>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</si>
  <si>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</si>
  <si>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</si>
  <si>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</si>
  <si>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</si>
  <si>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</si>
  <si>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</si>
  <si>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</si>
  <si>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</si>
  <si>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</si>
  <si>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</si>
  <si>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</si>
  <si>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</si>
  <si>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</si>
  <si>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</si>
  <si>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</si>
  <si>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</si>
  <si>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</si>
  <si>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</si>
  <si>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</si>
  <si>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</si>
  <si>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</si>
  <si>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</si>
  <si>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</si>
  <si>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</si>
  <si>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</si>
  <si>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</si>
  <si>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</si>
  <si>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</si>
  <si>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</si>
  <si>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</si>
  <si>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</si>
  <si>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</si>
  <si>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</si>
  <si>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</si>
  <si>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</si>
  <si>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</si>
  <si>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</si>
  <si>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</si>
  <si>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</si>
  <si>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</si>
  <si>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</si>
  <si>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</si>
  <si>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</si>
  <si>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</si>
  <si>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</si>
  <si>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</si>
  <si>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</si>
  <si>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</si>
  <si>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</si>
  <si>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</si>
  <si>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</si>
  <si>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</si>
  <si>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</si>
  <si>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</si>
  <si>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</si>
  <si>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</si>
  <si>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</si>
  <si>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</si>
  <si>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</si>
  <si>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</si>
  <si>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</si>
  <si>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</si>
  <si>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</si>
  <si>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</si>
  <si>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</si>
  <si>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</si>
  <si>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</si>
  <si>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</si>
  <si>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</si>
  <si>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</si>
  <si>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</si>
  <si>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</si>
  <si>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</si>
  <si>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</si>
  <si>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</si>
  <si>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</si>
  <si>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</si>
  <si>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</si>
  <si>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</si>
  <si>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</si>
  <si>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</si>
  <si>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</si>
  <si>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</si>
  <si>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</si>
  <si>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</si>
  <si>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</si>
  <si>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</si>
  <si>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</si>
  <si>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</si>
  <si>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</si>
  <si>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</si>
  <si>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</si>
  <si>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</si>
  <si>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</si>
  <si>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</si>
  <si>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</si>
  <si>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</si>
  <si>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</si>
  <si>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</si>
  <si>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</si>
  <si>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</si>
  <si>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</si>
  <si>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</si>
  <si>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</si>
  <si>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</si>
  <si>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</si>
  <si>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</si>
  <si>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</si>
  <si>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</si>
  <si>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</si>
  <si>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</si>
  <si>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</si>
  <si>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</si>
  <si>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</si>
  <si>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</si>
  <si>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</si>
  <si>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</si>
  <si>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</si>
  <si>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</si>
  <si>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</si>
  <si>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</si>
  <si>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</si>
  <si>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</si>
  <si>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</si>
  <si>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</si>
  <si>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</si>
  <si>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</si>
  <si>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</si>
  <si>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</si>
  <si>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</si>
  <si>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</si>
  <si>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</si>
  <si>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</si>
  <si>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</si>
  <si>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</si>
  <si>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</si>
  <si>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</si>
  <si>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</si>
  <si>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</si>
  <si>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</si>
  <si>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</si>
  <si>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</si>
  <si>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</si>
  <si>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</si>
  <si>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</si>
  <si>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</si>
  <si>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</si>
  <si>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</si>
  <si>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</si>
  <si>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</si>
  <si>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</si>
  <si>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</si>
  <si>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</si>
  <si>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</si>
  <si>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</si>
  <si>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</si>
  <si>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</si>
  <si>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</si>
  <si>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</si>
  <si>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</si>
  <si>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</si>
  <si>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</si>
  <si>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</si>
  <si>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</si>
  <si>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</si>
  <si>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</si>
  <si>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</si>
  <si>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</si>
  <si>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</si>
  <si>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</si>
  <si>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</si>
  <si>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</si>
  <si>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</si>
  <si>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</si>
  <si>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</si>
  <si>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</si>
  <si>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</si>
  <si>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</si>
  <si>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</si>
  <si>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</si>
  <si>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</si>
  <si>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</si>
  <si>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</si>
  <si>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</si>
  <si>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</si>
  <si>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</si>
  <si>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</si>
  <si>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</si>
  <si>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</si>
  <si>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</si>
  <si>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</si>
  <si>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</si>
  <si>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</si>
  <si>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</si>
  <si>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</si>
  <si>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</si>
  <si>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</si>
  <si>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</si>
  <si>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</si>
  <si>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</si>
  <si>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</si>
  <si>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</si>
  <si>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</si>
  <si>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</si>
  <si>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</si>
  <si>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</si>
  <si>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</si>
  <si>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</si>
  <si>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</si>
  <si>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</si>
  <si>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</si>
  <si>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</si>
  <si>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</si>
  <si>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</si>
  <si>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</si>
  <si>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</si>
  <si>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</si>
  <si>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</si>
  <si>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</si>
  <si>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</si>
  <si>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</si>
  <si>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</si>
  <si>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</si>
  <si>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</si>
  <si>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</si>
  <si>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</si>
  <si>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</si>
  <si>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</si>
  <si>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</si>
  <si>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</si>
  <si>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</si>
  <si>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</si>
  <si>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</si>
  <si>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</si>
  <si>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</si>
  <si>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</si>
  <si>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</si>
  <si>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</si>
  <si>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</si>
  <si>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</si>
  <si>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</si>
  <si>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</si>
  <si>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</si>
  <si>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</si>
  <si>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</si>
  <si>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</si>
  <si>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</si>
  <si>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</si>
  <si>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</si>
  <si>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</si>
  <si>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</si>
  <si>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</si>
  <si>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</si>
  <si>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</si>
  <si>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</si>
  <si>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</si>
  <si>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</si>
  <si>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</si>
  <si>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</si>
  <si>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</si>
  <si>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</si>
  <si>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</si>
  <si>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</si>
  <si>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</si>
  <si>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</si>
  <si>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</si>
  <si>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</si>
  <si>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</si>
  <si>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</si>
  <si>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</si>
  <si>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</si>
  <si>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</si>
  <si>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</si>
  <si>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</si>
  <si>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</si>
  <si>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</si>
  <si>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</si>
  <si>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</si>
  <si>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</si>
  <si>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</si>
  <si>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</si>
  <si>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</si>
  <si>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</si>
  <si>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</si>
  <si>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</si>
  <si>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</si>
  <si>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</si>
  <si>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</si>
  <si>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</si>
  <si>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</si>
  <si>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</si>
  <si>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</si>
  <si>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</si>
  <si>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</si>
  <si>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</si>
  <si>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</si>
  <si>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</si>
  <si>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</si>
  <si>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</si>
  <si>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</si>
  <si>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</si>
  <si>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</si>
  <si>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</si>
  <si>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</si>
  <si>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</si>
  <si>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</si>
  <si>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</si>
  <si>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</si>
  <si>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</si>
  <si>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</si>
  <si>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</si>
  <si>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</si>
  <si>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</si>
  <si>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</si>
  <si>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</si>
  <si>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</si>
  <si>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</si>
  <si>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</si>
  <si>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</si>
  <si>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</si>
  <si>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</si>
  <si>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</si>
  <si>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</si>
  <si>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</si>
  <si>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</si>
  <si>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</si>
  <si>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</si>
  <si>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</si>
  <si>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</si>
  <si>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</si>
  <si>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</si>
  <si>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</si>
  <si>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</si>
  <si>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</si>
  <si>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</si>
  <si>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</si>
  <si>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</si>
  <si>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</si>
  <si>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</si>
  <si>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</si>
  <si>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</si>
  <si>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</si>
  <si>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</si>
  <si>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</si>
  <si>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</si>
  <si>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</si>
  <si>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</si>
  <si>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</si>
  <si>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</si>
  <si>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</si>
  <si>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</si>
  <si>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</si>
  <si>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</si>
  <si>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</si>
  <si>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</si>
  <si>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</si>
  <si>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</si>
  <si>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</si>
  <si>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</si>
  <si>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</si>
  <si>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</si>
  <si>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</si>
  <si>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</si>
  <si>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</si>
  <si>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</si>
  <si>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</si>
  <si>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</si>
  <si>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</si>
  <si>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</si>
  <si>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</si>
  <si>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</si>
  <si>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</si>
  <si>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</si>
  <si>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</si>
  <si>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</si>
  <si>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</si>
  <si>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</si>
  <si>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</si>
  <si>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</si>
  <si>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</si>
  <si>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</si>
  <si>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</si>
  <si>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</si>
  <si>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</si>
  <si>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</si>
  <si>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</si>
  <si>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</si>
  <si>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</si>
  <si>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</si>
  <si>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</si>
  <si>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</si>
  <si>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</si>
  <si>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</si>
  <si>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</si>
  <si>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</si>
  <si>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</si>
  <si>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</si>
  <si>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</si>
  <si>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</si>
  <si>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</si>
  <si>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</si>
  <si>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</si>
  <si>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</si>
  <si>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</si>
  <si>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</si>
  <si>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</si>
  <si>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</si>
  <si>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</si>
  <si>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</si>
  <si>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</si>
  <si>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</si>
  <si>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</si>
  <si>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</si>
  <si>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</si>
  <si>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</si>
  <si>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</si>
  <si>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</si>
  <si>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</si>
  <si>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</si>
  <si>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</si>
  <si>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</si>
  <si>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</si>
  <si>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</si>
  <si>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</si>
  <si>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</si>
  <si>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</si>
  <si>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</si>
  <si>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</si>
  <si>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</si>
  <si>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</si>
  <si>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</si>
  <si>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</si>
  <si>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</si>
  <si>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</si>
  <si>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</si>
  <si>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</si>
  <si>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</si>
  <si>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</si>
  <si>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</si>
  <si>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</si>
  <si>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</si>
  <si>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</si>
  <si>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</si>
  <si>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</si>
  <si>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</si>
  <si>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</si>
  <si>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</si>
  <si>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</si>
  <si>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</si>
  <si>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</si>
  <si>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</si>
  <si>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</si>
  <si>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</si>
  <si>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</si>
  <si>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</si>
  <si>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</si>
  <si>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</si>
  <si>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</si>
  <si>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</si>
  <si>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</si>
  <si>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</si>
  <si>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</si>
  <si>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</si>
  <si>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</si>
  <si>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</si>
  <si>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</si>
  <si>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</si>
  <si>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</si>
  <si>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</si>
  <si>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</si>
  <si>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</si>
  <si>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</si>
  <si>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</si>
  <si>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</si>
  <si>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</si>
  <si>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</si>
  <si>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</si>
  <si>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</si>
  <si>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</si>
  <si>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</si>
  <si>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</si>
  <si>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</si>
  <si>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</si>
  <si>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</si>
  <si>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</si>
  <si>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</si>
  <si>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</si>
  <si>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</si>
  <si>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</si>
  <si>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</si>
  <si>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</si>
  <si>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</si>
  <si>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</si>
  <si>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</si>
  <si>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</si>
  <si>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</si>
  <si>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</si>
  <si>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</si>
  <si>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</si>
  <si>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</si>
  <si>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</si>
  <si>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</si>
  <si>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</si>
  <si>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</si>
  <si>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</si>
  <si>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</si>
  <si>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</si>
  <si>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</si>
  <si>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</si>
  <si>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</si>
  <si>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</si>
  <si>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</si>
  <si>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</si>
  <si>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</si>
  <si>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</si>
  <si>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</si>
  <si>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</si>
  <si>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</si>
  <si>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</si>
  <si>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</si>
  <si>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</si>
  <si>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</si>
  <si>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</si>
  <si>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</si>
  <si>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</si>
  <si>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</si>
  <si>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</si>
  <si>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</si>
  <si>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</si>
  <si>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</si>
  <si>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</si>
  <si>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</si>
  <si>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</si>
  <si>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</si>
  <si>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</si>
  <si>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</si>
  <si>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</si>
  <si>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</si>
  <si>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</si>
  <si>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</si>
  <si>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</si>
  <si>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</si>
  <si>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</si>
  <si>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</si>
  <si>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</si>
  <si>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</si>
  <si>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</si>
  <si>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</si>
  <si>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</si>
  <si>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</si>
  <si>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</si>
  <si>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</si>
  <si>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</si>
  <si>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</si>
  <si>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</si>
  <si>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</si>
  <si>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</si>
  <si>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</si>
  <si>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</si>
  <si>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</si>
  <si>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</si>
  <si>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</si>
  <si>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</si>
  <si>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</si>
  <si>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</si>
  <si>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</si>
  <si>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</si>
  <si>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</si>
  <si>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</si>
  <si>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</si>
  <si>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</si>
  <si>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</si>
  <si>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</si>
  <si>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</si>
  <si>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</si>
  <si>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</si>
  <si>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</si>
  <si>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</si>
  <si>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</si>
  <si>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</si>
  <si>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</si>
  <si>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</si>
  <si>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</si>
  <si>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</si>
  <si>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</si>
  <si>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</si>
  <si>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</si>
  <si>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</si>
  <si>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</si>
  <si>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</si>
  <si>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</si>
  <si>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</si>
  <si>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</si>
  <si>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</si>
  <si>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</si>
  <si>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</si>
  <si>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</si>
  <si>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</si>
  <si>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</si>
  <si>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</si>
  <si>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</si>
  <si>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</si>
  <si>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</si>
  <si>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</si>
  <si>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</si>
  <si>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</si>
  <si>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</si>
  <si>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</si>
  <si>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</si>
  <si>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</si>
  <si>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</si>
  <si>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</si>
  <si>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</si>
  <si>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</si>
  <si>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</si>
  <si>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</si>
  <si>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</si>
  <si>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</si>
  <si>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</si>
  <si>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</si>
  <si>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</si>
  <si>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</si>
  <si>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</si>
  <si>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</si>
  <si>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</si>
  <si>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</si>
  <si>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</si>
  <si>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</si>
  <si>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</si>
  <si>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</si>
  <si>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</si>
  <si>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</si>
  <si>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</si>
  <si>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</si>
  <si>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</si>
  <si>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</si>
  <si>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</si>
  <si>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</si>
  <si>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</si>
  <si>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</si>
  <si>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</si>
  <si>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</si>
  <si>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</si>
  <si>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</si>
  <si>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</si>
  <si>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</si>
  <si>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</si>
  <si>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</si>
  <si>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</si>
  <si>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</si>
  <si>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</si>
  <si>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</si>
  <si>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</si>
  <si>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</si>
  <si>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</si>
  <si>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</si>
  <si>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</si>
  <si>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</si>
  <si>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</si>
  <si>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</si>
  <si>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</si>
  <si>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</si>
  <si>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</si>
  <si>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</si>
  <si>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</si>
  <si>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</si>
  <si>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</si>
  <si>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</si>
  <si>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</si>
  <si>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</si>
  <si>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</si>
  <si>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</si>
  <si>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</si>
  <si>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</si>
  <si>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</si>
  <si>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</si>
  <si>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</si>
  <si>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</si>
  <si>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</si>
  <si>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</si>
  <si>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</si>
  <si>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</si>
  <si>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</si>
  <si>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</si>
  <si>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</si>
  <si>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</si>
  <si>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</si>
  <si>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</si>
  <si>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</si>
  <si>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</si>
  <si>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</si>
  <si>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</si>
  <si>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</si>
  <si>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</si>
  <si>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</si>
  <si>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</si>
  <si>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</si>
  <si>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</si>
  <si>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</si>
  <si>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</si>
  <si>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</si>
  <si>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</si>
  <si>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</si>
  <si>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</si>
  <si>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</si>
  <si>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</si>
  <si>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</si>
  <si>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</si>
  <si>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</si>
  <si>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</si>
  <si>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</si>
  <si>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</si>
  <si>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</si>
  <si>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</si>
  <si>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</si>
  <si>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</si>
  <si>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</si>
  <si>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</si>
  <si>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</si>
  <si>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</si>
  <si>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</si>
  <si>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</si>
  <si>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</si>
  <si>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</si>
  <si>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</si>
  <si>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</si>
  <si>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</si>
  <si>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</si>
  <si>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</si>
  <si>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</si>
  <si>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</si>
  <si>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</si>
  <si>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</si>
  <si>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</si>
  <si>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</si>
  <si>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</si>
  <si>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</si>
  <si>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</si>
  <si>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</si>
  <si>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</si>
  <si>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</si>
  <si>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</si>
  <si>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</si>
  <si>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</si>
  <si>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</si>
  <si>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</si>
  <si>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</si>
  <si>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</si>
  <si>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</si>
  <si>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</si>
  <si>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</si>
  <si>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</si>
  <si>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</si>
  <si>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</si>
  <si>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</si>
  <si>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</si>
  <si>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</si>
  <si>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</si>
  <si>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</si>
  <si>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</si>
  <si>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</si>
  <si>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</si>
  <si>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</si>
  <si>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</si>
  <si>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</si>
  <si>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</si>
  <si>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</si>
  <si>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</si>
  <si>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</si>
  <si>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</si>
  <si>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</si>
  <si>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</si>
  <si>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</si>
  <si>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</si>
  <si>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</si>
  <si>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</si>
  <si>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</si>
  <si>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</si>
  <si>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</si>
  <si>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</si>
  <si>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</si>
  <si>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</si>
  <si>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</si>
  <si>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</si>
  <si>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</si>
  <si>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</si>
  <si>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</si>
  <si>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</si>
  <si>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</si>
  <si>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</si>
  <si>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</si>
  <si>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</si>
  <si>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</si>
  <si>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</si>
  <si>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</si>
  <si>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</si>
  <si>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</si>
  <si>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</si>
  <si>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</si>
  <si>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</si>
  <si>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</si>
  <si>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</si>
  <si>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</si>
  <si>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</si>
  <si>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</si>
  <si>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</si>
  <si>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</si>
  <si>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</si>
  <si>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</si>
  <si>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</si>
  <si>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</si>
  <si>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</si>
  <si>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</si>
  <si>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</si>
  <si>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</si>
  <si>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</si>
  <si>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</si>
  <si>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</si>
  <si>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</si>
  <si>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</si>
  <si>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</si>
  <si>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</si>
  <si>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</si>
  <si>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</si>
  <si>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</si>
  <si>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</si>
  <si>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</si>
  <si>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</si>
  <si>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</si>
  <si>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</si>
  <si>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</si>
  <si>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</si>
  <si>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</si>
  <si>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</si>
  <si>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</si>
  <si>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</si>
  <si>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</si>
  <si>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</si>
  <si>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</si>
  <si>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</si>
  <si>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</si>
  <si>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</si>
  <si>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</si>
  <si>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</si>
  <si>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</si>
  <si>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</si>
  <si>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</si>
  <si>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</si>
  <si>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</si>
  <si>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</si>
  <si>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</si>
  <si>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</si>
  <si>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</si>
  <si>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</si>
  <si>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</si>
  <si>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</si>
  <si>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</si>
  <si>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</si>
  <si>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</si>
  <si>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</si>
  <si>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</si>
  <si>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</si>
  <si>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</si>
  <si>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</si>
  <si>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</si>
  <si>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</si>
  <si>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</si>
  <si>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</si>
  <si>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</si>
  <si>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</si>
  <si>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</si>
  <si>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</si>
  <si>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</si>
  <si>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</si>
  <si>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</si>
  <si>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</si>
  <si>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</si>
  <si>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</si>
  <si>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</si>
  <si>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</si>
  <si>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</si>
  <si>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</si>
  <si>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</si>
  <si>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</si>
  <si>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</si>
  <si>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</si>
  <si>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</si>
  <si>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</si>
  <si>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</si>
  <si>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</si>
  <si>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</si>
  <si>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</si>
  <si>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</si>
  <si>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</si>
  <si>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</si>
  <si>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</si>
  <si>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</si>
  <si>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</si>
  <si>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</si>
  <si>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</si>
  <si>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</si>
  <si>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</si>
  <si>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</si>
  <si>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</si>
  <si>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</si>
  <si>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</si>
  <si>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</si>
  <si>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</si>
  <si>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</si>
  <si>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</si>
  <si>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</si>
  <si>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</si>
  <si>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</si>
  <si>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</si>
  <si>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</si>
  <si>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</si>
  <si>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</si>
  <si>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</si>
  <si>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</si>
  <si>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</si>
  <si>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</si>
  <si>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</si>
  <si>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</si>
  <si>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</si>
  <si>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</si>
  <si>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</si>
  <si>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</si>
  <si>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</si>
  <si>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</si>
  <si>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</si>
  <si>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</si>
  <si>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</si>
  <si>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</si>
  <si>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</si>
  <si>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</si>
  <si>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</si>
  <si>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</si>
  <si>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</si>
  <si>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</si>
  <si>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</si>
  <si>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</si>
  <si>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</si>
  <si>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</si>
  <si>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</si>
  <si>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</si>
  <si>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</si>
  <si>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</si>
  <si>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</si>
  <si>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</si>
  <si>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</si>
  <si>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</si>
  <si>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</si>
  <si>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</si>
  <si>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</si>
  <si>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</si>
  <si>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</si>
  <si>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</si>
  <si>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</si>
  <si>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</si>
  <si>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</si>
  <si>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</si>
  <si>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</si>
  <si>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</si>
  <si>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</si>
  <si>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</si>
  <si>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</si>
  <si>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</si>
  <si>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</si>
  <si>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</si>
  <si>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</si>
  <si>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</si>
  <si>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</si>
  <si>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</si>
  <si>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</si>
  <si>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</si>
  <si>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</si>
  <si>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</si>
  <si>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</si>
  <si>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</si>
  <si>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</si>
  <si>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</si>
  <si>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</si>
  <si>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</si>
  <si>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</si>
  <si>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</si>
  <si>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</si>
  <si>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</si>
  <si>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</si>
  <si>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</si>
  <si>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</si>
  <si>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</si>
  <si>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</si>
  <si>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</si>
  <si>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</si>
  <si>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</si>
  <si>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</si>
  <si>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</si>
  <si>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</si>
  <si>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</si>
  <si>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</si>
  <si>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</si>
  <si>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</si>
  <si>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</si>
  <si>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</si>
  <si>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</si>
  <si>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</si>
  <si>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</si>
  <si>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</si>
  <si>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</si>
  <si>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05/07/2016</t>
  </si>
  <si>
    <t>Prior Pending on 04/30/2016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</si>
</sst>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46"/>
      <queryTableField id="2" name="DEF_DIST" tableColumnId="47"/>
      <queryTableField id="3" name="RELEASE_DATE" tableColumnId="48"/>
      <queryTableField id="4" name="RO" tableColumnId="49"/>
      <queryTableField id="5" name="COMP3_ISSUES_WGHTED_ACC" tableColumnId="50"/>
      <queryTableField id="6" name="COMP3_RTNG_CLM_WGHTED_ACC" tableColumnId="51"/>
      <queryTableField id="7" name="COMP12_RTNG_CLM_WGHTED_ACC" tableColumnId="52"/>
      <queryTableField id="8" name="COMP12_RTNG_CLM_MOE" tableColumnId="53"/>
      <queryTableField id="9" name="COMP12_AUTH_CLM_WGHTED_ACC" tableColumnId="54"/>
      <queryTableField id="10" name="COMP12_AUTH_CLM_MOE" tableColumnId="55"/>
      <queryTableField id="11" name="PMC3_RTNG_CLM_WGHTED_ACC" tableColumnId="56"/>
      <queryTableField id="12" name="PMC12_RTNG_CLM_WGHTED_ACC" tableColumnId="57"/>
      <queryTableField id="13" name="PMC12_RTNG_CLM_MOE" tableColumnId="58"/>
      <queryTableField id="14" name="PMC12_AUTH_CLM_WGHTED_ACC" tableColumnId="59"/>
      <queryTableField id="15" name="PMC12_AUTH_CLM_MOE" tableColumnId="6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46" uniqueName="46" name="MMWR_ACCURACY_RO" queryTableFieldId="1"/>
    <tableColumn id="47" uniqueName="47" name="DEF_DIST" queryTableFieldId="2"/>
    <tableColumn id="48" uniqueName="48" name="RELEASE_DATE" queryTableFieldId="3" dataDxfId="11"/>
    <tableColumn id="49" uniqueName="49" name="RO" queryTableFieldId="4"/>
    <tableColumn id="50" uniqueName="50" name="COMP3_ISSUES_WGHTED_ACC" queryTableFieldId="5" dataDxfId="10"/>
    <tableColumn id="51" uniqueName="51" name="COMP3_RTNG_CLM_WGHTED_ACC" queryTableFieldId="6" dataDxfId="9"/>
    <tableColumn id="52" uniqueName="52" name="COMP12_RTNG_CLM_WGHTED_ACC" queryTableFieldId="7" dataDxfId="8"/>
    <tableColumn id="53" uniqueName="53" name="COMP12_RTNG_CLM_MOE" queryTableFieldId="8" dataDxfId="7"/>
    <tableColumn id="54" uniqueName="54" name="COMP12_AUTH_CLM_WGHTED_ACC" queryTableFieldId="9" dataDxfId="6"/>
    <tableColumn id="55" uniqueName="55" name="COMP12_AUTH_CLM_MOE" queryTableFieldId="10" dataDxfId="5"/>
    <tableColumn id="56" uniqueName="56" name="PMC3_RTNG_CLM_WGHTED_ACC" queryTableFieldId="11" dataDxfId="4"/>
    <tableColumn id="57" uniqueName="57" name="PMC12_RTNG_CLM_WGHTED_ACC" queryTableFieldId="12" dataDxfId="3"/>
    <tableColumn id="58" uniqueName="58" name="PMC12_RTNG_CLM_MOE" queryTableFieldId="13" dataDxfId="2"/>
    <tableColumn id="59" uniqueName="59" name="PMC12_AUTH_CLM_WGHTED_ACC" queryTableFieldId="14" dataDxfId="1"/>
    <tableColumn id="60" uniqueName="60" name="PMC12_AUTH_CLM_MOE" queryTableFieldId="15" dataDxfId="0"/>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12"/>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42493.418969907405</v>
      </c>
      <c r="E3" t="s">
        <v>163</v>
      </c>
      <c r="F3" s="19">
        <v>0.9813161075224005</v>
      </c>
      <c r="G3" s="19">
        <v>0.93643366437484099</v>
      </c>
      <c r="H3" s="19">
        <v>0.92747306486167602</v>
      </c>
      <c r="I3" s="19">
        <v>4.2993913925636063E-2</v>
      </c>
      <c r="J3" s="19">
        <v>0.91753599786144169</v>
      </c>
      <c r="K3" s="19">
        <v>4.8409874713211565E-2</v>
      </c>
      <c r="L3" s="19"/>
      <c r="M3" s="19"/>
      <c r="N3" s="19"/>
      <c r="O3" s="19"/>
      <c r="P3" s="19"/>
    </row>
    <row r="4" spans="2:16" x14ac:dyDescent="0.2">
      <c r="B4" t="s">
        <v>645</v>
      </c>
      <c r="C4" t="s">
        <v>404</v>
      </c>
      <c r="D4" s="18">
        <v>42493.418969907405</v>
      </c>
      <c r="E4" t="s">
        <v>188</v>
      </c>
      <c r="F4" s="19">
        <v>0.945091514143095</v>
      </c>
      <c r="G4" s="19">
        <v>0.85058060109289613</v>
      </c>
      <c r="H4" s="19">
        <v>0.88897678248206968</v>
      </c>
      <c r="I4" s="19">
        <v>4.5681677700528098E-2</v>
      </c>
      <c r="J4" s="19">
        <v>0.94165327171656299</v>
      </c>
      <c r="K4" s="19">
        <v>4.5098221873477368E-2</v>
      </c>
      <c r="L4" s="19"/>
      <c r="M4" s="19"/>
      <c r="N4" s="19"/>
      <c r="O4" s="19"/>
      <c r="P4" s="19"/>
    </row>
    <row r="5" spans="2:16" x14ac:dyDescent="0.2">
      <c r="B5" t="s">
        <v>539</v>
      </c>
      <c r="C5" t="s">
        <v>380</v>
      </c>
      <c r="D5" s="18">
        <v>42493.418969907405</v>
      </c>
      <c r="E5" t="s">
        <v>145</v>
      </c>
      <c r="F5" s="19">
        <v>0.86587063424179067</v>
      </c>
      <c r="G5" s="19">
        <v>0.79515384416991208</v>
      </c>
      <c r="H5" s="19">
        <v>0.87252426215250556</v>
      </c>
      <c r="I5" s="19">
        <v>4.9173393983439694E-2</v>
      </c>
      <c r="J5" s="19">
        <v>0.8725550727316489</v>
      </c>
      <c r="K5" s="19">
        <v>4.8030807476453462E-2</v>
      </c>
      <c r="L5" s="19"/>
      <c r="M5" s="19"/>
      <c r="N5" s="19"/>
      <c r="O5" s="19"/>
      <c r="P5" s="19"/>
    </row>
    <row r="6" spans="2:16" x14ac:dyDescent="0.2">
      <c r="B6" t="s">
        <v>533</v>
      </c>
      <c r="C6" t="s">
        <v>369</v>
      </c>
      <c r="D6" s="18">
        <v>42493.418969907405</v>
      </c>
      <c r="E6" t="s">
        <v>143</v>
      </c>
      <c r="F6" s="19">
        <v>0.92837314473327059</v>
      </c>
      <c r="G6" s="19">
        <v>0.7709332165468068</v>
      </c>
      <c r="H6" s="19">
        <v>0.82257499032598114</v>
      </c>
      <c r="I6" s="19">
        <v>4.5359962260500312E-2</v>
      </c>
      <c r="J6" s="19">
        <v>0.89082682834602978</v>
      </c>
      <c r="K6" s="19">
        <v>4.7337825081612411E-2</v>
      </c>
      <c r="L6" s="19"/>
      <c r="M6" s="19"/>
      <c r="N6" s="19"/>
      <c r="O6" s="19"/>
      <c r="P6" s="19"/>
    </row>
    <row r="7" spans="2:16" x14ac:dyDescent="0.2">
      <c r="B7" t="s">
        <v>601</v>
      </c>
      <c r="C7" t="s">
        <v>404</v>
      </c>
      <c r="D7" s="18">
        <v>42493.418969907405</v>
      </c>
      <c r="E7" t="s">
        <v>169</v>
      </c>
      <c r="F7" s="19">
        <v>0.90688598651404473</v>
      </c>
      <c r="G7" s="19">
        <v>0.8518154945733698</v>
      </c>
      <c r="H7" s="19">
        <v>0.91959108230128839</v>
      </c>
      <c r="I7" s="19">
        <v>4.6879419868408191E-2</v>
      </c>
      <c r="J7" s="19">
        <v>0.97090070050795119</v>
      </c>
      <c r="K7" s="19">
        <v>2.6778355600858533E-2</v>
      </c>
      <c r="L7" s="19"/>
      <c r="M7" s="19"/>
      <c r="N7" s="19"/>
      <c r="O7" s="19"/>
      <c r="P7" s="19"/>
    </row>
    <row r="8" spans="2:16" x14ac:dyDescent="0.2">
      <c r="B8" t="s">
        <v>512</v>
      </c>
      <c r="C8" t="s">
        <v>369</v>
      </c>
      <c r="D8" s="18">
        <v>42493.418969907405</v>
      </c>
      <c r="E8" t="s">
        <v>136</v>
      </c>
      <c r="F8" s="19">
        <v>0.93850543962903532</v>
      </c>
      <c r="G8" s="19">
        <v>0.79292619825708055</v>
      </c>
      <c r="H8" s="19">
        <v>0.81398201846196083</v>
      </c>
      <c r="I8" s="19">
        <v>5.9296661569065566E-2</v>
      </c>
      <c r="J8" s="19">
        <v>0.94159251547120482</v>
      </c>
      <c r="K8" s="19">
        <v>2.9109857599928332E-2</v>
      </c>
      <c r="L8" s="19"/>
      <c r="M8" s="19"/>
      <c r="N8" s="19"/>
      <c r="O8" s="19"/>
      <c r="P8" s="19"/>
    </row>
    <row r="9" spans="2:16" x14ac:dyDescent="0.2">
      <c r="B9" t="s">
        <v>520</v>
      </c>
      <c r="C9" t="s">
        <v>369</v>
      </c>
      <c r="D9" s="18">
        <v>42493.418969907405</v>
      </c>
      <c r="E9" t="s">
        <v>139</v>
      </c>
      <c r="F9" s="19">
        <v>0.96440362258333856</v>
      </c>
      <c r="G9" s="19">
        <v>0.95858585858585854</v>
      </c>
      <c r="H9" s="19">
        <v>0.87553224788394279</v>
      </c>
      <c r="I9" s="19">
        <v>5.3595781326795662E-2</v>
      </c>
      <c r="J9" s="19">
        <v>0.85767050780979903</v>
      </c>
      <c r="K9" s="19">
        <v>5.129562959160637E-2</v>
      </c>
      <c r="L9" s="19"/>
      <c r="M9" s="19"/>
      <c r="N9" s="19"/>
      <c r="O9" s="19"/>
      <c r="P9" s="19"/>
    </row>
    <row r="10" spans="2:16" x14ac:dyDescent="0.2">
      <c r="B10" t="s">
        <v>637</v>
      </c>
      <c r="C10" t="s">
        <v>385</v>
      </c>
      <c r="D10" s="18">
        <v>42493.418969907405</v>
      </c>
      <c r="E10" t="s">
        <v>673</v>
      </c>
      <c r="F10" s="19">
        <v>0.92682290320694716</v>
      </c>
      <c r="G10" s="19">
        <v>0.82431417624521075</v>
      </c>
      <c r="H10" s="19">
        <v>0.85685569901966185</v>
      </c>
      <c r="I10" s="19">
        <v>5.5686937620394089E-2</v>
      </c>
      <c r="J10" s="19">
        <v>0.86787158850539126</v>
      </c>
      <c r="K10" s="19">
        <v>6.0706212212646521E-2</v>
      </c>
      <c r="L10" s="19"/>
      <c r="M10" s="19"/>
      <c r="N10" s="19"/>
      <c r="O10" s="19"/>
      <c r="P10" s="19"/>
    </row>
    <row r="11" spans="2:16" x14ac:dyDescent="0.2">
      <c r="B11" t="s">
        <v>567</v>
      </c>
      <c r="C11" t="s">
        <v>390</v>
      </c>
      <c r="D11" s="18">
        <v>42493.418969907405</v>
      </c>
      <c r="E11" t="s">
        <v>155</v>
      </c>
      <c r="F11" s="19">
        <v>0.94572223844094405</v>
      </c>
      <c r="G11" s="19">
        <v>0.83808890203035669</v>
      </c>
      <c r="H11" s="19">
        <v>0.85537308600093354</v>
      </c>
      <c r="I11" s="19">
        <v>5.3451278999983316E-2</v>
      </c>
      <c r="J11" s="19">
        <v>0.87175066223089204</v>
      </c>
      <c r="K11" s="19">
        <v>4.8656649421203894E-2</v>
      </c>
      <c r="L11" s="252"/>
      <c r="M11" s="252"/>
      <c r="N11" s="252"/>
      <c r="O11" s="252"/>
      <c r="P11" s="252"/>
    </row>
    <row r="12" spans="2:16" x14ac:dyDescent="0.2">
      <c r="B12" t="s">
        <v>559</v>
      </c>
      <c r="C12" t="s">
        <v>390</v>
      </c>
      <c r="D12" s="18">
        <v>42493.418969907405</v>
      </c>
      <c r="E12" t="s">
        <v>152</v>
      </c>
      <c r="F12" s="19">
        <v>0.99041362360368546</v>
      </c>
      <c r="G12" s="19">
        <v>0.9573449890295942</v>
      </c>
      <c r="H12" s="19">
        <v>0.91438587968736262</v>
      </c>
      <c r="I12" s="19">
        <v>4.4006194908751579E-2</v>
      </c>
      <c r="J12" s="19">
        <v>0.85752117948294204</v>
      </c>
      <c r="K12" s="19">
        <v>5.6750108512460644E-2</v>
      </c>
      <c r="L12" s="19"/>
      <c r="M12" s="19"/>
      <c r="N12" s="19"/>
      <c r="O12" s="19"/>
      <c r="P12" s="19"/>
    </row>
    <row r="13" spans="2:16" x14ac:dyDescent="0.2">
      <c r="B13" t="s">
        <v>547</v>
      </c>
      <c r="C13" t="s">
        <v>380</v>
      </c>
      <c r="D13" s="18">
        <v>42493.418969907405</v>
      </c>
      <c r="E13" t="s">
        <v>148</v>
      </c>
      <c r="F13" s="19">
        <v>0.95665624193282217</v>
      </c>
      <c r="G13" s="19">
        <v>0.88039915966386539</v>
      </c>
      <c r="H13" s="19">
        <v>0.92110038307309761</v>
      </c>
      <c r="I13" s="19">
        <v>5.0366925315120742E-2</v>
      </c>
      <c r="J13" s="19">
        <v>0.90061676400119806</v>
      </c>
      <c r="K13" s="19">
        <v>5.5461032531264325E-2</v>
      </c>
      <c r="L13" s="19"/>
      <c r="M13" s="19"/>
      <c r="N13" s="19"/>
      <c r="O13" s="19"/>
      <c r="P13" s="19"/>
    </row>
    <row r="14" spans="2:16" x14ac:dyDescent="0.2">
      <c r="B14" t="s">
        <v>385</v>
      </c>
      <c r="C14" t="s">
        <v>385</v>
      </c>
      <c r="D14" s="18">
        <v>42493.418969907405</v>
      </c>
      <c r="E14" t="s">
        <v>664</v>
      </c>
      <c r="F14" s="19">
        <v>0.94988591752461926</v>
      </c>
      <c r="G14" s="19">
        <v>0.87723662771249455</v>
      </c>
      <c r="H14" s="19">
        <v>0.89809512299366323</v>
      </c>
      <c r="I14" s="19">
        <v>1.7314930410787285E-2</v>
      </c>
      <c r="J14" s="19">
        <v>0.92255933325000006</v>
      </c>
      <c r="K14" s="19">
        <v>1.6987372371450534E-2</v>
      </c>
      <c r="L14" s="19"/>
      <c r="M14" s="19"/>
      <c r="N14" s="19"/>
      <c r="O14" s="19"/>
      <c r="P14" s="19"/>
    </row>
    <row r="15" spans="2:16" x14ac:dyDescent="0.2">
      <c r="B15" t="s">
        <v>584</v>
      </c>
      <c r="C15" t="s">
        <v>385</v>
      </c>
      <c r="D15" s="18">
        <v>42493.418969907405</v>
      </c>
      <c r="E15" t="s">
        <v>162</v>
      </c>
      <c r="F15" s="19">
        <v>0.98556888076794402</v>
      </c>
      <c r="G15" s="19">
        <v>0.98287464845319406</v>
      </c>
      <c r="H15" s="19">
        <v>0.93813166340755971</v>
      </c>
      <c r="I15" s="19">
        <v>3.8076924534916116E-2</v>
      </c>
      <c r="J15" s="19">
        <v>0.89167780461155877</v>
      </c>
      <c r="K15" s="19">
        <v>4.6740513282530503E-2</v>
      </c>
      <c r="L15" s="19"/>
      <c r="M15" s="19"/>
      <c r="N15" s="19"/>
      <c r="O15" s="19"/>
      <c r="P15" s="19"/>
    </row>
    <row r="16" spans="2:16" x14ac:dyDescent="0.2">
      <c r="B16" t="s">
        <v>576</v>
      </c>
      <c r="C16" t="s">
        <v>390</v>
      </c>
      <c r="D16" s="18">
        <v>42493.418969907405</v>
      </c>
      <c r="E16" t="s">
        <v>159</v>
      </c>
      <c r="F16" s="19">
        <v>0.98331003575417431</v>
      </c>
      <c r="G16" s="19">
        <v>0.9625991688704193</v>
      </c>
      <c r="H16" s="19">
        <v>0.96582969979451705</v>
      </c>
      <c r="I16" s="19">
        <v>3.4738852142788164E-2</v>
      </c>
      <c r="J16" s="19">
        <v>0.98176464909740335</v>
      </c>
      <c r="K16" s="19">
        <v>1.9466966165520107E-2</v>
      </c>
      <c r="L16" s="252"/>
      <c r="M16" s="252"/>
      <c r="N16" s="252"/>
      <c r="O16" s="252"/>
      <c r="P16" s="252"/>
    </row>
    <row r="17" spans="2:16" x14ac:dyDescent="0.2">
      <c r="B17" t="s">
        <v>569</v>
      </c>
      <c r="C17" t="s">
        <v>390</v>
      </c>
      <c r="D17" s="18">
        <v>42493.418969907405</v>
      </c>
      <c r="E17" t="s">
        <v>156</v>
      </c>
      <c r="F17" s="19">
        <v>0.96524719832588968</v>
      </c>
      <c r="G17" s="19">
        <v>0.92734967892586095</v>
      </c>
      <c r="H17" s="19">
        <v>0.90929552438831118</v>
      </c>
      <c r="I17" s="19">
        <v>4.3893650439178485E-2</v>
      </c>
      <c r="J17" s="19">
        <v>0.89387183437604223</v>
      </c>
      <c r="K17" s="19">
        <v>4.8859267712405056E-2</v>
      </c>
      <c r="L17" s="19"/>
      <c r="M17" s="19"/>
      <c r="N17" s="19"/>
      <c r="O17" s="19"/>
      <c r="P17" s="19"/>
    </row>
    <row r="18" spans="2:16" x14ac:dyDescent="0.2">
      <c r="B18" t="s">
        <v>633</v>
      </c>
      <c r="C18" t="s">
        <v>390</v>
      </c>
      <c r="D18" s="18">
        <v>42493.418969907405</v>
      </c>
      <c r="E18" t="s">
        <v>183</v>
      </c>
      <c r="F18" s="19">
        <v>0.9339686463279776</v>
      </c>
      <c r="G18" s="19">
        <v>0.8389467886798847</v>
      </c>
      <c r="H18" s="19">
        <v>0.89748628402616593</v>
      </c>
      <c r="I18" s="19">
        <v>4.9446797069828886E-2</v>
      </c>
      <c r="J18" s="19">
        <v>0.97069962760478556</v>
      </c>
      <c r="K18" s="19">
        <v>2.9630032547653257E-2</v>
      </c>
      <c r="L18" s="19"/>
      <c r="M18" s="19"/>
      <c r="N18" s="19"/>
      <c r="O18" s="19"/>
      <c r="P18" s="19"/>
    </row>
    <row r="19" spans="2:16" x14ac:dyDescent="0.2">
      <c r="B19" t="s">
        <v>631</v>
      </c>
      <c r="C19" t="s">
        <v>385</v>
      </c>
      <c r="D19" s="18">
        <v>42493.418969907405</v>
      </c>
      <c r="E19" t="s">
        <v>182</v>
      </c>
      <c r="F19" s="19">
        <v>0.9414673188083591</v>
      </c>
      <c r="G19" s="19">
        <v>0.87187371873718744</v>
      </c>
      <c r="H19" s="19">
        <v>0.94436076243607625</v>
      </c>
      <c r="I19" s="19">
        <v>4.1299837860422815E-2</v>
      </c>
      <c r="J19" s="19">
        <v>0.96593746878433717</v>
      </c>
      <c r="K19" s="19">
        <v>2.8852599154260545E-2</v>
      </c>
      <c r="L19" s="19"/>
      <c r="M19" s="19"/>
      <c r="N19" s="19"/>
      <c r="O19" s="19"/>
      <c r="P19" s="19"/>
    </row>
    <row r="20" spans="2:16" x14ac:dyDescent="0.2">
      <c r="B20" t="s">
        <v>522</v>
      </c>
      <c r="C20" t="s">
        <v>369</v>
      </c>
      <c r="D20" s="18">
        <v>42493.418969907405</v>
      </c>
      <c r="E20" t="s">
        <v>140</v>
      </c>
      <c r="F20" s="19">
        <v>0.98453752397001548</v>
      </c>
      <c r="G20" s="19">
        <v>0.98332842415316635</v>
      </c>
      <c r="H20" s="19">
        <v>0.9238691183059502</v>
      </c>
      <c r="I20" s="19">
        <v>4.35780716222866E-2</v>
      </c>
      <c r="J20" s="19">
        <v>0.97192699689348505</v>
      </c>
      <c r="K20" s="19">
        <v>2.5027410073905614E-2</v>
      </c>
      <c r="L20" s="19"/>
      <c r="M20" s="19"/>
      <c r="N20" s="19"/>
      <c r="O20" s="19"/>
      <c r="P20" s="19"/>
    </row>
    <row r="21" spans="2:16" x14ac:dyDescent="0.2">
      <c r="B21" t="s">
        <v>641</v>
      </c>
      <c r="C21" t="s">
        <v>404</v>
      </c>
      <c r="D21" s="18">
        <v>42493.418969907405</v>
      </c>
      <c r="E21" t="s">
        <v>186</v>
      </c>
      <c r="F21" s="19">
        <v>0.93299342850668476</v>
      </c>
      <c r="G21" s="19">
        <v>0.90159151193633957</v>
      </c>
      <c r="H21" s="19">
        <v>0.87292691496837671</v>
      </c>
      <c r="I21" s="19">
        <v>4.9716487068558662E-2</v>
      </c>
      <c r="J21" s="19">
        <v>0.97077163899509855</v>
      </c>
      <c r="K21" s="19">
        <v>2.6113381341646119E-2</v>
      </c>
      <c r="L21" s="19"/>
      <c r="M21" s="19"/>
      <c r="N21" s="19"/>
      <c r="O21" s="19"/>
      <c r="P21" s="19"/>
    </row>
    <row r="22" spans="2:16" x14ac:dyDescent="0.2">
      <c r="B22" t="s">
        <v>619</v>
      </c>
      <c r="C22" t="s">
        <v>385</v>
      </c>
      <c r="D22" s="18">
        <v>42493.418969907405</v>
      </c>
      <c r="E22" t="s">
        <v>177</v>
      </c>
      <c r="F22" s="19">
        <v>0.92774262465414403</v>
      </c>
      <c r="G22" s="19">
        <v>0.82087640595539957</v>
      </c>
      <c r="H22" s="19">
        <v>0.84119637065682507</v>
      </c>
      <c r="I22" s="19">
        <v>4.9849056853326842E-2</v>
      </c>
      <c r="J22" s="19">
        <v>0.90487147769756471</v>
      </c>
      <c r="K22" s="19">
        <v>4.4068239280067659E-2</v>
      </c>
      <c r="L22" s="19"/>
      <c r="M22" s="19"/>
      <c r="N22" s="19"/>
      <c r="O22" s="19"/>
      <c r="P22" s="19"/>
    </row>
    <row r="23" spans="2:16" x14ac:dyDescent="0.2">
      <c r="B23" t="s">
        <v>537</v>
      </c>
      <c r="C23" t="s">
        <v>369</v>
      </c>
      <c r="D23" s="18">
        <v>42493.418969907405</v>
      </c>
      <c r="E23" t="s">
        <v>144</v>
      </c>
      <c r="F23" s="19">
        <v>0.97263958701263431</v>
      </c>
      <c r="G23" s="19">
        <v>0.87294124193189404</v>
      </c>
      <c r="H23" s="19">
        <v>0.87847431396580744</v>
      </c>
      <c r="I23" s="19">
        <v>4.8195768731984501E-2</v>
      </c>
      <c r="J23" s="19">
        <v>0.89142160445107033</v>
      </c>
      <c r="K23" s="19">
        <v>5.0020323554045162E-2</v>
      </c>
      <c r="L23" s="19"/>
      <c r="M23" s="19"/>
      <c r="N23" s="19"/>
      <c r="O23" s="19"/>
      <c r="P23" s="19"/>
    </row>
    <row r="24" spans="2:16" x14ac:dyDescent="0.2">
      <c r="B24" t="s">
        <v>561</v>
      </c>
      <c r="C24" t="s">
        <v>390</v>
      </c>
      <c r="D24" s="18">
        <v>42493.418969907405</v>
      </c>
      <c r="E24" t="s">
        <v>153</v>
      </c>
      <c r="F24" s="19">
        <v>0.90652617948095393</v>
      </c>
      <c r="G24" s="19">
        <v>0.85196304131408662</v>
      </c>
      <c r="H24" s="19">
        <v>0.91436295783370714</v>
      </c>
      <c r="I24" s="19">
        <v>4.5976774245385953E-2</v>
      </c>
      <c r="J24" s="19">
        <v>0.9558696037559975</v>
      </c>
      <c r="K24" s="19">
        <v>2.9480845221948257E-2</v>
      </c>
      <c r="L24" s="19"/>
      <c r="M24" s="19"/>
      <c r="N24" s="19"/>
      <c r="O24" s="19"/>
      <c r="P24" s="19"/>
    </row>
    <row r="25" spans="2:16" x14ac:dyDescent="0.2">
      <c r="B25" t="s">
        <v>555</v>
      </c>
      <c r="C25" t="s">
        <v>385</v>
      </c>
      <c r="D25" s="18">
        <v>42493.418969907405</v>
      </c>
      <c r="E25" t="s">
        <v>151</v>
      </c>
      <c r="F25" s="19">
        <v>0.95771651834165383</v>
      </c>
      <c r="G25" s="19">
        <v>0.90931109972518509</v>
      </c>
      <c r="H25" s="19">
        <v>0.87631435091150733</v>
      </c>
      <c r="I25" s="19">
        <v>4.8057038807023673E-2</v>
      </c>
      <c r="J25" s="19">
        <v>0.88262018416674026</v>
      </c>
      <c r="K25" s="19">
        <v>5.2554135040126654E-2</v>
      </c>
      <c r="L25" s="19"/>
      <c r="M25" s="19"/>
      <c r="N25" s="19"/>
      <c r="O25" s="19"/>
      <c r="P25" s="19"/>
    </row>
    <row r="26" spans="2:16" x14ac:dyDescent="0.2">
      <c r="B26" t="s">
        <v>578</v>
      </c>
      <c r="C26" t="s">
        <v>390</v>
      </c>
      <c r="D26" s="18">
        <v>42493.418969907405</v>
      </c>
      <c r="E26" t="s">
        <v>160</v>
      </c>
      <c r="F26" s="19">
        <v>0.9789476933669099</v>
      </c>
      <c r="G26" s="19">
        <v>0.89246732730145051</v>
      </c>
      <c r="H26" s="19">
        <v>0.92301522628155808</v>
      </c>
      <c r="I26" s="19">
        <v>4.6574695375739592E-2</v>
      </c>
      <c r="J26" s="19">
        <v>0.98832973556395032</v>
      </c>
      <c r="K26" s="19">
        <v>1.7354848898459636E-2</v>
      </c>
      <c r="L26" s="19"/>
      <c r="M26" s="19"/>
      <c r="N26" s="19"/>
      <c r="O26" s="19"/>
      <c r="P26" s="19"/>
    </row>
    <row r="27" spans="2:16" x14ac:dyDescent="0.2">
      <c r="B27" t="s">
        <v>607</v>
      </c>
      <c r="C27" t="s">
        <v>385</v>
      </c>
      <c r="D27" s="18">
        <v>42493.418969907405</v>
      </c>
      <c r="E27" t="s">
        <v>172</v>
      </c>
      <c r="F27" s="19">
        <v>0.96866702907970736</v>
      </c>
      <c r="G27" s="19">
        <v>0.9004696479099209</v>
      </c>
      <c r="H27" s="19">
        <v>0.89004609650216404</v>
      </c>
      <c r="I27" s="19">
        <v>4.9950845432123497E-2</v>
      </c>
      <c r="J27" s="19">
        <v>0.92868433278421103</v>
      </c>
      <c r="K27" s="19">
        <v>4.4898016510221982E-2</v>
      </c>
      <c r="L27" s="19"/>
      <c r="M27" s="19"/>
      <c r="N27" s="19"/>
      <c r="O27" s="19"/>
      <c r="P27" s="19"/>
    </row>
    <row r="28" spans="2:16" x14ac:dyDescent="0.2">
      <c r="B28" t="s">
        <v>593</v>
      </c>
      <c r="C28" t="s">
        <v>404</v>
      </c>
      <c r="D28" s="18">
        <v>42493.418969907405</v>
      </c>
      <c r="E28" t="s">
        <v>166</v>
      </c>
      <c r="F28" s="19">
        <v>0.92471803581478873</v>
      </c>
      <c r="G28" s="19">
        <v>0.77968624756670091</v>
      </c>
      <c r="H28" s="19">
        <v>0.85457884903655823</v>
      </c>
      <c r="I28" s="19">
        <v>4.8209848443403445E-2</v>
      </c>
      <c r="J28" s="19">
        <v>0.84678946434083424</v>
      </c>
      <c r="K28" s="19">
        <v>5.5202912112231391E-2</v>
      </c>
      <c r="L28" s="19"/>
      <c r="M28" s="19"/>
      <c r="N28" s="19"/>
      <c r="O28" s="19"/>
      <c r="P28" s="19"/>
    </row>
    <row r="29" spans="2:16" x14ac:dyDescent="0.2">
      <c r="B29" t="s">
        <v>563</v>
      </c>
      <c r="C29" t="s">
        <v>380</v>
      </c>
      <c r="D29" s="18">
        <v>42493.418969907405</v>
      </c>
      <c r="E29" t="s">
        <v>154</v>
      </c>
      <c r="F29" s="19">
        <v>0.95692024009696319</v>
      </c>
      <c r="G29" s="19">
        <v>0.87743352326685653</v>
      </c>
      <c r="H29" s="19">
        <v>0.91955435693584098</v>
      </c>
      <c r="I29" s="19">
        <v>4.0738586999085911E-2</v>
      </c>
      <c r="J29" s="19">
        <v>0.92803200833518829</v>
      </c>
      <c r="K29" s="19">
        <v>4.1924726927243583E-2</v>
      </c>
      <c r="L29" s="19"/>
      <c r="M29" s="19"/>
      <c r="N29" s="19"/>
      <c r="O29" s="19"/>
      <c r="P29" s="19"/>
    </row>
    <row r="30" spans="2:16" x14ac:dyDescent="0.2">
      <c r="B30" t="s">
        <v>622</v>
      </c>
      <c r="C30" t="s">
        <v>369</v>
      </c>
      <c r="D30" s="18">
        <v>42493.418969907405</v>
      </c>
      <c r="E30" t="s">
        <v>178</v>
      </c>
      <c r="F30" s="19">
        <v>0.90929182360549976</v>
      </c>
      <c r="G30" s="19">
        <v>0.82725307803729864</v>
      </c>
      <c r="H30" s="19">
        <v>0.91170139082575619</v>
      </c>
      <c r="I30" s="19">
        <v>4.1534871648814191E-2</v>
      </c>
      <c r="J30" s="19">
        <v>0.90686478287736638</v>
      </c>
      <c r="K30" s="19">
        <v>4.8756897482193792E-2</v>
      </c>
      <c r="L30" s="19"/>
      <c r="M30" s="19"/>
      <c r="N30" s="19"/>
      <c r="O30" s="19"/>
      <c r="P30" s="19"/>
    </row>
    <row r="31" spans="2:16" x14ac:dyDescent="0.2">
      <c r="B31" t="s">
        <v>615</v>
      </c>
      <c r="C31" t="s">
        <v>404</v>
      </c>
      <c r="D31" s="18">
        <v>42493.418969907405</v>
      </c>
      <c r="E31" t="s">
        <v>176</v>
      </c>
      <c r="F31" s="19">
        <v>0.95394754759116518</v>
      </c>
      <c r="G31" s="19">
        <v>0.86091008228412813</v>
      </c>
      <c r="H31" s="19">
        <v>0.89885379641533703</v>
      </c>
      <c r="I31" s="19">
        <v>5.3172494167076041E-2</v>
      </c>
      <c r="J31" s="19">
        <v>0.98574074074074081</v>
      </c>
      <c r="K31" s="19">
        <v>1.6946896041621501E-2</v>
      </c>
      <c r="L31" s="19"/>
      <c r="M31" s="19"/>
      <c r="N31" s="19"/>
      <c r="O31" s="19"/>
      <c r="P31" s="19"/>
    </row>
    <row r="32" spans="2:16" x14ac:dyDescent="0.2">
      <c r="B32" t="s">
        <v>390</v>
      </c>
      <c r="C32" t="s">
        <v>390</v>
      </c>
      <c r="D32" s="18">
        <v>42493.418969907405</v>
      </c>
      <c r="E32" t="s">
        <v>663</v>
      </c>
      <c r="F32" s="19">
        <v>0.97046116774856439</v>
      </c>
      <c r="G32" s="19">
        <v>0.92613424495945451</v>
      </c>
      <c r="H32" s="19">
        <v>0.92623426539554232</v>
      </c>
      <c r="I32" s="19">
        <v>1.3290674773549681E-2</v>
      </c>
      <c r="J32" s="19">
        <v>0.9019092618205371</v>
      </c>
      <c r="K32" s="19">
        <v>1.9446322641950432E-2</v>
      </c>
      <c r="L32" s="19"/>
      <c r="M32" s="19"/>
      <c r="N32" s="19"/>
      <c r="O32" s="19"/>
      <c r="P32" s="19"/>
    </row>
    <row r="33" spans="2:16" x14ac:dyDescent="0.2">
      <c r="B33" t="s">
        <v>209</v>
      </c>
      <c r="C33" t="s">
        <v>390</v>
      </c>
      <c r="D33" s="18">
        <v>42493.418969907405</v>
      </c>
      <c r="E33" t="s">
        <v>157</v>
      </c>
      <c r="F33" s="19">
        <v>0.99388303201245376</v>
      </c>
      <c r="G33" s="19">
        <v>0.97444256620784031</v>
      </c>
      <c r="H33" s="19">
        <v>0.96960500253728166</v>
      </c>
      <c r="I33" s="19">
        <v>3.3692141556686865E-2</v>
      </c>
      <c r="J33" s="19">
        <v>0.88939265666457024</v>
      </c>
      <c r="K33" s="19">
        <v>5.028617798823852E-2</v>
      </c>
      <c r="L33" s="19">
        <v>0.92716420630581386</v>
      </c>
      <c r="M33" s="19">
        <v>0.94479202420663622</v>
      </c>
      <c r="N33" s="19">
        <v>4.0818778048310876E-2</v>
      </c>
      <c r="O33" s="19">
        <v>0.98578189527838345</v>
      </c>
      <c r="P33" s="19">
        <v>1.6028747144983056E-2</v>
      </c>
    </row>
    <row r="34" spans="2:16" x14ac:dyDescent="0.2">
      <c r="B34" t="s">
        <v>571</v>
      </c>
      <c r="C34" t="s">
        <v>390</v>
      </c>
      <c r="D34" s="18">
        <v>42493.418969907405</v>
      </c>
      <c r="E34" t="s">
        <v>157</v>
      </c>
      <c r="F34" s="19">
        <v>0.99388303201245376</v>
      </c>
      <c r="G34" s="19">
        <v>0.97444256620784031</v>
      </c>
      <c r="H34" s="19">
        <v>0.96960500253728166</v>
      </c>
      <c r="I34" s="19">
        <v>3.3692141556686865E-2</v>
      </c>
      <c r="J34" s="19">
        <v>0.88939265666457024</v>
      </c>
      <c r="K34" s="19">
        <v>5.028617798823852E-2</v>
      </c>
      <c r="L34" s="19">
        <v>0.92716420630581386</v>
      </c>
      <c r="M34" s="19">
        <v>0.94479202420663622</v>
      </c>
      <c r="N34" s="19">
        <v>4.0818778048310876E-2</v>
      </c>
      <c r="O34" s="19">
        <v>0.98578189527838345</v>
      </c>
      <c r="P34" s="19">
        <v>1.6028747144983056E-2</v>
      </c>
    </row>
    <row r="35" spans="2:16" x14ac:dyDescent="0.2">
      <c r="B35" t="s">
        <v>553</v>
      </c>
      <c r="C35" t="s">
        <v>380</v>
      </c>
      <c r="D35" s="18">
        <v>42493.418969907405</v>
      </c>
      <c r="E35" t="s">
        <v>150</v>
      </c>
      <c r="F35" s="19">
        <v>0.87672458506224071</v>
      </c>
      <c r="G35" s="19">
        <v>0.6687180165872596</v>
      </c>
      <c r="H35" s="19">
        <v>0.83438210830342829</v>
      </c>
      <c r="I35" s="19">
        <v>5.3516372250919132E-2</v>
      </c>
      <c r="J35" s="19">
        <v>0.91418071352425845</v>
      </c>
      <c r="K35" s="19">
        <v>5.1326919840362348E-2</v>
      </c>
      <c r="L35" s="19"/>
      <c r="M35" s="19"/>
      <c r="N35" s="19"/>
      <c r="O35" s="19"/>
      <c r="P35" s="19"/>
    </row>
    <row r="36" spans="2:16" x14ac:dyDescent="0.2">
      <c r="B36" t="s">
        <v>609</v>
      </c>
      <c r="C36" t="s">
        <v>385</v>
      </c>
      <c r="D36" s="18">
        <v>42493.418969907405</v>
      </c>
      <c r="E36" t="s">
        <v>173</v>
      </c>
      <c r="F36" s="19">
        <v>0.90347316843413039</v>
      </c>
      <c r="G36" s="19">
        <v>0.82223439211391014</v>
      </c>
      <c r="H36" s="19">
        <v>0.89996584199482721</v>
      </c>
      <c r="I36" s="19">
        <v>4.7777598774429393E-2</v>
      </c>
      <c r="J36" s="19">
        <v>0.9347334201381402</v>
      </c>
      <c r="K36" s="19">
        <v>4.8989948615432863E-2</v>
      </c>
      <c r="L36" s="19"/>
      <c r="M36" s="19"/>
      <c r="N36" s="19"/>
      <c r="O36" s="19"/>
      <c r="P36" s="19"/>
    </row>
    <row r="37" spans="2:16" x14ac:dyDescent="0.2">
      <c r="B37" t="s">
        <v>549</v>
      </c>
      <c r="C37" t="s">
        <v>380</v>
      </c>
      <c r="D37" s="18">
        <v>42493.418969907405</v>
      </c>
      <c r="E37" t="s">
        <v>91</v>
      </c>
      <c r="F37" s="19">
        <v>0.95049818662880237</v>
      </c>
      <c r="G37" s="19">
        <v>0.84173739202595144</v>
      </c>
      <c r="H37" s="19">
        <v>0.92276123248145092</v>
      </c>
      <c r="I37" s="19">
        <v>4.4578786092784525E-2</v>
      </c>
      <c r="J37" s="19">
        <v>0.91992994590759958</v>
      </c>
      <c r="K37" s="19">
        <v>4.5575450434085597E-2</v>
      </c>
      <c r="L37" s="19"/>
      <c r="M37" s="19"/>
      <c r="N37" s="19"/>
      <c r="O37" s="19"/>
      <c r="P37" s="19"/>
    </row>
    <row r="38" spans="2:16" x14ac:dyDescent="0.2">
      <c r="B38" t="s">
        <v>551</v>
      </c>
      <c r="C38" t="s">
        <v>385</v>
      </c>
      <c r="D38" s="18">
        <v>42493.418969907405</v>
      </c>
      <c r="E38" t="s">
        <v>149</v>
      </c>
      <c r="F38" s="19">
        <v>0.97259232357448455</v>
      </c>
      <c r="G38" s="19">
        <v>0.89694002985336718</v>
      </c>
      <c r="H38" s="19">
        <v>0.92588584785594574</v>
      </c>
      <c r="I38" s="19">
        <v>4.0945140700252264E-2</v>
      </c>
      <c r="J38" s="19">
        <v>0.93483191332278337</v>
      </c>
      <c r="K38" s="19">
        <v>4.0367319299697398E-2</v>
      </c>
      <c r="L38" s="19"/>
      <c r="M38" s="19"/>
      <c r="N38" s="19"/>
      <c r="O38" s="19"/>
      <c r="P38" s="19"/>
    </row>
    <row r="39" spans="2:16" x14ac:dyDescent="0.2">
      <c r="B39" t="s">
        <v>518</v>
      </c>
      <c r="C39" t="s">
        <v>369</v>
      </c>
      <c r="D39" s="18">
        <v>42493.418969907405</v>
      </c>
      <c r="E39" t="s">
        <v>138</v>
      </c>
      <c r="F39" s="19">
        <v>0.96657599287798612</v>
      </c>
      <c r="G39" s="19">
        <v>0.93956679894179895</v>
      </c>
      <c r="H39" s="19">
        <v>0.88259272979856451</v>
      </c>
      <c r="I39" s="19">
        <v>5.1645014059914375E-2</v>
      </c>
      <c r="J39" s="19">
        <v>0.91508673949309938</v>
      </c>
      <c r="K39" s="19">
        <v>4.2504843316969812E-2</v>
      </c>
      <c r="L39" s="19"/>
      <c r="M39" s="19"/>
      <c r="N39" s="19"/>
      <c r="O39" s="19"/>
      <c r="P39" s="19"/>
    </row>
    <row r="40" spans="2:16" x14ac:dyDescent="0.2">
      <c r="B40" t="s">
        <v>524</v>
      </c>
      <c r="C40" t="s">
        <v>369</v>
      </c>
      <c r="D40" s="18">
        <v>42493.418969907405</v>
      </c>
      <c r="E40" t="s">
        <v>141</v>
      </c>
      <c r="F40" s="19">
        <v>0.95889169542834019</v>
      </c>
      <c r="G40" s="19">
        <v>0.91289377289377294</v>
      </c>
      <c r="H40" s="19">
        <v>0.90285723058971645</v>
      </c>
      <c r="I40" s="19">
        <v>4.048194812254266E-2</v>
      </c>
      <c r="J40" s="19">
        <v>0.8530292768055453</v>
      </c>
      <c r="K40" s="19">
        <v>5.0260403379797224E-2</v>
      </c>
      <c r="L40" s="19"/>
      <c r="M40" s="19"/>
      <c r="N40" s="19"/>
      <c r="O40" s="19"/>
      <c r="P40" s="19"/>
    </row>
    <row r="41" spans="2:16" x14ac:dyDescent="0.2">
      <c r="B41" t="s">
        <v>369</v>
      </c>
      <c r="C41" t="s">
        <v>369</v>
      </c>
      <c r="D41" s="18">
        <v>42493.418969907405</v>
      </c>
      <c r="E41" t="s">
        <v>662</v>
      </c>
      <c r="F41" s="19">
        <v>0.9564827339894213</v>
      </c>
      <c r="G41" s="19">
        <v>0.87121286191971492</v>
      </c>
      <c r="H41" s="19">
        <v>0.8720675319309974</v>
      </c>
      <c r="I41" s="19">
        <v>1.6284261136678139E-2</v>
      </c>
      <c r="J41" s="19">
        <v>0.87078817832235245</v>
      </c>
      <c r="K41" s="19">
        <v>2.9592002991377982E-2</v>
      </c>
      <c r="L41" s="19"/>
      <c r="M41" s="19"/>
      <c r="N41" s="19"/>
      <c r="O41" s="19"/>
      <c r="P41" s="19"/>
    </row>
    <row r="42" spans="2:16" x14ac:dyDescent="0.2">
      <c r="B42" t="s">
        <v>591</v>
      </c>
      <c r="C42" t="s">
        <v>404</v>
      </c>
      <c r="D42" s="18">
        <v>42493.418969907405</v>
      </c>
      <c r="E42" t="s">
        <v>165</v>
      </c>
      <c r="F42" s="19">
        <v>0.98090557235009868</v>
      </c>
      <c r="G42" s="19">
        <v>0.92577991763696366</v>
      </c>
      <c r="H42" s="19">
        <v>0.91114210947237173</v>
      </c>
      <c r="I42" s="19">
        <v>4.3743883505780658E-2</v>
      </c>
      <c r="J42" s="19">
        <v>0.90987040155340571</v>
      </c>
      <c r="K42" s="19">
        <v>4.2613224668241613E-2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42493.418969907405</v>
      </c>
      <c r="E44" t="s">
        <v>665</v>
      </c>
      <c r="F44" s="19">
        <v>0.96044796674036426</v>
      </c>
      <c r="G44" s="19">
        <v>0.86179799277163083</v>
      </c>
      <c r="H44" s="19">
        <v>0.88923734099394425</v>
      </c>
      <c r="I44" s="19">
        <v>1.7304901959279848E-2</v>
      </c>
      <c r="J44" s="19">
        <v>0.92074316884944873</v>
      </c>
      <c r="K44" s="19">
        <v>1.6709621055090551E-2</v>
      </c>
      <c r="L44" s="19"/>
      <c r="M44" s="19"/>
      <c r="N44" s="19"/>
      <c r="O44" s="19"/>
      <c r="P44" s="19"/>
    </row>
    <row r="45" spans="2:16" x14ac:dyDescent="0.2">
      <c r="B45" t="s">
        <v>210</v>
      </c>
      <c r="C45" t="s">
        <v>369</v>
      </c>
      <c r="D45" s="18">
        <v>42493.418969907405</v>
      </c>
      <c r="E45" t="s">
        <v>99</v>
      </c>
      <c r="F45" s="19">
        <v>0.96524829097355025</v>
      </c>
      <c r="G45" s="19">
        <v>0.89062186132815824</v>
      </c>
      <c r="H45" s="19">
        <v>0.88562180252575506</v>
      </c>
      <c r="I45" s="19">
        <v>4.6701474131648053E-2</v>
      </c>
      <c r="J45" s="19">
        <v>0.87305664426188057</v>
      </c>
      <c r="K45" s="19">
        <v>5.6317754816057289E-2</v>
      </c>
      <c r="L45" s="19">
        <v>0.93776494845360825</v>
      </c>
      <c r="M45" s="19">
        <v>0.9260273128657972</v>
      </c>
      <c r="N45" s="19">
        <v>4.5416877527014565E-2</v>
      </c>
      <c r="O45" s="19">
        <v>0.92250082247036713</v>
      </c>
      <c r="P45" s="19">
        <v>5.0641099529277513E-2</v>
      </c>
    </row>
    <row r="46" spans="2:16" x14ac:dyDescent="0.2">
      <c r="B46" t="s">
        <v>526</v>
      </c>
      <c r="C46" t="s">
        <v>369</v>
      </c>
      <c r="D46" s="18">
        <v>42493.418969907405</v>
      </c>
      <c r="E46" t="s">
        <v>99</v>
      </c>
      <c r="F46" s="19">
        <v>0.96524829097355025</v>
      </c>
      <c r="G46" s="19">
        <v>0.89062186132815824</v>
      </c>
      <c r="H46" s="19">
        <v>0.88562180252575506</v>
      </c>
      <c r="I46" s="19">
        <v>4.6701474131648053E-2</v>
      </c>
      <c r="J46" s="19">
        <v>0.87305664426188057</v>
      </c>
      <c r="K46" s="19">
        <v>5.6317754816057289E-2</v>
      </c>
      <c r="L46" s="19">
        <v>0.93776494845360825</v>
      </c>
      <c r="M46" s="19">
        <v>0.9260273128657972</v>
      </c>
      <c r="N46" s="19">
        <v>4.5416877527014565E-2</v>
      </c>
      <c r="O46" s="19">
        <v>0.92250082247036713</v>
      </c>
      <c r="P46" s="19">
        <v>5.0641099529277513E-2</v>
      </c>
    </row>
    <row r="47" spans="2:16" x14ac:dyDescent="0.2">
      <c r="B47" t="s">
        <v>595</v>
      </c>
      <c r="C47" t="s">
        <v>404</v>
      </c>
      <c r="D47" s="18">
        <v>42493.418969907405</v>
      </c>
      <c r="E47" t="s">
        <v>167</v>
      </c>
      <c r="F47" s="19">
        <v>0.97725428789329338</v>
      </c>
      <c r="G47" s="19">
        <v>0.9279960202837152</v>
      </c>
      <c r="H47" s="19">
        <v>0.89358442928015802</v>
      </c>
      <c r="I47" s="19">
        <v>5.0601602256237894E-2</v>
      </c>
      <c r="J47" s="19">
        <v>0.91788761863346446</v>
      </c>
      <c r="K47" s="19">
        <v>4.9648440256436215E-2</v>
      </c>
      <c r="L47" s="19"/>
      <c r="M47" s="19"/>
      <c r="N47" s="19"/>
      <c r="O47" s="19"/>
      <c r="P47" s="19"/>
    </row>
    <row r="48" spans="2:16" x14ac:dyDescent="0.2">
      <c r="B48" t="s">
        <v>529</v>
      </c>
      <c r="C48" t="s">
        <v>369</v>
      </c>
      <c r="D48" s="18">
        <v>42493.418969907405</v>
      </c>
      <c r="E48" t="s">
        <v>142</v>
      </c>
      <c r="F48" s="19">
        <v>0.916412959582943</v>
      </c>
      <c r="G48" s="19">
        <v>0.82760223323445981</v>
      </c>
      <c r="H48" s="19">
        <v>0.88644527986633237</v>
      </c>
      <c r="I48" s="19">
        <v>4.7298037825363085E-2</v>
      </c>
      <c r="J48" s="19">
        <v>0.88805872578599843</v>
      </c>
      <c r="K48" s="19">
        <v>5.70423698208333E-2</v>
      </c>
      <c r="L48" s="19"/>
      <c r="M48" s="19"/>
      <c r="N48" s="19"/>
      <c r="O48" s="19"/>
      <c r="P48" s="19"/>
    </row>
    <row r="49" spans="2:16" x14ac:dyDescent="0.2">
      <c r="B49" t="s">
        <v>603</v>
      </c>
      <c r="C49" t="s">
        <v>404</v>
      </c>
      <c r="D49" s="18">
        <v>42493.418969907405</v>
      </c>
      <c r="E49" t="s">
        <v>170</v>
      </c>
      <c r="F49" s="19">
        <v>0.98588116576588902</v>
      </c>
      <c r="G49" s="19">
        <v>0.95713552361396315</v>
      </c>
      <c r="H49" s="19">
        <v>0.9017719308992892</v>
      </c>
      <c r="I49" s="19">
        <v>5.0550557282978588E-2</v>
      </c>
      <c r="J49" s="19">
        <v>0.93622212326987997</v>
      </c>
      <c r="K49" s="19">
        <v>3.9286919123918337E-2</v>
      </c>
      <c r="L49" s="19"/>
      <c r="M49" s="19"/>
      <c r="N49" s="19"/>
      <c r="O49" s="19"/>
      <c r="P49" s="19"/>
    </row>
    <row r="50" spans="2:16" x14ac:dyDescent="0.2">
      <c r="B50" t="s">
        <v>514</v>
      </c>
      <c r="C50" t="s">
        <v>369</v>
      </c>
      <c r="D50" s="18">
        <v>42493.418969907405</v>
      </c>
      <c r="E50" t="s">
        <v>137</v>
      </c>
      <c r="F50" s="19">
        <v>0.94409854269682336</v>
      </c>
      <c r="G50" s="19">
        <v>0.83368196172102116</v>
      </c>
      <c r="H50" s="19">
        <v>0.84433323077746281</v>
      </c>
      <c r="I50" s="19">
        <v>6.2487798834523857E-2</v>
      </c>
      <c r="J50" s="19">
        <v>0.92093018169490792</v>
      </c>
      <c r="K50" s="19">
        <v>4.5996232418849772E-2</v>
      </c>
      <c r="L50" s="19"/>
      <c r="M50" s="19"/>
      <c r="N50" s="19"/>
      <c r="O50" s="19"/>
      <c r="P50" s="19"/>
    </row>
    <row r="51" spans="2:16" x14ac:dyDescent="0.2">
      <c r="B51" t="s">
        <v>611</v>
      </c>
      <c r="C51" t="s">
        <v>404</v>
      </c>
      <c r="D51" s="18">
        <v>42493.418969907405</v>
      </c>
      <c r="E51" t="s">
        <v>174</v>
      </c>
      <c r="F51" s="19">
        <v>0.94065362685602893</v>
      </c>
      <c r="G51" s="19">
        <v>0.88296252927400465</v>
      </c>
      <c r="H51" s="19">
        <v>0.8904865592735759</v>
      </c>
      <c r="I51" s="19">
        <v>4.9870259217192153E-2</v>
      </c>
      <c r="J51" s="19">
        <v>0.91416748517588853</v>
      </c>
      <c r="K51" s="19">
        <v>5.1432100279848854E-2</v>
      </c>
      <c r="L51" s="19"/>
      <c r="M51" s="19"/>
      <c r="N51" s="19"/>
      <c r="O51" s="19"/>
      <c r="P51" s="19"/>
    </row>
    <row r="52" spans="2:16" x14ac:dyDescent="0.2">
      <c r="B52" t="s">
        <v>535</v>
      </c>
      <c r="C52" t="s">
        <v>369</v>
      </c>
      <c r="D52" s="18">
        <v>42493.418969907405</v>
      </c>
      <c r="E52" t="s">
        <v>103</v>
      </c>
      <c r="F52" s="19">
        <v>0.92823624278330585</v>
      </c>
      <c r="G52" s="19">
        <v>0.85222899684993347</v>
      </c>
      <c r="H52" s="19">
        <v>0.89036786946123114</v>
      </c>
      <c r="I52" s="19">
        <v>5.0454225816718573E-2</v>
      </c>
      <c r="J52" s="19">
        <v>0.89271539089904384</v>
      </c>
      <c r="K52" s="19">
        <v>4.7497386328916986E-2</v>
      </c>
      <c r="L52" s="19"/>
      <c r="M52" s="19"/>
      <c r="N52" s="19"/>
      <c r="O52" s="19"/>
      <c r="P52" s="19"/>
    </row>
    <row r="53" spans="2:16" x14ac:dyDescent="0.2">
      <c r="B53" t="s">
        <v>588</v>
      </c>
      <c r="C53" t="s">
        <v>385</v>
      </c>
      <c r="D53" s="18">
        <v>42493.418969907405</v>
      </c>
      <c r="E53" t="s">
        <v>164</v>
      </c>
      <c r="F53" s="19">
        <v>0.99209765026994912</v>
      </c>
      <c r="G53" s="19">
        <v>0.95373145062690279</v>
      </c>
      <c r="H53" s="19">
        <v>0.93491341203390699</v>
      </c>
      <c r="I53" s="19">
        <v>3.8854412965821511E-2</v>
      </c>
      <c r="J53" s="19">
        <v>0.9567192451814519</v>
      </c>
      <c r="K53" s="19">
        <v>3.6235092378838658E-2</v>
      </c>
      <c r="L53" s="252"/>
      <c r="M53" s="252"/>
      <c r="N53" s="252"/>
      <c r="O53" s="252"/>
      <c r="P53" s="252"/>
    </row>
    <row r="54" spans="2:16" x14ac:dyDescent="0.2">
      <c r="B54" t="s">
        <v>624</v>
      </c>
      <c r="C54" t="s">
        <v>404</v>
      </c>
      <c r="D54" s="18">
        <v>42493.418969907405</v>
      </c>
      <c r="E54" t="s">
        <v>179</v>
      </c>
      <c r="F54" s="19">
        <v>0.94227304008616541</v>
      </c>
      <c r="G54" s="19">
        <v>0.81701584456960807</v>
      </c>
      <c r="H54" s="19">
        <v>0.86722031402278621</v>
      </c>
      <c r="I54" s="19">
        <v>4.6730243038750174E-2</v>
      </c>
      <c r="J54" s="19">
        <v>0.92167290551912018</v>
      </c>
      <c r="K54" s="19">
        <v>4.3549722700059447E-2</v>
      </c>
      <c r="L54" s="19"/>
      <c r="M54" s="19"/>
      <c r="N54" s="19"/>
      <c r="O54" s="19"/>
      <c r="P54" s="19"/>
    </row>
    <row r="55" spans="2:16" x14ac:dyDescent="0.2">
      <c r="B55" t="s">
        <v>613</v>
      </c>
      <c r="C55" t="s">
        <v>380</v>
      </c>
      <c r="D55" s="18">
        <v>42493.418969907405</v>
      </c>
      <c r="E55" t="s">
        <v>175</v>
      </c>
      <c r="F55" s="19">
        <v>0.91905484992248543</v>
      </c>
      <c r="G55" s="19">
        <v>0.73264276952432861</v>
      </c>
      <c r="H55" s="19">
        <v>0.8177367162988024</v>
      </c>
      <c r="I55" s="19">
        <v>5.6735817170155231E-2</v>
      </c>
      <c r="J55" s="19">
        <v>0.83414056849218943</v>
      </c>
      <c r="K55" s="19">
        <v>5.8390911830097349E-2</v>
      </c>
      <c r="L55" s="19"/>
      <c r="M55" s="19"/>
      <c r="N55" s="19"/>
      <c r="O55" s="19"/>
      <c r="P55" s="19"/>
    </row>
    <row r="56" spans="2:16" x14ac:dyDescent="0.2">
      <c r="B56" t="s">
        <v>597</v>
      </c>
      <c r="C56" t="s">
        <v>404</v>
      </c>
      <c r="D56" s="18">
        <v>42493.418969907405</v>
      </c>
      <c r="E56" t="s">
        <v>168</v>
      </c>
      <c r="F56" s="19">
        <v>0.9721878672122497</v>
      </c>
      <c r="G56" s="19">
        <v>0.83294180427919851</v>
      </c>
      <c r="H56" s="19">
        <v>0.90006694565303336</v>
      </c>
      <c r="I56" s="19">
        <v>4.3474336096115278E-2</v>
      </c>
      <c r="J56" s="19">
        <v>0.92812645221821144</v>
      </c>
      <c r="K56" s="19">
        <v>4.1536335556998552E-2</v>
      </c>
      <c r="L56" s="19"/>
      <c r="M56" s="19"/>
      <c r="N56" s="19"/>
      <c r="O56" s="19"/>
      <c r="P56" s="19"/>
    </row>
    <row r="57" spans="2:16" x14ac:dyDescent="0.2">
      <c r="B57" t="s">
        <v>635</v>
      </c>
      <c r="C57" t="s">
        <v>390</v>
      </c>
      <c r="D57" s="18">
        <v>42493.418969907405</v>
      </c>
      <c r="E57" t="s">
        <v>184</v>
      </c>
      <c r="F57" s="19">
        <v>0.94896837992919059</v>
      </c>
      <c r="G57" s="19">
        <v>0.83981623277182227</v>
      </c>
      <c r="H57" s="19">
        <v>0.90846857480082621</v>
      </c>
      <c r="I57" s="19">
        <v>4.7492149294843106E-2</v>
      </c>
      <c r="J57" s="19">
        <v>0.94341836734693874</v>
      </c>
      <c r="K57" s="19">
        <v>3.6848993118254757E-2</v>
      </c>
      <c r="L57" s="19"/>
      <c r="M57" s="19"/>
      <c r="N57" s="19"/>
      <c r="O57" s="19"/>
      <c r="P57" s="19"/>
    </row>
    <row r="58" spans="2:16" x14ac:dyDescent="0.2">
      <c r="B58" t="s">
        <v>380</v>
      </c>
      <c r="C58" t="s">
        <v>380</v>
      </c>
      <c r="D58" s="18">
        <v>42493.418969907405</v>
      </c>
      <c r="E58" t="s">
        <v>661</v>
      </c>
      <c r="F58" s="19">
        <v>0.91907089685819521</v>
      </c>
      <c r="G58" s="19">
        <v>0.82765362703466616</v>
      </c>
      <c r="H58" s="19">
        <v>0.88255048671354075</v>
      </c>
      <c r="I58" s="19">
        <v>2.1497307808546681E-2</v>
      </c>
      <c r="J58" s="19">
        <v>0.88457866454031442</v>
      </c>
      <c r="K58" s="19">
        <v>2.7531687305765117E-2</v>
      </c>
      <c r="L58" s="19"/>
      <c r="M58" s="19"/>
      <c r="N58" s="19"/>
      <c r="O58" s="19"/>
      <c r="P58" s="19"/>
    </row>
    <row r="59" spans="2:16" x14ac:dyDescent="0.2">
      <c r="B59" t="s">
        <v>574</v>
      </c>
      <c r="C59" t="s">
        <v>390</v>
      </c>
      <c r="D59" s="18">
        <v>42493.418969907405</v>
      </c>
      <c r="E59" t="s">
        <v>158</v>
      </c>
      <c r="F59" s="19">
        <v>0.9826058842547688</v>
      </c>
      <c r="G59" s="19">
        <v>0.94092586085734364</v>
      </c>
      <c r="H59" s="19">
        <v>0.92343169377193035</v>
      </c>
      <c r="I59" s="19">
        <v>3.9951442383799926E-2</v>
      </c>
      <c r="J59" s="19">
        <v>0.85420133914553376</v>
      </c>
      <c r="K59" s="19">
        <v>5.4180735473563502E-2</v>
      </c>
      <c r="L59" s="19"/>
      <c r="M59" s="19"/>
      <c r="N59" s="19"/>
      <c r="O59" s="19"/>
      <c r="P59" s="19"/>
    </row>
    <row r="60" spans="2:16" x14ac:dyDescent="0.2">
      <c r="B60" t="s">
        <v>212</v>
      </c>
      <c r="C60" t="s">
        <v>390</v>
      </c>
      <c r="D60" s="18">
        <v>42493.418969907405</v>
      </c>
      <c r="E60" t="s">
        <v>161</v>
      </c>
      <c r="F60" s="19">
        <v>0.99334575973267125</v>
      </c>
      <c r="G60" s="19">
        <v>1</v>
      </c>
      <c r="H60" s="19">
        <v>0.96888081134446258</v>
      </c>
      <c r="I60" s="19">
        <v>3.0958775716500568E-2</v>
      </c>
      <c r="J60" s="19">
        <v>0.88372958321073181</v>
      </c>
      <c r="K60" s="19">
        <v>4.9785286281895012E-2</v>
      </c>
      <c r="L60" s="19">
        <v>0.96355114310576695</v>
      </c>
      <c r="M60" s="19">
        <v>0.99161693533714201</v>
      </c>
      <c r="N60" s="19">
        <v>1.2506047321108795E-2</v>
      </c>
      <c r="O60" s="19">
        <v>0.98211606185882705</v>
      </c>
      <c r="P60" s="19">
        <v>2.1682734415525998E-2</v>
      </c>
    </row>
    <row r="61" spans="2:16" x14ac:dyDescent="0.2">
      <c r="B61" t="s">
        <v>580</v>
      </c>
      <c r="C61" t="s">
        <v>390</v>
      </c>
      <c r="D61" s="18">
        <v>42493.418969907405</v>
      </c>
      <c r="E61" t="s">
        <v>161</v>
      </c>
      <c r="F61" s="19">
        <v>0.99334575973267125</v>
      </c>
      <c r="G61" s="19">
        <v>1</v>
      </c>
      <c r="H61" s="19">
        <v>0.96888081134446258</v>
      </c>
      <c r="I61" s="19">
        <v>3.0958775716500568E-2</v>
      </c>
      <c r="J61" s="19">
        <v>0.88372958321073181</v>
      </c>
      <c r="K61" s="19">
        <v>4.9785286281895012E-2</v>
      </c>
      <c r="L61" s="19">
        <v>0.96355114310576695</v>
      </c>
      <c r="M61" s="19">
        <v>0.99161693533714201</v>
      </c>
      <c r="N61" s="19">
        <v>1.2506047321108795E-2</v>
      </c>
      <c r="O61" s="19">
        <v>0.98211606185882705</v>
      </c>
      <c r="P61" s="19">
        <v>2.1682734415525998E-2</v>
      </c>
    </row>
    <row r="62" spans="2:16" x14ac:dyDescent="0.2">
      <c r="B62" t="s">
        <v>541</v>
      </c>
      <c r="C62" t="s">
        <v>380</v>
      </c>
      <c r="D62" s="18">
        <v>42493.418969907405</v>
      </c>
      <c r="E62" t="s">
        <v>146</v>
      </c>
      <c r="F62" s="19">
        <v>0.93294154864039769</v>
      </c>
      <c r="G62" s="19">
        <v>0.87301596882691834</v>
      </c>
      <c r="H62" s="19">
        <v>0.86624855102860054</v>
      </c>
      <c r="I62" s="19">
        <v>5.388076267230929E-2</v>
      </c>
      <c r="J62" s="19">
        <v>0.85467168505708202</v>
      </c>
      <c r="K62" s="19">
        <v>6.6668883666145151E-2</v>
      </c>
      <c r="L62" s="19"/>
      <c r="M62" s="19"/>
      <c r="N62" s="19"/>
      <c r="O62" s="19"/>
      <c r="P62" s="19"/>
    </row>
    <row r="63" spans="2:16" x14ac:dyDescent="0.2">
      <c r="B63" t="s">
        <v>627</v>
      </c>
      <c r="C63" t="s">
        <v>369</v>
      </c>
      <c r="D63" s="18">
        <v>42493.418969907405</v>
      </c>
      <c r="E63" t="s">
        <v>180</v>
      </c>
      <c r="F63" s="19">
        <v>0.9834251730928032</v>
      </c>
      <c r="G63" s="19">
        <v>0.91972011537228937</v>
      </c>
      <c r="H63" s="19">
        <v>0.89195057996193516</v>
      </c>
      <c r="I63" s="19">
        <v>5.1719027618099392E-2</v>
      </c>
      <c r="J63" s="19">
        <v>0.94280648429584601</v>
      </c>
      <c r="K63" s="19">
        <v>3.6210672572002951E-2</v>
      </c>
      <c r="L63" s="19"/>
      <c r="M63" s="19"/>
      <c r="N63" s="19"/>
      <c r="O63" s="19"/>
      <c r="P63" s="19"/>
    </row>
    <row r="64" spans="2:16" x14ac:dyDescent="0.2">
      <c r="B64" t="s">
        <v>696</v>
      </c>
      <c r="C64" t="s">
        <v>6</v>
      </c>
      <c r="D64" s="18">
        <v>42493.418969907405</v>
      </c>
      <c r="E64" t="s">
        <v>437</v>
      </c>
      <c r="F64" s="19"/>
      <c r="G64" s="19"/>
      <c r="H64" s="19"/>
      <c r="I64" s="19"/>
      <c r="J64" s="19"/>
      <c r="K64" s="19"/>
      <c r="L64" s="19">
        <v>0.94363038612199224</v>
      </c>
      <c r="M64" s="19">
        <v>0.95612000113095486</v>
      </c>
      <c r="N64" s="19">
        <v>2.0074672505244421E-2</v>
      </c>
      <c r="O64" s="19">
        <v>0.9611815990348711</v>
      </c>
      <c r="P64" s="19">
        <v>2.1011337989334321E-2</v>
      </c>
    </row>
    <row r="65" spans="2:16" x14ac:dyDescent="0.2">
      <c r="B65" t="s">
        <v>698</v>
      </c>
      <c r="C65" t="s">
        <v>6</v>
      </c>
      <c r="D65" s="18">
        <v>42493.418969907405</v>
      </c>
      <c r="E65" t="s">
        <v>437</v>
      </c>
      <c r="F65" s="19">
        <v>0.95176772964690182</v>
      </c>
      <c r="G65" s="19">
        <v>0.87163094919678907</v>
      </c>
      <c r="H65" s="19">
        <v>0.89273068920662102</v>
      </c>
      <c r="I65" s="19">
        <v>7.765925205636748E-3</v>
      </c>
      <c r="J65" s="19">
        <v>0.89687768186165484</v>
      </c>
      <c r="K65" s="19">
        <v>1.1083282094694766E-2</v>
      </c>
      <c r="L65" s="19">
        <v>0.94363038612199224</v>
      </c>
      <c r="M65" s="19">
        <v>0.95612000113095486</v>
      </c>
      <c r="N65" s="19">
        <v>2.0074672505244421E-2</v>
      </c>
      <c r="O65" s="19">
        <v>0.9611815990348711</v>
      </c>
      <c r="P65" s="19">
        <v>2.1011337989334321E-2</v>
      </c>
    </row>
    <row r="66" spans="2:16" x14ac:dyDescent="0.2">
      <c r="B66" t="s">
        <v>605</v>
      </c>
      <c r="C66" t="s">
        <v>385</v>
      </c>
      <c r="D66" s="18">
        <v>42493.418969907405</v>
      </c>
      <c r="E66" t="s">
        <v>171</v>
      </c>
      <c r="F66" s="19">
        <v>0.94607832745522247</v>
      </c>
      <c r="G66" s="19">
        <v>0.86210064496775163</v>
      </c>
      <c r="H66" s="19">
        <v>0.89951450252672194</v>
      </c>
      <c r="I66" s="19">
        <v>4.45687171994485E-2</v>
      </c>
      <c r="J66" s="19">
        <v>0.89065788456427752</v>
      </c>
      <c r="K66" s="19">
        <v>4.9007817020466075E-2</v>
      </c>
      <c r="L66" s="19"/>
      <c r="M66" s="19"/>
      <c r="N66" s="19"/>
      <c r="O66" s="19"/>
      <c r="P66" s="19"/>
    </row>
    <row r="67" spans="2:16" x14ac:dyDescent="0.2">
      <c r="B67" t="s">
        <v>670</v>
      </c>
      <c r="C67" t="s">
        <v>369</v>
      </c>
      <c r="D67" s="18">
        <v>42493.418969907405</v>
      </c>
      <c r="E67" t="s">
        <v>669</v>
      </c>
      <c r="F67" s="152"/>
      <c r="G67" s="152"/>
      <c r="H67" s="152">
        <v>0.90146484051538556</v>
      </c>
      <c r="I67" s="152">
        <v>0.10254957345666249</v>
      </c>
      <c r="J67" s="152">
        <v>0.79837882355175227</v>
      </c>
      <c r="K67" s="152">
        <v>7.7908118728519465E-2</v>
      </c>
      <c r="L67" s="152"/>
      <c r="M67" s="152"/>
      <c r="N67" s="152"/>
      <c r="O67" s="152"/>
      <c r="P67" s="152"/>
    </row>
    <row r="68" spans="2:16" x14ac:dyDescent="0.2">
      <c r="B68" t="s">
        <v>629</v>
      </c>
      <c r="C68" t="s">
        <v>369</v>
      </c>
      <c r="D68" s="18">
        <v>42493.418969907405</v>
      </c>
      <c r="E68" t="s">
        <v>89</v>
      </c>
      <c r="F68" s="152">
        <v>0.92773128803492932</v>
      </c>
      <c r="G68" s="152">
        <v>0.89017995656220905</v>
      </c>
      <c r="H68" s="152">
        <v>0.844495277449823</v>
      </c>
      <c r="I68" s="152">
        <v>5.0048646647757308E-2</v>
      </c>
      <c r="J68" s="152">
        <v>0.8782871288947679</v>
      </c>
      <c r="K68" s="152">
        <v>4.7552013771213882E-2</v>
      </c>
      <c r="L68" s="152"/>
      <c r="M68" s="152"/>
      <c r="N68" s="152"/>
      <c r="O68" s="152"/>
      <c r="P68" s="152"/>
    </row>
    <row r="69" spans="2:16" x14ac:dyDescent="0.2">
      <c r="B69" t="s">
        <v>639</v>
      </c>
      <c r="C69" t="s">
        <v>390</v>
      </c>
      <c r="D69" s="18">
        <v>42493.418969907405</v>
      </c>
      <c r="E69" t="s">
        <v>185</v>
      </c>
      <c r="F69" s="152">
        <v>0.927121143085327</v>
      </c>
      <c r="G69" s="152">
        <v>0.8242881072026802</v>
      </c>
      <c r="H69" s="152">
        <v>0.88313510266491912</v>
      </c>
      <c r="I69" s="152">
        <v>5.2047984134473424E-2</v>
      </c>
      <c r="J69" s="152">
        <v>0.90662665985699686</v>
      </c>
      <c r="K69" s="152">
        <v>6.0444181774545885E-2</v>
      </c>
      <c r="L69" s="152"/>
      <c r="M69" s="152"/>
      <c r="N69" s="152"/>
      <c r="O69" s="152"/>
      <c r="P69" s="152"/>
    </row>
    <row r="70" spans="2:16" x14ac:dyDescent="0.2">
      <c r="B70" t="s">
        <v>643</v>
      </c>
      <c r="C70" t="s">
        <v>369</v>
      </c>
      <c r="D70" s="18">
        <v>42493.418969907405</v>
      </c>
      <c r="E70" t="s">
        <v>187</v>
      </c>
      <c r="F70" s="152">
        <v>0.95052602792613083</v>
      </c>
      <c r="G70" s="152">
        <v>0.94769874476987459</v>
      </c>
      <c r="H70" s="152">
        <v>0.87049645585174185</v>
      </c>
      <c r="I70" s="152">
        <v>4.6260906559825586E-2</v>
      </c>
      <c r="J70" s="152">
        <v>0.8957557084169292</v>
      </c>
      <c r="K70" s="152">
        <v>5.3502496213121163E-2</v>
      </c>
      <c r="L70" s="152"/>
      <c r="M70" s="152"/>
      <c r="N70" s="152"/>
      <c r="O70" s="152"/>
      <c r="P70" s="152"/>
    </row>
    <row r="71" spans="2:16" x14ac:dyDescent="0.2">
      <c r="B71" t="s">
        <v>543</v>
      </c>
      <c r="C71" t="s">
        <v>369</v>
      </c>
      <c r="D71" s="18">
        <v>42493.418969907405</v>
      </c>
      <c r="E71" t="s">
        <v>147</v>
      </c>
      <c r="F71" s="152">
        <v>0.9647268237319685</v>
      </c>
      <c r="G71" s="152">
        <v>0.8540946168535859</v>
      </c>
      <c r="H71" s="152">
        <v>0.85332556396750037</v>
      </c>
      <c r="I71" s="152">
        <v>5.0195783285741979E-2</v>
      </c>
      <c r="J71" s="152">
        <v>0.93580523331404075</v>
      </c>
      <c r="K71" s="152">
        <v>4.1136772296727103E-2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405060</v>
      </c>
      <c r="D3">
        <v>411.38381350589998</v>
      </c>
      <c r="F3" t="s">
        <v>8</v>
      </c>
      <c r="G3">
        <v>10395</v>
      </c>
      <c r="P3">
        <v>10395</v>
      </c>
      <c r="Q3">
        <v>176.0114500144</v>
      </c>
      <c r="V3" t="s">
        <v>309</v>
      </c>
      <c r="W3">
        <v>405</v>
      </c>
      <c r="X3">
        <v>283</v>
      </c>
      <c r="Y3">
        <v>333.65017667839999</v>
      </c>
      <c r="Z3">
        <v>56</v>
      </c>
      <c r="AA3">
        <v>571.78571428570001</v>
      </c>
      <c r="AB3">
        <v>77</v>
      </c>
      <c r="AC3">
        <v>474.0649350649</v>
      </c>
      <c r="AD3">
        <v>32</v>
      </c>
      <c r="AE3">
        <v>692.1875</v>
      </c>
      <c r="AF3">
        <v>12</v>
      </c>
      <c r="AG3">
        <v>209.75</v>
      </c>
      <c r="AH3">
        <v>1</v>
      </c>
      <c r="AI3">
        <v>299</v>
      </c>
      <c r="AL3" t="s">
        <v>309</v>
      </c>
      <c r="AM3">
        <v>1</v>
      </c>
      <c r="AN3">
        <v>1</v>
      </c>
      <c r="AO3">
        <v>260</v>
      </c>
      <c r="AP3">
        <v>2</v>
      </c>
      <c r="AQ3">
        <v>244.5</v>
      </c>
    </row>
    <row r="4" spans="2:51" x14ac:dyDescent="0.2">
      <c r="B4" t="s">
        <v>952</v>
      </c>
      <c r="C4">
        <v>34926</v>
      </c>
      <c r="D4">
        <v>411.38381350589998</v>
      </c>
      <c r="F4" t="s">
        <v>8</v>
      </c>
      <c r="G4">
        <v>10395</v>
      </c>
      <c r="P4">
        <v>10395</v>
      </c>
      <c r="Q4">
        <v>176.0114500144</v>
      </c>
      <c r="V4" t="s">
        <v>8</v>
      </c>
      <c r="W4">
        <v>4501</v>
      </c>
      <c r="X4">
        <v>3342</v>
      </c>
      <c r="Y4">
        <v>467.38162226880002</v>
      </c>
      <c r="Z4">
        <v>536</v>
      </c>
      <c r="AA4">
        <v>465.40671641789999</v>
      </c>
      <c r="AB4">
        <v>456</v>
      </c>
      <c r="AC4">
        <v>459.68859649119997</v>
      </c>
      <c r="AD4">
        <v>670</v>
      </c>
      <c r="AE4">
        <v>859.54477611940001</v>
      </c>
      <c r="AF4">
        <v>30</v>
      </c>
      <c r="AG4">
        <v>416.13333333330002</v>
      </c>
      <c r="AH4">
        <v>3</v>
      </c>
      <c r="AI4">
        <v>731.66666666670005</v>
      </c>
      <c r="AL4" t="s">
        <v>8</v>
      </c>
      <c r="AM4">
        <v>44</v>
      </c>
      <c r="AN4">
        <v>38</v>
      </c>
      <c r="AO4">
        <v>224.36842105260001</v>
      </c>
      <c r="AP4">
        <v>6</v>
      </c>
      <c r="AQ4">
        <v>343.3333333333</v>
      </c>
      <c r="AR4">
        <v>6</v>
      </c>
      <c r="AS4">
        <v>244.6666666667</v>
      </c>
    </row>
    <row r="5" spans="2:51" x14ac:dyDescent="0.2">
      <c r="B5" t="s">
        <v>964</v>
      </c>
      <c r="C5">
        <v>26598</v>
      </c>
      <c r="D5">
        <v>556.07180991049995</v>
      </c>
      <c r="F5" t="s">
        <v>43</v>
      </c>
      <c r="G5">
        <v>599</v>
      </c>
      <c r="H5">
        <v>501</v>
      </c>
      <c r="I5">
        <v>258.72654690619999</v>
      </c>
      <c r="J5">
        <v>48</v>
      </c>
      <c r="K5">
        <v>566.95833333329995</v>
      </c>
      <c r="L5">
        <v>77</v>
      </c>
      <c r="M5">
        <v>220.62337662339999</v>
      </c>
      <c r="N5">
        <v>19</v>
      </c>
      <c r="O5">
        <v>263.42105263159999</v>
      </c>
      <c r="R5">
        <v>2</v>
      </c>
      <c r="S5">
        <v>317.5</v>
      </c>
      <c r="V5" t="s">
        <v>8</v>
      </c>
      <c r="W5">
        <v>4906</v>
      </c>
      <c r="X5">
        <v>3625</v>
      </c>
      <c r="Y5">
        <v>456.9384657837</v>
      </c>
      <c r="Z5">
        <v>592</v>
      </c>
      <c r="AA5">
        <v>475.46959459459998</v>
      </c>
      <c r="AB5">
        <v>533</v>
      </c>
      <c r="AC5">
        <v>461.76547842399998</v>
      </c>
      <c r="AD5">
        <v>702</v>
      </c>
      <c r="AE5">
        <v>851.91595441599998</v>
      </c>
      <c r="AF5">
        <v>42</v>
      </c>
      <c r="AG5">
        <v>357.1666666667</v>
      </c>
      <c r="AH5">
        <v>4</v>
      </c>
      <c r="AI5">
        <v>623.5</v>
      </c>
      <c r="AL5" t="s">
        <v>8</v>
      </c>
      <c r="AM5">
        <v>45</v>
      </c>
      <c r="AN5">
        <v>39</v>
      </c>
      <c r="AO5">
        <v>225.28205128210001</v>
      </c>
      <c r="AP5">
        <v>8</v>
      </c>
      <c r="AQ5">
        <v>318.625</v>
      </c>
      <c r="AR5">
        <v>6</v>
      </c>
      <c r="AS5">
        <v>244.6666666667</v>
      </c>
    </row>
    <row r="6" spans="2:51" x14ac:dyDescent="0.2">
      <c r="B6" t="s">
        <v>241</v>
      </c>
      <c r="C6">
        <v>53210</v>
      </c>
      <c r="D6">
        <v>566.82706258220003</v>
      </c>
      <c r="F6" t="s">
        <v>37</v>
      </c>
      <c r="G6">
        <v>8321</v>
      </c>
      <c r="H6">
        <v>6681</v>
      </c>
      <c r="I6">
        <v>442.35443795840001</v>
      </c>
      <c r="J6">
        <v>355</v>
      </c>
      <c r="K6">
        <v>923.44507042249995</v>
      </c>
      <c r="L6">
        <v>1127</v>
      </c>
      <c r="M6">
        <v>625.49068322979997</v>
      </c>
      <c r="N6">
        <v>495</v>
      </c>
      <c r="O6">
        <v>594.78989898990005</v>
      </c>
      <c r="R6">
        <v>18</v>
      </c>
      <c r="S6">
        <v>533.33333333329995</v>
      </c>
      <c r="V6" t="s">
        <v>399</v>
      </c>
      <c r="W6">
        <v>1452</v>
      </c>
      <c r="X6">
        <v>794</v>
      </c>
      <c r="Y6">
        <v>182.97858942069999</v>
      </c>
      <c r="Z6">
        <v>201</v>
      </c>
      <c r="AA6">
        <v>289.44776119400001</v>
      </c>
      <c r="AB6">
        <v>463</v>
      </c>
      <c r="AC6">
        <v>301.40604751619998</v>
      </c>
      <c r="AD6">
        <v>123</v>
      </c>
      <c r="AE6">
        <v>312.80487804879999</v>
      </c>
      <c r="AF6">
        <v>70</v>
      </c>
      <c r="AG6">
        <v>180.78571428570001</v>
      </c>
      <c r="AH6">
        <v>2</v>
      </c>
      <c r="AI6">
        <v>89</v>
      </c>
      <c r="AL6" t="s">
        <v>399</v>
      </c>
      <c r="AM6">
        <v>37</v>
      </c>
      <c r="AN6">
        <v>29</v>
      </c>
      <c r="AO6">
        <v>81.689655172399995</v>
      </c>
      <c r="AP6">
        <v>16</v>
      </c>
      <c r="AQ6">
        <v>220.0625</v>
      </c>
      <c r="AR6">
        <v>7</v>
      </c>
      <c r="AS6">
        <v>213.28571428570001</v>
      </c>
      <c r="AT6">
        <v>1</v>
      </c>
      <c r="AU6">
        <v>11</v>
      </c>
    </row>
    <row r="7" spans="2:51" x14ac:dyDescent="0.2">
      <c r="B7" t="s">
        <v>240</v>
      </c>
      <c r="C7">
        <v>238048</v>
      </c>
      <c r="D7">
        <v>404.07249201809998</v>
      </c>
      <c r="F7" t="s">
        <v>42</v>
      </c>
      <c r="G7">
        <v>5816</v>
      </c>
      <c r="H7">
        <v>4191</v>
      </c>
      <c r="I7">
        <v>404.24075399669999</v>
      </c>
      <c r="J7">
        <v>839</v>
      </c>
      <c r="K7">
        <v>494.79618593560002</v>
      </c>
      <c r="L7">
        <v>1040</v>
      </c>
      <c r="M7">
        <v>499.84903846150002</v>
      </c>
      <c r="N7">
        <v>545</v>
      </c>
      <c r="O7">
        <v>414.54311926610001</v>
      </c>
      <c r="R7">
        <v>40</v>
      </c>
      <c r="S7">
        <v>350.35</v>
      </c>
      <c r="V7" t="s">
        <v>391</v>
      </c>
      <c r="W7">
        <v>13188</v>
      </c>
      <c r="X7">
        <v>9798</v>
      </c>
      <c r="Y7">
        <v>638.37915901199995</v>
      </c>
      <c r="Z7">
        <v>595</v>
      </c>
      <c r="AA7">
        <v>1033.0857142857001</v>
      </c>
      <c r="AB7">
        <v>2380</v>
      </c>
      <c r="AC7">
        <v>1235.9516806723</v>
      </c>
      <c r="AD7">
        <v>812</v>
      </c>
      <c r="AE7">
        <v>904.85960591130004</v>
      </c>
      <c r="AF7">
        <v>178</v>
      </c>
      <c r="AG7">
        <v>205.97752808990001</v>
      </c>
      <c r="AH7">
        <v>20</v>
      </c>
      <c r="AI7">
        <v>740.25</v>
      </c>
      <c r="AL7" t="s">
        <v>391</v>
      </c>
      <c r="AM7">
        <v>312</v>
      </c>
      <c r="AN7">
        <v>229</v>
      </c>
      <c r="AO7">
        <v>452.74235807859998</v>
      </c>
      <c r="AP7">
        <v>36</v>
      </c>
      <c r="AQ7">
        <v>969.13888888890006</v>
      </c>
      <c r="AR7">
        <v>80</v>
      </c>
      <c r="AS7">
        <v>450.5</v>
      </c>
      <c r="AT7">
        <v>3</v>
      </c>
      <c r="AU7">
        <v>580.33333333329995</v>
      </c>
    </row>
    <row r="8" spans="2:51" x14ac:dyDescent="0.2">
      <c r="B8" t="s">
        <v>242</v>
      </c>
      <c r="C8">
        <v>23925</v>
      </c>
      <c r="D8">
        <v>513.19181403899995</v>
      </c>
      <c r="F8" t="s">
        <v>50</v>
      </c>
      <c r="G8">
        <v>1251</v>
      </c>
      <c r="H8">
        <v>565</v>
      </c>
      <c r="I8">
        <v>315.34336283189998</v>
      </c>
      <c r="J8">
        <v>366</v>
      </c>
      <c r="K8">
        <v>242.8661202186</v>
      </c>
      <c r="L8">
        <v>510</v>
      </c>
      <c r="M8">
        <v>189.83137254900001</v>
      </c>
      <c r="N8">
        <v>173</v>
      </c>
      <c r="O8">
        <v>209.45086705200001</v>
      </c>
      <c r="R8">
        <v>3</v>
      </c>
      <c r="S8">
        <v>243.6666666667</v>
      </c>
      <c r="V8" t="s">
        <v>422</v>
      </c>
      <c r="W8">
        <v>1359</v>
      </c>
      <c r="X8">
        <v>903</v>
      </c>
      <c r="Y8">
        <v>196.15725359909999</v>
      </c>
      <c r="Z8">
        <v>180</v>
      </c>
      <c r="AA8">
        <v>352.20555555559997</v>
      </c>
      <c r="AB8">
        <v>178</v>
      </c>
      <c r="AC8">
        <v>154.39325842700001</v>
      </c>
      <c r="AD8">
        <v>191</v>
      </c>
      <c r="AE8">
        <v>389.67015706810002</v>
      </c>
      <c r="AF8">
        <v>82</v>
      </c>
      <c r="AG8">
        <v>156.6219512195</v>
      </c>
      <c r="AH8">
        <v>5</v>
      </c>
      <c r="AI8">
        <v>358.6</v>
      </c>
      <c r="AL8" t="s">
        <v>422</v>
      </c>
      <c r="AM8">
        <v>32</v>
      </c>
      <c r="AN8">
        <v>27</v>
      </c>
      <c r="AO8">
        <v>135.6296296296</v>
      </c>
      <c r="AP8">
        <v>5</v>
      </c>
      <c r="AQ8">
        <v>209.6</v>
      </c>
      <c r="AR8">
        <v>5</v>
      </c>
      <c r="AS8">
        <v>276.8</v>
      </c>
    </row>
    <row r="9" spans="2:51" x14ac:dyDescent="0.2">
      <c r="B9" t="s">
        <v>243</v>
      </c>
      <c r="C9">
        <v>10395</v>
      </c>
      <c r="D9">
        <v>176.0114500144</v>
      </c>
      <c r="F9" t="s">
        <v>81</v>
      </c>
      <c r="G9">
        <v>1435</v>
      </c>
      <c r="H9">
        <v>1064</v>
      </c>
      <c r="I9">
        <v>238.80075187969999</v>
      </c>
      <c r="J9">
        <v>188</v>
      </c>
      <c r="K9">
        <v>357.42553191489998</v>
      </c>
      <c r="L9">
        <v>160</v>
      </c>
      <c r="M9">
        <v>119.5125</v>
      </c>
      <c r="N9">
        <v>206</v>
      </c>
      <c r="O9">
        <v>383.10194174759999</v>
      </c>
      <c r="R9">
        <v>5</v>
      </c>
      <c r="S9">
        <v>358.6</v>
      </c>
      <c r="V9" t="s">
        <v>392</v>
      </c>
      <c r="W9">
        <v>8185</v>
      </c>
      <c r="X9">
        <v>6375</v>
      </c>
      <c r="Y9">
        <v>504.82556862749999</v>
      </c>
      <c r="Z9">
        <v>374</v>
      </c>
      <c r="AA9">
        <v>827.59625668449996</v>
      </c>
      <c r="AB9">
        <v>1285</v>
      </c>
      <c r="AC9">
        <v>962.05758754860005</v>
      </c>
      <c r="AD9">
        <v>416</v>
      </c>
      <c r="AE9">
        <v>709.31009615380003</v>
      </c>
      <c r="AF9">
        <v>104</v>
      </c>
      <c r="AG9">
        <v>168.5961538462</v>
      </c>
      <c r="AH9">
        <v>5</v>
      </c>
      <c r="AI9">
        <v>450.6</v>
      </c>
      <c r="AL9" t="s">
        <v>392</v>
      </c>
      <c r="AM9">
        <v>146</v>
      </c>
      <c r="AN9">
        <v>120</v>
      </c>
      <c r="AO9">
        <v>413.9583333333</v>
      </c>
      <c r="AP9">
        <v>12</v>
      </c>
      <c r="AQ9">
        <v>814.58333333329995</v>
      </c>
      <c r="AR9">
        <v>24</v>
      </c>
      <c r="AS9">
        <v>199.5416666667</v>
      </c>
      <c r="AT9">
        <v>2</v>
      </c>
      <c r="AU9">
        <v>285</v>
      </c>
    </row>
    <row r="10" spans="2:51" x14ac:dyDescent="0.2">
      <c r="B10" t="s">
        <v>948</v>
      </c>
      <c r="C10">
        <v>606</v>
      </c>
      <c r="D10">
        <v>429.6666666667</v>
      </c>
      <c r="F10" t="s">
        <v>76</v>
      </c>
      <c r="G10">
        <v>4060</v>
      </c>
      <c r="H10">
        <v>2037</v>
      </c>
      <c r="I10">
        <v>231.90770741290001</v>
      </c>
      <c r="J10">
        <v>816</v>
      </c>
      <c r="K10">
        <v>279.2487745098</v>
      </c>
      <c r="L10">
        <v>1928</v>
      </c>
      <c r="M10">
        <v>365.53630705389998</v>
      </c>
      <c r="N10">
        <v>89</v>
      </c>
      <c r="O10">
        <v>223.11235955059999</v>
      </c>
      <c r="R10">
        <v>6</v>
      </c>
      <c r="S10">
        <v>185.1666666667</v>
      </c>
      <c r="V10" t="s">
        <v>394</v>
      </c>
      <c r="W10">
        <v>8516</v>
      </c>
      <c r="X10">
        <v>6623</v>
      </c>
      <c r="Y10">
        <v>438.67703457649998</v>
      </c>
      <c r="Z10">
        <v>363</v>
      </c>
      <c r="AA10">
        <v>900.25068870519999</v>
      </c>
      <c r="AB10">
        <v>1135</v>
      </c>
      <c r="AC10">
        <v>625.64669603519997</v>
      </c>
      <c r="AD10">
        <v>492</v>
      </c>
      <c r="AE10">
        <v>591.11991869919996</v>
      </c>
      <c r="AF10">
        <v>248</v>
      </c>
      <c r="AG10">
        <v>158.64919354840001</v>
      </c>
      <c r="AH10">
        <v>18</v>
      </c>
      <c r="AI10">
        <v>533.33333333329995</v>
      </c>
      <c r="AL10" t="s">
        <v>394</v>
      </c>
      <c r="AM10">
        <v>329</v>
      </c>
      <c r="AN10">
        <v>229</v>
      </c>
      <c r="AO10">
        <v>395.21397379910002</v>
      </c>
      <c r="AP10">
        <v>28</v>
      </c>
      <c r="AQ10">
        <v>631.35714285710003</v>
      </c>
      <c r="AR10">
        <v>90</v>
      </c>
      <c r="AS10">
        <v>407.63333333330002</v>
      </c>
      <c r="AT10">
        <v>10</v>
      </c>
      <c r="AU10">
        <v>259.2</v>
      </c>
    </row>
    <row r="11" spans="2:51" x14ac:dyDescent="0.2">
      <c r="F11" t="s">
        <v>38</v>
      </c>
      <c r="G11">
        <v>12689</v>
      </c>
      <c r="H11">
        <v>9446</v>
      </c>
      <c r="I11">
        <v>646.29144611480001</v>
      </c>
      <c r="J11">
        <v>544</v>
      </c>
      <c r="K11">
        <v>1092.8768382353001</v>
      </c>
      <c r="L11">
        <v>2424</v>
      </c>
      <c r="M11">
        <v>1257.9315181518</v>
      </c>
      <c r="N11">
        <v>800</v>
      </c>
      <c r="O11">
        <v>922.07375000000002</v>
      </c>
      <c r="R11">
        <v>19</v>
      </c>
      <c r="S11">
        <v>773.94736842110001</v>
      </c>
      <c r="V11" t="s">
        <v>395</v>
      </c>
      <c r="W11">
        <v>5432</v>
      </c>
      <c r="X11">
        <v>3530</v>
      </c>
      <c r="Y11">
        <v>369.43654390929998</v>
      </c>
      <c r="Z11">
        <v>780</v>
      </c>
      <c r="AA11">
        <v>491.54487179490002</v>
      </c>
      <c r="AB11">
        <v>1056</v>
      </c>
      <c r="AC11">
        <v>502.72537878790001</v>
      </c>
      <c r="AD11">
        <v>555</v>
      </c>
      <c r="AE11">
        <v>420.57477477480001</v>
      </c>
      <c r="AF11">
        <v>251</v>
      </c>
      <c r="AG11">
        <v>176.22709163350001</v>
      </c>
      <c r="AH11">
        <v>40</v>
      </c>
      <c r="AI11">
        <v>350.35</v>
      </c>
      <c r="AL11" t="s">
        <v>395</v>
      </c>
      <c r="AM11">
        <v>247</v>
      </c>
      <c r="AN11">
        <v>195</v>
      </c>
      <c r="AO11">
        <v>362.10769230770001</v>
      </c>
      <c r="AP11">
        <v>15</v>
      </c>
      <c r="AQ11">
        <v>499.73333333329998</v>
      </c>
      <c r="AR11">
        <v>44</v>
      </c>
      <c r="AS11">
        <v>377.88636363640001</v>
      </c>
      <c r="AT11">
        <v>7</v>
      </c>
      <c r="AU11">
        <v>408.28571428570001</v>
      </c>
      <c r="AV11">
        <v>1</v>
      </c>
      <c r="AW11">
        <v>52</v>
      </c>
    </row>
    <row r="12" spans="2:51" x14ac:dyDescent="0.2">
      <c r="F12" t="s">
        <v>56</v>
      </c>
      <c r="G12">
        <v>3194</v>
      </c>
      <c r="H12">
        <v>2714</v>
      </c>
      <c r="I12">
        <v>313.29108327189999</v>
      </c>
      <c r="J12">
        <v>337</v>
      </c>
      <c r="K12">
        <v>334.23738872400003</v>
      </c>
      <c r="L12">
        <v>442</v>
      </c>
      <c r="M12">
        <v>317.53167420810001</v>
      </c>
      <c r="N12">
        <v>38</v>
      </c>
      <c r="O12">
        <v>106.2894736842</v>
      </c>
      <c r="V12" t="s">
        <v>397</v>
      </c>
      <c r="W12">
        <v>6603</v>
      </c>
      <c r="X12">
        <v>5556</v>
      </c>
      <c r="Y12">
        <v>292.51673866089999</v>
      </c>
      <c r="Z12">
        <v>562</v>
      </c>
      <c r="AA12">
        <v>560.41459074730005</v>
      </c>
      <c r="AB12">
        <v>352</v>
      </c>
      <c r="AC12">
        <v>228.17045454550001</v>
      </c>
      <c r="AD12">
        <v>432</v>
      </c>
      <c r="AE12">
        <v>385.8310185185</v>
      </c>
      <c r="AF12">
        <v>247</v>
      </c>
      <c r="AG12">
        <v>173.85020242909999</v>
      </c>
      <c r="AH12">
        <v>16</v>
      </c>
      <c r="AI12">
        <v>366.9375</v>
      </c>
      <c r="AL12" t="s">
        <v>397</v>
      </c>
      <c r="AM12">
        <v>211</v>
      </c>
      <c r="AN12">
        <v>169</v>
      </c>
      <c r="AO12">
        <v>355.45562130180002</v>
      </c>
      <c r="AP12">
        <v>14</v>
      </c>
      <c r="AQ12">
        <v>624.57142857140002</v>
      </c>
      <c r="AR12">
        <v>39</v>
      </c>
      <c r="AS12">
        <v>240.10256410260001</v>
      </c>
      <c r="AT12">
        <v>3</v>
      </c>
      <c r="AU12">
        <v>585.66666666670005</v>
      </c>
    </row>
    <row r="13" spans="2:51" x14ac:dyDescent="0.2">
      <c r="F13" t="s">
        <v>75</v>
      </c>
      <c r="G13">
        <v>6233</v>
      </c>
      <c r="H13">
        <v>5504</v>
      </c>
      <c r="I13">
        <v>286.49672965119998</v>
      </c>
      <c r="J13">
        <v>562</v>
      </c>
      <c r="K13">
        <v>559.75266903910006</v>
      </c>
      <c r="L13">
        <v>281</v>
      </c>
      <c r="M13">
        <v>140.15302491099999</v>
      </c>
      <c r="N13">
        <v>432</v>
      </c>
      <c r="O13">
        <v>379.4490740741</v>
      </c>
      <c r="R13">
        <v>16</v>
      </c>
      <c r="S13">
        <v>366.9375</v>
      </c>
      <c r="V13" t="s">
        <v>400</v>
      </c>
      <c r="W13">
        <v>1078</v>
      </c>
      <c r="X13">
        <v>254</v>
      </c>
      <c r="Y13">
        <v>135.51181102359999</v>
      </c>
      <c r="Z13">
        <v>337</v>
      </c>
      <c r="AA13">
        <v>224.28783382789999</v>
      </c>
      <c r="AB13">
        <v>551</v>
      </c>
      <c r="AC13">
        <v>228.2686025408</v>
      </c>
      <c r="AD13">
        <v>174</v>
      </c>
      <c r="AE13">
        <v>213.5057471264</v>
      </c>
      <c r="AF13">
        <v>96</v>
      </c>
      <c r="AG13">
        <v>214.9791666667</v>
      </c>
      <c r="AH13">
        <v>3</v>
      </c>
      <c r="AI13">
        <v>243.6666666667</v>
      </c>
      <c r="AL13" t="s">
        <v>400</v>
      </c>
      <c r="AM13">
        <v>21</v>
      </c>
      <c r="AN13">
        <v>9</v>
      </c>
      <c r="AO13">
        <v>154.8888888889</v>
      </c>
      <c r="AP13">
        <v>4</v>
      </c>
      <c r="AQ13">
        <v>353</v>
      </c>
      <c r="AR13">
        <v>8</v>
      </c>
      <c r="AS13">
        <v>164.375</v>
      </c>
      <c r="AT13">
        <v>4</v>
      </c>
      <c r="AU13">
        <v>155.75</v>
      </c>
    </row>
    <row r="14" spans="2:51" x14ac:dyDescent="0.2">
      <c r="F14" t="s">
        <v>41</v>
      </c>
      <c r="G14">
        <v>1477</v>
      </c>
      <c r="H14">
        <v>890</v>
      </c>
      <c r="I14">
        <v>204.22808988759999</v>
      </c>
      <c r="J14">
        <v>211</v>
      </c>
      <c r="K14">
        <v>299.21800947870003</v>
      </c>
      <c r="L14">
        <v>462</v>
      </c>
      <c r="M14">
        <v>300.3008658009</v>
      </c>
      <c r="N14">
        <v>123</v>
      </c>
      <c r="O14">
        <v>313.1869918699</v>
      </c>
      <c r="R14">
        <v>2</v>
      </c>
      <c r="S14">
        <v>89</v>
      </c>
      <c r="V14" t="s">
        <v>401</v>
      </c>
      <c r="W14">
        <v>2206</v>
      </c>
      <c r="X14">
        <v>1001</v>
      </c>
      <c r="Y14">
        <v>167.32067932070001</v>
      </c>
      <c r="Z14">
        <v>531</v>
      </c>
      <c r="AA14">
        <v>208.98870056499999</v>
      </c>
      <c r="AB14">
        <v>995</v>
      </c>
      <c r="AC14">
        <v>290.57386934670001</v>
      </c>
      <c r="AD14">
        <v>80</v>
      </c>
      <c r="AE14">
        <v>259.21249999999998</v>
      </c>
      <c r="AF14">
        <v>123</v>
      </c>
      <c r="AG14">
        <v>175.70731707319999</v>
      </c>
      <c r="AH14">
        <v>7</v>
      </c>
      <c r="AI14">
        <v>207.28571428570001</v>
      </c>
      <c r="AL14" t="s">
        <v>401</v>
      </c>
      <c r="AM14">
        <v>33</v>
      </c>
      <c r="AN14">
        <v>20</v>
      </c>
      <c r="AO14">
        <v>123.5</v>
      </c>
      <c r="AP14">
        <v>14</v>
      </c>
      <c r="AQ14">
        <v>162.07142857139999</v>
      </c>
      <c r="AR14">
        <v>7</v>
      </c>
      <c r="AS14">
        <v>74.142857142899999</v>
      </c>
      <c r="AT14">
        <v>6</v>
      </c>
      <c r="AU14">
        <v>130.3333333333</v>
      </c>
    </row>
    <row r="15" spans="2:51" x14ac:dyDescent="0.2">
      <c r="F15" t="s">
        <v>74</v>
      </c>
      <c r="G15">
        <v>275</v>
      </c>
      <c r="H15">
        <v>155</v>
      </c>
      <c r="I15">
        <v>308.43870967740003</v>
      </c>
      <c r="J15">
        <v>111</v>
      </c>
      <c r="K15">
        <v>185.39639639640001</v>
      </c>
      <c r="L15">
        <v>78</v>
      </c>
      <c r="M15">
        <v>217.26923076919999</v>
      </c>
      <c r="N15">
        <v>33</v>
      </c>
      <c r="O15">
        <v>258.3333333333</v>
      </c>
      <c r="R15">
        <v>9</v>
      </c>
      <c r="S15">
        <v>321.7777777778</v>
      </c>
      <c r="V15" t="s">
        <v>396</v>
      </c>
      <c r="W15">
        <v>3302</v>
      </c>
      <c r="X15">
        <v>2682</v>
      </c>
      <c r="Y15">
        <v>319.72147651009999</v>
      </c>
      <c r="Z15">
        <v>350</v>
      </c>
      <c r="AA15">
        <v>346.32</v>
      </c>
      <c r="AB15">
        <v>449</v>
      </c>
      <c r="AC15">
        <v>321.32071269490001</v>
      </c>
      <c r="AD15">
        <v>59</v>
      </c>
      <c r="AE15">
        <v>277.33898305079998</v>
      </c>
      <c r="AF15">
        <v>111</v>
      </c>
      <c r="AG15">
        <v>133.26126126130001</v>
      </c>
      <c r="AH15">
        <v>1</v>
      </c>
      <c r="AI15">
        <v>179</v>
      </c>
      <c r="AL15" t="s">
        <v>396</v>
      </c>
      <c r="AM15">
        <v>100</v>
      </c>
      <c r="AN15">
        <v>78</v>
      </c>
      <c r="AO15">
        <v>334.30769230769999</v>
      </c>
      <c r="AR15">
        <v>19</v>
      </c>
      <c r="AS15">
        <v>426.36842105260001</v>
      </c>
      <c r="AT15">
        <v>3</v>
      </c>
      <c r="AU15">
        <v>284</v>
      </c>
    </row>
    <row r="16" spans="2:51" x14ac:dyDescent="0.2">
      <c r="F16" t="s">
        <v>48</v>
      </c>
      <c r="G16">
        <v>8004</v>
      </c>
      <c r="H16">
        <v>6283</v>
      </c>
      <c r="I16">
        <v>513.55228394079995</v>
      </c>
      <c r="J16">
        <v>335</v>
      </c>
      <c r="K16">
        <v>857.1611940299</v>
      </c>
      <c r="L16">
        <v>1301</v>
      </c>
      <c r="M16">
        <v>967.24442736360004</v>
      </c>
      <c r="N16">
        <v>414</v>
      </c>
      <c r="O16">
        <v>705.99033816430006</v>
      </c>
      <c r="R16">
        <v>6</v>
      </c>
      <c r="S16">
        <v>486</v>
      </c>
      <c r="V16" t="s">
        <v>419</v>
      </c>
      <c r="W16">
        <v>486</v>
      </c>
      <c r="X16">
        <v>380</v>
      </c>
      <c r="Y16">
        <v>265.0631578947</v>
      </c>
      <c r="Z16">
        <v>35</v>
      </c>
      <c r="AA16">
        <v>643.54285714289995</v>
      </c>
      <c r="AB16">
        <v>70</v>
      </c>
      <c r="AC16">
        <v>342.75714285710001</v>
      </c>
      <c r="AD16">
        <v>13</v>
      </c>
      <c r="AE16">
        <v>263.38461538460001</v>
      </c>
      <c r="AF16">
        <v>22</v>
      </c>
      <c r="AG16">
        <v>165.5</v>
      </c>
      <c r="AH16">
        <v>1</v>
      </c>
      <c r="AI16">
        <v>295</v>
      </c>
      <c r="AL16" t="s">
        <v>419</v>
      </c>
      <c r="AM16">
        <v>4</v>
      </c>
      <c r="AN16">
        <v>3</v>
      </c>
      <c r="AO16">
        <v>123</v>
      </c>
      <c r="AP16">
        <v>2</v>
      </c>
      <c r="AQ16">
        <v>286.5</v>
      </c>
      <c r="AR16">
        <v>1</v>
      </c>
      <c r="AS16">
        <v>54</v>
      </c>
    </row>
    <row r="17" spans="6:49" x14ac:dyDescent="0.2">
      <c r="F17" t="s">
        <v>390</v>
      </c>
      <c r="G17">
        <v>53354</v>
      </c>
      <c r="H17">
        <v>40031</v>
      </c>
      <c r="I17">
        <v>441.4591941246</v>
      </c>
      <c r="J17">
        <v>4712</v>
      </c>
      <c r="K17">
        <v>540.47750424449998</v>
      </c>
      <c r="L17">
        <v>9830</v>
      </c>
      <c r="M17">
        <v>682.14425228890002</v>
      </c>
      <c r="N17">
        <v>3367</v>
      </c>
      <c r="O17">
        <v>565.87763587760003</v>
      </c>
      <c r="R17">
        <v>126</v>
      </c>
      <c r="S17">
        <v>432.14285714290003</v>
      </c>
      <c r="V17" t="s">
        <v>420</v>
      </c>
      <c r="W17">
        <v>186</v>
      </c>
      <c r="X17">
        <v>63</v>
      </c>
      <c r="Y17">
        <v>239.76190476190001</v>
      </c>
      <c r="Z17">
        <v>38</v>
      </c>
      <c r="AA17">
        <v>215.8947368421</v>
      </c>
      <c r="AB17">
        <v>42</v>
      </c>
      <c r="AC17">
        <v>352.02380952380003</v>
      </c>
      <c r="AD17">
        <v>34</v>
      </c>
      <c r="AE17">
        <v>306.4411764706</v>
      </c>
      <c r="AF17">
        <v>38</v>
      </c>
      <c r="AG17">
        <v>257.73684210530001</v>
      </c>
      <c r="AH17">
        <v>9</v>
      </c>
      <c r="AI17">
        <v>321.7777777778</v>
      </c>
      <c r="AL17" t="s">
        <v>420</v>
      </c>
      <c r="AM17">
        <v>9</v>
      </c>
      <c r="AN17">
        <v>6</v>
      </c>
      <c r="AO17">
        <v>202.5</v>
      </c>
      <c r="AP17">
        <v>3</v>
      </c>
      <c r="AQ17">
        <v>242.6666666667</v>
      </c>
      <c r="AR17">
        <v>3</v>
      </c>
      <c r="AS17">
        <v>175.3333333333</v>
      </c>
    </row>
    <row r="18" spans="6:49" x14ac:dyDescent="0.2">
      <c r="F18" t="s">
        <v>68</v>
      </c>
      <c r="G18">
        <v>3134</v>
      </c>
      <c r="H18">
        <v>2569</v>
      </c>
      <c r="I18">
        <v>296.65940054499998</v>
      </c>
      <c r="J18">
        <v>227</v>
      </c>
      <c r="K18">
        <v>424.12334801759999</v>
      </c>
      <c r="L18">
        <v>375</v>
      </c>
      <c r="M18">
        <v>316.58133333329999</v>
      </c>
      <c r="N18">
        <v>186</v>
      </c>
      <c r="O18">
        <v>489.3494623656</v>
      </c>
      <c r="R18">
        <v>4</v>
      </c>
      <c r="S18">
        <v>768</v>
      </c>
      <c r="V18" t="s">
        <v>390</v>
      </c>
      <c r="W18">
        <v>51993</v>
      </c>
      <c r="X18">
        <v>37959</v>
      </c>
      <c r="Y18">
        <v>442.7260728681</v>
      </c>
      <c r="Z18">
        <v>4346</v>
      </c>
      <c r="AA18">
        <v>554.40174873449996</v>
      </c>
      <c r="AB18">
        <v>8956</v>
      </c>
      <c r="AC18">
        <v>699.42976775349996</v>
      </c>
      <c r="AD18">
        <v>3381</v>
      </c>
      <c r="AE18">
        <v>568.39485359360003</v>
      </c>
      <c r="AF18">
        <v>1570</v>
      </c>
      <c r="AG18">
        <v>176.2369426752</v>
      </c>
      <c r="AH18">
        <v>127</v>
      </c>
      <c r="AI18">
        <v>425.71653543309998</v>
      </c>
      <c r="AL18" t="s">
        <v>390</v>
      </c>
      <c r="AM18">
        <v>1481</v>
      </c>
      <c r="AN18">
        <v>1114</v>
      </c>
      <c r="AO18">
        <v>369.92369838420001</v>
      </c>
      <c r="AP18">
        <v>149</v>
      </c>
      <c r="AQ18">
        <v>591.49664429530003</v>
      </c>
      <c r="AR18">
        <v>327</v>
      </c>
      <c r="AS18">
        <v>357.48929663609999</v>
      </c>
      <c r="AT18">
        <v>39</v>
      </c>
      <c r="AU18">
        <v>302.20512820509998</v>
      </c>
      <c r="AV18">
        <v>1</v>
      </c>
      <c r="AW18">
        <v>52</v>
      </c>
    </row>
    <row r="19" spans="6:49" x14ac:dyDescent="0.2">
      <c r="F19" t="s">
        <v>34</v>
      </c>
      <c r="G19">
        <v>888</v>
      </c>
      <c r="H19">
        <v>603</v>
      </c>
      <c r="I19">
        <v>236.7993366501</v>
      </c>
      <c r="J19">
        <v>98</v>
      </c>
      <c r="K19">
        <v>518.25510204080001</v>
      </c>
      <c r="L19">
        <v>126</v>
      </c>
      <c r="M19">
        <v>238.30952380950001</v>
      </c>
      <c r="N19">
        <v>152</v>
      </c>
      <c r="O19">
        <v>552.20394736840001</v>
      </c>
      <c r="R19">
        <v>7</v>
      </c>
      <c r="S19">
        <v>312.28571428570001</v>
      </c>
      <c r="V19" t="s">
        <v>408</v>
      </c>
      <c r="W19">
        <v>958</v>
      </c>
      <c r="X19">
        <v>612</v>
      </c>
      <c r="Y19">
        <v>250.8039215686</v>
      </c>
      <c r="Z19">
        <v>106</v>
      </c>
      <c r="AA19">
        <v>513.77358490569998</v>
      </c>
      <c r="AB19">
        <v>132</v>
      </c>
      <c r="AC19">
        <v>268.78787878790001</v>
      </c>
      <c r="AD19">
        <v>145</v>
      </c>
      <c r="AE19">
        <v>539.65517241379996</v>
      </c>
      <c r="AF19">
        <v>63</v>
      </c>
      <c r="AG19">
        <v>172.253968254</v>
      </c>
      <c r="AH19">
        <v>6</v>
      </c>
      <c r="AI19">
        <v>350.1666666667</v>
      </c>
      <c r="AL19" t="s">
        <v>408</v>
      </c>
      <c r="AM19">
        <v>8</v>
      </c>
      <c r="AN19">
        <v>6</v>
      </c>
      <c r="AO19">
        <v>148.3333333333</v>
      </c>
      <c r="AP19">
        <v>5</v>
      </c>
      <c r="AQ19">
        <v>182</v>
      </c>
      <c r="AR19">
        <v>2</v>
      </c>
      <c r="AS19">
        <v>45</v>
      </c>
    </row>
    <row r="20" spans="6:49" x14ac:dyDescent="0.2">
      <c r="F20" t="s">
        <v>55</v>
      </c>
      <c r="G20">
        <v>980</v>
      </c>
      <c r="H20">
        <v>501</v>
      </c>
      <c r="I20">
        <v>267.02195608779999</v>
      </c>
      <c r="J20">
        <v>292</v>
      </c>
      <c r="K20">
        <v>322.15753424659999</v>
      </c>
      <c r="L20">
        <v>164</v>
      </c>
      <c r="M20">
        <v>272.14634146340001</v>
      </c>
      <c r="N20">
        <v>312</v>
      </c>
      <c r="O20">
        <v>606.71474358969999</v>
      </c>
      <c r="R20">
        <v>3</v>
      </c>
      <c r="S20">
        <v>731.66666666670005</v>
      </c>
      <c r="V20" t="s">
        <v>424</v>
      </c>
      <c r="W20">
        <v>271</v>
      </c>
      <c r="X20">
        <v>121</v>
      </c>
      <c r="Y20">
        <v>195.57851239670001</v>
      </c>
      <c r="Z20">
        <v>97</v>
      </c>
      <c r="AA20">
        <v>266.88659793810001</v>
      </c>
      <c r="AB20">
        <v>61</v>
      </c>
      <c r="AC20">
        <v>248.49180327869999</v>
      </c>
      <c r="AD20">
        <v>56</v>
      </c>
      <c r="AE20">
        <v>460.03571428570001</v>
      </c>
      <c r="AF20">
        <v>32</v>
      </c>
      <c r="AG20">
        <v>138.84375</v>
      </c>
      <c r="AH20">
        <v>1</v>
      </c>
      <c r="AI20">
        <v>624</v>
      </c>
      <c r="AL20" t="s">
        <v>424</v>
      </c>
      <c r="AM20">
        <v>5</v>
      </c>
      <c r="AN20">
        <v>3</v>
      </c>
      <c r="AO20">
        <v>121.3333333333</v>
      </c>
      <c r="AP20">
        <v>1</v>
      </c>
      <c r="AQ20">
        <v>184</v>
      </c>
      <c r="AR20">
        <v>2</v>
      </c>
      <c r="AS20">
        <v>87.5</v>
      </c>
    </row>
    <row r="21" spans="6:49" x14ac:dyDescent="0.2">
      <c r="F21" t="s">
        <v>62</v>
      </c>
      <c r="G21">
        <v>8487</v>
      </c>
      <c r="H21">
        <v>7017</v>
      </c>
      <c r="I21">
        <v>387.5121846943</v>
      </c>
      <c r="J21">
        <v>713</v>
      </c>
      <c r="K21">
        <v>691.77279102379998</v>
      </c>
      <c r="L21">
        <v>1085</v>
      </c>
      <c r="M21">
        <v>554.4396313364</v>
      </c>
      <c r="N21">
        <v>372</v>
      </c>
      <c r="O21">
        <v>514.17473118279997</v>
      </c>
      <c r="R21">
        <v>13</v>
      </c>
      <c r="S21">
        <v>395.92307692309998</v>
      </c>
      <c r="V21" t="s">
        <v>428</v>
      </c>
      <c r="W21">
        <v>1220</v>
      </c>
      <c r="X21">
        <v>939</v>
      </c>
      <c r="Y21">
        <v>302.8455804047</v>
      </c>
      <c r="Z21">
        <v>127</v>
      </c>
      <c r="AA21">
        <v>410.96850393699998</v>
      </c>
      <c r="AB21">
        <v>182</v>
      </c>
      <c r="AC21">
        <v>382.29120879120001</v>
      </c>
      <c r="AD21">
        <v>56</v>
      </c>
      <c r="AE21">
        <v>458.57142857140002</v>
      </c>
      <c r="AF21">
        <v>41</v>
      </c>
      <c r="AG21">
        <v>187.53658536590001</v>
      </c>
      <c r="AH21">
        <v>2</v>
      </c>
      <c r="AI21">
        <v>325.5</v>
      </c>
      <c r="AL21" t="s">
        <v>428</v>
      </c>
      <c r="AM21">
        <v>13</v>
      </c>
      <c r="AN21">
        <v>12</v>
      </c>
      <c r="AO21">
        <v>154.8333333333</v>
      </c>
      <c r="AP21">
        <v>6</v>
      </c>
      <c r="AQ21">
        <v>210.5</v>
      </c>
      <c r="AR21">
        <v>1</v>
      </c>
      <c r="AS21">
        <v>214</v>
      </c>
    </row>
    <row r="22" spans="6:49" x14ac:dyDescent="0.2">
      <c r="F22" t="s">
        <v>64</v>
      </c>
      <c r="G22">
        <v>7065</v>
      </c>
      <c r="H22">
        <v>5382</v>
      </c>
      <c r="I22">
        <v>412.6869193608</v>
      </c>
      <c r="J22">
        <v>478</v>
      </c>
      <c r="K22">
        <v>518.62133891209999</v>
      </c>
      <c r="L22">
        <v>1274</v>
      </c>
      <c r="M22">
        <v>715.09497645210001</v>
      </c>
      <c r="N22">
        <v>403</v>
      </c>
      <c r="O22">
        <v>552.20099255579998</v>
      </c>
      <c r="R22">
        <v>6</v>
      </c>
      <c r="S22">
        <v>534.33333333329995</v>
      </c>
      <c r="V22" t="s">
        <v>413</v>
      </c>
      <c r="W22">
        <v>3208</v>
      </c>
      <c r="X22">
        <v>2552</v>
      </c>
      <c r="Y22">
        <v>304.74020376179999</v>
      </c>
      <c r="Z22">
        <v>234</v>
      </c>
      <c r="AA22">
        <v>422.45299145299998</v>
      </c>
      <c r="AB22">
        <v>391</v>
      </c>
      <c r="AC22">
        <v>346.49360613810001</v>
      </c>
      <c r="AD22">
        <v>191</v>
      </c>
      <c r="AE22">
        <v>476.7172774869</v>
      </c>
      <c r="AF22">
        <v>70</v>
      </c>
      <c r="AG22">
        <v>269.2</v>
      </c>
      <c r="AH22">
        <v>4</v>
      </c>
      <c r="AI22">
        <v>768</v>
      </c>
      <c r="AL22" t="s">
        <v>413</v>
      </c>
      <c r="AM22">
        <v>34</v>
      </c>
      <c r="AN22">
        <v>18</v>
      </c>
      <c r="AO22">
        <v>108.94444444440001</v>
      </c>
      <c r="AP22">
        <v>20</v>
      </c>
      <c r="AQ22">
        <v>281.85000000000002</v>
      </c>
      <c r="AR22">
        <v>9</v>
      </c>
      <c r="AS22">
        <v>130.6666666667</v>
      </c>
      <c r="AT22">
        <v>7</v>
      </c>
      <c r="AU22">
        <v>298.57142857140002</v>
      </c>
    </row>
    <row r="23" spans="6:49" x14ac:dyDescent="0.2">
      <c r="F23" t="s">
        <v>73</v>
      </c>
      <c r="G23">
        <v>4794</v>
      </c>
      <c r="H23">
        <v>3706</v>
      </c>
      <c r="I23">
        <v>272.23691311390002</v>
      </c>
      <c r="J23">
        <v>957</v>
      </c>
      <c r="K23">
        <v>366.33542319750001</v>
      </c>
      <c r="L23">
        <v>808</v>
      </c>
      <c r="M23">
        <v>328.27227722769999</v>
      </c>
      <c r="N23">
        <v>260</v>
      </c>
      <c r="O23">
        <v>455.18076923080002</v>
      </c>
      <c r="R23">
        <v>20</v>
      </c>
      <c r="S23">
        <v>258.5</v>
      </c>
      <c r="V23" t="s">
        <v>409</v>
      </c>
      <c r="W23">
        <v>5227</v>
      </c>
      <c r="X23">
        <v>3561</v>
      </c>
      <c r="Y23">
        <v>379.76748104469999</v>
      </c>
      <c r="Z23">
        <v>389</v>
      </c>
      <c r="AA23">
        <v>527.30591259640005</v>
      </c>
      <c r="AB23">
        <v>1274</v>
      </c>
      <c r="AC23">
        <v>568.99058084770002</v>
      </c>
      <c r="AD23">
        <v>251</v>
      </c>
      <c r="AE23">
        <v>504.16733067730001</v>
      </c>
      <c r="AF23">
        <v>128</v>
      </c>
      <c r="AG23">
        <v>156.25</v>
      </c>
      <c r="AH23">
        <v>13</v>
      </c>
      <c r="AI23">
        <v>249.23076923080001</v>
      </c>
      <c r="AL23" t="s">
        <v>409</v>
      </c>
      <c r="AM23">
        <v>35</v>
      </c>
      <c r="AN23">
        <v>30</v>
      </c>
      <c r="AO23">
        <v>205.8</v>
      </c>
      <c r="AP23">
        <v>21</v>
      </c>
      <c r="AQ23">
        <v>334.04761904759999</v>
      </c>
      <c r="AR23">
        <v>5</v>
      </c>
      <c r="AS23">
        <v>79.8</v>
      </c>
    </row>
    <row r="24" spans="6:49" x14ac:dyDescent="0.2">
      <c r="F24" t="s">
        <v>45</v>
      </c>
      <c r="G24">
        <v>1460</v>
      </c>
      <c r="H24">
        <v>1156</v>
      </c>
      <c r="I24">
        <v>298.81920415219997</v>
      </c>
      <c r="J24">
        <v>169</v>
      </c>
      <c r="K24">
        <v>442.28994082840001</v>
      </c>
      <c r="L24">
        <v>239</v>
      </c>
      <c r="M24">
        <v>396.17991631799998</v>
      </c>
      <c r="N24">
        <v>62</v>
      </c>
      <c r="O24">
        <v>550.70967741940001</v>
      </c>
      <c r="R24">
        <v>3</v>
      </c>
      <c r="S24">
        <v>316.6666666667</v>
      </c>
      <c r="V24" t="s">
        <v>426</v>
      </c>
      <c r="W24">
        <v>7281</v>
      </c>
      <c r="X24">
        <v>5403</v>
      </c>
      <c r="Y24">
        <v>412.0921710161</v>
      </c>
      <c r="Z24">
        <v>490</v>
      </c>
      <c r="AA24">
        <v>511.81020408159998</v>
      </c>
      <c r="AB24">
        <v>1290</v>
      </c>
      <c r="AC24">
        <v>691.07596899220005</v>
      </c>
      <c r="AD24">
        <v>418</v>
      </c>
      <c r="AE24">
        <v>560.68181818180005</v>
      </c>
      <c r="AF24">
        <v>163</v>
      </c>
      <c r="AG24">
        <v>183.28220858899999</v>
      </c>
      <c r="AH24">
        <v>7</v>
      </c>
      <c r="AI24">
        <v>582.28571428570001</v>
      </c>
      <c r="AL24" t="s">
        <v>426</v>
      </c>
      <c r="AM24">
        <v>88</v>
      </c>
      <c r="AN24">
        <v>61</v>
      </c>
      <c r="AO24">
        <v>193.86885245900001</v>
      </c>
      <c r="AP24">
        <v>38</v>
      </c>
      <c r="AQ24">
        <v>306.76315789469999</v>
      </c>
      <c r="AR24">
        <v>24</v>
      </c>
      <c r="AS24">
        <v>244.5416666667</v>
      </c>
      <c r="AT24">
        <v>3</v>
      </c>
      <c r="AU24">
        <v>120.6666666667</v>
      </c>
    </row>
    <row r="25" spans="6:49" x14ac:dyDescent="0.2">
      <c r="F25" t="s">
        <v>66</v>
      </c>
      <c r="G25">
        <v>5165</v>
      </c>
      <c r="H25">
        <v>3609</v>
      </c>
      <c r="I25">
        <v>382.92878913829998</v>
      </c>
      <c r="J25">
        <v>382</v>
      </c>
      <c r="K25">
        <v>528.26701570679995</v>
      </c>
      <c r="L25">
        <v>1295</v>
      </c>
      <c r="M25">
        <v>570.70424710420002</v>
      </c>
      <c r="N25">
        <v>248</v>
      </c>
      <c r="O25">
        <v>511.13306451609998</v>
      </c>
      <c r="R25">
        <v>13</v>
      </c>
      <c r="S25">
        <v>289.38461538460001</v>
      </c>
      <c r="V25" t="s">
        <v>407</v>
      </c>
      <c r="W25">
        <v>18337</v>
      </c>
      <c r="X25">
        <v>14632</v>
      </c>
      <c r="Y25">
        <v>329.58378895570002</v>
      </c>
      <c r="Z25">
        <v>2196</v>
      </c>
      <c r="AA25">
        <v>481.16256830600003</v>
      </c>
      <c r="AB25">
        <v>2068</v>
      </c>
      <c r="AC25">
        <v>411.92843326889999</v>
      </c>
      <c r="AD25">
        <v>894</v>
      </c>
      <c r="AE25">
        <v>417.95749440719999</v>
      </c>
      <c r="AF25">
        <v>720</v>
      </c>
      <c r="AG25">
        <v>162.78055555559999</v>
      </c>
      <c r="AH25">
        <v>23</v>
      </c>
      <c r="AI25">
        <v>426.4347826087</v>
      </c>
      <c r="AL25" t="s">
        <v>407</v>
      </c>
      <c r="AM25">
        <v>344</v>
      </c>
      <c r="AN25">
        <v>246</v>
      </c>
      <c r="AO25">
        <v>183.01219512200001</v>
      </c>
      <c r="AP25">
        <v>148</v>
      </c>
      <c r="AQ25">
        <v>324.76351351350002</v>
      </c>
      <c r="AR25">
        <v>84</v>
      </c>
      <c r="AS25">
        <v>160.3333333333</v>
      </c>
      <c r="AT25">
        <v>14</v>
      </c>
      <c r="AU25">
        <v>246.28571428570001</v>
      </c>
    </row>
    <row r="26" spans="6:49" x14ac:dyDescent="0.2">
      <c r="F26" t="s">
        <v>32</v>
      </c>
      <c r="G26">
        <v>232</v>
      </c>
      <c r="H26">
        <v>128</v>
      </c>
      <c r="I26">
        <v>242.7578125</v>
      </c>
      <c r="J26">
        <v>94</v>
      </c>
      <c r="K26">
        <v>257.01063829790002</v>
      </c>
      <c r="L26">
        <v>47</v>
      </c>
      <c r="M26">
        <v>134.78723404260001</v>
      </c>
      <c r="N26">
        <v>56</v>
      </c>
      <c r="O26">
        <v>459.78571428570001</v>
      </c>
      <c r="R26">
        <v>1</v>
      </c>
      <c r="S26">
        <v>624</v>
      </c>
      <c r="V26" t="s">
        <v>405</v>
      </c>
      <c r="W26">
        <v>1848</v>
      </c>
      <c r="X26">
        <v>1381</v>
      </c>
      <c r="Y26">
        <v>286.51484431569997</v>
      </c>
      <c r="Z26">
        <v>230</v>
      </c>
      <c r="AA26">
        <v>439.9260869565</v>
      </c>
      <c r="AB26">
        <v>336</v>
      </c>
      <c r="AC26">
        <v>295.86904761900001</v>
      </c>
      <c r="AD26">
        <v>71</v>
      </c>
      <c r="AE26">
        <v>343.70422535210002</v>
      </c>
      <c r="AF26">
        <v>60</v>
      </c>
      <c r="AG26">
        <v>213.98333333330001</v>
      </c>
      <c r="AL26" t="s">
        <v>405</v>
      </c>
      <c r="AM26">
        <v>26</v>
      </c>
      <c r="AN26">
        <v>18</v>
      </c>
      <c r="AO26">
        <v>173.44444444440001</v>
      </c>
      <c r="AP26">
        <v>6</v>
      </c>
      <c r="AQ26">
        <v>432.8333333333</v>
      </c>
      <c r="AR26">
        <v>8</v>
      </c>
      <c r="AS26">
        <v>100.25</v>
      </c>
    </row>
    <row r="27" spans="6:49" x14ac:dyDescent="0.2">
      <c r="F27" t="s">
        <v>71</v>
      </c>
      <c r="G27">
        <v>3982</v>
      </c>
      <c r="H27">
        <v>3716</v>
      </c>
      <c r="I27">
        <v>240.42007534979999</v>
      </c>
      <c r="J27">
        <v>744</v>
      </c>
      <c r="K27">
        <v>342.80779569890001</v>
      </c>
      <c r="L27">
        <v>88</v>
      </c>
      <c r="M27">
        <v>191.2727272727</v>
      </c>
      <c r="N27">
        <v>172</v>
      </c>
      <c r="O27">
        <v>241.76744186050001</v>
      </c>
      <c r="R27">
        <v>6</v>
      </c>
      <c r="S27">
        <v>283.8333333333</v>
      </c>
      <c r="V27" t="s">
        <v>80</v>
      </c>
      <c r="W27">
        <v>5063</v>
      </c>
      <c r="X27">
        <v>3777</v>
      </c>
      <c r="Y27">
        <v>281.10722795869998</v>
      </c>
      <c r="Z27">
        <v>956</v>
      </c>
      <c r="AA27">
        <v>371.82635983260002</v>
      </c>
      <c r="AB27">
        <v>848</v>
      </c>
      <c r="AC27">
        <v>338.545990566</v>
      </c>
      <c r="AD27">
        <v>270</v>
      </c>
      <c r="AE27">
        <v>464.32222222220003</v>
      </c>
      <c r="AF27">
        <v>150</v>
      </c>
      <c r="AG27">
        <v>161.62</v>
      </c>
      <c r="AH27">
        <v>18</v>
      </c>
      <c r="AI27">
        <v>223.2777777778</v>
      </c>
      <c r="AL27" t="s">
        <v>80</v>
      </c>
      <c r="AM27">
        <v>73</v>
      </c>
      <c r="AN27">
        <v>54</v>
      </c>
      <c r="AO27">
        <v>143.85185185189999</v>
      </c>
      <c r="AP27">
        <v>31</v>
      </c>
      <c r="AQ27">
        <v>294.12903225809998</v>
      </c>
      <c r="AR27">
        <v>16</v>
      </c>
      <c r="AS27">
        <v>113.25</v>
      </c>
      <c r="AT27">
        <v>3</v>
      </c>
      <c r="AU27">
        <v>169</v>
      </c>
    </row>
    <row r="28" spans="6:49" x14ac:dyDescent="0.2">
      <c r="F28" t="s">
        <v>31</v>
      </c>
      <c r="G28">
        <v>1757</v>
      </c>
      <c r="H28">
        <v>1392</v>
      </c>
      <c r="I28">
        <v>287.84267241380002</v>
      </c>
      <c r="J28">
        <v>239</v>
      </c>
      <c r="K28">
        <v>453.35564853559998</v>
      </c>
      <c r="L28">
        <v>308</v>
      </c>
      <c r="M28">
        <v>270.34090909090003</v>
      </c>
      <c r="N28">
        <v>57</v>
      </c>
      <c r="O28">
        <v>279.36842105260001</v>
      </c>
      <c r="V28" t="s">
        <v>404</v>
      </c>
      <c r="W28">
        <v>43413</v>
      </c>
      <c r="X28">
        <v>32978</v>
      </c>
      <c r="Y28">
        <v>336.52741221420001</v>
      </c>
      <c r="Z28">
        <v>4825</v>
      </c>
      <c r="AA28">
        <v>456.08</v>
      </c>
      <c r="AB28">
        <v>6582</v>
      </c>
      <c r="AC28">
        <v>472.56806441809999</v>
      </c>
      <c r="AD28">
        <v>2352</v>
      </c>
      <c r="AE28">
        <v>469.84693877550001</v>
      </c>
      <c r="AF28">
        <v>1427</v>
      </c>
      <c r="AG28">
        <v>172.3805185704</v>
      </c>
      <c r="AH28">
        <v>74</v>
      </c>
      <c r="AI28">
        <v>372.85135135140001</v>
      </c>
      <c r="AL28" t="s">
        <v>404</v>
      </c>
      <c r="AM28">
        <v>626</v>
      </c>
      <c r="AN28">
        <v>448</v>
      </c>
      <c r="AO28">
        <v>176.30357142860001</v>
      </c>
      <c r="AP28">
        <v>276</v>
      </c>
      <c r="AQ28">
        <v>313.21014492749998</v>
      </c>
      <c r="AR28">
        <v>151</v>
      </c>
      <c r="AS28">
        <v>158.97350993379999</v>
      </c>
      <c r="AT28">
        <v>27</v>
      </c>
      <c r="AU28">
        <v>237.2962962963</v>
      </c>
    </row>
    <row r="29" spans="6:49" x14ac:dyDescent="0.2">
      <c r="F29" t="s">
        <v>52</v>
      </c>
      <c r="G29">
        <v>4864</v>
      </c>
      <c r="H29">
        <v>3742</v>
      </c>
      <c r="I29">
        <v>307.35595938</v>
      </c>
      <c r="J29">
        <v>727</v>
      </c>
      <c r="K29">
        <v>415.42778541950003</v>
      </c>
      <c r="L29">
        <v>818</v>
      </c>
      <c r="M29">
        <v>240.5378973105</v>
      </c>
      <c r="N29">
        <v>303</v>
      </c>
      <c r="O29">
        <v>360.8448844884</v>
      </c>
      <c r="R29">
        <v>1</v>
      </c>
      <c r="S29">
        <v>85</v>
      </c>
      <c r="V29" t="s">
        <v>388</v>
      </c>
      <c r="W29">
        <v>10274</v>
      </c>
      <c r="X29">
        <v>4813</v>
      </c>
      <c r="Y29">
        <v>268.36803823769998</v>
      </c>
      <c r="Z29">
        <v>844</v>
      </c>
      <c r="AA29">
        <v>556.26303317539998</v>
      </c>
      <c r="AB29">
        <v>3736</v>
      </c>
      <c r="AC29">
        <v>665.52328693790002</v>
      </c>
      <c r="AD29">
        <v>1206</v>
      </c>
      <c r="AE29">
        <v>478.37012448130002</v>
      </c>
      <c r="AF29">
        <v>504</v>
      </c>
      <c r="AG29">
        <v>175.0833333333</v>
      </c>
      <c r="AH29">
        <v>15</v>
      </c>
      <c r="AI29">
        <v>685.26666666669996</v>
      </c>
      <c r="AL29" t="s">
        <v>388</v>
      </c>
      <c r="AM29">
        <v>266</v>
      </c>
      <c r="AN29">
        <v>192</v>
      </c>
      <c r="AO29">
        <v>376.5364583333</v>
      </c>
      <c r="AP29">
        <v>22</v>
      </c>
      <c r="AQ29">
        <v>578.90909090909997</v>
      </c>
      <c r="AR29">
        <v>67</v>
      </c>
      <c r="AS29">
        <v>349.88059701489999</v>
      </c>
      <c r="AT29">
        <v>7</v>
      </c>
      <c r="AU29">
        <v>139.8571428571</v>
      </c>
    </row>
    <row r="30" spans="6:49" x14ac:dyDescent="0.2">
      <c r="F30" t="s">
        <v>404</v>
      </c>
      <c r="G30">
        <v>42808</v>
      </c>
      <c r="H30">
        <v>33521</v>
      </c>
      <c r="I30">
        <v>333.837057367</v>
      </c>
      <c r="J30">
        <v>5120</v>
      </c>
      <c r="K30">
        <v>449.01835937499999</v>
      </c>
      <c r="L30">
        <v>6627</v>
      </c>
      <c r="M30">
        <v>469.01463709069998</v>
      </c>
      <c r="N30">
        <v>2583</v>
      </c>
      <c r="O30">
        <v>483.89585753</v>
      </c>
      <c r="R30">
        <v>77</v>
      </c>
      <c r="S30">
        <v>364.9350649351</v>
      </c>
      <c r="V30" t="s">
        <v>425</v>
      </c>
      <c r="W30">
        <v>32113</v>
      </c>
      <c r="X30">
        <v>27705</v>
      </c>
      <c r="Y30">
        <v>457.70486950870003</v>
      </c>
      <c r="Z30">
        <v>1917</v>
      </c>
      <c r="AA30">
        <v>709.67866458009996</v>
      </c>
      <c r="AB30">
        <v>1080</v>
      </c>
      <c r="AC30">
        <v>321.72500000000002</v>
      </c>
      <c r="AD30">
        <v>2303</v>
      </c>
      <c r="AE30">
        <v>336.43812418580001</v>
      </c>
      <c r="AF30">
        <v>970</v>
      </c>
      <c r="AG30">
        <v>170.5525773196</v>
      </c>
      <c r="AH30">
        <v>55</v>
      </c>
      <c r="AI30">
        <v>245.01818181819999</v>
      </c>
      <c r="AL30" t="s">
        <v>425</v>
      </c>
      <c r="AM30">
        <v>478</v>
      </c>
      <c r="AN30">
        <v>377</v>
      </c>
      <c r="AO30">
        <v>259.45358090190001</v>
      </c>
      <c r="AP30">
        <v>131</v>
      </c>
      <c r="AQ30">
        <v>478.3282442748</v>
      </c>
      <c r="AR30">
        <v>93</v>
      </c>
      <c r="AS30">
        <v>140.26881720430001</v>
      </c>
      <c r="AT30">
        <v>8</v>
      </c>
      <c r="AU30">
        <v>328.125</v>
      </c>
    </row>
    <row r="31" spans="6:49" x14ac:dyDescent="0.2">
      <c r="F31" t="s">
        <v>25</v>
      </c>
      <c r="G31">
        <v>17937</v>
      </c>
      <c r="H31">
        <v>15759</v>
      </c>
      <c r="I31">
        <v>532.02417666099996</v>
      </c>
      <c r="J31">
        <v>1143</v>
      </c>
      <c r="K31">
        <v>871.75765529310002</v>
      </c>
      <c r="L31">
        <v>1179</v>
      </c>
      <c r="M31">
        <v>396.85920271420002</v>
      </c>
      <c r="N31">
        <v>966</v>
      </c>
      <c r="O31">
        <v>362.36967808930001</v>
      </c>
      <c r="R31">
        <v>33</v>
      </c>
      <c r="S31">
        <v>304.51515151519999</v>
      </c>
      <c r="V31" t="s">
        <v>381</v>
      </c>
      <c r="W31">
        <v>19445</v>
      </c>
      <c r="X31">
        <v>16567</v>
      </c>
      <c r="Y31">
        <v>530.08559183919999</v>
      </c>
      <c r="Z31">
        <v>1193</v>
      </c>
      <c r="AA31">
        <v>859.20871751890002</v>
      </c>
      <c r="AB31">
        <v>1307</v>
      </c>
      <c r="AC31">
        <v>427.34736036729998</v>
      </c>
      <c r="AD31">
        <v>1036</v>
      </c>
      <c r="AE31">
        <v>367.1461761859</v>
      </c>
      <c r="AF31">
        <v>502</v>
      </c>
      <c r="AG31">
        <v>162.28942115769999</v>
      </c>
      <c r="AH31">
        <v>33</v>
      </c>
      <c r="AI31">
        <v>304.51515151519999</v>
      </c>
      <c r="AL31" t="s">
        <v>381</v>
      </c>
      <c r="AM31">
        <v>305</v>
      </c>
      <c r="AN31">
        <v>212</v>
      </c>
      <c r="AO31">
        <v>282.56132075469998</v>
      </c>
      <c r="AP31">
        <v>64</v>
      </c>
      <c r="AQ31">
        <v>538.0625</v>
      </c>
      <c r="AR31">
        <v>74</v>
      </c>
      <c r="AS31">
        <v>194.06756756760001</v>
      </c>
      <c r="AT31">
        <v>19</v>
      </c>
      <c r="AU31">
        <v>374.89473684209997</v>
      </c>
    </row>
    <row r="32" spans="6:49" x14ac:dyDescent="0.2">
      <c r="F32" t="s">
        <v>39</v>
      </c>
      <c r="G32">
        <v>13130</v>
      </c>
      <c r="H32">
        <v>10524</v>
      </c>
      <c r="I32">
        <v>392.11631663970002</v>
      </c>
      <c r="J32">
        <v>507</v>
      </c>
      <c r="K32">
        <v>728.75542406310001</v>
      </c>
      <c r="L32">
        <v>1682</v>
      </c>
      <c r="M32">
        <v>499.47681331749999</v>
      </c>
      <c r="N32">
        <v>895</v>
      </c>
      <c r="O32">
        <v>567.17541899440005</v>
      </c>
      <c r="R32">
        <v>29</v>
      </c>
      <c r="S32">
        <v>512.96551724139999</v>
      </c>
      <c r="V32" t="s">
        <v>393</v>
      </c>
      <c r="W32">
        <v>3368</v>
      </c>
      <c r="X32">
        <v>2147</v>
      </c>
      <c r="Y32">
        <v>425.51979506290002</v>
      </c>
      <c r="Z32">
        <v>397</v>
      </c>
      <c r="AA32">
        <v>522.36272040300003</v>
      </c>
      <c r="AB32">
        <v>604</v>
      </c>
      <c r="AC32">
        <v>486.61754966889998</v>
      </c>
      <c r="AD32">
        <v>494</v>
      </c>
      <c r="AE32">
        <v>618.82388663970005</v>
      </c>
      <c r="AF32">
        <v>119</v>
      </c>
      <c r="AG32">
        <v>160.5882352941</v>
      </c>
      <c r="AH32">
        <v>4</v>
      </c>
      <c r="AI32">
        <v>662</v>
      </c>
      <c r="AL32" t="s">
        <v>393</v>
      </c>
      <c r="AM32">
        <v>115</v>
      </c>
      <c r="AN32">
        <v>86</v>
      </c>
      <c r="AO32">
        <v>450.73255813949999</v>
      </c>
      <c r="AP32">
        <v>10</v>
      </c>
      <c r="AQ32">
        <v>624.29999999999995</v>
      </c>
      <c r="AR32">
        <v>28</v>
      </c>
      <c r="AS32">
        <v>247.8928571429</v>
      </c>
      <c r="AT32">
        <v>1</v>
      </c>
      <c r="AU32">
        <v>801</v>
      </c>
    </row>
    <row r="33" spans="6:47" x14ac:dyDescent="0.2">
      <c r="F33" t="s">
        <v>72</v>
      </c>
      <c r="G33">
        <v>5088</v>
      </c>
      <c r="H33">
        <v>2407</v>
      </c>
      <c r="I33">
        <v>365.69950124690001</v>
      </c>
      <c r="J33">
        <v>624</v>
      </c>
      <c r="K33">
        <v>581.34615384619997</v>
      </c>
      <c r="L33">
        <v>1765</v>
      </c>
      <c r="M33">
        <v>694.50764872520006</v>
      </c>
      <c r="N33">
        <v>911</v>
      </c>
      <c r="O33">
        <v>870.98902305160004</v>
      </c>
      <c r="R33">
        <v>5</v>
      </c>
      <c r="S33">
        <v>371.4</v>
      </c>
      <c r="V33" t="s">
        <v>384</v>
      </c>
      <c r="W33">
        <v>7378</v>
      </c>
      <c r="X33">
        <v>4703</v>
      </c>
      <c r="Y33">
        <v>279.18094833089998</v>
      </c>
      <c r="Z33">
        <v>520</v>
      </c>
      <c r="AA33">
        <v>553.2942307692</v>
      </c>
      <c r="AB33">
        <v>1555</v>
      </c>
      <c r="AC33">
        <v>346.87266881030001</v>
      </c>
      <c r="AD33">
        <v>741</v>
      </c>
      <c r="AE33">
        <v>443.9932523617</v>
      </c>
      <c r="AF33">
        <v>370</v>
      </c>
      <c r="AG33">
        <v>179.62162162160001</v>
      </c>
      <c r="AH33">
        <v>9</v>
      </c>
      <c r="AI33">
        <v>444.44444444440001</v>
      </c>
      <c r="AL33" t="s">
        <v>384</v>
      </c>
      <c r="AM33">
        <v>245</v>
      </c>
      <c r="AN33">
        <v>188</v>
      </c>
      <c r="AO33">
        <v>328.23936170209998</v>
      </c>
      <c r="AP33">
        <v>16</v>
      </c>
      <c r="AQ33">
        <v>462.0625</v>
      </c>
      <c r="AR33">
        <v>50</v>
      </c>
      <c r="AS33">
        <v>305.26</v>
      </c>
      <c r="AT33">
        <v>7</v>
      </c>
      <c r="AU33">
        <v>465.57142857140002</v>
      </c>
    </row>
    <row r="34" spans="6:47" x14ac:dyDescent="0.2">
      <c r="F34" t="s">
        <v>58</v>
      </c>
      <c r="G34">
        <v>6742</v>
      </c>
      <c r="H34">
        <v>4530</v>
      </c>
      <c r="I34">
        <v>264.33443708610002</v>
      </c>
      <c r="J34">
        <v>502</v>
      </c>
      <c r="K34">
        <v>523.95219123510003</v>
      </c>
      <c r="L34">
        <v>1461</v>
      </c>
      <c r="M34">
        <v>310.14168377819999</v>
      </c>
      <c r="N34">
        <v>742</v>
      </c>
      <c r="O34">
        <v>434.10377358490001</v>
      </c>
      <c r="R34">
        <v>9</v>
      </c>
      <c r="S34">
        <v>444.44444444440001</v>
      </c>
      <c r="V34" t="s">
        <v>427</v>
      </c>
      <c r="W34">
        <v>5242</v>
      </c>
      <c r="X34">
        <v>2368</v>
      </c>
      <c r="Y34">
        <v>363.53274186729999</v>
      </c>
      <c r="Z34">
        <v>603</v>
      </c>
      <c r="AA34">
        <v>576.44776119400001</v>
      </c>
      <c r="AB34">
        <v>1735</v>
      </c>
      <c r="AC34">
        <v>689.83631123919997</v>
      </c>
      <c r="AD34">
        <v>882</v>
      </c>
      <c r="AE34">
        <v>865.25170068030002</v>
      </c>
      <c r="AF34">
        <v>252</v>
      </c>
      <c r="AG34">
        <v>185.90079365080001</v>
      </c>
      <c r="AH34">
        <v>5</v>
      </c>
      <c r="AI34">
        <v>371.4</v>
      </c>
      <c r="AL34" t="s">
        <v>427</v>
      </c>
      <c r="AM34">
        <v>94</v>
      </c>
      <c r="AN34">
        <v>62</v>
      </c>
      <c r="AO34">
        <v>234.96774193549999</v>
      </c>
      <c r="AP34">
        <v>23</v>
      </c>
      <c r="AQ34">
        <v>441.34782608699999</v>
      </c>
      <c r="AR34">
        <v>24</v>
      </c>
      <c r="AS34">
        <v>172.5416666667</v>
      </c>
      <c r="AT34">
        <v>8</v>
      </c>
      <c r="AU34">
        <v>224.5</v>
      </c>
    </row>
    <row r="35" spans="6:47" x14ac:dyDescent="0.2">
      <c r="F35" t="s">
        <v>53</v>
      </c>
      <c r="G35">
        <v>4815</v>
      </c>
      <c r="H35">
        <v>3183</v>
      </c>
      <c r="I35">
        <v>469.5139805215</v>
      </c>
      <c r="J35">
        <v>598</v>
      </c>
      <c r="K35">
        <v>581.60535117059999</v>
      </c>
      <c r="L35">
        <v>918</v>
      </c>
      <c r="M35">
        <v>498.0021786492</v>
      </c>
      <c r="N35">
        <v>710</v>
      </c>
      <c r="O35">
        <v>602.39295774649997</v>
      </c>
      <c r="R35">
        <v>4</v>
      </c>
      <c r="S35">
        <v>662</v>
      </c>
      <c r="V35" t="s">
        <v>383</v>
      </c>
      <c r="W35">
        <v>13425</v>
      </c>
      <c r="X35">
        <v>10449</v>
      </c>
      <c r="Y35">
        <v>394.25334992339998</v>
      </c>
      <c r="Z35">
        <v>530</v>
      </c>
      <c r="AA35">
        <v>718.51320754719995</v>
      </c>
      <c r="AB35">
        <v>1725</v>
      </c>
      <c r="AC35">
        <v>499.44463768119999</v>
      </c>
      <c r="AD35">
        <v>896</v>
      </c>
      <c r="AE35">
        <v>560.23883928570001</v>
      </c>
      <c r="AF35">
        <v>325</v>
      </c>
      <c r="AG35">
        <v>167.38271604939999</v>
      </c>
      <c r="AH35">
        <v>30</v>
      </c>
      <c r="AI35">
        <v>501.3333333333</v>
      </c>
      <c r="AL35" t="s">
        <v>383</v>
      </c>
      <c r="AM35">
        <v>152</v>
      </c>
      <c r="AN35">
        <v>115</v>
      </c>
      <c r="AO35">
        <v>260.852173913</v>
      </c>
      <c r="AP35">
        <v>28</v>
      </c>
      <c r="AQ35">
        <v>532.5</v>
      </c>
      <c r="AR35">
        <v>30</v>
      </c>
      <c r="AS35">
        <v>171.13333333329999</v>
      </c>
      <c r="AT35">
        <v>7</v>
      </c>
      <c r="AU35">
        <v>164.71428571429999</v>
      </c>
    </row>
    <row r="36" spans="6:47" x14ac:dyDescent="0.2">
      <c r="F36" t="s">
        <v>57</v>
      </c>
      <c r="G36">
        <v>9733</v>
      </c>
      <c r="H36">
        <v>4706</v>
      </c>
      <c r="I36">
        <v>256.71647183850001</v>
      </c>
      <c r="J36">
        <v>843</v>
      </c>
      <c r="K36">
        <v>549.58956109129997</v>
      </c>
      <c r="L36">
        <v>3787</v>
      </c>
      <c r="M36">
        <v>666.99471877480005</v>
      </c>
      <c r="N36">
        <v>1225</v>
      </c>
      <c r="O36">
        <v>471.9779411765</v>
      </c>
      <c r="R36">
        <v>15</v>
      </c>
      <c r="S36">
        <v>685.26666666669996</v>
      </c>
      <c r="V36" t="s">
        <v>380</v>
      </c>
      <c r="W36">
        <v>91245</v>
      </c>
      <c r="X36">
        <v>68752</v>
      </c>
      <c r="Y36">
        <v>435.79113270400001</v>
      </c>
      <c r="Z36">
        <v>6004</v>
      </c>
      <c r="AA36">
        <v>679.2933044637</v>
      </c>
      <c r="AB36">
        <v>11742</v>
      </c>
      <c r="AC36">
        <v>535.18250723899996</v>
      </c>
      <c r="AD36">
        <v>7558</v>
      </c>
      <c r="AE36">
        <v>480.58498808579998</v>
      </c>
      <c r="AF36">
        <v>3042</v>
      </c>
      <c r="AG36">
        <v>171.59013157890001</v>
      </c>
      <c r="AH36">
        <v>151</v>
      </c>
      <c r="AI36">
        <v>379.79470198680002</v>
      </c>
      <c r="AL36" t="s">
        <v>380</v>
      </c>
      <c r="AM36">
        <v>1655</v>
      </c>
      <c r="AN36">
        <v>1232</v>
      </c>
      <c r="AO36">
        <v>304.4237012987</v>
      </c>
      <c r="AP36">
        <v>294</v>
      </c>
      <c r="AQ36">
        <v>505.20408163270002</v>
      </c>
      <c r="AR36">
        <v>366</v>
      </c>
      <c r="AS36">
        <v>224.9371584699</v>
      </c>
      <c r="AT36">
        <v>57</v>
      </c>
      <c r="AU36">
        <v>311.15789473680002</v>
      </c>
    </row>
    <row r="37" spans="6:47" x14ac:dyDescent="0.2">
      <c r="F37" t="s">
        <v>77</v>
      </c>
      <c r="G37">
        <v>29929</v>
      </c>
      <c r="H37">
        <v>26832</v>
      </c>
      <c r="I37">
        <v>456.9917629519</v>
      </c>
      <c r="J37">
        <v>1780</v>
      </c>
      <c r="K37">
        <v>727.50786516849996</v>
      </c>
      <c r="L37">
        <v>818</v>
      </c>
      <c r="M37">
        <v>212.84963325179999</v>
      </c>
      <c r="N37">
        <v>2226</v>
      </c>
      <c r="O37">
        <v>318.92497753819998</v>
      </c>
      <c r="R37">
        <v>53</v>
      </c>
      <c r="S37">
        <v>232.41509433959999</v>
      </c>
      <c r="V37" t="s">
        <v>406</v>
      </c>
      <c r="W37">
        <v>586</v>
      </c>
      <c r="X37">
        <v>285</v>
      </c>
      <c r="Y37">
        <v>153.68421052630001</v>
      </c>
      <c r="Z37">
        <v>229</v>
      </c>
      <c r="AA37">
        <v>197.37117903929999</v>
      </c>
      <c r="AB37">
        <v>128</v>
      </c>
      <c r="AC37">
        <v>161.4765625</v>
      </c>
      <c r="AD37">
        <v>119</v>
      </c>
      <c r="AE37">
        <v>228.77310924369999</v>
      </c>
      <c r="AF37">
        <v>49</v>
      </c>
      <c r="AG37">
        <v>187.6734693878</v>
      </c>
      <c r="AH37">
        <v>5</v>
      </c>
      <c r="AI37">
        <v>371</v>
      </c>
      <c r="AL37" t="s">
        <v>406</v>
      </c>
      <c r="AM37">
        <v>19</v>
      </c>
      <c r="AN37">
        <v>14</v>
      </c>
      <c r="AO37">
        <v>85.071428571400006</v>
      </c>
      <c r="AP37">
        <v>10</v>
      </c>
      <c r="AQ37">
        <v>189.6</v>
      </c>
      <c r="AR37">
        <v>4</v>
      </c>
      <c r="AS37">
        <v>91.75</v>
      </c>
      <c r="AT37">
        <v>1</v>
      </c>
      <c r="AU37">
        <v>145</v>
      </c>
    </row>
    <row r="38" spans="6:47" x14ac:dyDescent="0.2">
      <c r="F38" t="s">
        <v>380</v>
      </c>
      <c r="G38">
        <v>87374</v>
      </c>
      <c r="H38">
        <v>67941</v>
      </c>
      <c r="I38">
        <v>434.98469147430001</v>
      </c>
      <c r="J38">
        <v>5997</v>
      </c>
      <c r="K38">
        <v>683.29998332499997</v>
      </c>
      <c r="L38">
        <v>11610</v>
      </c>
      <c r="M38">
        <v>529.20981912139996</v>
      </c>
      <c r="N38">
        <v>7675</v>
      </c>
      <c r="O38">
        <v>480.70486246899998</v>
      </c>
      <c r="R38">
        <v>148</v>
      </c>
      <c r="S38">
        <v>378.56081081079998</v>
      </c>
      <c r="V38" t="s">
        <v>410</v>
      </c>
      <c r="W38">
        <v>42302</v>
      </c>
      <c r="X38">
        <v>30278</v>
      </c>
      <c r="Y38">
        <v>459.63319902239999</v>
      </c>
      <c r="Z38">
        <v>2321</v>
      </c>
      <c r="AA38">
        <v>670.57776820339996</v>
      </c>
      <c r="AB38">
        <v>8576</v>
      </c>
      <c r="AC38">
        <v>700.52565298510001</v>
      </c>
      <c r="AD38">
        <v>2177</v>
      </c>
      <c r="AE38">
        <v>531.22988505750004</v>
      </c>
      <c r="AF38">
        <v>1197</v>
      </c>
      <c r="AG38">
        <v>176.40016708440001</v>
      </c>
      <c r="AH38">
        <v>74</v>
      </c>
      <c r="AI38">
        <v>547.18918918919996</v>
      </c>
      <c r="AL38" t="s">
        <v>410</v>
      </c>
      <c r="AM38">
        <v>392</v>
      </c>
      <c r="AN38">
        <v>255</v>
      </c>
      <c r="AO38">
        <v>261.7450980392</v>
      </c>
      <c r="AP38">
        <v>184</v>
      </c>
      <c r="AQ38">
        <v>426.79347826089997</v>
      </c>
      <c r="AR38">
        <v>127</v>
      </c>
      <c r="AS38">
        <v>282.48031496060003</v>
      </c>
      <c r="AT38">
        <v>10</v>
      </c>
      <c r="AU38">
        <v>337.1</v>
      </c>
    </row>
    <row r="39" spans="6:47" x14ac:dyDescent="0.2">
      <c r="F39" t="s">
        <v>79</v>
      </c>
      <c r="G39">
        <v>20098</v>
      </c>
      <c r="H39">
        <v>15477</v>
      </c>
      <c r="I39">
        <v>407.97693351420003</v>
      </c>
      <c r="J39">
        <v>1110</v>
      </c>
      <c r="K39">
        <v>704.74684684680005</v>
      </c>
      <c r="L39">
        <v>3675</v>
      </c>
      <c r="M39">
        <v>705.00326530610005</v>
      </c>
      <c r="N39">
        <v>906</v>
      </c>
      <c r="O39">
        <v>441.31567328919999</v>
      </c>
      <c r="R39">
        <v>40</v>
      </c>
      <c r="S39">
        <v>576.54999999999995</v>
      </c>
      <c r="V39" t="s">
        <v>418</v>
      </c>
      <c r="W39">
        <v>313</v>
      </c>
      <c r="X39">
        <v>144</v>
      </c>
      <c r="Y39">
        <v>222.49305555559999</v>
      </c>
      <c r="Z39">
        <v>171</v>
      </c>
      <c r="AA39">
        <v>195.39181286549999</v>
      </c>
      <c r="AB39">
        <v>93</v>
      </c>
      <c r="AC39">
        <v>266.69892473120001</v>
      </c>
      <c r="AD39">
        <v>51</v>
      </c>
      <c r="AE39">
        <v>440.0392156863</v>
      </c>
      <c r="AF39">
        <v>23</v>
      </c>
      <c r="AG39">
        <v>294.30434782610001</v>
      </c>
      <c r="AH39">
        <v>2</v>
      </c>
      <c r="AI39">
        <v>632.5</v>
      </c>
      <c r="AL39" t="s">
        <v>418</v>
      </c>
      <c r="AM39">
        <v>4</v>
      </c>
      <c r="AN39">
        <v>3</v>
      </c>
      <c r="AO39">
        <v>88</v>
      </c>
      <c r="AP39">
        <v>3</v>
      </c>
      <c r="AQ39">
        <v>264.6666666667</v>
      </c>
      <c r="AR39">
        <v>1</v>
      </c>
      <c r="AS39">
        <v>18</v>
      </c>
    </row>
    <row r="40" spans="6:47" x14ac:dyDescent="0.2">
      <c r="F40" t="s">
        <v>40</v>
      </c>
      <c r="G40">
        <v>6554</v>
      </c>
      <c r="H40">
        <v>3899</v>
      </c>
      <c r="I40">
        <v>276.83406001539998</v>
      </c>
      <c r="J40">
        <v>268</v>
      </c>
      <c r="K40">
        <v>558.22388059699995</v>
      </c>
      <c r="L40">
        <v>2273</v>
      </c>
      <c r="M40">
        <v>773.64188297400005</v>
      </c>
      <c r="N40">
        <v>364</v>
      </c>
      <c r="O40">
        <v>408.92307692309998</v>
      </c>
      <c r="R40">
        <v>18</v>
      </c>
      <c r="S40">
        <v>355</v>
      </c>
      <c r="V40" t="s">
        <v>421</v>
      </c>
      <c r="W40">
        <v>229</v>
      </c>
      <c r="X40">
        <v>120</v>
      </c>
      <c r="Y40">
        <v>239.53333333329999</v>
      </c>
      <c r="Z40">
        <v>89</v>
      </c>
      <c r="AA40">
        <v>295.24719101120002</v>
      </c>
      <c r="AB40">
        <v>59</v>
      </c>
      <c r="AC40">
        <v>376.62711864409999</v>
      </c>
      <c r="AD40">
        <v>26</v>
      </c>
      <c r="AE40">
        <v>381.80769230769999</v>
      </c>
      <c r="AF40">
        <v>23</v>
      </c>
      <c r="AG40">
        <v>206.4347826087</v>
      </c>
      <c r="AH40">
        <v>1</v>
      </c>
      <c r="AI40">
        <v>432</v>
      </c>
      <c r="AL40" t="s">
        <v>421</v>
      </c>
      <c r="AM40">
        <v>4</v>
      </c>
      <c r="AN40">
        <v>2</v>
      </c>
      <c r="AO40">
        <v>362</v>
      </c>
      <c r="AP40">
        <v>1</v>
      </c>
      <c r="AQ40">
        <v>514</v>
      </c>
      <c r="AR40">
        <v>2</v>
      </c>
      <c r="AS40">
        <v>271</v>
      </c>
    </row>
    <row r="41" spans="6:47" x14ac:dyDescent="0.2">
      <c r="F41" t="s">
        <v>46</v>
      </c>
      <c r="G41">
        <v>19738</v>
      </c>
      <c r="H41">
        <v>13588</v>
      </c>
      <c r="I41">
        <v>521.15632589979998</v>
      </c>
      <c r="J41">
        <v>1100</v>
      </c>
      <c r="K41">
        <v>683.49</v>
      </c>
      <c r="L41">
        <v>4869</v>
      </c>
      <c r="M41">
        <v>708.10823577739995</v>
      </c>
      <c r="N41">
        <v>1250</v>
      </c>
      <c r="O41">
        <v>611.66185897440005</v>
      </c>
      <c r="R41">
        <v>31</v>
      </c>
      <c r="S41">
        <v>522.19354838710001</v>
      </c>
      <c r="V41" t="s">
        <v>411</v>
      </c>
      <c r="W41">
        <v>5295</v>
      </c>
      <c r="X41">
        <v>4070</v>
      </c>
      <c r="Y41">
        <v>456.83832923829999</v>
      </c>
      <c r="Z41">
        <v>333</v>
      </c>
      <c r="AA41">
        <v>919.71471471469999</v>
      </c>
      <c r="AB41">
        <v>565</v>
      </c>
      <c r="AC41">
        <v>275.37876106189998</v>
      </c>
      <c r="AD41">
        <v>491</v>
      </c>
      <c r="AE41">
        <v>559.38696537680005</v>
      </c>
      <c r="AF41">
        <v>166</v>
      </c>
      <c r="AG41">
        <v>183.8493975904</v>
      </c>
      <c r="AH41">
        <v>3</v>
      </c>
      <c r="AI41">
        <v>275</v>
      </c>
      <c r="AL41" t="s">
        <v>411</v>
      </c>
      <c r="AM41">
        <v>150</v>
      </c>
      <c r="AN41">
        <v>111</v>
      </c>
      <c r="AO41">
        <v>390.90990990990002</v>
      </c>
      <c r="AP41">
        <v>19</v>
      </c>
      <c r="AQ41">
        <v>711.63157894740004</v>
      </c>
      <c r="AR41">
        <v>36</v>
      </c>
      <c r="AS41">
        <v>288.44444444440001</v>
      </c>
      <c r="AT41">
        <v>3</v>
      </c>
      <c r="AU41">
        <v>151.6666666667</v>
      </c>
    </row>
    <row r="42" spans="6:47" x14ac:dyDescent="0.2">
      <c r="F42" t="s">
        <v>49</v>
      </c>
      <c r="G42">
        <v>4703</v>
      </c>
      <c r="H42">
        <v>3118</v>
      </c>
      <c r="I42">
        <v>314.40859525339999</v>
      </c>
      <c r="J42">
        <v>297</v>
      </c>
      <c r="K42">
        <v>560.77441077440005</v>
      </c>
      <c r="L42">
        <v>1104</v>
      </c>
      <c r="M42">
        <v>361.84782608699999</v>
      </c>
      <c r="N42">
        <v>473</v>
      </c>
      <c r="O42">
        <v>549.01057082449995</v>
      </c>
      <c r="R42">
        <v>8</v>
      </c>
      <c r="S42">
        <v>688.375</v>
      </c>
      <c r="V42" t="s">
        <v>403</v>
      </c>
      <c r="W42">
        <v>6688</v>
      </c>
      <c r="X42">
        <v>3920</v>
      </c>
      <c r="Y42">
        <v>284.7479591837</v>
      </c>
      <c r="Z42">
        <v>257</v>
      </c>
      <c r="AA42">
        <v>567.58365758750006</v>
      </c>
      <c r="AB42">
        <v>2165</v>
      </c>
      <c r="AC42">
        <v>762.13163972289999</v>
      </c>
      <c r="AD42">
        <v>358</v>
      </c>
      <c r="AE42">
        <v>427.96648044689999</v>
      </c>
      <c r="AF42">
        <v>229</v>
      </c>
      <c r="AG42">
        <v>185.63318777289999</v>
      </c>
      <c r="AH42">
        <v>16</v>
      </c>
      <c r="AI42">
        <v>366.4375</v>
      </c>
      <c r="AL42" t="s">
        <v>403</v>
      </c>
      <c r="AM42">
        <v>68</v>
      </c>
      <c r="AN42">
        <v>46</v>
      </c>
      <c r="AO42">
        <v>234.0434782609</v>
      </c>
      <c r="AP42">
        <v>30</v>
      </c>
      <c r="AQ42">
        <v>342.1</v>
      </c>
      <c r="AR42">
        <v>18</v>
      </c>
      <c r="AS42">
        <v>270.1666666667</v>
      </c>
      <c r="AT42">
        <v>4</v>
      </c>
      <c r="AU42">
        <v>330.25</v>
      </c>
    </row>
    <row r="43" spans="6:47" x14ac:dyDescent="0.2">
      <c r="F43" t="s">
        <v>36</v>
      </c>
      <c r="G43">
        <v>220</v>
      </c>
      <c r="H43">
        <v>148</v>
      </c>
      <c r="I43">
        <v>356.30405405409999</v>
      </c>
      <c r="J43">
        <v>93</v>
      </c>
      <c r="K43">
        <v>306.19354838710001</v>
      </c>
      <c r="L43">
        <v>46</v>
      </c>
      <c r="M43">
        <v>258.71739130430001</v>
      </c>
      <c r="N43">
        <v>26</v>
      </c>
      <c r="O43">
        <v>357.76923076920002</v>
      </c>
      <c r="V43" t="s">
        <v>412</v>
      </c>
      <c r="W43">
        <v>4488</v>
      </c>
      <c r="X43">
        <v>2986</v>
      </c>
      <c r="Y43">
        <v>209.36738111189999</v>
      </c>
      <c r="Z43">
        <v>627</v>
      </c>
      <c r="AA43">
        <v>310.99202551830001</v>
      </c>
      <c r="AB43">
        <v>855</v>
      </c>
      <c r="AC43">
        <v>247.14619883040001</v>
      </c>
      <c r="AD43">
        <v>408</v>
      </c>
      <c r="AE43">
        <v>297.98529411760001</v>
      </c>
      <c r="AF43">
        <v>234</v>
      </c>
      <c r="AG43">
        <v>175.41025641030001</v>
      </c>
      <c r="AH43">
        <v>5</v>
      </c>
      <c r="AI43">
        <v>450.6</v>
      </c>
      <c r="AL43" t="s">
        <v>412</v>
      </c>
      <c r="AM43">
        <v>93</v>
      </c>
      <c r="AN43">
        <v>70</v>
      </c>
      <c r="AO43">
        <v>149.65714285710001</v>
      </c>
      <c r="AP43">
        <v>47</v>
      </c>
      <c r="AQ43">
        <v>234.31914893620001</v>
      </c>
      <c r="AR43">
        <v>17</v>
      </c>
      <c r="AS43">
        <v>149.8235294118</v>
      </c>
      <c r="AT43">
        <v>6</v>
      </c>
      <c r="AU43">
        <v>293.3333333333</v>
      </c>
    </row>
    <row r="44" spans="6:47" x14ac:dyDescent="0.2">
      <c r="F44" t="s">
        <v>27</v>
      </c>
      <c r="G44">
        <v>4132</v>
      </c>
      <c r="H44">
        <v>2897</v>
      </c>
      <c r="I44">
        <v>199.10666206420001</v>
      </c>
      <c r="J44">
        <v>618</v>
      </c>
      <c r="K44">
        <v>306.74595469259998</v>
      </c>
      <c r="L44">
        <v>815</v>
      </c>
      <c r="M44">
        <v>230.8944785276</v>
      </c>
      <c r="N44">
        <v>415</v>
      </c>
      <c r="O44">
        <v>291.34457831330002</v>
      </c>
      <c r="R44">
        <v>5</v>
      </c>
      <c r="S44">
        <v>450.6</v>
      </c>
      <c r="V44" t="s">
        <v>387</v>
      </c>
      <c r="W44">
        <v>6067</v>
      </c>
      <c r="X44">
        <v>4971</v>
      </c>
      <c r="Y44">
        <v>444.19915509959998</v>
      </c>
      <c r="Z44">
        <v>376</v>
      </c>
      <c r="AA44">
        <v>722.73138297870003</v>
      </c>
      <c r="AB44">
        <v>558</v>
      </c>
      <c r="AC44">
        <v>412.36379928320002</v>
      </c>
      <c r="AD44">
        <v>347</v>
      </c>
      <c r="AE44">
        <v>428.88472622479998</v>
      </c>
      <c r="AF44">
        <v>172</v>
      </c>
      <c r="AG44">
        <v>183.45930232559999</v>
      </c>
      <c r="AH44">
        <v>19</v>
      </c>
      <c r="AI44">
        <v>418.57894736840001</v>
      </c>
      <c r="AL44" t="s">
        <v>387</v>
      </c>
      <c r="AM44">
        <v>186</v>
      </c>
      <c r="AN44">
        <v>138</v>
      </c>
      <c r="AO44">
        <v>374.67391304350002</v>
      </c>
      <c r="AP44">
        <v>13</v>
      </c>
      <c r="AQ44">
        <v>653.92307692309998</v>
      </c>
      <c r="AR44">
        <v>45</v>
      </c>
      <c r="AS44">
        <v>322.42222222219999</v>
      </c>
      <c r="AT44">
        <v>3</v>
      </c>
      <c r="AU44">
        <v>444</v>
      </c>
    </row>
    <row r="45" spans="6:47" x14ac:dyDescent="0.2">
      <c r="F45" t="s">
        <v>51</v>
      </c>
      <c r="G45">
        <v>5261</v>
      </c>
      <c r="H45">
        <v>4204</v>
      </c>
      <c r="I45">
        <v>460.29186489059998</v>
      </c>
      <c r="J45">
        <v>340</v>
      </c>
      <c r="K45">
        <v>941.04705882350004</v>
      </c>
      <c r="L45">
        <v>557</v>
      </c>
      <c r="M45">
        <v>253.44524236980001</v>
      </c>
      <c r="N45">
        <v>496</v>
      </c>
      <c r="O45">
        <v>582.98185483869997</v>
      </c>
      <c r="R45">
        <v>4</v>
      </c>
      <c r="S45">
        <v>344</v>
      </c>
      <c r="V45" t="s">
        <v>389</v>
      </c>
      <c r="W45">
        <v>4972</v>
      </c>
      <c r="X45">
        <v>3191</v>
      </c>
      <c r="Y45">
        <v>324.67251645250002</v>
      </c>
      <c r="Z45">
        <v>312</v>
      </c>
      <c r="AA45">
        <v>566.73397435899994</v>
      </c>
      <c r="AB45">
        <v>1139</v>
      </c>
      <c r="AC45">
        <v>375.45127304649998</v>
      </c>
      <c r="AD45">
        <v>480</v>
      </c>
      <c r="AE45">
        <v>554.37708333329999</v>
      </c>
      <c r="AF45">
        <v>154</v>
      </c>
      <c r="AG45">
        <v>232.1168831169</v>
      </c>
      <c r="AH45">
        <v>8</v>
      </c>
      <c r="AI45">
        <v>688.375</v>
      </c>
      <c r="AL45" t="s">
        <v>389</v>
      </c>
      <c r="AM45">
        <v>164</v>
      </c>
      <c r="AN45">
        <v>119</v>
      </c>
      <c r="AO45">
        <v>321.0084033613</v>
      </c>
      <c r="AP45">
        <v>12</v>
      </c>
      <c r="AQ45">
        <v>441.1666666667</v>
      </c>
      <c r="AR45">
        <v>43</v>
      </c>
      <c r="AS45">
        <v>401.86046511630002</v>
      </c>
      <c r="AT45">
        <v>2</v>
      </c>
      <c r="AU45">
        <v>512.5</v>
      </c>
    </row>
    <row r="46" spans="6:47" x14ac:dyDescent="0.2">
      <c r="F46" t="s">
        <v>59</v>
      </c>
      <c r="G46">
        <v>5910</v>
      </c>
      <c r="H46">
        <v>4993</v>
      </c>
      <c r="I46">
        <v>448.1614259964</v>
      </c>
      <c r="J46">
        <v>363</v>
      </c>
      <c r="K46">
        <v>731.57300275479997</v>
      </c>
      <c r="L46">
        <v>551</v>
      </c>
      <c r="M46">
        <v>396.5172413793</v>
      </c>
      <c r="N46">
        <v>347</v>
      </c>
      <c r="O46">
        <v>436.17867435160002</v>
      </c>
      <c r="R46">
        <v>19</v>
      </c>
      <c r="S46">
        <v>416.57894736840001</v>
      </c>
      <c r="V46" t="s">
        <v>385</v>
      </c>
      <c r="W46">
        <v>70940</v>
      </c>
      <c r="X46">
        <v>49965</v>
      </c>
      <c r="Y46">
        <v>417.61665165620002</v>
      </c>
      <c r="Z46">
        <v>4715</v>
      </c>
      <c r="AA46">
        <v>584.72788971370005</v>
      </c>
      <c r="AB46">
        <v>14138</v>
      </c>
      <c r="AC46">
        <v>618.90316876500003</v>
      </c>
      <c r="AD46">
        <v>4457</v>
      </c>
      <c r="AE46">
        <v>489.20112233449998</v>
      </c>
      <c r="AF46">
        <v>2247</v>
      </c>
      <c r="AG46">
        <v>183.90743213170001</v>
      </c>
      <c r="AH46">
        <v>133</v>
      </c>
      <c r="AI46">
        <v>499.5864661654</v>
      </c>
      <c r="AL46" t="s">
        <v>385</v>
      </c>
      <c r="AM46">
        <v>1080</v>
      </c>
      <c r="AN46">
        <v>758</v>
      </c>
      <c r="AO46">
        <v>294.80474934040001</v>
      </c>
      <c r="AP46">
        <v>319</v>
      </c>
      <c r="AQ46">
        <v>408.54545454549998</v>
      </c>
      <c r="AR46">
        <v>293</v>
      </c>
      <c r="AS46">
        <v>294.82935153580001</v>
      </c>
      <c r="AT46">
        <v>29</v>
      </c>
      <c r="AU46">
        <v>324.44827586209999</v>
      </c>
    </row>
    <row r="47" spans="6:47" x14ac:dyDescent="0.2">
      <c r="F47" t="s">
        <v>181</v>
      </c>
      <c r="G47">
        <v>297</v>
      </c>
      <c r="H47">
        <v>169</v>
      </c>
      <c r="I47">
        <v>314.51479289939999</v>
      </c>
      <c r="J47">
        <v>171</v>
      </c>
      <c r="K47">
        <v>190.36257309940001</v>
      </c>
      <c r="L47">
        <v>78</v>
      </c>
      <c r="M47">
        <v>247.10256410260001</v>
      </c>
      <c r="N47">
        <v>48</v>
      </c>
      <c r="O47">
        <v>432.6666666667</v>
      </c>
      <c r="R47">
        <v>2</v>
      </c>
      <c r="S47">
        <v>632.5</v>
      </c>
      <c r="V47" t="s">
        <v>416</v>
      </c>
      <c r="W47">
        <v>458</v>
      </c>
      <c r="X47">
        <v>316</v>
      </c>
      <c r="Y47">
        <v>263.45569620250001</v>
      </c>
      <c r="Z47">
        <v>30</v>
      </c>
      <c r="AA47">
        <v>362.1</v>
      </c>
      <c r="AB47">
        <v>46</v>
      </c>
      <c r="AC47">
        <v>386.54347826089997</v>
      </c>
      <c r="AD47">
        <v>78</v>
      </c>
      <c r="AE47">
        <v>272.67948717949997</v>
      </c>
      <c r="AF47">
        <v>15</v>
      </c>
      <c r="AG47">
        <v>259.73333333329998</v>
      </c>
      <c r="AH47">
        <v>3</v>
      </c>
      <c r="AI47">
        <v>264.6666666667</v>
      </c>
      <c r="AL47" t="s">
        <v>416</v>
      </c>
      <c r="AM47">
        <v>25</v>
      </c>
      <c r="AN47">
        <v>21</v>
      </c>
      <c r="AO47">
        <v>146.42857142860001</v>
      </c>
      <c r="AP47">
        <v>5</v>
      </c>
      <c r="AQ47">
        <v>327.39999999999998</v>
      </c>
      <c r="AR47">
        <v>4</v>
      </c>
      <c r="AS47">
        <v>42.5</v>
      </c>
    </row>
    <row r="48" spans="6:47" x14ac:dyDescent="0.2">
      <c r="F48" t="s">
        <v>70</v>
      </c>
      <c r="G48">
        <v>1236</v>
      </c>
      <c r="H48">
        <v>1005</v>
      </c>
      <c r="I48">
        <v>366.61691542289998</v>
      </c>
      <c r="J48">
        <v>286</v>
      </c>
      <c r="K48">
        <v>220.89510489509999</v>
      </c>
      <c r="L48">
        <v>109</v>
      </c>
      <c r="M48">
        <v>108.2844036697</v>
      </c>
      <c r="N48">
        <v>118</v>
      </c>
      <c r="O48">
        <v>198.3474576271</v>
      </c>
      <c r="R48">
        <v>4</v>
      </c>
      <c r="S48">
        <v>245.5</v>
      </c>
      <c r="V48" t="s">
        <v>417</v>
      </c>
      <c r="W48">
        <v>99</v>
      </c>
      <c r="X48">
        <v>68</v>
      </c>
      <c r="Y48">
        <v>221.01470588239999</v>
      </c>
      <c r="Z48">
        <v>40</v>
      </c>
      <c r="AA48">
        <v>183.65</v>
      </c>
      <c r="AB48">
        <v>5</v>
      </c>
      <c r="AC48">
        <v>318.2</v>
      </c>
      <c r="AD48">
        <v>20</v>
      </c>
      <c r="AE48">
        <v>399.1</v>
      </c>
      <c r="AF48">
        <v>5</v>
      </c>
      <c r="AG48">
        <v>174.2</v>
      </c>
      <c r="AH48">
        <v>1</v>
      </c>
      <c r="AI48">
        <v>262</v>
      </c>
      <c r="AL48" t="s">
        <v>417</v>
      </c>
      <c r="AM48">
        <v>8</v>
      </c>
      <c r="AN48">
        <v>6</v>
      </c>
      <c r="AO48">
        <v>172.8333333333</v>
      </c>
      <c r="AP48">
        <v>2</v>
      </c>
      <c r="AQ48">
        <v>224</v>
      </c>
      <c r="AR48">
        <v>1</v>
      </c>
      <c r="AS48">
        <v>32</v>
      </c>
      <c r="AT48">
        <v>1</v>
      </c>
      <c r="AU48">
        <v>702</v>
      </c>
    </row>
    <row r="49" spans="6:49" x14ac:dyDescent="0.2">
      <c r="F49" t="s">
        <v>385</v>
      </c>
      <c r="G49">
        <v>68149</v>
      </c>
      <c r="H49">
        <v>49498</v>
      </c>
      <c r="I49">
        <v>417.77879467439999</v>
      </c>
      <c r="J49">
        <v>4646</v>
      </c>
      <c r="K49">
        <v>591.81058975459996</v>
      </c>
      <c r="L49">
        <v>14077</v>
      </c>
      <c r="M49">
        <v>624.24103146979996</v>
      </c>
      <c r="N49">
        <v>4443</v>
      </c>
      <c r="O49">
        <v>492.36928619679998</v>
      </c>
      <c r="R49">
        <v>131</v>
      </c>
      <c r="S49">
        <v>495.70992366410002</v>
      </c>
      <c r="V49" t="s">
        <v>423</v>
      </c>
      <c r="W49">
        <v>631</v>
      </c>
      <c r="X49">
        <v>382</v>
      </c>
      <c r="Y49">
        <v>355.17277486910001</v>
      </c>
      <c r="Z49">
        <v>54</v>
      </c>
      <c r="AA49">
        <v>556.55555555559999</v>
      </c>
      <c r="AB49">
        <v>140</v>
      </c>
      <c r="AC49">
        <v>448.68571428569999</v>
      </c>
      <c r="AD49">
        <v>76</v>
      </c>
      <c r="AE49">
        <v>613.63157894740004</v>
      </c>
      <c r="AF49">
        <v>29</v>
      </c>
      <c r="AG49">
        <v>177.10344827590001</v>
      </c>
      <c r="AH49">
        <v>4</v>
      </c>
      <c r="AI49">
        <v>392.75</v>
      </c>
      <c r="AL49" t="s">
        <v>423</v>
      </c>
      <c r="AM49">
        <v>17</v>
      </c>
      <c r="AN49">
        <v>17</v>
      </c>
      <c r="AO49">
        <v>238.1176470588</v>
      </c>
      <c r="AP49">
        <v>3</v>
      </c>
      <c r="AQ49">
        <v>464</v>
      </c>
    </row>
    <row r="50" spans="6:49" x14ac:dyDescent="0.2">
      <c r="F50" t="s">
        <v>212</v>
      </c>
      <c r="G50">
        <v>1335</v>
      </c>
      <c r="H50">
        <v>932</v>
      </c>
      <c r="I50">
        <v>195.14592274680001</v>
      </c>
      <c r="J50">
        <v>600</v>
      </c>
      <c r="K50">
        <v>333.34500000000003</v>
      </c>
      <c r="L50">
        <v>347</v>
      </c>
      <c r="M50">
        <v>209.62247838619999</v>
      </c>
      <c r="N50">
        <v>56</v>
      </c>
      <c r="O50">
        <v>242.8571428571</v>
      </c>
      <c r="V50" t="s">
        <v>376</v>
      </c>
      <c r="W50">
        <v>5726</v>
      </c>
      <c r="X50">
        <v>4609</v>
      </c>
      <c r="Y50">
        <v>573.18811021910005</v>
      </c>
      <c r="Z50">
        <v>336</v>
      </c>
      <c r="AA50">
        <v>911.82440476190004</v>
      </c>
      <c r="AB50">
        <v>702</v>
      </c>
      <c r="AC50">
        <v>777.35470085470001</v>
      </c>
      <c r="AD50">
        <v>305</v>
      </c>
      <c r="AE50">
        <v>609.4163934426</v>
      </c>
      <c r="AF50">
        <v>102</v>
      </c>
      <c r="AG50">
        <v>115.6764705882</v>
      </c>
      <c r="AH50">
        <v>8</v>
      </c>
      <c r="AI50">
        <v>731.125</v>
      </c>
      <c r="AL50" t="s">
        <v>376</v>
      </c>
      <c r="AM50">
        <v>69</v>
      </c>
      <c r="AN50">
        <v>53</v>
      </c>
      <c r="AO50">
        <v>256.28301886790001</v>
      </c>
      <c r="AP50">
        <v>16</v>
      </c>
      <c r="AQ50">
        <v>412.3125</v>
      </c>
      <c r="AR50">
        <v>12</v>
      </c>
      <c r="AS50">
        <v>160.6666666667</v>
      </c>
      <c r="AT50">
        <v>4</v>
      </c>
      <c r="AU50">
        <v>327.5</v>
      </c>
    </row>
    <row r="51" spans="6:49" x14ac:dyDescent="0.2">
      <c r="F51" t="s">
        <v>209</v>
      </c>
      <c r="G51">
        <v>2488</v>
      </c>
      <c r="H51">
        <v>1864</v>
      </c>
      <c r="I51">
        <v>381.0026824034</v>
      </c>
      <c r="J51">
        <v>194</v>
      </c>
      <c r="K51">
        <v>677.17525773199998</v>
      </c>
      <c r="L51">
        <v>573</v>
      </c>
      <c r="M51">
        <v>351.202443281</v>
      </c>
      <c r="N51">
        <v>51</v>
      </c>
      <c r="O51">
        <v>357.2745098039</v>
      </c>
      <c r="V51" t="s">
        <v>60</v>
      </c>
      <c r="W51">
        <v>5283</v>
      </c>
      <c r="X51">
        <v>3492</v>
      </c>
      <c r="Y51">
        <v>241.22995418100001</v>
      </c>
      <c r="Z51">
        <v>759</v>
      </c>
      <c r="AA51">
        <v>402.71277997359999</v>
      </c>
      <c r="AB51">
        <v>973</v>
      </c>
      <c r="AC51">
        <v>284.0441932169</v>
      </c>
      <c r="AD51">
        <v>573</v>
      </c>
      <c r="AE51">
        <v>594.03315881330002</v>
      </c>
      <c r="AF51">
        <v>235</v>
      </c>
      <c r="AG51">
        <v>173.83829787229999</v>
      </c>
      <c r="AH51">
        <v>10</v>
      </c>
      <c r="AI51">
        <v>757.6</v>
      </c>
      <c r="AL51" t="s">
        <v>60</v>
      </c>
      <c r="AM51">
        <v>189</v>
      </c>
      <c r="AN51">
        <v>152</v>
      </c>
      <c r="AO51">
        <v>251.72368421050001</v>
      </c>
      <c r="AP51">
        <v>49</v>
      </c>
      <c r="AQ51">
        <v>464.4693877551</v>
      </c>
      <c r="AR51">
        <v>30</v>
      </c>
      <c r="AS51">
        <v>231.26666666669999</v>
      </c>
      <c r="AT51">
        <v>7</v>
      </c>
      <c r="AU51">
        <v>236.42857142860001</v>
      </c>
    </row>
    <row r="52" spans="6:49" x14ac:dyDescent="0.2">
      <c r="F52" t="s">
        <v>210</v>
      </c>
      <c r="G52">
        <v>2290</v>
      </c>
      <c r="H52">
        <v>1753</v>
      </c>
      <c r="I52">
        <v>247.5116942384</v>
      </c>
      <c r="J52">
        <v>537</v>
      </c>
      <c r="K52">
        <v>440.17690875229999</v>
      </c>
      <c r="L52">
        <v>434</v>
      </c>
      <c r="M52">
        <v>178.1428571429</v>
      </c>
      <c r="N52">
        <v>103</v>
      </c>
      <c r="O52">
        <v>299.99029126210002</v>
      </c>
      <c r="V52" t="s">
        <v>378</v>
      </c>
      <c r="W52">
        <v>15340</v>
      </c>
      <c r="X52">
        <v>10780</v>
      </c>
      <c r="Y52">
        <v>374.83300862790003</v>
      </c>
      <c r="Z52">
        <v>668</v>
      </c>
      <c r="AA52">
        <v>804.38473053890004</v>
      </c>
      <c r="AB52">
        <v>3547</v>
      </c>
      <c r="AC52">
        <v>762.15844375530003</v>
      </c>
      <c r="AD52">
        <v>664</v>
      </c>
      <c r="AE52">
        <v>498.2153614458</v>
      </c>
      <c r="AF52">
        <v>346</v>
      </c>
      <c r="AG52">
        <v>144.9971098266</v>
      </c>
      <c r="AH52">
        <v>3</v>
      </c>
      <c r="AI52">
        <v>340.3333333333</v>
      </c>
      <c r="AL52" t="s">
        <v>378</v>
      </c>
      <c r="AM52">
        <v>145</v>
      </c>
      <c r="AN52">
        <v>118</v>
      </c>
      <c r="AO52">
        <v>244.92372881360001</v>
      </c>
      <c r="AP52">
        <v>36</v>
      </c>
      <c r="AQ52">
        <v>339</v>
      </c>
      <c r="AR52">
        <v>16</v>
      </c>
      <c r="AS52">
        <v>210.5625</v>
      </c>
      <c r="AT52">
        <v>11</v>
      </c>
      <c r="AU52">
        <v>286.36363636359999</v>
      </c>
    </row>
    <row r="53" spans="6:49" x14ac:dyDescent="0.2">
      <c r="F53" t="s">
        <v>462</v>
      </c>
      <c r="G53">
        <v>6113</v>
      </c>
      <c r="H53">
        <v>4549</v>
      </c>
      <c r="I53">
        <v>291.48230380299998</v>
      </c>
      <c r="J53">
        <v>1331</v>
      </c>
      <c r="K53">
        <v>426.56198347110001</v>
      </c>
      <c r="L53">
        <v>1354</v>
      </c>
      <c r="M53">
        <v>259.44756277699997</v>
      </c>
      <c r="N53">
        <v>210</v>
      </c>
      <c r="O53">
        <v>298.6666666667</v>
      </c>
      <c r="V53" t="s">
        <v>374</v>
      </c>
      <c r="W53">
        <v>3996</v>
      </c>
      <c r="X53">
        <v>2684</v>
      </c>
      <c r="Y53">
        <v>317.65238450070001</v>
      </c>
      <c r="Z53">
        <v>473</v>
      </c>
      <c r="AA53">
        <v>462.17758985199998</v>
      </c>
      <c r="AB53">
        <v>609</v>
      </c>
      <c r="AC53">
        <v>260.64203612479997</v>
      </c>
      <c r="AD53">
        <v>563</v>
      </c>
      <c r="AE53">
        <v>554.66074600360002</v>
      </c>
      <c r="AF53">
        <v>128</v>
      </c>
      <c r="AG53">
        <v>198.65625</v>
      </c>
      <c r="AH53">
        <v>12</v>
      </c>
      <c r="AI53">
        <v>626.66666666670005</v>
      </c>
      <c r="AL53" t="s">
        <v>374</v>
      </c>
      <c r="AM53">
        <v>161</v>
      </c>
      <c r="AN53">
        <v>114</v>
      </c>
      <c r="AO53">
        <v>216.7456140351</v>
      </c>
      <c r="AP53">
        <v>37</v>
      </c>
      <c r="AQ53">
        <v>364.18918918920002</v>
      </c>
      <c r="AR53">
        <v>38</v>
      </c>
      <c r="AS53">
        <v>226.7105263158</v>
      </c>
      <c r="AT53">
        <v>9</v>
      </c>
      <c r="AU53">
        <v>244.1111111111</v>
      </c>
    </row>
    <row r="54" spans="6:49" x14ac:dyDescent="0.2">
      <c r="F54" t="s">
        <v>78</v>
      </c>
      <c r="G54">
        <v>804</v>
      </c>
      <c r="H54">
        <v>594</v>
      </c>
      <c r="I54">
        <v>463.26262626260001</v>
      </c>
      <c r="J54">
        <v>52</v>
      </c>
      <c r="K54">
        <v>510.09615384620002</v>
      </c>
      <c r="L54">
        <v>31</v>
      </c>
      <c r="M54">
        <v>319</v>
      </c>
      <c r="N54">
        <v>175</v>
      </c>
      <c r="O54">
        <v>391.78857142859999</v>
      </c>
      <c r="R54">
        <v>4</v>
      </c>
      <c r="S54">
        <v>750.75</v>
      </c>
      <c r="V54" t="s">
        <v>373</v>
      </c>
      <c r="W54">
        <v>1299</v>
      </c>
      <c r="X54">
        <v>833</v>
      </c>
      <c r="Y54">
        <v>218.1692677071</v>
      </c>
      <c r="Z54">
        <v>129</v>
      </c>
      <c r="AA54">
        <v>314.519379845</v>
      </c>
      <c r="AB54">
        <v>244</v>
      </c>
      <c r="AC54">
        <v>218.0532786885</v>
      </c>
      <c r="AD54">
        <v>143</v>
      </c>
      <c r="AE54">
        <v>281.3146853147</v>
      </c>
      <c r="AF54">
        <v>71</v>
      </c>
      <c r="AG54">
        <v>157.61971830990001</v>
      </c>
      <c r="AH54">
        <v>8</v>
      </c>
      <c r="AI54">
        <v>205.25</v>
      </c>
      <c r="AL54" t="s">
        <v>373</v>
      </c>
      <c r="AM54">
        <v>42</v>
      </c>
      <c r="AN54">
        <v>36</v>
      </c>
      <c r="AO54">
        <v>240.55555555559999</v>
      </c>
      <c r="AP54">
        <v>13</v>
      </c>
      <c r="AQ54">
        <v>393.38461538460001</v>
      </c>
      <c r="AR54">
        <v>5</v>
      </c>
      <c r="AS54">
        <v>251.6</v>
      </c>
      <c r="AT54">
        <v>1</v>
      </c>
      <c r="AU54">
        <v>165</v>
      </c>
    </row>
    <row r="55" spans="6:49" x14ac:dyDescent="0.2">
      <c r="F55" t="s">
        <v>35</v>
      </c>
      <c r="G55">
        <v>3242</v>
      </c>
      <c r="H55">
        <v>1948</v>
      </c>
      <c r="I55">
        <v>468.90703646639997</v>
      </c>
      <c r="J55">
        <v>286</v>
      </c>
      <c r="K55">
        <v>470.40909090909997</v>
      </c>
      <c r="L55">
        <v>951</v>
      </c>
      <c r="M55">
        <v>518.40694006310002</v>
      </c>
      <c r="N55">
        <v>325</v>
      </c>
      <c r="O55">
        <v>608.48615384619995</v>
      </c>
      <c r="R55">
        <v>18</v>
      </c>
      <c r="S55">
        <v>461.94444444440001</v>
      </c>
      <c r="V55" t="s">
        <v>375</v>
      </c>
      <c r="W55">
        <v>7440</v>
      </c>
      <c r="X55">
        <v>5261</v>
      </c>
      <c r="Y55">
        <v>390.34955331690003</v>
      </c>
      <c r="Z55">
        <v>495</v>
      </c>
      <c r="AA55">
        <v>541.45858585860003</v>
      </c>
      <c r="AB55">
        <v>924</v>
      </c>
      <c r="AC55">
        <v>424.79545454549998</v>
      </c>
      <c r="AD55">
        <v>964</v>
      </c>
      <c r="AE55">
        <v>682.89211618260003</v>
      </c>
      <c r="AF55">
        <v>270</v>
      </c>
      <c r="AG55">
        <v>197.4555555556</v>
      </c>
      <c r="AH55">
        <v>21</v>
      </c>
      <c r="AI55">
        <v>506.09523809519999</v>
      </c>
      <c r="AL55" t="s">
        <v>375</v>
      </c>
      <c r="AM55">
        <v>196</v>
      </c>
      <c r="AN55">
        <v>149</v>
      </c>
      <c r="AO55">
        <v>253.8724832215</v>
      </c>
      <c r="AP55">
        <v>48</v>
      </c>
      <c r="AQ55">
        <v>391.125</v>
      </c>
      <c r="AR55">
        <v>35</v>
      </c>
      <c r="AS55">
        <v>173.17142857140001</v>
      </c>
      <c r="AT55">
        <v>12</v>
      </c>
      <c r="AU55">
        <v>410.6666666667</v>
      </c>
    </row>
    <row r="56" spans="6:49" x14ac:dyDescent="0.2">
      <c r="F56" t="s">
        <v>61</v>
      </c>
      <c r="G56">
        <v>2672</v>
      </c>
      <c r="H56">
        <v>2002</v>
      </c>
      <c r="I56">
        <v>353.80619380619999</v>
      </c>
      <c r="J56">
        <v>316</v>
      </c>
      <c r="K56">
        <v>470.832278481</v>
      </c>
      <c r="L56">
        <v>273</v>
      </c>
      <c r="M56">
        <v>73.886446886399995</v>
      </c>
      <c r="N56">
        <v>394</v>
      </c>
      <c r="O56">
        <v>489.51269035529998</v>
      </c>
      <c r="R56">
        <v>3</v>
      </c>
      <c r="S56">
        <v>626.33333333329995</v>
      </c>
      <c r="V56" t="s">
        <v>372</v>
      </c>
      <c r="W56">
        <v>279</v>
      </c>
      <c r="X56">
        <v>146</v>
      </c>
      <c r="Y56">
        <v>156.2328767123</v>
      </c>
      <c r="Z56">
        <v>77</v>
      </c>
      <c r="AA56">
        <v>165.45454545449999</v>
      </c>
      <c r="AB56">
        <v>79</v>
      </c>
      <c r="AC56">
        <v>130.7721518987</v>
      </c>
      <c r="AD56">
        <v>24</v>
      </c>
      <c r="AE56">
        <v>203.4583333333</v>
      </c>
      <c r="AF56">
        <v>26</v>
      </c>
      <c r="AG56">
        <v>218.69230769230001</v>
      </c>
      <c r="AH56">
        <v>4</v>
      </c>
      <c r="AI56">
        <v>203.75</v>
      </c>
      <c r="AL56" t="s">
        <v>372</v>
      </c>
      <c r="AM56">
        <v>22</v>
      </c>
      <c r="AN56">
        <v>16</v>
      </c>
      <c r="AO56">
        <v>189.4375</v>
      </c>
      <c r="AP56">
        <v>1</v>
      </c>
      <c r="AQ56">
        <v>274</v>
      </c>
      <c r="AR56">
        <v>5</v>
      </c>
      <c r="AS56">
        <v>293.60000000000002</v>
      </c>
      <c r="AT56">
        <v>1</v>
      </c>
      <c r="AU56">
        <v>151</v>
      </c>
    </row>
    <row r="57" spans="6:49" x14ac:dyDescent="0.2">
      <c r="F57" t="s">
        <v>24</v>
      </c>
      <c r="G57">
        <v>2089</v>
      </c>
      <c r="H57">
        <v>1317</v>
      </c>
      <c r="I57">
        <v>271.16628701590002</v>
      </c>
      <c r="J57">
        <v>408</v>
      </c>
      <c r="K57">
        <v>259.63970588239999</v>
      </c>
      <c r="L57">
        <v>551</v>
      </c>
      <c r="M57">
        <v>322.86025408350002</v>
      </c>
      <c r="N57">
        <v>209</v>
      </c>
      <c r="O57">
        <v>556.04784688999996</v>
      </c>
      <c r="R57">
        <v>12</v>
      </c>
      <c r="S57">
        <v>733.25</v>
      </c>
      <c r="V57" t="s">
        <v>371</v>
      </c>
      <c r="W57">
        <v>3435</v>
      </c>
      <c r="X57">
        <v>1939</v>
      </c>
      <c r="Y57">
        <v>456.59133126929999</v>
      </c>
      <c r="Z57">
        <v>341</v>
      </c>
      <c r="AA57">
        <v>427.16422287389997</v>
      </c>
      <c r="AB57">
        <v>984</v>
      </c>
      <c r="AC57">
        <v>482.93495934959998</v>
      </c>
      <c r="AD57">
        <v>340</v>
      </c>
      <c r="AE57">
        <v>576.00588235290002</v>
      </c>
      <c r="AF57">
        <v>152</v>
      </c>
      <c r="AG57">
        <v>157.36842105260001</v>
      </c>
      <c r="AH57">
        <v>20</v>
      </c>
      <c r="AI57">
        <v>359.4</v>
      </c>
      <c r="AL57" t="s">
        <v>371</v>
      </c>
      <c r="AM57">
        <v>89</v>
      </c>
      <c r="AN57">
        <v>70</v>
      </c>
      <c r="AO57">
        <v>237.5428571429</v>
      </c>
      <c r="AP57">
        <v>20</v>
      </c>
      <c r="AQ57">
        <v>329.1</v>
      </c>
      <c r="AR57">
        <v>16</v>
      </c>
      <c r="AS57">
        <v>179.875</v>
      </c>
      <c r="AT57">
        <v>3</v>
      </c>
      <c r="AU57">
        <v>357.6666666667</v>
      </c>
    </row>
    <row r="58" spans="6:49" x14ac:dyDescent="0.2">
      <c r="F58" t="s">
        <v>69</v>
      </c>
      <c r="G58">
        <v>15157</v>
      </c>
      <c r="H58">
        <v>10870</v>
      </c>
      <c r="I58">
        <v>359.62995675780002</v>
      </c>
      <c r="J58">
        <v>639</v>
      </c>
      <c r="K58">
        <v>810.2018779343</v>
      </c>
      <c r="L58">
        <v>3739</v>
      </c>
      <c r="M58">
        <v>770.61460283500003</v>
      </c>
      <c r="N58">
        <v>545</v>
      </c>
      <c r="O58">
        <v>464.68440366969998</v>
      </c>
      <c r="R58">
        <v>3</v>
      </c>
      <c r="S58">
        <v>340.3333333333</v>
      </c>
      <c r="V58" t="s">
        <v>415</v>
      </c>
      <c r="W58">
        <v>623</v>
      </c>
      <c r="X58">
        <v>489</v>
      </c>
      <c r="Y58">
        <v>239.6707566462</v>
      </c>
      <c r="Z58">
        <v>80</v>
      </c>
      <c r="AA58">
        <v>427.53750000000002</v>
      </c>
      <c r="AB58">
        <v>64</v>
      </c>
      <c r="AC58">
        <v>234.015625</v>
      </c>
      <c r="AD58">
        <v>43</v>
      </c>
      <c r="AE58">
        <v>256.67441860470001</v>
      </c>
      <c r="AF58">
        <v>26</v>
      </c>
      <c r="AG58">
        <v>172.3461538462</v>
      </c>
      <c r="AH58">
        <v>1</v>
      </c>
      <c r="AI58">
        <v>1415</v>
      </c>
      <c r="AL58" t="s">
        <v>415</v>
      </c>
      <c r="AM58">
        <v>12</v>
      </c>
      <c r="AN58">
        <v>10</v>
      </c>
      <c r="AO58">
        <v>215</v>
      </c>
      <c r="AP58">
        <v>5</v>
      </c>
      <c r="AQ58">
        <v>555.6</v>
      </c>
      <c r="AR58">
        <v>2</v>
      </c>
      <c r="AS58">
        <v>118</v>
      </c>
    </row>
    <row r="59" spans="6:49" x14ac:dyDescent="0.2">
      <c r="F59" t="s">
        <v>44</v>
      </c>
      <c r="G59">
        <v>1258</v>
      </c>
      <c r="H59">
        <v>876</v>
      </c>
      <c r="I59">
        <v>298.56050228309999</v>
      </c>
      <c r="J59">
        <v>135</v>
      </c>
      <c r="K59">
        <v>362.53333333329999</v>
      </c>
      <c r="L59">
        <v>242</v>
      </c>
      <c r="M59">
        <v>195.99173553719999</v>
      </c>
      <c r="N59">
        <v>132</v>
      </c>
      <c r="O59">
        <v>273.46212121209999</v>
      </c>
      <c r="R59">
        <v>8</v>
      </c>
      <c r="S59">
        <v>205.25</v>
      </c>
      <c r="V59" t="s">
        <v>379</v>
      </c>
      <c r="W59">
        <v>2527</v>
      </c>
      <c r="X59">
        <v>1699</v>
      </c>
      <c r="Y59">
        <v>350.22366097700001</v>
      </c>
      <c r="Z59">
        <v>233</v>
      </c>
      <c r="AA59">
        <v>384.55793991420001</v>
      </c>
      <c r="AB59">
        <v>152</v>
      </c>
      <c r="AC59">
        <v>298.63815789469999</v>
      </c>
      <c r="AD59">
        <v>542</v>
      </c>
      <c r="AE59">
        <v>528.40774907749994</v>
      </c>
      <c r="AF59">
        <v>124</v>
      </c>
      <c r="AG59">
        <v>205.29032258059999</v>
      </c>
      <c r="AH59">
        <v>10</v>
      </c>
      <c r="AI59">
        <v>447.1</v>
      </c>
      <c r="AL59" t="s">
        <v>379</v>
      </c>
      <c r="AM59">
        <v>54</v>
      </c>
      <c r="AN59">
        <v>40</v>
      </c>
      <c r="AO59">
        <v>209.32499999999999</v>
      </c>
      <c r="AP59">
        <v>7</v>
      </c>
      <c r="AQ59">
        <v>487</v>
      </c>
      <c r="AR59">
        <v>13</v>
      </c>
      <c r="AS59">
        <v>186.61538461539999</v>
      </c>
      <c r="AV59">
        <v>1</v>
      </c>
      <c r="AW59">
        <v>236</v>
      </c>
    </row>
    <row r="60" spans="6:49" x14ac:dyDescent="0.2">
      <c r="F60" t="s">
        <v>60</v>
      </c>
      <c r="G60">
        <v>3489</v>
      </c>
      <c r="H60">
        <v>2738</v>
      </c>
      <c r="I60">
        <v>289.815193572</v>
      </c>
      <c r="J60">
        <v>357</v>
      </c>
      <c r="K60">
        <v>551.07563025210004</v>
      </c>
      <c r="L60">
        <v>386</v>
      </c>
      <c r="M60">
        <v>194.23056994820001</v>
      </c>
      <c r="N60">
        <v>365</v>
      </c>
      <c r="O60">
        <v>635.504109589</v>
      </c>
      <c r="V60" t="s">
        <v>382</v>
      </c>
      <c r="W60">
        <v>9833</v>
      </c>
      <c r="X60">
        <v>7124</v>
      </c>
      <c r="Y60">
        <v>258.91479505900003</v>
      </c>
      <c r="Z60">
        <v>1043</v>
      </c>
      <c r="AA60">
        <v>444.28859060399998</v>
      </c>
      <c r="AB60">
        <v>1290</v>
      </c>
      <c r="AC60">
        <v>220.05581395350001</v>
      </c>
      <c r="AD60">
        <v>893</v>
      </c>
      <c r="AE60">
        <v>355.11982082870003</v>
      </c>
      <c r="AF60">
        <v>514</v>
      </c>
      <c r="AG60">
        <v>177.23929961089999</v>
      </c>
      <c r="AH60">
        <v>12</v>
      </c>
      <c r="AI60">
        <v>140.0833333333</v>
      </c>
      <c r="AL60" t="s">
        <v>382</v>
      </c>
      <c r="AM60">
        <v>189</v>
      </c>
      <c r="AN60">
        <v>147</v>
      </c>
      <c r="AO60">
        <v>233.38095238099999</v>
      </c>
      <c r="AP60">
        <v>39</v>
      </c>
      <c r="AQ60">
        <v>383.89743589739999</v>
      </c>
      <c r="AR60">
        <v>32</v>
      </c>
      <c r="AS60">
        <v>139.78125</v>
      </c>
      <c r="AT60">
        <v>9</v>
      </c>
      <c r="AU60">
        <v>227.8888888889</v>
      </c>
      <c r="AV60">
        <v>1</v>
      </c>
      <c r="AW60">
        <v>514</v>
      </c>
    </row>
    <row r="61" spans="6:49" x14ac:dyDescent="0.2">
      <c r="F61" t="s">
        <v>33</v>
      </c>
      <c r="G61">
        <v>5288</v>
      </c>
      <c r="H61">
        <v>4272</v>
      </c>
      <c r="I61">
        <v>568.58099250939995</v>
      </c>
      <c r="J61">
        <v>241</v>
      </c>
      <c r="K61">
        <v>929.08713692950005</v>
      </c>
      <c r="L61">
        <v>686</v>
      </c>
      <c r="M61">
        <v>805.22448979590001</v>
      </c>
      <c r="N61">
        <v>321</v>
      </c>
      <c r="O61">
        <v>624.74766355140002</v>
      </c>
      <c r="R61">
        <v>9</v>
      </c>
      <c r="S61">
        <v>752.66666666670005</v>
      </c>
      <c r="V61" t="s">
        <v>414</v>
      </c>
      <c r="W61">
        <v>602</v>
      </c>
      <c r="X61">
        <v>398</v>
      </c>
      <c r="Y61">
        <v>411.26381909550003</v>
      </c>
      <c r="Z61">
        <v>27</v>
      </c>
      <c r="AA61">
        <v>935.2222222222</v>
      </c>
      <c r="AB61">
        <v>146</v>
      </c>
      <c r="AC61">
        <v>773.17123287669995</v>
      </c>
      <c r="AD61">
        <v>37</v>
      </c>
      <c r="AE61">
        <v>504.62162162160001</v>
      </c>
      <c r="AF61">
        <v>21</v>
      </c>
      <c r="AG61">
        <v>125.3333333333</v>
      </c>
      <c r="AL61" t="s">
        <v>414</v>
      </c>
      <c r="AM61">
        <v>11</v>
      </c>
      <c r="AN61">
        <v>9</v>
      </c>
      <c r="AO61">
        <v>331.6666666667</v>
      </c>
      <c r="AP61">
        <v>4</v>
      </c>
      <c r="AQ61">
        <v>338.75</v>
      </c>
      <c r="AR61">
        <v>2</v>
      </c>
      <c r="AS61">
        <v>178</v>
      </c>
    </row>
    <row r="62" spans="6:49" x14ac:dyDescent="0.2">
      <c r="F62" t="s">
        <v>47</v>
      </c>
      <c r="G62">
        <v>2401</v>
      </c>
      <c r="H62">
        <v>1749</v>
      </c>
      <c r="I62">
        <v>340.53459119500002</v>
      </c>
      <c r="J62">
        <v>236</v>
      </c>
      <c r="K62">
        <v>369.85169491530002</v>
      </c>
      <c r="L62">
        <v>117</v>
      </c>
      <c r="M62">
        <v>206.58974358969999</v>
      </c>
      <c r="N62">
        <v>523</v>
      </c>
      <c r="O62">
        <v>502.8317399618</v>
      </c>
      <c r="R62">
        <v>12</v>
      </c>
      <c r="S62">
        <v>384.25</v>
      </c>
      <c r="V62" t="s">
        <v>369</v>
      </c>
      <c r="W62">
        <v>57571</v>
      </c>
      <c r="X62">
        <v>40220</v>
      </c>
      <c r="Y62">
        <v>359.90176040580002</v>
      </c>
      <c r="Z62">
        <v>4785</v>
      </c>
      <c r="AA62">
        <v>521.56342737720001</v>
      </c>
      <c r="AB62">
        <v>9905</v>
      </c>
      <c r="AC62">
        <v>520.41928319030001</v>
      </c>
      <c r="AD62">
        <v>5265</v>
      </c>
      <c r="AE62">
        <v>527.58157644820005</v>
      </c>
      <c r="AF62">
        <v>2064</v>
      </c>
      <c r="AG62">
        <v>172.4471899225</v>
      </c>
      <c r="AH62">
        <v>117</v>
      </c>
      <c r="AI62">
        <v>448.14529914529999</v>
      </c>
      <c r="AL62" t="s">
        <v>369</v>
      </c>
      <c r="AM62">
        <v>1229</v>
      </c>
      <c r="AN62">
        <v>958</v>
      </c>
      <c r="AO62">
        <v>237.55323590809999</v>
      </c>
      <c r="AP62">
        <v>285</v>
      </c>
      <c r="AQ62">
        <v>392.17543859649999</v>
      </c>
      <c r="AR62">
        <v>211</v>
      </c>
      <c r="AS62">
        <v>190.5592417062</v>
      </c>
      <c r="AT62">
        <v>58</v>
      </c>
      <c r="AU62">
        <v>299.68965517240002</v>
      </c>
      <c r="AV62">
        <v>2</v>
      </c>
      <c r="AW62">
        <v>375</v>
      </c>
    </row>
    <row r="63" spans="6:49" x14ac:dyDescent="0.2">
      <c r="F63" t="s">
        <v>54</v>
      </c>
      <c r="G63">
        <v>654</v>
      </c>
      <c r="H63">
        <v>559</v>
      </c>
      <c r="I63">
        <v>262.94812164579997</v>
      </c>
      <c r="J63">
        <v>77</v>
      </c>
      <c r="K63">
        <v>445.25974025969998</v>
      </c>
      <c r="L63">
        <v>52</v>
      </c>
      <c r="M63">
        <v>101.3846153846</v>
      </c>
      <c r="N63">
        <v>43</v>
      </c>
      <c r="O63">
        <v>210.76744186050001</v>
      </c>
      <c r="V63" t="s">
        <v>698</v>
      </c>
      <c r="W63">
        <v>320068</v>
      </c>
      <c r="X63">
        <v>233499</v>
      </c>
      <c r="Y63">
        <v>406.26603595</v>
      </c>
      <c r="Z63">
        <v>25267</v>
      </c>
      <c r="AA63">
        <v>562.89405152970005</v>
      </c>
      <c r="AB63">
        <v>51856</v>
      </c>
      <c r="AC63">
        <v>574.85297747610002</v>
      </c>
      <c r="AD63">
        <v>23715</v>
      </c>
      <c r="AE63">
        <v>515.09194820530001</v>
      </c>
      <c r="AF63">
        <v>10392</v>
      </c>
      <c r="AG63">
        <v>175.98508180939999</v>
      </c>
      <c r="AH63">
        <v>606</v>
      </c>
      <c r="AI63">
        <v>429.6666666667</v>
      </c>
      <c r="AL63" t="s">
        <v>698</v>
      </c>
      <c r="AM63">
        <v>6116</v>
      </c>
      <c r="AN63">
        <v>4549</v>
      </c>
      <c r="AO63">
        <v>291.48230380299998</v>
      </c>
      <c r="AP63">
        <v>1331</v>
      </c>
      <c r="AQ63">
        <v>426.56198347110001</v>
      </c>
      <c r="AR63">
        <v>1354</v>
      </c>
      <c r="AS63">
        <v>259.44756277699997</v>
      </c>
      <c r="AT63">
        <v>210</v>
      </c>
      <c r="AU63">
        <v>298.6666666667</v>
      </c>
      <c r="AV63">
        <v>3</v>
      </c>
      <c r="AW63">
        <v>267.3333333333</v>
      </c>
    </row>
    <row r="64" spans="6:49" x14ac:dyDescent="0.2">
      <c r="F64" t="s">
        <v>65</v>
      </c>
      <c r="G64">
        <v>5094</v>
      </c>
      <c r="H64">
        <v>4078</v>
      </c>
      <c r="I64">
        <v>556.14149092690002</v>
      </c>
      <c r="J64">
        <v>169</v>
      </c>
      <c r="K64">
        <v>1130.1420118343001</v>
      </c>
      <c r="L64">
        <v>152</v>
      </c>
      <c r="M64">
        <v>640.24342105259996</v>
      </c>
      <c r="N64">
        <v>858</v>
      </c>
      <c r="O64">
        <v>905.43822843819999</v>
      </c>
      <c r="R64">
        <v>6</v>
      </c>
      <c r="S64">
        <v>637.33333333329995</v>
      </c>
    </row>
    <row r="65" spans="6:19" x14ac:dyDescent="0.2">
      <c r="F65" t="s">
        <v>67</v>
      </c>
      <c r="G65">
        <v>722</v>
      </c>
      <c r="H65">
        <v>441</v>
      </c>
      <c r="I65">
        <v>529.95464852609996</v>
      </c>
      <c r="J65">
        <v>211</v>
      </c>
      <c r="K65">
        <v>500.91469194310002</v>
      </c>
      <c r="L65">
        <v>129</v>
      </c>
      <c r="M65">
        <v>121.7596899225</v>
      </c>
      <c r="N65">
        <v>144</v>
      </c>
      <c r="O65">
        <v>713.60416666670005</v>
      </c>
      <c r="R65">
        <v>8</v>
      </c>
      <c r="S65">
        <v>181</v>
      </c>
    </row>
    <row r="66" spans="6:19" x14ac:dyDescent="0.2">
      <c r="F66" t="s">
        <v>82</v>
      </c>
      <c r="G66">
        <v>171</v>
      </c>
      <c r="H66">
        <v>38</v>
      </c>
      <c r="I66">
        <v>1026.4473684211</v>
      </c>
      <c r="J66">
        <v>5</v>
      </c>
      <c r="K66">
        <v>1784.6</v>
      </c>
      <c r="L66">
        <v>63</v>
      </c>
      <c r="M66">
        <v>721.11111111109994</v>
      </c>
      <c r="N66">
        <v>66</v>
      </c>
      <c r="O66">
        <v>614.06060606059998</v>
      </c>
      <c r="R66">
        <v>4</v>
      </c>
      <c r="S66">
        <v>401.5</v>
      </c>
    </row>
    <row r="67" spans="6:19" x14ac:dyDescent="0.2">
      <c r="F67" t="s">
        <v>63</v>
      </c>
      <c r="G67">
        <v>5894</v>
      </c>
      <c r="H67">
        <v>4050</v>
      </c>
      <c r="I67">
        <v>270.86395061730002</v>
      </c>
      <c r="J67">
        <v>590</v>
      </c>
      <c r="K67">
        <v>410.55254237290001</v>
      </c>
      <c r="L67">
        <v>1176</v>
      </c>
      <c r="M67">
        <v>371.82227891159999</v>
      </c>
      <c r="N67">
        <v>645</v>
      </c>
      <c r="O67">
        <v>591.59069767439996</v>
      </c>
      <c r="R67">
        <v>23</v>
      </c>
      <c r="S67">
        <v>490.30434782610001</v>
      </c>
    </row>
    <row r="68" spans="6:19" x14ac:dyDescent="0.2">
      <c r="F68" t="s">
        <v>430</v>
      </c>
      <c r="G68">
        <v>29</v>
      </c>
      <c r="H68">
        <v>10</v>
      </c>
      <c r="I68">
        <v>443</v>
      </c>
      <c r="L68">
        <v>6</v>
      </c>
      <c r="M68">
        <v>896.66666666670005</v>
      </c>
      <c r="N68">
        <v>11</v>
      </c>
      <c r="O68">
        <v>264.1818181818</v>
      </c>
      <c r="R68">
        <v>2</v>
      </c>
      <c r="S68">
        <v>380.5</v>
      </c>
    </row>
    <row r="69" spans="6:19" x14ac:dyDescent="0.2">
      <c r="F69" t="s">
        <v>83</v>
      </c>
      <c r="G69">
        <v>8812</v>
      </c>
      <c r="H69">
        <v>6780</v>
      </c>
      <c r="I69">
        <v>240.68510324479999</v>
      </c>
      <c r="J69">
        <v>1015</v>
      </c>
      <c r="K69">
        <v>430.5320197044</v>
      </c>
      <c r="L69">
        <v>1154</v>
      </c>
      <c r="M69">
        <v>151.22530329290001</v>
      </c>
      <c r="N69">
        <v>867</v>
      </c>
      <c r="O69">
        <v>344.44290657440001</v>
      </c>
      <c r="R69">
        <v>11</v>
      </c>
      <c r="S69">
        <v>149.1818181818</v>
      </c>
    </row>
    <row r="70" spans="6:19" x14ac:dyDescent="0.2">
      <c r="F70" t="s">
        <v>135</v>
      </c>
      <c r="G70">
        <v>215</v>
      </c>
      <c r="H70">
        <v>186</v>
      </c>
      <c r="I70">
        <v>559.08064516130003</v>
      </c>
      <c r="J70">
        <v>55</v>
      </c>
      <c r="K70">
        <v>366.52727272729999</v>
      </c>
      <c r="L70">
        <v>4</v>
      </c>
      <c r="M70">
        <v>560.25</v>
      </c>
      <c r="N70">
        <v>24</v>
      </c>
      <c r="O70">
        <v>434.8333333333</v>
      </c>
      <c r="R70">
        <v>1</v>
      </c>
      <c r="S70">
        <v>262</v>
      </c>
    </row>
    <row r="71" spans="6:19" x14ac:dyDescent="0.2">
      <c r="F71" t="s">
        <v>369</v>
      </c>
      <c r="G71">
        <v>57991</v>
      </c>
      <c r="H71">
        <v>42508</v>
      </c>
      <c r="I71">
        <v>370.9344798381</v>
      </c>
      <c r="J71">
        <v>4792</v>
      </c>
      <c r="K71">
        <v>527.8877295492</v>
      </c>
      <c r="L71">
        <v>9712</v>
      </c>
      <c r="M71">
        <v>521.45500411859996</v>
      </c>
      <c r="N71">
        <v>5647</v>
      </c>
      <c r="O71">
        <v>563.66265273600004</v>
      </c>
      <c r="R71">
        <v>124</v>
      </c>
      <c r="S71">
        <v>458.57258064519999</v>
      </c>
    </row>
    <row r="72" spans="6:19" x14ac:dyDescent="0.2">
      <c r="F72" t="s">
        <v>698</v>
      </c>
      <c r="G72">
        <v>326184</v>
      </c>
      <c r="H72">
        <v>238048</v>
      </c>
      <c r="I72">
        <v>404.07249201809998</v>
      </c>
      <c r="J72">
        <v>26598</v>
      </c>
      <c r="K72">
        <v>556.07180991049995</v>
      </c>
      <c r="L72">
        <v>53210</v>
      </c>
      <c r="M72">
        <v>566.82706258220003</v>
      </c>
      <c r="N72">
        <v>23925</v>
      </c>
      <c r="O72">
        <v>513.19181403899995</v>
      </c>
      <c r="P72">
        <v>10395</v>
      </c>
      <c r="Q72">
        <v>176.0114500144</v>
      </c>
      <c r="R72">
        <v>606</v>
      </c>
      <c r="S72">
        <v>429.6666666667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42497</v>
      </c>
      <c r="C20">
        <v>24234</v>
      </c>
      <c r="D20">
        <v>5</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978</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352858</v>
      </c>
      <c r="I3" s="306">
        <f>SUM(I5,I10)</f>
        <v>76532</v>
      </c>
      <c r="J3" s="308">
        <f>ROUND(I3/H3,5)</f>
        <v>0.21689</v>
      </c>
      <c r="K3" s="134"/>
    </row>
    <row r="4" spans="1:11" ht="33" customHeight="1" thickBot="1" x14ac:dyDescent="0.25">
      <c r="A4" s="130"/>
      <c r="B4" s="317" t="str">
        <f>"As of: "&amp;TEXT(INDEX(MMWR_DATES[],1,1),"MMMM DD, YYYY")</f>
        <v>As of: May 07,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132027</v>
      </c>
      <c r="I5" s="158">
        <f>SUM(I6:I9)</f>
        <v>33246</v>
      </c>
      <c r="J5" s="159">
        <f t="shared" ref="J5:J15" si="0">IF(H5=0, 0,I5/H5)</f>
        <v>0.25181212933718106</v>
      </c>
      <c r="K5" s="134"/>
    </row>
    <row r="6" spans="1:11" ht="16.5" customHeight="1" x14ac:dyDescent="0.2">
      <c r="A6" s="130"/>
      <c r="B6" s="320" t="s">
        <v>16</v>
      </c>
      <c r="C6" s="321"/>
      <c r="D6" s="321"/>
      <c r="E6" s="321"/>
      <c r="F6" s="321"/>
      <c r="G6" s="139" t="s">
        <v>190</v>
      </c>
      <c r="H6" s="160">
        <f>IFERROR(VLOOKUP(MID($G6,4,3),MMWR_TRAD_AGG_NATIONAL[],2,0),0)</f>
        <v>36948</v>
      </c>
      <c r="I6" s="160">
        <f>IFERROR(VLOOKUP(MID($G6,4,3),MMWR_TRAD_AGG_NATIONAL[],3,0),0)</f>
        <v>11963</v>
      </c>
      <c r="J6" s="161">
        <f t="shared" si="0"/>
        <v>0.32377936559489012</v>
      </c>
      <c r="K6" s="134"/>
    </row>
    <row r="7" spans="1:11" ht="16.5" customHeight="1" x14ac:dyDescent="0.2">
      <c r="A7" s="130"/>
      <c r="B7" s="322" t="s">
        <v>0</v>
      </c>
      <c r="C7" s="323"/>
      <c r="D7" s="323"/>
      <c r="E7" s="323"/>
      <c r="F7" s="323"/>
      <c r="G7" s="140" t="s">
        <v>191</v>
      </c>
      <c r="H7" s="160">
        <f>IFERROR(VLOOKUP(MID($G7,4,3),MMWR_TRAD_AGG_NATIONAL[],2,0),0)</f>
        <v>77378</v>
      </c>
      <c r="I7" s="160">
        <f>IFERROR(VLOOKUP(MID($G7,4,3),MMWR_TRAD_AGG_NATIONAL[],3,0),0)</f>
        <v>19073</v>
      </c>
      <c r="J7" s="161">
        <f t="shared" si="0"/>
        <v>0.24649125074310527</v>
      </c>
      <c r="K7" s="134"/>
    </row>
    <row r="8" spans="1:11" ht="16.5" customHeight="1" x14ac:dyDescent="0.2">
      <c r="A8" s="130"/>
      <c r="B8" s="324" t="s">
        <v>234</v>
      </c>
      <c r="C8" s="325"/>
      <c r="D8" s="325"/>
      <c r="E8" s="325"/>
      <c r="F8" s="325"/>
      <c r="G8" s="141" t="s">
        <v>193</v>
      </c>
      <c r="H8" s="160">
        <f>IFERROR(VLOOKUP(MID($G8,4,3),MMWR_TRAD_AGG_NATIONAL[],2,0),0)</f>
        <v>7585</v>
      </c>
      <c r="I8" s="160">
        <f>IFERROR(VLOOKUP(MID($G8,4,3),MMWR_TRAD_AGG_NATIONAL[],3,0),0)</f>
        <v>576</v>
      </c>
      <c r="J8" s="161">
        <f t="shared" si="0"/>
        <v>7.5939353988134478E-2</v>
      </c>
      <c r="K8" s="134"/>
    </row>
    <row r="9" spans="1:11" ht="16.5" customHeight="1" thickBot="1" x14ac:dyDescent="0.25">
      <c r="A9" s="130"/>
      <c r="B9" s="326" t="s">
        <v>17</v>
      </c>
      <c r="C9" s="327"/>
      <c r="D9" s="327"/>
      <c r="E9" s="327"/>
      <c r="F9" s="327"/>
      <c r="G9" s="140" t="s">
        <v>195</v>
      </c>
      <c r="H9" s="160">
        <f>IFERROR(VLOOKUP(MID($G9,4,3),MMWR_TRAD_AGG_NATIONAL[],2,0),0)</f>
        <v>10116</v>
      </c>
      <c r="I9" s="160">
        <f>IFERROR(VLOOKUP(MID($G9,4,3),MMWR_TRAD_AGG_NATIONAL[],3,0),0)</f>
        <v>1634</v>
      </c>
      <c r="J9" s="161">
        <f t="shared" si="0"/>
        <v>0.16152629497825227</v>
      </c>
      <c r="K9" s="134"/>
    </row>
    <row r="10" spans="1:11" ht="17.25" thickBot="1" x14ac:dyDescent="0.25">
      <c r="A10" s="130"/>
      <c r="B10" s="315" t="s">
        <v>1</v>
      </c>
      <c r="C10" s="316"/>
      <c r="D10" s="316"/>
      <c r="E10" s="316"/>
      <c r="F10" s="316"/>
      <c r="G10" s="138" t="s">
        <v>244</v>
      </c>
      <c r="H10" s="158">
        <f>SUM(H11:H18)</f>
        <v>220831</v>
      </c>
      <c r="I10" s="158">
        <f>SUM(I11:I18)</f>
        <v>43286</v>
      </c>
      <c r="J10" s="159">
        <f t="shared" si="0"/>
        <v>0.19601414656456748</v>
      </c>
      <c r="K10" s="134"/>
    </row>
    <row r="11" spans="1:11" ht="16.5" customHeight="1" x14ac:dyDescent="0.2">
      <c r="A11" s="130"/>
      <c r="B11" s="320" t="s">
        <v>199</v>
      </c>
      <c r="C11" s="321"/>
      <c r="D11" s="321"/>
      <c r="E11" s="321"/>
      <c r="F11" s="321"/>
      <c r="G11" s="142" t="s">
        <v>194</v>
      </c>
      <c r="H11" s="162">
        <f>IFERROR(VLOOKUP(MID($G11,4,3),MMWR_TRAD_AGG_NATIONAL[],2,0),0)</f>
        <v>8416</v>
      </c>
      <c r="I11" s="160">
        <f>IFERROR(VLOOKUP(MID($G11,4,3),MMWR_TRAD_AGG_NATIONAL[],3,0),0)</f>
        <v>446</v>
      </c>
      <c r="J11" s="161">
        <f t="shared" si="0"/>
        <v>5.299429657794677E-2</v>
      </c>
      <c r="K11" s="134"/>
    </row>
    <row r="12" spans="1:11" ht="16.5" customHeight="1" x14ac:dyDescent="0.2">
      <c r="A12" s="130"/>
      <c r="B12" s="322" t="s">
        <v>18</v>
      </c>
      <c r="C12" s="323"/>
      <c r="D12" s="323"/>
      <c r="E12" s="323"/>
      <c r="F12" s="323"/>
      <c r="G12" s="143" t="s">
        <v>192</v>
      </c>
      <c r="H12" s="163">
        <f>IFERROR(VLOOKUP(MID($G12,4,3),MMWR_TRAD_AGG_NATIONAL[],2,0),0)</f>
        <v>196951</v>
      </c>
      <c r="I12" s="160">
        <f>IFERROR(VLOOKUP(MID($G12,4,3),MMWR_TRAD_AGG_NATIONAL[],3,0),0)</f>
        <v>38760</v>
      </c>
      <c r="J12" s="161">
        <f t="shared" si="0"/>
        <v>0.19680021934389771</v>
      </c>
      <c r="K12" s="134"/>
    </row>
    <row r="13" spans="1:11" ht="16.5" customHeight="1" x14ac:dyDescent="0.2">
      <c r="A13" s="130"/>
      <c r="B13" s="322" t="s">
        <v>14</v>
      </c>
      <c r="C13" s="323"/>
      <c r="D13" s="323"/>
      <c r="E13" s="323"/>
      <c r="F13" s="323"/>
      <c r="G13" s="143" t="s">
        <v>196</v>
      </c>
      <c r="H13" s="163">
        <f>IFERROR(VLOOKUP(MID($G13,4,3),MMWR_TRAD_AGG_NATIONAL[],2,0),0)</f>
        <v>14986</v>
      </c>
      <c r="I13" s="160">
        <f>IFERROR(VLOOKUP(MID($G13,4,3),MMWR_TRAD_AGG_NATIONAL[],3,0),0)</f>
        <v>4015</v>
      </c>
      <c r="J13" s="161">
        <f t="shared" si="0"/>
        <v>0.2679167222741225</v>
      </c>
      <c r="K13" s="134"/>
    </row>
    <row r="14" spans="1:11" ht="16.5" customHeight="1" x14ac:dyDescent="0.2">
      <c r="A14" s="130"/>
      <c r="B14" s="324" t="s">
        <v>19</v>
      </c>
      <c r="C14" s="325"/>
      <c r="D14" s="325"/>
      <c r="E14" s="325"/>
      <c r="F14" s="325"/>
      <c r="G14" s="142" t="s">
        <v>197</v>
      </c>
      <c r="H14" s="163">
        <f>IFERROR(VLOOKUP(MID($G14,4,3),MMWR_TRAD_AGG_NATIONAL[],2,0),0)</f>
        <v>416</v>
      </c>
      <c r="I14" s="160">
        <f>IFERROR(VLOOKUP(MID($G14,4,3),MMWR_TRAD_AGG_NATIONAL[],3,0),0)</f>
        <v>51</v>
      </c>
      <c r="J14" s="161">
        <f t="shared" si="0"/>
        <v>0.12259615384615384</v>
      </c>
      <c r="K14" s="134"/>
    </row>
    <row r="15" spans="1:11" ht="16.5" customHeight="1" x14ac:dyDescent="0.2">
      <c r="A15" s="130"/>
      <c r="B15" s="324" t="s">
        <v>84</v>
      </c>
      <c r="C15" s="325"/>
      <c r="D15" s="325"/>
      <c r="E15" s="325"/>
      <c r="F15" s="325"/>
      <c r="G15" s="142" t="s">
        <v>200</v>
      </c>
      <c r="H15" s="163">
        <f>IFERROR(VLOOKUP(MID($G15,4,3),MMWR_TRAD_AGG_NATIONAL[],2,0),0)</f>
        <v>16</v>
      </c>
      <c r="I15" s="160">
        <f>IFERROR(VLOOKUP(MID($G15,4,3),MMWR_TRAD_AGG_NATIONAL[],3,0),0)</f>
        <v>7</v>
      </c>
      <c r="J15" s="161">
        <f t="shared" si="0"/>
        <v>0.4375</v>
      </c>
      <c r="K15" s="134"/>
    </row>
    <row r="16" spans="1:11" ht="15" x14ac:dyDescent="0.2">
      <c r="A16" s="130"/>
      <c r="B16" s="324" t="s">
        <v>85</v>
      </c>
      <c r="C16" s="325"/>
      <c r="D16" s="325"/>
      <c r="E16" s="325"/>
      <c r="F16" s="325"/>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4" t="s">
        <v>87</v>
      </c>
      <c r="C17" s="325"/>
      <c r="D17" s="325"/>
      <c r="E17" s="325"/>
      <c r="F17" s="325"/>
      <c r="G17" s="142" t="s">
        <v>202</v>
      </c>
      <c r="H17" s="163">
        <f>IFERROR(VLOOKUP(MID($G17,4,3),MMWR_TRAD_AGG_NATIONAL[],2,0),0)</f>
        <v>17</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29</v>
      </c>
      <c r="I18" s="160">
        <f>IFERROR(VLOOKUP(MID($G18,4,3),MMWR_TRAD_AGG_NATIONAL[],3,0),0)</f>
        <v>7</v>
      </c>
      <c r="J18" s="165">
        <f>IF(H18=0, 0,I18/H18)</f>
        <v>0.2413793103448276</v>
      </c>
      <c r="K18" s="134"/>
    </row>
    <row r="19" spans="1:11" ht="16.5" customHeight="1" x14ac:dyDescent="0.2">
      <c r="A19" s="130"/>
      <c r="B19" s="331" t="s">
        <v>969</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960</v>
      </c>
      <c r="C21" s="284"/>
      <c r="D21" s="285"/>
      <c r="E21" s="283" t="s">
        <v>961</v>
      </c>
      <c r="F21" s="284"/>
      <c r="G21" s="285"/>
      <c r="H21" s="283" t="s">
        <v>962</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954</v>
      </c>
      <c r="C23" s="284"/>
      <c r="D23" s="285"/>
      <c r="E23" s="283" t="s">
        <v>955</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1062</v>
      </c>
      <c r="H26" s="263" t="s">
        <v>1063</v>
      </c>
      <c r="I26" s="263" t="s">
        <v>1060</v>
      </c>
      <c r="J26" s="264" t="s">
        <v>28</v>
      </c>
      <c r="K26" s="134"/>
    </row>
    <row r="27" spans="1:11" ht="16.5" customHeight="1" x14ac:dyDescent="0.2">
      <c r="A27" s="130"/>
      <c r="B27" s="301" t="s">
        <v>963</v>
      </c>
      <c r="C27" s="302"/>
      <c r="D27" s="302"/>
      <c r="E27" s="302"/>
      <c r="F27" s="303"/>
      <c r="G27" s="256">
        <v>6258</v>
      </c>
      <c r="H27" s="256">
        <v>5559</v>
      </c>
      <c r="I27" s="256">
        <v>699</v>
      </c>
      <c r="J27" s="260">
        <v>0.126</v>
      </c>
      <c r="K27" s="134"/>
    </row>
    <row r="28" spans="1:11" ht="15.75" customHeight="1" x14ac:dyDescent="0.2">
      <c r="A28" s="130"/>
      <c r="B28" s="289" t="s">
        <v>24</v>
      </c>
      <c r="C28" s="290"/>
      <c r="D28" s="290"/>
      <c r="E28" s="290"/>
      <c r="F28" s="291"/>
      <c r="G28" s="257">
        <v>1657</v>
      </c>
      <c r="H28" s="257">
        <v>1534</v>
      </c>
      <c r="I28" s="257">
        <v>123</v>
      </c>
      <c r="J28" s="253">
        <v>0.08</v>
      </c>
      <c r="K28" s="134"/>
    </row>
    <row r="29" spans="1:11" ht="15.75" customHeight="1" x14ac:dyDescent="0.2">
      <c r="A29" s="130"/>
      <c r="B29" s="292" t="s">
        <v>25</v>
      </c>
      <c r="C29" s="293"/>
      <c r="D29" s="293"/>
      <c r="E29" s="293"/>
      <c r="F29" s="294"/>
      <c r="G29" s="258">
        <v>645</v>
      </c>
      <c r="H29" s="258">
        <v>558</v>
      </c>
      <c r="I29" s="258">
        <v>87</v>
      </c>
      <c r="J29" s="254">
        <v>0.156</v>
      </c>
      <c r="K29" s="134"/>
    </row>
    <row r="30" spans="1:11" ht="15" x14ac:dyDescent="0.2">
      <c r="A30" s="130"/>
      <c r="B30" s="295" t="s">
        <v>26</v>
      </c>
      <c r="C30" s="296"/>
      <c r="D30" s="296"/>
      <c r="E30" s="296"/>
      <c r="F30" s="297"/>
      <c r="G30" s="258">
        <v>1878</v>
      </c>
      <c r="H30" s="258">
        <v>1227</v>
      </c>
      <c r="I30" s="258">
        <v>651</v>
      </c>
      <c r="J30" s="254">
        <v>0.53100000000000003</v>
      </c>
      <c r="K30" s="134"/>
    </row>
    <row r="31" spans="1:11" ht="15" x14ac:dyDescent="0.2">
      <c r="A31" s="130"/>
      <c r="B31" s="298" t="s">
        <v>27</v>
      </c>
      <c r="C31" s="299"/>
      <c r="D31" s="299"/>
      <c r="E31" s="299"/>
      <c r="F31" s="300"/>
      <c r="G31" s="259">
        <v>2078</v>
      </c>
      <c r="H31" s="259">
        <v>2240</v>
      </c>
      <c r="I31" s="259">
        <v>-162</v>
      </c>
      <c r="J31" s="255">
        <v>-7.1999999999999995E-2</v>
      </c>
      <c r="K31" s="134"/>
    </row>
    <row r="32" spans="1:11" ht="16.5" customHeight="1" x14ac:dyDescent="0.2">
      <c r="A32" s="130"/>
      <c r="B32" s="301" t="s">
        <v>235</v>
      </c>
      <c r="C32" s="302"/>
      <c r="D32" s="302"/>
      <c r="E32" s="302"/>
      <c r="F32" s="303"/>
      <c r="G32" s="256">
        <v>33769</v>
      </c>
      <c r="H32" s="256">
        <v>32016</v>
      </c>
      <c r="I32" s="256">
        <v>1753</v>
      </c>
      <c r="J32" s="260">
        <v>5.5E-2</v>
      </c>
      <c r="K32" s="134"/>
    </row>
    <row r="33" spans="1:11" ht="15" x14ac:dyDescent="0.2">
      <c r="A33" s="130"/>
      <c r="B33" s="289" t="s">
        <v>24</v>
      </c>
      <c r="C33" s="290"/>
      <c r="D33" s="290"/>
      <c r="E33" s="290"/>
      <c r="F33" s="291"/>
      <c r="G33" s="257">
        <v>7183</v>
      </c>
      <c r="H33" s="257">
        <v>6675</v>
      </c>
      <c r="I33" s="257">
        <v>508</v>
      </c>
      <c r="J33" s="253">
        <v>7.5999999999999998E-2</v>
      </c>
      <c r="K33" s="134"/>
    </row>
    <row r="34" spans="1:11" ht="15" x14ac:dyDescent="0.2">
      <c r="A34" s="130"/>
      <c r="B34" s="292" t="s">
        <v>25</v>
      </c>
      <c r="C34" s="293"/>
      <c r="D34" s="293"/>
      <c r="E34" s="293"/>
      <c r="F34" s="294"/>
      <c r="G34" s="258">
        <v>3721</v>
      </c>
      <c r="H34" s="258">
        <v>3090</v>
      </c>
      <c r="I34" s="258">
        <v>631</v>
      </c>
      <c r="J34" s="254">
        <v>0.20399999999999999</v>
      </c>
      <c r="K34" s="134"/>
    </row>
    <row r="35" spans="1:11" ht="15" x14ac:dyDescent="0.2">
      <c r="A35" s="130"/>
      <c r="B35" s="295" t="s">
        <v>26</v>
      </c>
      <c r="C35" s="296"/>
      <c r="D35" s="296"/>
      <c r="E35" s="296"/>
      <c r="F35" s="297"/>
      <c r="G35" s="258">
        <v>12417</v>
      </c>
      <c r="H35" s="258">
        <v>12055</v>
      </c>
      <c r="I35" s="258">
        <v>362</v>
      </c>
      <c r="J35" s="254">
        <v>0.03</v>
      </c>
      <c r="K35" s="134"/>
    </row>
    <row r="36" spans="1:11" ht="15.75" thickBot="1" x14ac:dyDescent="0.25">
      <c r="A36" s="130"/>
      <c r="B36" s="337" t="s">
        <v>27</v>
      </c>
      <c r="C36" s="338"/>
      <c r="D36" s="338"/>
      <c r="E36" s="338"/>
      <c r="F36" s="339"/>
      <c r="G36" s="258">
        <v>10448</v>
      </c>
      <c r="H36" s="258">
        <v>10196</v>
      </c>
      <c r="I36" s="258">
        <v>252</v>
      </c>
      <c r="J36" s="254">
        <v>2.5000000000000001E-2</v>
      </c>
      <c r="K36" s="134"/>
    </row>
    <row r="37" spans="1:11" ht="15.75" customHeight="1" thickBot="1" x14ac:dyDescent="0.25">
      <c r="A37" s="130"/>
      <c r="B37" s="328" t="s">
        <v>968</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May 07, 2016</v>
      </c>
      <c r="M3" s="359"/>
      <c r="N3" s="359"/>
      <c r="O3" s="360"/>
      <c r="P3" s="28"/>
    </row>
    <row r="4" spans="1:16" ht="51.75" customHeight="1" thickBot="1" x14ac:dyDescent="0.35">
      <c r="A4" s="30"/>
      <c r="B4" s="246" t="s">
        <v>455</v>
      </c>
      <c r="C4" s="361" t="s">
        <v>304</v>
      </c>
      <c r="D4" s="362"/>
      <c r="E4" s="362"/>
      <c r="F4" s="362"/>
      <c r="G4" s="362"/>
      <c r="H4" s="362"/>
      <c r="I4" s="362"/>
      <c r="J4" s="362"/>
      <c r="K4" s="362"/>
      <c r="L4" s="362"/>
      <c r="M4" s="362"/>
      <c r="N4" s="362"/>
      <c r="O4" s="363"/>
      <c r="P4" s="28"/>
    </row>
    <row r="5" spans="1:16" ht="27" customHeight="1" thickBot="1" x14ac:dyDescent="0.25">
      <c r="A5" s="30"/>
      <c r="B5" s="26"/>
      <c r="C5" s="364" t="s">
        <v>1041</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1053</v>
      </c>
      <c r="K11" s="384" t="s">
        <v>1054</v>
      </c>
      <c r="L11" s="382" t="s">
        <v>1051</v>
      </c>
      <c r="M11" s="383"/>
      <c r="N11" s="382" t="s">
        <v>1052</v>
      </c>
      <c r="O11" s="383"/>
      <c r="P11" s="28"/>
    </row>
    <row r="12" spans="1:16" ht="32.25" customHeight="1" x14ac:dyDescent="0.2">
      <c r="A12" s="25"/>
      <c r="B12" s="26"/>
      <c r="C12" s="351"/>
      <c r="D12" s="351"/>
      <c r="E12" s="351"/>
      <c r="F12" s="351"/>
      <c r="G12" s="351"/>
      <c r="H12" s="351"/>
      <c r="I12" s="351"/>
      <c r="J12" s="385"/>
      <c r="K12" s="38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352858</v>
      </c>
      <c r="D13" s="155">
        <f>IF($B13=" ","",IFERROR(INDEX(MMWR_RATING_RO_ROLLUP[],MATCH($B13,MMWR_RATING_RO_ROLLUP[MMWR_RATING_RO_ROLLUP],0),MATCH(D$9,MMWR_RATING_RO_ROLLUP[#Headers],0)),"ERROR"))</f>
        <v>88.466003321399995</v>
      </c>
      <c r="E13" s="156">
        <f>IF($B13=" ","",IFERROR(INDEX(MMWR_RATING_RO_ROLLUP[],MATCH($B13,MMWR_RATING_RO_ROLLUP[MMWR_RATING_RO_ROLLUP],0),MATCH(E$9,MMWR_RATING_RO_ROLLUP[#Headers],0))/$C13,"ERROR"))</f>
        <v>0.21689178082968219</v>
      </c>
      <c r="F13" s="154">
        <f>IF($B13=" ","",IFERROR(INDEX(MMWR_RATING_RO_ROLLUP[],MATCH($B13,MMWR_RATING_RO_ROLLUP[MMWR_RATING_RO_ROLLUP],0),MATCH(F$9,MMWR_RATING_RO_ROLLUP[#Headers],0)),"ERROR"))</f>
        <v>23845</v>
      </c>
      <c r="G13" s="154">
        <f>IF($B13=" ","",IFERROR(INDEX(MMWR_RATING_RO_ROLLUP[],MATCH($B13,MMWR_RATING_RO_ROLLUP[MMWR_RATING_RO_ROLLUP],0),MATCH(G$9,MMWR_RATING_RO_ROLLUP[#Headers],0)),"ERROR"))</f>
        <v>764279</v>
      </c>
      <c r="H13" s="155">
        <f>IF($B13=" ","",IFERROR(INDEX(MMWR_RATING_RO_ROLLUP[],MATCH($B13,MMWR_RATING_RO_ROLLUP[MMWR_RATING_RO_ROLLUP],0),MATCH(H$9,MMWR_RATING_RO_ROLLUP[#Headers],0)),"ERROR"))</f>
        <v>112.5139442231</v>
      </c>
      <c r="I13" s="155">
        <f>IF($B13=" ","",IFERROR(INDEX(MMWR_RATING_RO_ROLLUP[],MATCH($B13,MMWR_RATING_RO_ROLLUP[MMWR_RATING_RO_ROLLUP],0),MATCH(I$9,MMWR_RATING_RO_ROLLUP[#Headers],0)),"ERROR"))</f>
        <v>124.01143953970001</v>
      </c>
      <c r="J13" s="42"/>
      <c r="K13" s="42"/>
      <c r="L13" s="42"/>
      <c r="M13" s="42"/>
      <c r="N13" s="42"/>
      <c r="O13" s="42"/>
      <c r="P13" s="28"/>
    </row>
    <row r="14" spans="1:16" x14ac:dyDescent="0.2">
      <c r="A14" s="25"/>
      <c r="B14" s="341" t="s">
        <v>732</v>
      </c>
      <c r="C14" s="342"/>
      <c r="D14" s="342"/>
      <c r="E14" s="342"/>
      <c r="F14" s="342"/>
      <c r="G14" s="342"/>
      <c r="H14" s="342"/>
      <c r="I14" s="342"/>
      <c r="J14" s="342"/>
      <c r="K14" s="342"/>
      <c r="L14" s="342"/>
      <c r="M14" s="342"/>
      <c r="N14" s="342"/>
      <c r="O14" s="342"/>
      <c r="P14" s="28"/>
    </row>
    <row r="15" spans="1:16" x14ac:dyDescent="0.2">
      <c r="A15" s="25"/>
      <c r="B15" s="41" t="s">
        <v>728</v>
      </c>
      <c r="C15" s="154">
        <f>IF($B15=" ","",IFERROR(INDEX(MMWR_RATING_RO_ROLLUP[],MATCH($B15,MMWR_RATING_RO_ROLLUP[MMWR_RATING_RO_ROLLUP],0),MATCH(C$9,MMWR_RATING_RO_ROLLUP[#Headers],0)),"ERROR"))</f>
        <v>306853</v>
      </c>
      <c r="D15" s="155">
        <f>IF($B15=" ","",IFERROR(INDEX(MMWR_RATING_RO_ROLLUP[],MATCH($B15,MMWR_RATING_RO_ROLLUP[MMWR_RATING_RO_ROLLUP],0),MATCH(D$9,MMWR_RATING_RO_ROLLUP[#Headers],0)),"ERROR"))</f>
        <v>90.860822608899994</v>
      </c>
      <c r="E15" s="156">
        <f>IF($B15=" ","",IFERROR(INDEX(MMWR_RATING_RO_ROLLUP[],MATCH($B15,MMWR_RATING_RO_ROLLUP[MMWR_RATING_RO_ROLLUP],0),MATCH(E$9,MMWR_RATING_RO_ROLLUP[#Headers],0))/$C15,"ERROR"))</f>
        <v>0.22599746458401906</v>
      </c>
      <c r="F15" s="154">
        <f>IF($B15=" ","",IFERROR(INDEX(MMWR_RATING_RO_ROLLUP[],MATCH($B15,MMWR_RATING_RO_ROLLUP[MMWR_RATING_RO_ROLLUP],0),MATCH(F$9,MMWR_RATING_RO_ROLLUP[#Headers],0)),"ERROR"))</f>
        <v>20515</v>
      </c>
      <c r="G15" s="154">
        <f>IF($B15=" ","",IFERROR(INDEX(MMWR_RATING_RO_ROLLUP[],MATCH($B15,MMWR_RATING_RO_ROLLUP[MMWR_RATING_RO_ROLLUP],0),MATCH(G$9,MMWR_RATING_RO_ROLLUP[#Headers],0)),"ERROR"))</f>
        <v>645362</v>
      </c>
      <c r="H15" s="155">
        <f>IF($B15=" ","",IFERROR(INDEX(MMWR_RATING_RO_ROLLUP[],MATCH($B15,MMWR_RATING_RO_ROLLUP[MMWR_RATING_RO_ROLLUP],0),MATCH(H$9,MMWR_RATING_RO_ROLLUP[#Headers],0)),"ERROR"))</f>
        <v>113.9566171094</v>
      </c>
      <c r="I15" s="155">
        <f>IF($B15=" ","",IFERROR(INDEX(MMWR_RATING_RO_ROLLUP[],MATCH($B15,MMWR_RATING_RO_ROLLUP[MMWR_RATING_RO_ROLLUP],0),MATCH(I$9,MMWR_RATING_RO_ROLLUP[#Headers],0)),"ERROR"))</f>
        <v>129.54275894770001</v>
      </c>
      <c r="J15" s="157">
        <f>VLOOKUP($B$13,MMWR_ACCURACY_RO[],MATCH(J$9,MMWR_ACCURACY_RO[#Headers],0),0)</f>
        <v>0.95176772964690182</v>
      </c>
      <c r="K15" s="157">
        <f>VLOOKUP($B$13,MMWR_ACCURACY_RO[],MATCH(K$9,MMWR_ACCURACY_RO[#Headers],0),0)</f>
        <v>0.87163094919678907</v>
      </c>
      <c r="L15" s="157">
        <f>VLOOKUP($B$13,MMWR_ACCURACY_RO[],MATCH(L$9,MMWR_ACCURACY_RO[#Headers],0),0)</f>
        <v>0.89273068920662102</v>
      </c>
      <c r="M15" s="157">
        <f>VLOOKUP($B$13,MMWR_ACCURACY_RO[],MATCH(M$9,MMWR_ACCURACY_RO[#Headers],0),0)</f>
        <v>7.765925205636748E-3</v>
      </c>
      <c r="N15" s="157">
        <f>VLOOKUP($B$13,MMWR_ACCURACY_RO[],MATCH(N$9,MMWR_ACCURACY_RO[#Headers],0),0)</f>
        <v>0.89687768186165484</v>
      </c>
      <c r="O15" s="157">
        <f>VLOOKUP($B$13,MMWR_ACCURACY_RO[],MATCH(O$9,MMWR_ACCURACY_RO[#Headers],0),0)</f>
        <v>1.1083282094694766E-2</v>
      </c>
      <c r="P15" s="28"/>
    </row>
    <row r="16" spans="1:16" x14ac:dyDescent="0.2">
      <c r="A16" s="25"/>
      <c r="B16" s="247" t="s">
        <v>369</v>
      </c>
      <c r="C16" s="154">
        <f>IF($B16=" ","",IFERROR(INDEX(MMWR_RATING_RO_ROLLUP[],MATCH($B16,MMWR_RATING_RO_ROLLUP[MMWR_RATING_RO_ROLLUP],0),MATCH(C$9,MMWR_RATING_RO_ROLLUP[#Headers],0)),"ERROR"))</f>
        <v>22684</v>
      </c>
      <c r="D16" s="155">
        <f>IF($B16=" ","",IFERROR(INDEX(MMWR_RATING_RO_ROLLUP[],MATCH($B16,MMWR_RATING_RO_ROLLUP[MMWR_RATING_RO_ROLLUP],0),MATCH(D$9,MMWR_RATING_RO_ROLLUP[#Headers],0)),"ERROR"))</f>
        <v>90.761770410899999</v>
      </c>
      <c r="E16" s="156">
        <f>IF($B16=" ","",IFERROR(INDEX(MMWR_RATING_RO_ROLLUP[],MATCH($B16,MMWR_RATING_RO_ROLLUP[MMWR_RATING_RO_ROLLUP],0),MATCH(E$9,MMWR_RATING_RO_ROLLUP[#Headers],0))/$C16,"ERROR"))</f>
        <v>0.27067536589666724</v>
      </c>
      <c r="F16" s="154">
        <f>IF($B16=" ","",IFERROR(INDEX(MMWR_RATING_RO_ROLLUP[],MATCH($B16,MMWR_RATING_RO_ROLLUP[MMWR_RATING_RO_ROLLUP],0),MATCH(F$9,MMWR_RATING_RO_ROLLUP[#Headers],0)),"ERROR"))</f>
        <v>3945</v>
      </c>
      <c r="G16" s="154">
        <f>IF($B16=" ","",IFERROR(INDEX(MMWR_RATING_RO_ROLLUP[],MATCH($B16,MMWR_RATING_RO_ROLLUP[MMWR_RATING_RO_ROLLUP],0),MATCH(G$9,MMWR_RATING_RO_ROLLUP[#Headers],0)),"ERROR"))</f>
        <v>135852</v>
      </c>
      <c r="H16" s="155">
        <f>IF($B16=" ","",IFERROR(INDEX(MMWR_RATING_RO_ROLLUP[],MATCH($B16,MMWR_RATING_RO_ROLLUP[MMWR_RATING_RO_ROLLUP],0),MATCH(H$9,MMWR_RATING_RO_ROLLUP[#Headers],0)),"ERROR"))</f>
        <v>113.22712294039999</v>
      </c>
      <c r="I16" s="155">
        <f>IF($B16=" ","",IFERROR(INDEX(MMWR_RATING_RO_ROLLUP[],MATCH($B16,MMWR_RATING_RO_ROLLUP[MMWR_RATING_RO_ROLLUP],0),MATCH(I$9,MMWR_RATING_RO_ROLLUP[#Headers],0)),"ERROR"))</f>
        <v>130.75705179170001</v>
      </c>
      <c r="J16" s="157">
        <f>IF($B16=" ","",IFERROR(VLOOKUP($B16,MMWR_ACCURACY_RO[],MATCH(J$9,MMWR_ACCURACY_RO[#Headers],0),0),"ERROR"))</f>
        <v>0.9564827339894213</v>
      </c>
      <c r="K16" s="157">
        <f>IF($B16=" ","",IFERROR(VLOOKUP($B16,MMWR_ACCURACY_RO[],MATCH(K$9,MMWR_ACCURACY_RO[#Headers],0),0),"ERROR"))</f>
        <v>0.87121286191971492</v>
      </c>
      <c r="L16" s="157">
        <f>IF($B16=" ","",IFERROR(VLOOKUP($B16,MMWR_ACCURACY_RO[],MATCH(L$9,MMWR_ACCURACY_RO[#Headers],0),0),"ERROR"))</f>
        <v>0.8720675319309974</v>
      </c>
      <c r="M16" s="157">
        <f>IF($B16=" ","",IFERROR(VLOOKUP($B16,MMWR_ACCURACY_RO[],MATCH(M$9,MMWR_ACCURACY_RO[#Headers],0),0),"ERROR"))</f>
        <v>1.6284261136678139E-2</v>
      </c>
      <c r="N16" s="157">
        <f>IF($B16=" ","",IFERROR(VLOOKUP($B16,MMWR_ACCURACY_RO[],MATCH(N$9,MMWR_ACCURACY_RO[#Headers],0),0),"ERROR"))</f>
        <v>0.87078817832235245</v>
      </c>
      <c r="O16" s="157">
        <f>IF($B16=" ","",IFERROR(VLOOKUP($B16,MMWR_ACCURACY_RO[],MATCH(O$9,MMWR_ACCURACY_RO[#Headers],0),0),"ERROR"))</f>
        <v>2.9592002991377982E-2</v>
      </c>
      <c r="P16" s="28"/>
    </row>
    <row r="17" spans="1:16" x14ac:dyDescent="0.2">
      <c r="A17" s="25"/>
      <c r="B17" s="8" t="str">
        <f>VLOOKUP($B$16,DISTRICT_RO[],2,0)</f>
        <v>Baltimore VSC</v>
      </c>
      <c r="C17" s="154">
        <f>IF($B17=" ","",IFERROR(INDEX(MMWR_RATING_RO_ROLLUP[],MATCH($B17,MMWR_RATING_RO_ROLLUP[MMWR_RATING_RO_ROLLUP],0),MATCH(C$9,MMWR_RATING_RO_ROLLUP[#Headers],0)),"ERROR"))</f>
        <v>735</v>
      </c>
      <c r="D17" s="155">
        <f>IF($B17=" ","",IFERROR(INDEX(MMWR_RATING_RO_ROLLUP[],MATCH($B17,MMWR_RATING_RO_ROLLUP[MMWR_RATING_RO_ROLLUP],0),MATCH(D$9,MMWR_RATING_RO_ROLLUP[#Headers],0)),"ERROR"))</f>
        <v>119.4163265306</v>
      </c>
      <c r="E17" s="156">
        <f>IF($B17=" ","",IFERROR(INDEX(MMWR_RATING_RO_ROLLUP[],MATCH($B17,MMWR_RATING_RO_ROLLUP[MMWR_RATING_RO_ROLLUP],0),MATCH(E$9,MMWR_RATING_RO_ROLLUP[#Headers],0))/$C17,"ERROR"))</f>
        <v>0.38095238095238093</v>
      </c>
      <c r="F17" s="154">
        <f>IF($B17=" ","",IFERROR(INDEX(MMWR_RATING_RO_ROLLUP[],MATCH($B17,MMWR_RATING_RO_ROLLUP[MMWR_RATING_RO_ROLLUP],0),MATCH(F$9,MMWR_RATING_RO_ROLLUP[#Headers],0)),"ERROR"))</f>
        <v>54</v>
      </c>
      <c r="G17" s="154">
        <f>IF($B17=" ","",IFERROR(INDEX(MMWR_RATING_RO_ROLLUP[],MATCH($B17,MMWR_RATING_RO_ROLLUP[MMWR_RATING_RO_ROLLUP],0),MATCH(G$9,MMWR_RATING_RO_ROLLUP[#Headers],0)),"ERROR"))</f>
        <v>5255</v>
      </c>
      <c r="H17" s="155">
        <f>IF($B17=" ","",IFERROR(INDEX(MMWR_RATING_RO_ROLLUP[],MATCH($B17,MMWR_RATING_RO_ROLLUP[MMWR_RATING_RO_ROLLUP],0),MATCH(H$9,MMWR_RATING_RO_ROLLUP[#Headers],0)),"ERROR"))</f>
        <v>196.14814814810001</v>
      </c>
      <c r="I17" s="155">
        <f>IF($B17=" ","",IFERROR(INDEX(MMWR_RATING_RO_ROLLUP[],MATCH($B17,MMWR_RATING_RO_ROLLUP[MMWR_RATING_RO_ROLLUP],0),MATCH(I$9,MMWR_RATING_RO_ROLLUP[#Headers],0)),"ERROR"))</f>
        <v>136.31284490959999</v>
      </c>
      <c r="J17" s="157">
        <f>IF($B17=" ","",IFERROR(VLOOKUP($B17,MMWR_ACCURACY_RO[],MATCH(J$9,MMWR_ACCURACY_RO[#Headers],0),0),"ERROR"))</f>
        <v>0.92837314473327059</v>
      </c>
      <c r="K17" s="157">
        <f>IF($B17=" ","",IFERROR(VLOOKUP($B17,MMWR_ACCURACY_RO[],MATCH(K$9,MMWR_ACCURACY_RO[#Headers],0),0),"ERROR"))</f>
        <v>0.7709332165468068</v>
      </c>
      <c r="L17" s="157">
        <f>IF($B17=" ","",IFERROR(VLOOKUP($B17,MMWR_ACCURACY_RO[],MATCH(L$9,MMWR_ACCURACY_RO[#Headers],0),0),"ERROR"))</f>
        <v>0.82257499032598114</v>
      </c>
      <c r="M17" s="157">
        <f>IF($B17=" ","",IFERROR(VLOOKUP($B17,MMWR_ACCURACY_RO[],MATCH(M$9,MMWR_ACCURACY_RO[#Headers],0),0),"ERROR"))</f>
        <v>4.5359962260500312E-2</v>
      </c>
      <c r="N17" s="157">
        <f>IF($B17=" ","",IFERROR(VLOOKUP($B17,MMWR_ACCURACY_RO[],MATCH(N$9,MMWR_ACCURACY_RO[#Headers],0),0),"ERROR"))</f>
        <v>0.89082682834602978</v>
      </c>
      <c r="O17" s="157">
        <f>IF($B17=" ","",IFERROR(VLOOKUP($B17,MMWR_ACCURACY_RO[],MATCH(O$9,MMWR_ACCURACY_RO[#Headers],0),0),"ERROR"))</f>
        <v>4.7337825081612411E-2</v>
      </c>
      <c r="P17" s="28"/>
    </row>
    <row r="18" spans="1:16" x14ac:dyDescent="0.2">
      <c r="A18" s="25"/>
      <c r="B18" s="8" t="str">
        <f>VLOOKUP($B$16,DISTRICT_RO[],3,0)</f>
        <v>Boston VSC</v>
      </c>
      <c r="C18" s="154">
        <f>IF($B18=" ","",IFERROR(INDEX(MMWR_RATING_RO_ROLLUP[],MATCH($B18,MMWR_RATING_RO_ROLLUP[MMWR_RATING_RO_ROLLUP],0),MATCH(C$9,MMWR_RATING_RO_ROLLUP[#Headers],0)),"ERROR"))</f>
        <v>984</v>
      </c>
      <c r="D18" s="155">
        <f>IF($B18=" ","",IFERROR(INDEX(MMWR_RATING_RO_ROLLUP[],MATCH($B18,MMWR_RATING_RO_ROLLUP[MMWR_RATING_RO_ROLLUP],0),MATCH(D$9,MMWR_RATING_RO_ROLLUP[#Headers],0)),"ERROR"))</f>
        <v>99.012195121999994</v>
      </c>
      <c r="E18" s="156">
        <f>IF($B18=" ","",IFERROR(INDEX(MMWR_RATING_RO_ROLLUP[],MATCH($B18,MMWR_RATING_RO_ROLLUP[MMWR_RATING_RO_ROLLUP],0),MATCH(E$9,MMWR_RATING_RO_ROLLUP[#Headers],0))/$C18,"ERROR"))</f>
        <v>0.33231707317073172</v>
      </c>
      <c r="F18" s="154">
        <f>IF($B18=" ","",IFERROR(INDEX(MMWR_RATING_RO_ROLLUP[],MATCH($B18,MMWR_RATING_RO_ROLLUP[MMWR_RATING_RO_ROLLUP],0),MATCH(F$9,MMWR_RATING_RO_ROLLUP[#Headers],0)),"ERROR"))</f>
        <v>135</v>
      </c>
      <c r="G18" s="154">
        <f>IF($B18=" ","",IFERROR(INDEX(MMWR_RATING_RO_ROLLUP[],MATCH($B18,MMWR_RATING_RO_ROLLUP[MMWR_RATING_RO_ROLLUP],0),MATCH(G$9,MMWR_RATING_RO_ROLLUP[#Headers],0)),"ERROR"))</f>
        <v>5873</v>
      </c>
      <c r="H18" s="155">
        <f>IF($B18=" ","",IFERROR(INDEX(MMWR_RATING_RO_ROLLUP[],MATCH($B18,MMWR_RATING_RO_ROLLUP[MMWR_RATING_RO_ROLLUP],0),MATCH(H$9,MMWR_RATING_RO_ROLLUP[#Headers],0)),"ERROR"))</f>
        <v>151.2296296296</v>
      </c>
      <c r="I18" s="155">
        <f>IF($B18=" ","",IFERROR(INDEX(MMWR_RATING_RO_ROLLUP[],MATCH($B18,MMWR_RATING_RO_ROLLUP[MMWR_RATING_RO_ROLLUP],0),MATCH(I$9,MMWR_RATING_RO_ROLLUP[#Headers],0)),"ERROR"))</f>
        <v>129.4488336455</v>
      </c>
      <c r="J18" s="157">
        <f>IF($B18=" ","",IFERROR(VLOOKUP($B18,MMWR_ACCURACY_RO[],MATCH(J$9,MMWR_ACCURACY_RO[#Headers],0),0),"ERROR"))</f>
        <v>0.93850543962903532</v>
      </c>
      <c r="K18" s="157">
        <f>IF($B18=" ","",IFERROR(VLOOKUP($B18,MMWR_ACCURACY_RO[],MATCH(K$9,MMWR_ACCURACY_RO[#Headers],0),0),"ERROR"))</f>
        <v>0.79292619825708055</v>
      </c>
      <c r="L18" s="157">
        <f>IF($B18=" ","",IFERROR(VLOOKUP($B18,MMWR_ACCURACY_RO[],MATCH(L$9,MMWR_ACCURACY_RO[#Headers],0),0),"ERROR"))</f>
        <v>0.81398201846196083</v>
      </c>
      <c r="M18" s="157">
        <f>IF($B18=" ","",IFERROR(VLOOKUP($B18,MMWR_ACCURACY_RO[],MATCH(M$9,MMWR_ACCURACY_RO[#Headers],0),0),"ERROR"))</f>
        <v>5.9296661569065566E-2</v>
      </c>
      <c r="N18" s="157">
        <f>IF($B18=" ","",IFERROR(VLOOKUP($B18,MMWR_ACCURACY_RO[],MATCH(N$9,MMWR_ACCURACY_RO[#Headers],0),0),"ERROR"))</f>
        <v>0.94159251547120482</v>
      </c>
      <c r="O18" s="157">
        <f>IF($B18=" ","",IFERROR(VLOOKUP($B18,MMWR_ACCURACY_RO[],MATCH(O$9,MMWR_ACCURACY_RO[#Headers],0),0),"ERROR"))</f>
        <v>2.9109857599928332E-2</v>
      </c>
      <c r="P18" s="28"/>
    </row>
    <row r="19" spans="1:16" x14ac:dyDescent="0.2">
      <c r="A19" s="25"/>
      <c r="B19" s="8" t="str">
        <f>VLOOKUP($B$16,DISTRICT_RO[],4,0)</f>
        <v>Buffalo VSC</v>
      </c>
      <c r="C19" s="154">
        <f>IF($B19=" ","",IFERROR(INDEX(MMWR_RATING_RO_ROLLUP[],MATCH($B19,MMWR_RATING_RO_ROLLUP[MMWR_RATING_RO_ROLLUP],0),MATCH(C$9,MMWR_RATING_RO_ROLLUP[#Headers],0)),"ERROR"))</f>
        <v>875</v>
      </c>
      <c r="D19" s="155">
        <f>IF($B19=" ","",IFERROR(INDEX(MMWR_RATING_RO_ROLLUP[],MATCH($B19,MMWR_RATING_RO_ROLLUP[MMWR_RATING_RO_ROLLUP],0),MATCH(D$9,MMWR_RATING_RO_ROLLUP[#Headers],0)),"ERROR"))</f>
        <v>102.1417142857</v>
      </c>
      <c r="E19" s="156">
        <f>IF($B19=" ","",IFERROR(INDEX(MMWR_RATING_RO_ROLLUP[],MATCH($B19,MMWR_RATING_RO_ROLLUP[MMWR_RATING_RO_ROLLUP],0),MATCH(E$9,MMWR_RATING_RO_ROLLUP[#Headers],0))/$C19,"ERROR"))</f>
        <v>0.33485714285714285</v>
      </c>
      <c r="F19" s="154">
        <f>IF($B19=" ","",IFERROR(INDEX(MMWR_RATING_RO_ROLLUP[],MATCH($B19,MMWR_RATING_RO_ROLLUP[MMWR_RATING_RO_ROLLUP],0),MATCH(F$9,MMWR_RATING_RO_ROLLUP[#Headers],0)),"ERROR"))</f>
        <v>210</v>
      </c>
      <c r="G19" s="154">
        <f>IF($B19=" ","",IFERROR(INDEX(MMWR_RATING_RO_ROLLUP[],MATCH($B19,MMWR_RATING_RO_ROLLUP[MMWR_RATING_RO_ROLLUP],0),MATCH(G$9,MMWR_RATING_RO_ROLLUP[#Headers],0)),"ERROR"))</f>
        <v>6253</v>
      </c>
      <c r="H19" s="155">
        <f>IF($B19=" ","",IFERROR(INDEX(MMWR_RATING_RO_ROLLUP[],MATCH($B19,MMWR_RATING_RO_ROLLUP[MMWR_RATING_RO_ROLLUP],0),MATCH(H$9,MMWR_RATING_RO_ROLLUP[#Headers],0)),"ERROR"))</f>
        <v>105.08571428570001</v>
      </c>
      <c r="I19" s="155">
        <f>IF($B19=" ","",IFERROR(INDEX(MMWR_RATING_RO_ROLLUP[],MATCH($B19,MMWR_RATING_RO_ROLLUP[MMWR_RATING_RO_ROLLUP],0),MATCH(I$9,MMWR_RATING_RO_ROLLUP[#Headers],0)),"ERROR"))</f>
        <v>133.40540540539999</v>
      </c>
      <c r="J19" s="157">
        <f>IF($B19=" ","",IFERROR(VLOOKUP($B19,MMWR_ACCURACY_RO[],MATCH(J$9,MMWR_ACCURACY_RO[#Headers],0),0),"ERROR"))</f>
        <v>0.96440362258333856</v>
      </c>
      <c r="K19" s="157">
        <f>IF($B19=" ","",IFERROR(VLOOKUP($B19,MMWR_ACCURACY_RO[],MATCH(K$9,MMWR_ACCURACY_RO[#Headers],0),0),"ERROR"))</f>
        <v>0.95858585858585854</v>
      </c>
      <c r="L19" s="157">
        <f>IF($B19=" ","",IFERROR(VLOOKUP($B19,MMWR_ACCURACY_RO[],MATCH(L$9,MMWR_ACCURACY_RO[#Headers],0),0),"ERROR"))</f>
        <v>0.87553224788394279</v>
      </c>
      <c r="M19" s="157">
        <f>IF($B19=" ","",IFERROR(VLOOKUP($B19,MMWR_ACCURACY_RO[],MATCH(M$9,MMWR_ACCURACY_RO[#Headers],0),0),"ERROR"))</f>
        <v>5.3595781326795662E-2</v>
      </c>
      <c r="N19" s="157">
        <f>IF($B19=" ","",IFERROR(VLOOKUP($B19,MMWR_ACCURACY_RO[],MATCH(N$9,MMWR_ACCURACY_RO[#Headers],0),0),"ERROR"))</f>
        <v>0.85767050780979903</v>
      </c>
      <c r="O19" s="157">
        <f>IF($B19=" ","",IFERROR(VLOOKUP($B19,MMWR_ACCURACY_RO[],MATCH(O$9,MMWR_ACCURACY_RO[#Headers],0),0),"ERROR"))</f>
        <v>5.129562959160637E-2</v>
      </c>
      <c r="P19" s="28"/>
    </row>
    <row r="20" spans="1:16" x14ac:dyDescent="0.2">
      <c r="A20" s="25"/>
      <c r="B20" s="8" t="str">
        <f>VLOOKUP($B$16,DISTRICT_RO[],5,0)</f>
        <v>Hartford VSC</v>
      </c>
      <c r="C20" s="154">
        <f>IF($B20=" ","",IFERROR(INDEX(MMWR_RATING_RO_ROLLUP[],MATCH($B20,MMWR_RATING_RO_ROLLUP[MMWR_RATING_RO_ROLLUP],0),MATCH(C$9,MMWR_RATING_RO_ROLLUP[#Headers],0)),"ERROR"))</f>
        <v>811</v>
      </c>
      <c r="D20" s="155">
        <f>IF($B20=" ","",IFERROR(INDEX(MMWR_RATING_RO_ROLLUP[],MATCH($B20,MMWR_RATING_RO_ROLLUP[MMWR_RATING_RO_ROLLUP],0),MATCH(D$9,MMWR_RATING_RO_ROLLUP[#Headers],0)),"ERROR"))</f>
        <v>83.615289765699998</v>
      </c>
      <c r="E20" s="156">
        <f>IF($B20=" ","",IFERROR(INDEX(MMWR_RATING_RO_ROLLUP[],MATCH($B20,MMWR_RATING_RO_ROLLUP[MMWR_RATING_RO_ROLLUP],0),MATCH(E$9,MMWR_RATING_RO_ROLLUP[#Headers],0))/$C20,"ERROR"))</f>
        <v>0.23181257706535141</v>
      </c>
      <c r="F20" s="154">
        <f>IF($B20=" ","",IFERROR(INDEX(MMWR_RATING_RO_ROLLUP[],MATCH($B20,MMWR_RATING_RO_ROLLUP[MMWR_RATING_RO_ROLLUP],0),MATCH(F$9,MMWR_RATING_RO_ROLLUP[#Headers],0)),"ERROR"))</f>
        <v>193</v>
      </c>
      <c r="G20" s="154">
        <f>IF($B20=" ","",IFERROR(INDEX(MMWR_RATING_RO_ROLLUP[],MATCH($B20,MMWR_RATING_RO_ROLLUP[MMWR_RATING_RO_ROLLUP],0),MATCH(G$9,MMWR_RATING_RO_ROLLUP[#Headers],0)),"ERROR"))</f>
        <v>5744</v>
      </c>
      <c r="H20" s="155">
        <f>IF($B20=" ","",IFERROR(INDEX(MMWR_RATING_RO_ROLLUP[],MATCH($B20,MMWR_RATING_RO_ROLLUP[MMWR_RATING_RO_ROLLUP],0),MATCH(H$9,MMWR_RATING_RO_ROLLUP[#Headers],0)),"ERROR"))</f>
        <v>84.212435233199997</v>
      </c>
      <c r="I20" s="155">
        <f>IF($B20=" ","",IFERROR(INDEX(MMWR_RATING_RO_ROLLUP[],MATCH($B20,MMWR_RATING_RO_ROLLUP[MMWR_RATING_RO_ROLLUP],0),MATCH(I$9,MMWR_RATING_RO_ROLLUP[#Headers],0)),"ERROR"))</f>
        <v>131.09279247910001</v>
      </c>
      <c r="J20" s="157">
        <f>IF($B20=" ","",IFERROR(VLOOKUP($B20,MMWR_ACCURACY_RO[],MATCH(J$9,MMWR_ACCURACY_RO[#Headers],0),0),"ERROR"))</f>
        <v>0.98453752397001548</v>
      </c>
      <c r="K20" s="157">
        <f>IF($B20=" ","",IFERROR(VLOOKUP($B20,MMWR_ACCURACY_RO[],MATCH(K$9,MMWR_ACCURACY_RO[#Headers],0),0),"ERROR"))</f>
        <v>0.98332842415316635</v>
      </c>
      <c r="L20" s="157">
        <f>IF($B20=" ","",IFERROR(VLOOKUP($B20,MMWR_ACCURACY_RO[],MATCH(L$9,MMWR_ACCURACY_RO[#Headers],0),0),"ERROR"))</f>
        <v>0.9238691183059502</v>
      </c>
      <c r="M20" s="157">
        <f>IF($B20=" ","",IFERROR(VLOOKUP($B20,MMWR_ACCURACY_RO[],MATCH(M$9,MMWR_ACCURACY_RO[#Headers],0),0),"ERROR"))</f>
        <v>4.35780716222866E-2</v>
      </c>
      <c r="N20" s="157">
        <f>IF($B20=" ","",IFERROR(VLOOKUP($B20,MMWR_ACCURACY_RO[],MATCH(N$9,MMWR_ACCURACY_RO[#Headers],0),0),"ERROR"))</f>
        <v>0.97192699689348505</v>
      </c>
      <c r="O20" s="157">
        <f>IF($B20=" ","",IFERROR(VLOOKUP($B20,MMWR_ACCURACY_RO[],MATCH(O$9,MMWR_ACCURACY_RO[#Headers],0),0),"ERROR"))</f>
        <v>2.5027410073905614E-2</v>
      </c>
      <c r="P20" s="28"/>
    </row>
    <row r="21" spans="1:16" x14ac:dyDescent="0.2">
      <c r="A21" s="25"/>
      <c r="B21" s="8" t="str">
        <f>VLOOKUP($B$16,DISTRICT_RO[],6,0)</f>
        <v>Huntington VSC</v>
      </c>
      <c r="C21" s="154">
        <f>IF($B21=" ","",IFERROR(INDEX(MMWR_RATING_RO_ROLLUP[],MATCH($B21,MMWR_RATING_RO_ROLLUP[MMWR_RATING_RO_ROLLUP],0),MATCH(C$9,MMWR_RATING_RO_ROLLUP[#Headers],0)),"ERROR"))</f>
        <v>2451</v>
      </c>
      <c r="D21" s="155">
        <f>IF($B21=" ","",IFERROR(INDEX(MMWR_RATING_RO_ROLLUP[],MATCH($B21,MMWR_RATING_RO_ROLLUP[MMWR_RATING_RO_ROLLUP],0),MATCH(D$9,MMWR_RATING_RO_ROLLUP[#Headers],0)),"ERROR"))</f>
        <v>74.108119134999995</v>
      </c>
      <c r="E21" s="156">
        <f>IF($B21=" ","",IFERROR(INDEX(MMWR_RATING_RO_ROLLUP[],MATCH($B21,MMWR_RATING_RO_ROLLUP[MMWR_RATING_RO_ROLLUP],0),MATCH(E$9,MMWR_RATING_RO_ROLLUP[#Headers],0))/$C21,"ERROR"))</f>
        <v>0.15830273357813138</v>
      </c>
      <c r="F21" s="154">
        <f>IF($B21=" ","",IFERROR(INDEX(MMWR_RATING_RO_ROLLUP[],MATCH($B21,MMWR_RATING_RO_ROLLUP[MMWR_RATING_RO_ROLLUP],0),MATCH(F$9,MMWR_RATING_RO_ROLLUP[#Headers],0)),"ERROR"))</f>
        <v>276</v>
      </c>
      <c r="G21" s="154">
        <f>IF($B21=" ","",IFERROR(INDEX(MMWR_RATING_RO_ROLLUP[],MATCH($B21,MMWR_RATING_RO_ROLLUP[MMWR_RATING_RO_ROLLUP],0),MATCH(G$9,MMWR_RATING_RO_ROLLUP[#Headers],0)),"ERROR"))</f>
        <v>10221</v>
      </c>
      <c r="H21" s="155">
        <f>IF($B21=" ","",IFERROR(INDEX(MMWR_RATING_RO_ROLLUP[],MATCH($B21,MMWR_RATING_RO_ROLLUP[MMWR_RATING_RO_ROLLUP],0),MATCH(H$9,MMWR_RATING_RO_ROLLUP[#Headers],0)),"ERROR"))</f>
        <v>111.2572463768</v>
      </c>
      <c r="I21" s="155">
        <f>IF($B21=" ","",IFERROR(INDEX(MMWR_RATING_RO_ROLLUP[],MATCH($B21,MMWR_RATING_RO_ROLLUP[MMWR_RATING_RO_ROLLUP],0),MATCH(I$9,MMWR_RATING_RO_ROLLUP[#Headers],0)),"ERROR"))</f>
        <v>133.50562567259999</v>
      </c>
      <c r="J21" s="157">
        <f>IF($B21=" ","",IFERROR(VLOOKUP($B21,MMWR_ACCURACY_RO[],MATCH(J$9,MMWR_ACCURACY_RO[#Headers],0),0),"ERROR"))</f>
        <v>0.97263958701263431</v>
      </c>
      <c r="K21" s="157">
        <f>IF($B21=" ","",IFERROR(VLOOKUP($B21,MMWR_ACCURACY_RO[],MATCH(K$9,MMWR_ACCURACY_RO[#Headers],0),0),"ERROR"))</f>
        <v>0.87294124193189404</v>
      </c>
      <c r="L21" s="157">
        <f>IF($B21=" ","",IFERROR(VLOOKUP($B21,MMWR_ACCURACY_RO[],MATCH(L$9,MMWR_ACCURACY_RO[#Headers],0),0),"ERROR"))</f>
        <v>0.87847431396580744</v>
      </c>
      <c r="M21" s="157">
        <f>IF($B21=" ","",IFERROR(VLOOKUP($B21,MMWR_ACCURACY_RO[],MATCH(M$9,MMWR_ACCURACY_RO[#Headers],0),0),"ERROR"))</f>
        <v>4.8195768731984501E-2</v>
      </c>
      <c r="N21" s="157">
        <f>IF($B21=" ","",IFERROR(VLOOKUP($B21,MMWR_ACCURACY_RO[],MATCH(N$9,MMWR_ACCURACY_RO[#Headers],0),0),"ERROR"))</f>
        <v>0.89142160445107033</v>
      </c>
      <c r="O21" s="157">
        <f>IF($B21=" ","",IFERROR(VLOOKUP($B21,MMWR_ACCURACY_RO[],MATCH(O$9,MMWR_ACCURACY_RO[#Headers],0),0),"ERROR"))</f>
        <v>5.0020323554045162E-2</v>
      </c>
      <c r="P21" s="28"/>
    </row>
    <row r="22" spans="1:16" x14ac:dyDescent="0.2">
      <c r="A22" s="25"/>
      <c r="B22" s="8" t="str">
        <f>VLOOKUP($B$16,DISTRICT_RO[],7,0)</f>
        <v>Manchester VSC</v>
      </c>
      <c r="C22" s="154">
        <f>IF($B22=" ","",IFERROR(INDEX(MMWR_RATING_RO_ROLLUP[],MATCH($B22,MMWR_RATING_RO_ROLLUP[MMWR_RATING_RO_ROLLUP],0),MATCH(C$9,MMWR_RATING_RO_ROLLUP[#Headers],0)),"ERROR"))</f>
        <v>311</v>
      </c>
      <c r="D22" s="155">
        <f>IF($B22=" ","",IFERROR(INDEX(MMWR_RATING_RO_ROLLUP[],MATCH($B22,MMWR_RATING_RO_ROLLUP[MMWR_RATING_RO_ROLLUP],0),MATCH(D$9,MMWR_RATING_RO_ROLLUP[#Headers],0)),"ERROR"))</f>
        <v>102.52733118970001</v>
      </c>
      <c r="E22" s="156">
        <f>IF($B22=" ","",IFERROR(INDEX(MMWR_RATING_RO_ROLLUP[],MATCH($B22,MMWR_RATING_RO_ROLLUP[MMWR_RATING_RO_ROLLUP],0),MATCH(E$9,MMWR_RATING_RO_ROLLUP[#Headers],0))/$C22,"ERROR"))</f>
        <v>0.31832797427652731</v>
      </c>
      <c r="F22" s="154">
        <f>IF($B22=" ","",IFERROR(INDEX(MMWR_RATING_RO_ROLLUP[],MATCH($B22,MMWR_RATING_RO_ROLLUP[MMWR_RATING_RO_ROLLUP],0),MATCH(F$9,MMWR_RATING_RO_ROLLUP[#Headers],0)),"ERROR"))</f>
        <v>97</v>
      </c>
      <c r="G22" s="154">
        <f>IF($B22=" ","",IFERROR(INDEX(MMWR_RATING_RO_ROLLUP[],MATCH($B22,MMWR_RATING_RO_ROLLUP[MMWR_RATING_RO_ROLLUP],0),MATCH(G$9,MMWR_RATING_RO_ROLLUP[#Headers],0)),"ERROR"))</f>
        <v>2502</v>
      </c>
      <c r="H22" s="155">
        <f>IF($B22=" ","",IFERROR(INDEX(MMWR_RATING_RO_ROLLUP[],MATCH($B22,MMWR_RATING_RO_ROLLUP[MMWR_RATING_RO_ROLLUP],0),MATCH(H$9,MMWR_RATING_RO_ROLLUP[#Headers],0)),"ERROR"))</f>
        <v>100.30927835049999</v>
      </c>
      <c r="I22" s="155">
        <f>IF($B22=" ","",IFERROR(INDEX(MMWR_RATING_RO_ROLLUP[],MATCH($B22,MMWR_RATING_RO_ROLLUP[MMWR_RATING_RO_ROLLUP],0),MATCH(I$9,MMWR_RATING_RO_ROLLUP[#Headers],0)),"ERROR"))</f>
        <v>136.8717026379</v>
      </c>
      <c r="J22" s="157">
        <f>IF($B22=" ","",IFERROR(VLOOKUP($B22,MMWR_ACCURACY_RO[],MATCH(J$9,MMWR_ACCURACY_RO[#Headers],0),0),"ERROR"))</f>
        <v>0.90929182360549976</v>
      </c>
      <c r="K22" s="157">
        <f>IF($B22=" ","",IFERROR(VLOOKUP($B22,MMWR_ACCURACY_RO[],MATCH(K$9,MMWR_ACCURACY_RO[#Headers],0),0),"ERROR"))</f>
        <v>0.82725307803729864</v>
      </c>
      <c r="L22" s="157">
        <f>IF($B22=" ","",IFERROR(VLOOKUP($B22,MMWR_ACCURACY_RO[],MATCH(L$9,MMWR_ACCURACY_RO[#Headers],0),0),"ERROR"))</f>
        <v>0.91170139082575619</v>
      </c>
      <c r="M22" s="157">
        <f>IF($B22=" ","",IFERROR(VLOOKUP($B22,MMWR_ACCURACY_RO[],MATCH(M$9,MMWR_ACCURACY_RO[#Headers],0),0),"ERROR"))</f>
        <v>4.1534871648814191E-2</v>
      </c>
      <c r="N22" s="157">
        <f>IF($B22=" ","",IFERROR(VLOOKUP($B22,MMWR_ACCURACY_RO[],MATCH(N$9,MMWR_ACCURACY_RO[#Headers],0),0),"ERROR"))</f>
        <v>0.90686478287736638</v>
      </c>
      <c r="O22" s="157">
        <f>IF($B22=" ","",IFERROR(VLOOKUP($B22,MMWR_ACCURACY_RO[],MATCH(O$9,MMWR_ACCURACY_RO[#Headers],0),0),"ERROR"))</f>
        <v>4.8756897482193792E-2</v>
      </c>
      <c r="P22" s="28"/>
    </row>
    <row r="23" spans="1:16" x14ac:dyDescent="0.2">
      <c r="A23" s="25"/>
      <c r="B23" s="8" t="str">
        <f>VLOOKUP($B$16,DISTRICT_RO[],8,0)</f>
        <v>New York VSC</v>
      </c>
      <c r="C23" s="154">
        <f>IF($B23=" ","",IFERROR(INDEX(MMWR_RATING_RO_ROLLUP[],MATCH($B23,MMWR_RATING_RO_ROLLUP[MMWR_RATING_RO_ROLLUP],0),MATCH(C$9,MMWR_RATING_RO_ROLLUP[#Headers],0)),"ERROR"))</f>
        <v>1391</v>
      </c>
      <c r="D23" s="155">
        <f>IF($B23=" ","",IFERROR(INDEX(MMWR_RATING_RO_ROLLUP[],MATCH($B23,MMWR_RATING_RO_ROLLUP[MMWR_RATING_RO_ROLLUP],0),MATCH(D$9,MMWR_RATING_RO_ROLLUP[#Headers],0)),"ERROR"))</f>
        <v>93.503953989899998</v>
      </c>
      <c r="E23" s="156">
        <f>IF($B23=" ","",IFERROR(INDEX(MMWR_RATING_RO_ROLLUP[],MATCH($B23,MMWR_RATING_RO_ROLLUP[MMWR_RATING_RO_ROLLUP],0),MATCH(E$9,MMWR_RATING_RO_ROLLUP[#Headers],0))/$C23,"ERROR"))</f>
        <v>0.28109273903666426</v>
      </c>
      <c r="F23" s="154">
        <f>IF($B23=" ","",IFERROR(INDEX(MMWR_RATING_RO_ROLLUP[],MATCH($B23,MMWR_RATING_RO_ROLLUP[MMWR_RATING_RO_ROLLUP],0),MATCH(F$9,MMWR_RATING_RO_ROLLUP[#Headers],0)),"ERROR"))</f>
        <v>197</v>
      </c>
      <c r="G23" s="154">
        <f>IF($B23=" ","",IFERROR(INDEX(MMWR_RATING_RO_ROLLUP[],MATCH($B23,MMWR_RATING_RO_ROLLUP[MMWR_RATING_RO_ROLLUP],0),MATCH(G$9,MMWR_RATING_RO_ROLLUP[#Headers],0)),"ERROR"))</f>
        <v>7199</v>
      </c>
      <c r="H23" s="155">
        <f>IF($B23=" ","",IFERROR(INDEX(MMWR_RATING_RO_ROLLUP[],MATCH($B23,MMWR_RATING_RO_ROLLUP[MMWR_RATING_RO_ROLLUP],0),MATCH(H$9,MMWR_RATING_RO_ROLLUP[#Headers],0)),"ERROR"))</f>
        <v>123.7817258883</v>
      </c>
      <c r="I23" s="155">
        <f>IF($B23=" ","",IFERROR(INDEX(MMWR_RATING_RO_ROLLUP[],MATCH($B23,MMWR_RATING_RO_ROLLUP[MMWR_RATING_RO_ROLLUP],0),MATCH(I$9,MMWR_RATING_RO_ROLLUP[#Headers],0)),"ERROR"))</f>
        <v>128.68995693849999</v>
      </c>
      <c r="J23" s="157">
        <f>IF($B23=" ","",IFERROR(VLOOKUP($B23,MMWR_ACCURACY_RO[],MATCH(J$9,MMWR_ACCURACY_RO[#Headers],0),0),"ERROR"))</f>
        <v>0.96657599287798612</v>
      </c>
      <c r="K23" s="157">
        <f>IF($B23=" ","",IFERROR(VLOOKUP($B23,MMWR_ACCURACY_RO[],MATCH(K$9,MMWR_ACCURACY_RO[#Headers],0),0),"ERROR"))</f>
        <v>0.93956679894179895</v>
      </c>
      <c r="L23" s="157">
        <f>IF($B23=" ","",IFERROR(VLOOKUP($B23,MMWR_ACCURACY_RO[],MATCH(L$9,MMWR_ACCURACY_RO[#Headers],0),0),"ERROR"))</f>
        <v>0.88259272979856451</v>
      </c>
      <c r="M23" s="157">
        <f>IF($B23=" ","",IFERROR(VLOOKUP($B23,MMWR_ACCURACY_RO[],MATCH(M$9,MMWR_ACCURACY_RO[#Headers],0),0),"ERROR"))</f>
        <v>5.1645014059914375E-2</v>
      </c>
      <c r="N23" s="157">
        <f>IF($B23=" ","",IFERROR(VLOOKUP($B23,MMWR_ACCURACY_RO[],MATCH(N$9,MMWR_ACCURACY_RO[#Headers],0),0),"ERROR"))</f>
        <v>0.91508673949309938</v>
      </c>
      <c r="O23" s="157">
        <f>IF($B23=" ","",IFERROR(VLOOKUP($B23,MMWR_ACCURACY_RO[],MATCH(O$9,MMWR_ACCURACY_RO[#Headers],0),0),"ERROR"))</f>
        <v>4.2504843316969812E-2</v>
      </c>
      <c r="P23" s="28"/>
    </row>
    <row r="24" spans="1:16" x14ac:dyDescent="0.2">
      <c r="A24" s="25"/>
      <c r="B24" s="8" t="str">
        <f>VLOOKUP($B$16,DISTRICT_RO[],9,0)</f>
        <v>Newark VSC</v>
      </c>
      <c r="C24" s="154">
        <f>IF($B24=" ","",IFERROR(INDEX(MMWR_RATING_RO_ROLLUP[],MATCH($B24,MMWR_RATING_RO_ROLLUP[MMWR_RATING_RO_ROLLUP],0),MATCH(C$9,MMWR_RATING_RO_ROLLUP[#Headers],0)),"ERROR"))</f>
        <v>834</v>
      </c>
      <c r="D24" s="155">
        <f>IF($B24=" ","",IFERROR(INDEX(MMWR_RATING_RO_ROLLUP[],MATCH($B24,MMWR_RATING_RO_ROLLUP[MMWR_RATING_RO_ROLLUP],0),MATCH(D$9,MMWR_RATING_RO_ROLLUP[#Headers],0)),"ERROR"))</f>
        <v>100.65827338130001</v>
      </c>
      <c r="E24" s="156">
        <f>IF($B24=" ","",IFERROR(INDEX(MMWR_RATING_RO_ROLLUP[],MATCH($B24,MMWR_RATING_RO_ROLLUP[MMWR_RATING_RO_ROLLUP],0),MATCH(E$9,MMWR_RATING_RO_ROLLUP[#Headers],0))/$C24,"ERROR"))</f>
        <v>0.36330935251798563</v>
      </c>
      <c r="F24" s="154">
        <f>IF($B24=" ","",IFERROR(INDEX(MMWR_RATING_RO_ROLLUP[],MATCH($B24,MMWR_RATING_RO_ROLLUP[MMWR_RATING_RO_ROLLUP],0),MATCH(F$9,MMWR_RATING_RO_ROLLUP[#Headers],0)),"ERROR"))</f>
        <v>72</v>
      </c>
      <c r="G24" s="154">
        <f>IF($B24=" ","",IFERROR(INDEX(MMWR_RATING_RO_ROLLUP[],MATCH($B24,MMWR_RATING_RO_ROLLUP[MMWR_RATING_RO_ROLLUP],0),MATCH(G$9,MMWR_RATING_RO_ROLLUP[#Headers],0)),"ERROR"))</f>
        <v>3414</v>
      </c>
      <c r="H24" s="155">
        <f>IF($B24=" ","",IFERROR(INDEX(MMWR_RATING_RO_ROLLUP[],MATCH($B24,MMWR_RATING_RO_ROLLUP[MMWR_RATING_RO_ROLLUP],0),MATCH(H$9,MMWR_RATING_RO_ROLLUP[#Headers],0)),"ERROR"))</f>
        <v>145.875</v>
      </c>
      <c r="I24" s="155">
        <f>IF($B24=" ","",IFERROR(INDEX(MMWR_RATING_RO_ROLLUP[],MATCH($B24,MMWR_RATING_RO_ROLLUP[MMWR_RATING_RO_ROLLUP],0),MATCH(I$9,MMWR_RATING_RO_ROLLUP[#Headers],0)),"ERROR"))</f>
        <v>138.40275336849999</v>
      </c>
      <c r="J24" s="157">
        <f>IF($B24=" ","",IFERROR(VLOOKUP($B24,MMWR_ACCURACY_RO[],MATCH(J$9,MMWR_ACCURACY_RO[#Headers],0),0),"ERROR"))</f>
        <v>0.95889169542834019</v>
      </c>
      <c r="K24" s="157">
        <f>IF($B24=" ","",IFERROR(VLOOKUP($B24,MMWR_ACCURACY_RO[],MATCH(K$9,MMWR_ACCURACY_RO[#Headers],0),0),"ERROR"))</f>
        <v>0.91289377289377294</v>
      </c>
      <c r="L24" s="157">
        <f>IF($B24=" ","",IFERROR(VLOOKUP($B24,MMWR_ACCURACY_RO[],MATCH(L$9,MMWR_ACCURACY_RO[#Headers],0),0),"ERROR"))</f>
        <v>0.90285723058971645</v>
      </c>
      <c r="M24" s="157">
        <f>IF($B24=" ","",IFERROR(VLOOKUP($B24,MMWR_ACCURACY_RO[],MATCH(M$9,MMWR_ACCURACY_RO[#Headers],0),0),"ERROR"))</f>
        <v>4.048194812254266E-2</v>
      </c>
      <c r="N24" s="157">
        <f>IF($B24=" ","",IFERROR(VLOOKUP($B24,MMWR_ACCURACY_RO[],MATCH(N$9,MMWR_ACCURACY_RO[#Headers],0),0),"ERROR"))</f>
        <v>0.8530292768055453</v>
      </c>
      <c r="O24" s="157">
        <f>IF($B24=" ","",IFERROR(VLOOKUP($B24,MMWR_ACCURACY_RO[],MATCH(O$9,MMWR_ACCURACY_RO[#Headers],0),0),"ERROR"))</f>
        <v>5.0260403379797224E-2</v>
      </c>
      <c r="P24" s="28"/>
    </row>
    <row r="25" spans="1:16" x14ac:dyDescent="0.2">
      <c r="A25" s="25"/>
      <c r="B25" s="8" t="str">
        <f>VLOOKUP($B$16,DISTRICT_RO[],10,0)</f>
        <v>Philadelphia VSC</v>
      </c>
      <c r="C25" s="154">
        <f>IF($B25=" ","",IFERROR(INDEX(MMWR_RATING_RO_ROLLUP[],MATCH($B25,MMWR_RATING_RO_ROLLUP[MMWR_RATING_RO_ROLLUP],0),MATCH(C$9,MMWR_RATING_RO_ROLLUP[#Headers],0)),"ERROR"))</f>
        <v>3107</v>
      </c>
      <c r="D25" s="155">
        <f>IF($B25=" ","",IFERROR(INDEX(MMWR_RATING_RO_ROLLUP[],MATCH($B25,MMWR_RATING_RO_ROLLUP[MMWR_RATING_RO_ROLLUP],0),MATCH(D$9,MMWR_RATING_RO_ROLLUP[#Headers],0)),"ERROR"))</f>
        <v>91.243321531999996</v>
      </c>
      <c r="E25" s="156">
        <f>IF($B25=" ","",IFERROR(INDEX(MMWR_RATING_RO_ROLLUP[],MATCH($B25,MMWR_RATING_RO_ROLLUP[MMWR_RATING_RO_ROLLUP],0),MATCH(E$9,MMWR_RATING_RO_ROLLUP[#Headers],0))/$C25,"ERROR"))</f>
        <v>0.25587383327969104</v>
      </c>
      <c r="F25" s="154">
        <f>IF($B25=" ","",IFERROR(INDEX(MMWR_RATING_RO_ROLLUP[],MATCH($B25,MMWR_RATING_RO_ROLLUP[MMWR_RATING_RO_ROLLUP],0),MATCH(F$9,MMWR_RATING_RO_ROLLUP[#Headers],0)),"ERROR"))</f>
        <v>267</v>
      </c>
      <c r="G25" s="154">
        <f>IF($B25=" ","",IFERROR(INDEX(MMWR_RATING_RO_ROLLUP[],MATCH($B25,MMWR_RATING_RO_ROLLUP[MMWR_RATING_RO_ROLLUP],0),MATCH(G$9,MMWR_RATING_RO_ROLLUP[#Headers],0)),"ERROR"))</f>
        <v>14742</v>
      </c>
      <c r="H25" s="155">
        <f>IF($B25=" ","",IFERROR(INDEX(MMWR_RATING_RO_ROLLUP[],MATCH($B25,MMWR_RATING_RO_ROLLUP[MMWR_RATING_RO_ROLLUP],0),MATCH(H$9,MMWR_RATING_RO_ROLLUP[#Headers],0)),"ERROR"))</f>
        <v>170.7790262172</v>
      </c>
      <c r="I25" s="155">
        <f>IF($B25=" ","",IFERROR(INDEX(MMWR_RATING_RO_ROLLUP[],MATCH($B25,MMWR_RATING_RO_ROLLUP[MMWR_RATING_RO_ROLLUP],0),MATCH(I$9,MMWR_RATING_RO_ROLLUP[#Headers],0)),"ERROR"))</f>
        <v>147.33618233620001</v>
      </c>
      <c r="J25" s="157">
        <f>IF($B25=" ","",IFERROR(VLOOKUP($B25,MMWR_ACCURACY_RO[],MATCH(J$9,MMWR_ACCURACY_RO[#Headers],0),0),"ERROR"))</f>
        <v>0.96524829097355025</v>
      </c>
      <c r="K25" s="157">
        <f>IF($B25=" ","",IFERROR(VLOOKUP($B25,MMWR_ACCURACY_RO[],MATCH(K$9,MMWR_ACCURACY_RO[#Headers],0),0),"ERROR"))</f>
        <v>0.89062186132815824</v>
      </c>
      <c r="L25" s="157">
        <f>IF($B25=" ","",IFERROR(VLOOKUP($B25,MMWR_ACCURACY_RO[],MATCH(L$9,MMWR_ACCURACY_RO[#Headers],0),0),"ERROR"))</f>
        <v>0.88562180252575506</v>
      </c>
      <c r="M25" s="157">
        <f>IF($B25=" ","",IFERROR(VLOOKUP($B25,MMWR_ACCURACY_RO[],MATCH(M$9,MMWR_ACCURACY_RO[#Headers],0),0),"ERROR"))</f>
        <v>4.6701474131648053E-2</v>
      </c>
      <c r="N25" s="157">
        <f>IF($B25=" ","",IFERROR(VLOOKUP($B25,MMWR_ACCURACY_RO[],MATCH(N$9,MMWR_ACCURACY_RO[#Headers],0),0),"ERROR"))</f>
        <v>0.87305664426188057</v>
      </c>
      <c r="O25" s="157">
        <f>IF($B25=" ","",IFERROR(VLOOKUP($B25,MMWR_ACCURACY_RO[],MATCH(O$9,MMWR_ACCURACY_RO[#Headers],0),0),"ERROR"))</f>
        <v>5.6317754816057289E-2</v>
      </c>
      <c r="P25" s="28"/>
    </row>
    <row r="26" spans="1:16" x14ac:dyDescent="0.2">
      <c r="A26" s="25"/>
      <c r="B26" s="8" t="str">
        <f>VLOOKUP($B$16,DISTRICT_RO[],11,0)</f>
        <v>Pittsburgh VSC</v>
      </c>
      <c r="C26" s="154">
        <f>IF($B26=" ","",IFERROR(INDEX(MMWR_RATING_RO_ROLLUP[],MATCH($B26,MMWR_RATING_RO_ROLLUP[MMWR_RATING_RO_ROLLUP],0),MATCH(C$9,MMWR_RATING_RO_ROLLUP[#Headers],0)),"ERROR"))</f>
        <v>746</v>
      </c>
      <c r="D26" s="155">
        <f>IF($B26=" ","",IFERROR(INDEX(MMWR_RATING_RO_ROLLUP[],MATCH($B26,MMWR_RATING_RO_ROLLUP[MMWR_RATING_RO_ROLLUP],0),MATCH(D$9,MMWR_RATING_RO_ROLLUP[#Headers],0)),"ERROR"))</f>
        <v>141.66085790880001</v>
      </c>
      <c r="E26" s="156">
        <f>IF($B26=" ","",IFERROR(INDEX(MMWR_RATING_RO_ROLLUP[],MATCH($B26,MMWR_RATING_RO_ROLLUP[MMWR_RATING_RO_ROLLUP],0),MATCH(E$9,MMWR_RATING_RO_ROLLUP[#Headers],0))/$C26,"ERROR"))</f>
        <v>0.50134048257372654</v>
      </c>
      <c r="F26" s="154">
        <f>IF($B26=" ","",IFERROR(INDEX(MMWR_RATING_RO_ROLLUP[],MATCH($B26,MMWR_RATING_RO_ROLLUP[MMWR_RATING_RO_ROLLUP],0),MATCH(F$9,MMWR_RATING_RO_ROLLUP[#Headers],0)),"ERROR"))</f>
        <v>272</v>
      </c>
      <c r="G26" s="154">
        <f>IF($B26=" ","",IFERROR(INDEX(MMWR_RATING_RO_ROLLUP[],MATCH($B26,MMWR_RATING_RO_ROLLUP[MMWR_RATING_RO_ROLLUP],0),MATCH(G$9,MMWR_RATING_RO_ROLLUP[#Headers],0)),"ERROR"))</f>
        <v>6552</v>
      </c>
      <c r="H26" s="155">
        <f>IF($B26=" ","",IFERROR(INDEX(MMWR_RATING_RO_ROLLUP[],MATCH($B26,MMWR_RATING_RO_ROLLUP[MMWR_RATING_RO_ROLLUP],0),MATCH(H$9,MMWR_RATING_RO_ROLLUP[#Headers],0)),"ERROR"))</f>
        <v>136.9154411765</v>
      </c>
      <c r="I26" s="155">
        <f>IF($B26=" ","",IFERROR(INDEX(MMWR_RATING_RO_ROLLUP[],MATCH($B26,MMWR_RATING_RO_ROLLUP[MMWR_RATING_RO_ROLLUP],0),MATCH(I$9,MMWR_RATING_RO_ROLLUP[#Headers],0)),"ERROR"))</f>
        <v>171.47252747249999</v>
      </c>
      <c r="J26" s="157">
        <f>IF($B26=" ","",IFERROR(VLOOKUP($B26,MMWR_ACCURACY_RO[],MATCH(J$9,MMWR_ACCURACY_RO[#Headers],0),0),"ERROR"))</f>
        <v>0.916412959582943</v>
      </c>
      <c r="K26" s="157">
        <f>IF($B26=" ","",IFERROR(VLOOKUP($B26,MMWR_ACCURACY_RO[],MATCH(K$9,MMWR_ACCURACY_RO[#Headers],0),0),"ERROR"))</f>
        <v>0.82760223323445981</v>
      </c>
      <c r="L26" s="157">
        <f>IF($B26=" ","",IFERROR(VLOOKUP($B26,MMWR_ACCURACY_RO[],MATCH(L$9,MMWR_ACCURACY_RO[#Headers],0),0),"ERROR"))</f>
        <v>0.88644527986633237</v>
      </c>
      <c r="M26" s="157">
        <f>IF($B26=" ","",IFERROR(VLOOKUP($B26,MMWR_ACCURACY_RO[],MATCH(M$9,MMWR_ACCURACY_RO[#Headers],0),0),"ERROR"))</f>
        <v>4.7298037825363085E-2</v>
      </c>
      <c r="N26" s="157">
        <f>IF($B26=" ","",IFERROR(VLOOKUP($B26,MMWR_ACCURACY_RO[],MATCH(N$9,MMWR_ACCURACY_RO[#Headers],0),0),"ERROR"))</f>
        <v>0.88805872578599843</v>
      </c>
      <c r="O26" s="157">
        <f>IF($B26=" ","",IFERROR(VLOOKUP($B26,MMWR_ACCURACY_RO[],MATCH(O$9,MMWR_ACCURACY_RO[#Headers],0),0),"ERROR"))</f>
        <v>5.70423698208333E-2</v>
      </c>
      <c r="P26" s="28"/>
    </row>
    <row r="27" spans="1:16" x14ac:dyDescent="0.2">
      <c r="A27" s="25"/>
      <c r="B27" s="8" t="str">
        <f>VLOOKUP($B$16,DISTRICT_RO[],12,0)</f>
        <v>Providence VSC</v>
      </c>
      <c r="C27" s="154">
        <f>IF($B27=" ","",IFERROR(INDEX(MMWR_RATING_RO_ROLLUP[],MATCH($B27,MMWR_RATING_RO_ROLLUP[MMWR_RATING_RO_ROLLUP],0),MATCH(C$9,MMWR_RATING_RO_ROLLUP[#Headers],0)),"ERROR"))</f>
        <v>1918</v>
      </c>
      <c r="D27" s="155">
        <f>IF($B27=" ","",IFERROR(INDEX(MMWR_RATING_RO_ROLLUP[],MATCH($B27,MMWR_RATING_RO_ROLLUP[MMWR_RATING_RO_ROLLUP],0),MATCH(D$9,MMWR_RATING_RO_ROLLUP[#Headers],0)),"ERROR"))</f>
        <v>53.391032325300003</v>
      </c>
      <c r="E27" s="156">
        <f>IF($B27=" ","",IFERROR(INDEX(MMWR_RATING_RO_ROLLUP[],MATCH($B27,MMWR_RATING_RO_ROLLUP[MMWR_RATING_RO_ROLLUP],0),MATCH(E$9,MMWR_RATING_RO_ROLLUP[#Headers],0))/$C27,"ERROR"))</f>
        <v>0.10636079249217935</v>
      </c>
      <c r="F27" s="154">
        <f>IF($B27=" ","",IFERROR(INDEX(MMWR_RATING_RO_ROLLUP[],MATCH($B27,MMWR_RATING_RO_ROLLUP[MMWR_RATING_RO_ROLLUP],0),MATCH(F$9,MMWR_RATING_RO_ROLLUP[#Headers],0)),"ERROR"))</f>
        <v>552</v>
      </c>
      <c r="G27" s="154">
        <f>IF($B27=" ","",IFERROR(INDEX(MMWR_RATING_RO_ROLLUP[],MATCH($B27,MMWR_RATING_RO_ROLLUP[MMWR_RATING_RO_ROLLUP],0),MATCH(G$9,MMWR_RATING_RO_ROLLUP[#Headers],0)),"ERROR"))</f>
        <v>15443</v>
      </c>
      <c r="H27" s="155">
        <f>IF($B27=" ","",IFERROR(INDEX(MMWR_RATING_RO_ROLLUP[],MATCH($B27,MMWR_RATING_RO_ROLLUP[MMWR_RATING_RO_ROLLUP],0),MATCH(H$9,MMWR_RATING_RO_ROLLUP[#Headers],0)),"ERROR"))</f>
        <v>47.452898550699999</v>
      </c>
      <c r="I27" s="155">
        <f>IF($B27=" ","",IFERROR(INDEX(MMWR_RATING_RO_ROLLUP[],MATCH($B27,MMWR_RATING_RO_ROLLUP[MMWR_RATING_RO_ROLLUP],0),MATCH(I$9,MMWR_RATING_RO_ROLLUP[#Headers],0)),"ERROR"))</f>
        <v>77.613287573700006</v>
      </c>
      <c r="J27" s="157">
        <f>IF($B27=" ","",IFERROR(VLOOKUP($B27,MMWR_ACCURACY_RO[],MATCH(J$9,MMWR_ACCURACY_RO[#Headers],0),0),"ERROR"))</f>
        <v>0.94409854269682336</v>
      </c>
      <c r="K27" s="157">
        <f>IF($B27=" ","",IFERROR(VLOOKUP($B27,MMWR_ACCURACY_RO[],MATCH(K$9,MMWR_ACCURACY_RO[#Headers],0),0),"ERROR"))</f>
        <v>0.83368196172102116</v>
      </c>
      <c r="L27" s="157">
        <f>IF($B27=" ","",IFERROR(VLOOKUP($B27,MMWR_ACCURACY_RO[],MATCH(L$9,MMWR_ACCURACY_RO[#Headers],0),0),"ERROR"))</f>
        <v>0.84433323077746281</v>
      </c>
      <c r="M27" s="157">
        <f>IF($B27=" ","",IFERROR(VLOOKUP($B27,MMWR_ACCURACY_RO[],MATCH(M$9,MMWR_ACCURACY_RO[#Headers],0),0),"ERROR"))</f>
        <v>6.2487798834523857E-2</v>
      </c>
      <c r="N27" s="157">
        <f>IF($B27=" ","",IFERROR(VLOOKUP($B27,MMWR_ACCURACY_RO[],MATCH(N$9,MMWR_ACCURACY_RO[#Headers],0),0),"ERROR"))</f>
        <v>0.92093018169490792</v>
      </c>
      <c r="O27" s="157">
        <f>IF($B27=" ","",IFERROR(VLOOKUP($B27,MMWR_ACCURACY_RO[],MATCH(O$9,MMWR_ACCURACY_RO[#Headers],0),0),"ERROR"))</f>
        <v>4.5996232418849772E-2</v>
      </c>
      <c r="P27" s="28"/>
    </row>
    <row r="28" spans="1:16" x14ac:dyDescent="0.2">
      <c r="A28" s="25"/>
      <c r="B28" s="8" t="str">
        <f>VLOOKUP($B$16,DISTRICT_RO[],13,0)</f>
        <v>Roanoke VSC</v>
      </c>
      <c r="C28" s="154">
        <f>IF($B28=" ","",IFERROR(INDEX(MMWR_RATING_RO_ROLLUP[],MATCH($B28,MMWR_RATING_RO_ROLLUP[MMWR_RATING_RO_ROLLUP],0),MATCH(C$9,MMWR_RATING_RO_ROLLUP[#Headers],0)),"ERROR"))</f>
        <v>2446</v>
      </c>
      <c r="D28" s="155">
        <f>IF($B28=" ","",IFERROR(INDEX(MMWR_RATING_RO_ROLLUP[],MATCH($B28,MMWR_RATING_RO_ROLLUP[MMWR_RATING_RO_ROLLUP],0),MATCH(D$9,MMWR_RATING_RO_ROLLUP[#Headers],0)),"ERROR"))</f>
        <v>93.497138184799994</v>
      </c>
      <c r="E28" s="156">
        <f>IF($B28=" ","",IFERROR(INDEX(MMWR_RATING_RO_ROLLUP[],MATCH($B28,MMWR_RATING_RO_ROLLUP[MMWR_RATING_RO_ROLLUP],0),MATCH(E$9,MMWR_RATING_RO_ROLLUP[#Headers],0))/$C28,"ERROR"))</f>
        <v>0.29476696647587897</v>
      </c>
      <c r="F28" s="154">
        <f>IF($B28=" ","",IFERROR(INDEX(MMWR_RATING_RO_ROLLUP[],MATCH($B28,MMWR_RATING_RO_ROLLUP[MMWR_RATING_RO_ROLLUP],0),MATCH(F$9,MMWR_RATING_RO_ROLLUP[#Headers],0)),"ERROR"))</f>
        <v>761</v>
      </c>
      <c r="G28" s="154">
        <f>IF($B28=" ","",IFERROR(INDEX(MMWR_RATING_RO_ROLLUP[],MATCH($B28,MMWR_RATING_RO_ROLLUP[MMWR_RATING_RO_ROLLUP],0),MATCH(G$9,MMWR_RATING_RO_ROLLUP[#Headers],0)),"ERROR"))</f>
        <v>20707</v>
      </c>
      <c r="H28" s="155">
        <f>IF($B28=" ","",IFERROR(INDEX(MMWR_RATING_RO_ROLLUP[],MATCH($B28,MMWR_RATING_RO_ROLLUP[MMWR_RATING_RO_ROLLUP],0),MATCH(H$9,MMWR_RATING_RO_ROLLUP[#Headers],0)),"ERROR"))</f>
        <v>116.3455978975</v>
      </c>
      <c r="I28" s="155">
        <f>IF($B28=" ","",IFERROR(INDEX(MMWR_RATING_RO_ROLLUP[],MATCH($B28,MMWR_RATING_RO_ROLLUP[MMWR_RATING_RO_ROLLUP],0),MATCH(I$9,MMWR_RATING_RO_ROLLUP[#Headers],0)),"ERROR"))</f>
        <v>132.3005746849</v>
      </c>
      <c r="J28" s="157">
        <f>IF($B28=" ","",IFERROR(VLOOKUP($B28,MMWR_ACCURACY_RO[],MATCH(J$9,MMWR_ACCURACY_RO[#Headers],0),0),"ERROR"))</f>
        <v>0.92823624278330585</v>
      </c>
      <c r="K28" s="157">
        <f>IF($B28=" ","",IFERROR(VLOOKUP($B28,MMWR_ACCURACY_RO[],MATCH(K$9,MMWR_ACCURACY_RO[#Headers],0),0),"ERROR"))</f>
        <v>0.85222899684993347</v>
      </c>
      <c r="L28" s="157">
        <f>IF($B28=" ","",IFERROR(VLOOKUP($B28,MMWR_ACCURACY_RO[],MATCH(L$9,MMWR_ACCURACY_RO[#Headers],0),0),"ERROR"))</f>
        <v>0.89036786946123114</v>
      </c>
      <c r="M28" s="157">
        <f>IF($B28=" ","",IFERROR(VLOOKUP($B28,MMWR_ACCURACY_RO[],MATCH(M$9,MMWR_ACCURACY_RO[#Headers],0),0),"ERROR"))</f>
        <v>5.0454225816718573E-2</v>
      </c>
      <c r="N28" s="157">
        <f>IF($B28=" ","",IFERROR(VLOOKUP($B28,MMWR_ACCURACY_RO[],MATCH(N$9,MMWR_ACCURACY_RO[#Headers],0),0),"ERROR"))</f>
        <v>0.89271539089904384</v>
      </c>
      <c r="O28" s="157">
        <f>IF($B28=" ","",IFERROR(VLOOKUP($B28,MMWR_ACCURACY_RO[],MATCH(O$9,MMWR_ACCURACY_RO[#Headers],0),0),"ERROR"))</f>
        <v>4.7497386328916986E-2</v>
      </c>
      <c r="P28" s="28"/>
    </row>
    <row r="29" spans="1:16" x14ac:dyDescent="0.2">
      <c r="A29" s="25"/>
      <c r="B29" s="8" t="str">
        <f>VLOOKUP($B$16,DISTRICT_RO[],14,0)</f>
        <v>Togus VSC</v>
      </c>
      <c r="C29" s="154">
        <f>IF($B29=" ","",IFERROR(INDEX(MMWR_RATING_RO_ROLLUP[],MATCH($B29,MMWR_RATING_RO_ROLLUP[MMWR_RATING_RO_ROLLUP],0),MATCH(C$9,MMWR_RATING_RO_ROLLUP[#Headers],0)),"ERROR"))</f>
        <v>1998</v>
      </c>
      <c r="D29" s="155">
        <f>IF($B29=" ","",IFERROR(INDEX(MMWR_RATING_RO_ROLLUP[],MATCH($B29,MMWR_RATING_RO_ROLLUP[MMWR_RATING_RO_ROLLUP],0),MATCH(D$9,MMWR_RATING_RO_ROLLUP[#Headers],0)),"ERROR"))</f>
        <v>71.646646646600004</v>
      </c>
      <c r="E29" s="156">
        <f>IF($B29=" ","",IFERROR(INDEX(MMWR_RATING_RO_ROLLUP[],MATCH($B29,MMWR_RATING_RO_ROLLUP[MMWR_RATING_RO_ROLLUP],0),MATCH(E$9,MMWR_RATING_RO_ROLLUP[#Headers],0))/$C29,"ERROR"))</f>
        <v>0.15815815815815815</v>
      </c>
      <c r="F29" s="154">
        <f>IF($B29=" ","",IFERROR(INDEX(MMWR_RATING_RO_ROLLUP[],MATCH($B29,MMWR_RATING_RO_ROLLUP[MMWR_RATING_RO_ROLLUP],0),MATCH(F$9,MMWR_RATING_RO_ROLLUP[#Headers],0)),"ERROR"))</f>
        <v>242</v>
      </c>
      <c r="G29" s="154">
        <f>IF($B29=" ","",IFERROR(INDEX(MMWR_RATING_RO_ROLLUP[],MATCH($B29,MMWR_RATING_RO_ROLLUP[MMWR_RATING_RO_ROLLUP],0),MATCH(G$9,MMWR_RATING_RO_ROLLUP[#Headers],0)),"ERROR"))</f>
        <v>10517</v>
      </c>
      <c r="H29" s="155">
        <f>IF($B29=" ","",IFERROR(INDEX(MMWR_RATING_RO_ROLLUP[],MATCH($B29,MMWR_RATING_RO_ROLLUP[MMWR_RATING_RO_ROLLUP],0),MATCH(H$9,MMWR_RATING_RO_ROLLUP[#Headers],0)),"ERROR"))</f>
        <v>86.714876033099998</v>
      </c>
      <c r="I29" s="155">
        <f>IF($B29=" ","",IFERROR(INDEX(MMWR_RATING_RO_ROLLUP[],MATCH($B29,MMWR_RATING_RO_ROLLUP[MMWR_RATING_RO_ROLLUP],0),MATCH(I$9,MMWR_RATING_RO_ROLLUP[#Headers],0)),"ERROR"))</f>
        <v>137.93077873920001</v>
      </c>
      <c r="J29" s="157">
        <f>IF($B29=" ","",IFERROR(VLOOKUP($B29,MMWR_ACCURACY_RO[],MATCH(J$9,MMWR_ACCURACY_RO[#Headers],0),0),"ERROR"))</f>
        <v>0.9834251730928032</v>
      </c>
      <c r="K29" s="157">
        <f>IF($B29=" ","",IFERROR(VLOOKUP($B29,MMWR_ACCURACY_RO[],MATCH(K$9,MMWR_ACCURACY_RO[#Headers],0),0),"ERROR"))</f>
        <v>0.91972011537228937</v>
      </c>
      <c r="L29" s="157">
        <f>IF($B29=" ","",IFERROR(VLOOKUP($B29,MMWR_ACCURACY_RO[],MATCH(L$9,MMWR_ACCURACY_RO[#Headers],0),0),"ERROR"))</f>
        <v>0.89195057996193516</v>
      </c>
      <c r="M29" s="157">
        <f>IF($B29=" ","",IFERROR(VLOOKUP($B29,MMWR_ACCURACY_RO[],MATCH(M$9,MMWR_ACCURACY_RO[#Headers],0),0),"ERROR"))</f>
        <v>5.1719027618099392E-2</v>
      </c>
      <c r="N29" s="157">
        <f>IF($B29=" ","",IFERROR(VLOOKUP($B29,MMWR_ACCURACY_RO[],MATCH(N$9,MMWR_ACCURACY_RO[#Headers],0),0),"ERROR"))</f>
        <v>0.94280648429584601</v>
      </c>
      <c r="O29" s="157">
        <f>IF($B29=" ","",IFERROR(VLOOKUP($B29,MMWR_ACCURACY_RO[],MATCH(O$9,MMWR_ACCURACY_RO[#Headers],0),0),"ERROR"))</f>
        <v>3.6210672572002951E-2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219</v>
      </c>
      <c r="D30" s="155">
        <f>IF($B30=" ","",IFERROR(INDEX(MMWR_RATING_RO_ROLLUP[],MATCH($B30,MMWR_RATING_RO_ROLLUP[MMWR_RATING_RO_ROLLUP],0),MATCH(D$9,MMWR_RATING_RO_ROLLUP[#Headers],0)),"ERROR"))</f>
        <v>113.0502283105</v>
      </c>
      <c r="E30" s="156">
        <f>IF($B30=" ","",IFERROR(INDEX(MMWR_RATING_RO_ROLLUP[],MATCH($B30,MMWR_RATING_RO_ROLLUP[MMWR_RATING_RO_ROLLUP],0),MATCH(E$9,MMWR_RATING_RO_ROLLUP[#Headers],0))/$C30,"ERROR"))</f>
        <v>0.39726027397260272</v>
      </c>
      <c r="F30" s="154">
        <f>IF($B30=" ","",IFERROR(INDEX(MMWR_RATING_RO_ROLLUP[],MATCH($B30,MMWR_RATING_RO_ROLLUP[MMWR_RATING_RO_ROLLUP],0),MATCH(F$9,MMWR_RATING_RO_ROLLUP[#Headers],0)),"ERROR"))</f>
        <v>70</v>
      </c>
      <c r="G30" s="154">
        <f>IF($B30=" ","",IFERROR(INDEX(MMWR_RATING_RO_ROLLUP[],MATCH($B30,MMWR_RATING_RO_ROLLUP[MMWR_RATING_RO_ROLLUP],0),MATCH(G$9,MMWR_RATING_RO_ROLLUP[#Headers],0)),"ERROR"))</f>
        <v>1312</v>
      </c>
      <c r="H30" s="155">
        <f>IF($B30=" ","",IFERROR(INDEX(MMWR_RATING_RO_ROLLUP[],MATCH($B30,MMWR_RATING_RO_ROLLUP[MMWR_RATING_RO_ROLLUP],0),MATCH(H$9,MMWR_RATING_RO_ROLLUP[#Headers],0)),"ERROR"))</f>
        <v>87.314285714299999</v>
      </c>
      <c r="I30" s="155">
        <f>IF($B30=" ","",IFERROR(INDEX(MMWR_RATING_RO_ROLLUP[],MATCH($B30,MMWR_RATING_RO_ROLLUP[MMWR_RATING_RO_ROLLUP],0),MATCH(I$9,MMWR_RATING_RO_ROLLUP[#Headers],0)),"ERROR"))</f>
        <v>148.68826219510001</v>
      </c>
      <c r="J30" s="157">
        <f>IF($B30=" ","",IFERROR(VLOOKUP($B30,MMWR_ACCURACY_RO[],MATCH(J$9,MMWR_ACCURACY_RO[#Headers],0),0),"ERROR"))</f>
        <v>0.92773128803492932</v>
      </c>
      <c r="K30" s="157">
        <f>IF($B30=" ","",IFERROR(VLOOKUP($B30,MMWR_ACCURACY_RO[],MATCH(K$9,MMWR_ACCURACY_RO[#Headers],0),0),"ERROR"))</f>
        <v>0.89017995656220905</v>
      </c>
      <c r="L30" s="157">
        <f>IF($B30=" ","",IFERROR(VLOOKUP($B30,MMWR_ACCURACY_RO[],MATCH(L$9,MMWR_ACCURACY_RO[#Headers],0),0),"ERROR"))</f>
        <v>0.844495277449823</v>
      </c>
      <c r="M30" s="157">
        <f>IF($B30=" ","",IFERROR(VLOOKUP($B30,MMWR_ACCURACY_RO[],MATCH(M$9,MMWR_ACCURACY_RO[#Headers],0),0),"ERROR"))</f>
        <v>5.0048646647757308E-2</v>
      </c>
      <c r="N30" s="157">
        <f>IF($B30=" ","",IFERROR(VLOOKUP($B30,MMWR_ACCURACY_RO[],MATCH(N$9,MMWR_ACCURACY_RO[#Headers],0),0),"ERROR"))</f>
        <v>0.8782871288947679</v>
      </c>
      <c r="O30" s="157">
        <f>IF($B30=" ","",IFERROR(VLOOKUP($B30,MMWR_ACCURACY_RO[],MATCH(O$9,MMWR_ACCURACY_RO[#Headers],0),0),"ERROR"))</f>
        <v>4.7552013771213882E-2</v>
      </c>
      <c r="P30" s="28"/>
    </row>
    <row r="31" spans="1:16" x14ac:dyDescent="0.2">
      <c r="A31" s="25"/>
      <c r="B31" s="8" t="str">
        <f>VLOOKUP($B$16,DISTRICT_RO[],16,0)</f>
        <v>Wilmington VSC</v>
      </c>
      <c r="C31" s="154">
        <f>IF($B31=" ","",IFERROR(INDEX(MMWR_RATING_RO_ROLLUP[],MATCH($B31,MMWR_RATING_RO_ROLLUP[MMWR_RATING_RO_ROLLUP],0),MATCH(C$9,MMWR_RATING_RO_ROLLUP[#Headers],0)),"ERROR"))</f>
        <v>271</v>
      </c>
      <c r="D31" s="155">
        <f>IF($B31=" ","",IFERROR(INDEX(MMWR_RATING_RO_ROLLUP[],MATCH($B31,MMWR_RATING_RO_ROLLUP[MMWR_RATING_RO_ROLLUP],0),MATCH(D$9,MMWR_RATING_RO_ROLLUP[#Headers],0)),"ERROR"))</f>
        <v>101.557195572</v>
      </c>
      <c r="E31" s="156">
        <f>IF($B31=" ","",IFERROR(INDEX(MMWR_RATING_RO_ROLLUP[],MATCH($B31,MMWR_RATING_RO_ROLLUP[MMWR_RATING_RO_ROLLUP],0),MATCH(E$9,MMWR_RATING_RO_ROLLUP[#Headers],0))/$C31,"ERROR"))</f>
        <v>0.33210332103321033</v>
      </c>
      <c r="F31" s="154">
        <f>IF($B31=" ","",IFERROR(INDEX(MMWR_RATING_RO_ROLLUP[],MATCH($B31,MMWR_RATING_RO_ROLLUP[MMWR_RATING_RO_ROLLUP],0),MATCH(F$9,MMWR_RATING_RO_ROLLUP[#Headers],0)),"ERROR"))</f>
        <v>49</v>
      </c>
      <c r="G31" s="154">
        <f>IF($B31=" ","",IFERROR(INDEX(MMWR_RATING_RO_ROLLUP[],MATCH($B31,MMWR_RATING_RO_ROLLUP[MMWR_RATING_RO_ROLLUP],0),MATCH(G$9,MMWR_RATING_RO_ROLLUP[#Headers],0)),"ERROR"))</f>
        <v>971</v>
      </c>
      <c r="H31" s="155">
        <f>IF($B31=" ","",IFERROR(INDEX(MMWR_RATING_RO_ROLLUP[],MATCH($B31,MMWR_RATING_RO_ROLLUP[MMWR_RATING_RO_ROLLUP],0),MATCH(H$9,MMWR_RATING_RO_ROLLUP[#Headers],0)),"ERROR"))</f>
        <v>137.30612244899999</v>
      </c>
      <c r="I31" s="155">
        <f>IF($B31=" ","",IFERROR(INDEX(MMWR_RATING_RO_ROLLUP[],MATCH($B31,MMWR_RATING_RO_ROLLUP[MMWR_RATING_RO_ROLLUP],0),MATCH(I$9,MMWR_RATING_RO_ROLLUP[#Headers],0)),"ERROR"))</f>
        <v>122.30587023690001</v>
      </c>
      <c r="J31" s="157">
        <f>IF($B31=" ","",IFERROR(VLOOKUP($B31,MMWR_ACCURACY_RO[],MATCH(J$9,MMWR_ACCURACY_RO[#Headers],0),0),"ERROR"))</f>
        <v>0.95052602792613083</v>
      </c>
      <c r="K31" s="157">
        <f>IF($B31=" ","",IFERROR(VLOOKUP($B31,MMWR_ACCURACY_RO[],MATCH(K$9,MMWR_ACCURACY_RO[#Headers],0),0),"ERROR"))</f>
        <v>0.94769874476987459</v>
      </c>
      <c r="L31" s="157">
        <f>IF($B31=" ","",IFERROR(VLOOKUP($B31,MMWR_ACCURACY_RO[],MATCH(L$9,MMWR_ACCURACY_RO[#Headers],0),0),"ERROR"))</f>
        <v>0.87049645585174185</v>
      </c>
      <c r="M31" s="157">
        <f>IF($B31=" ","",IFERROR(VLOOKUP($B31,MMWR_ACCURACY_RO[],MATCH(M$9,MMWR_ACCURACY_RO[#Headers],0),0),"ERROR"))</f>
        <v>4.6260906559825586E-2</v>
      </c>
      <c r="N31" s="157">
        <f>IF($B31=" ","",IFERROR(VLOOKUP($B31,MMWR_ACCURACY_RO[],MATCH(N$9,MMWR_ACCURACY_RO[#Headers],0),0),"ERROR"))</f>
        <v>0.8957557084169292</v>
      </c>
      <c r="O31" s="157">
        <f>IF($B31=" ","",IFERROR(VLOOKUP($B31,MMWR_ACCURACY_RO[],MATCH(O$9,MMWR_ACCURACY_RO[#Headers],0),0),"ERROR"))</f>
        <v>5.3502496213121163E-2</v>
      </c>
      <c r="P31" s="28"/>
    </row>
    <row r="32" spans="1:16" x14ac:dyDescent="0.2">
      <c r="A32" s="25"/>
      <c r="B32" s="8" t="str">
        <f>VLOOKUP($B$16,DISTRICT_RO[],17,0)</f>
        <v>Winston-Salem VSC</v>
      </c>
      <c r="C32" s="154">
        <f>IF($B32=" ","",IFERROR(INDEX(MMWR_RATING_RO_ROLLUP[],MATCH($B32,MMWR_RATING_RO_ROLLUP[MMWR_RATING_RO_ROLLUP],0),MATCH(C$9,MMWR_RATING_RO_ROLLUP[#Headers],0)),"ERROR"))</f>
        <v>3587</v>
      </c>
      <c r="D32" s="155">
        <f>IF($B32=" ","",IFERROR(INDEX(MMWR_RATING_RO_ROLLUP[],MATCH($B32,MMWR_RATING_RO_ROLLUP[MMWR_RATING_RO_ROLLUP],0),MATCH(D$9,MMWR_RATING_RO_ROLLUP[#Headers],0)),"ERROR"))</f>
        <v>104.04711458040001</v>
      </c>
      <c r="E32" s="156">
        <f>IF($B32=" ","",IFERROR(INDEX(MMWR_RATING_RO_ROLLUP[],MATCH($B32,MMWR_RATING_RO_ROLLUP[MMWR_RATING_RO_ROLLUP],0),MATCH(E$9,MMWR_RATING_RO_ROLLUP[#Headers],0))/$C32,"ERROR"))</f>
        <v>0.35795929746306104</v>
      </c>
      <c r="F32" s="154">
        <f>IF($B32=" ","",IFERROR(INDEX(MMWR_RATING_RO_ROLLUP[],MATCH($B32,MMWR_RATING_RO_ROLLUP[MMWR_RATING_RO_ROLLUP],0),MATCH(F$9,MMWR_RATING_RO_ROLLUP[#Headers],0)),"ERROR"))</f>
        <v>498</v>
      </c>
      <c r="G32" s="154">
        <f>IF($B32=" ","",IFERROR(INDEX(MMWR_RATING_RO_ROLLUP[],MATCH($B32,MMWR_RATING_RO_ROLLUP[MMWR_RATING_RO_ROLLUP],0),MATCH(G$9,MMWR_RATING_RO_ROLLUP[#Headers],0)),"ERROR"))</f>
        <v>19147</v>
      </c>
      <c r="H32" s="155">
        <f>IF($B32=" ","",IFERROR(INDEX(MMWR_RATING_RO_ROLLUP[],MATCH($B32,MMWR_RATING_RO_ROLLUP[MMWR_RATING_RO_ROLLUP],0),MATCH(H$9,MMWR_RATING_RO_ROLLUP[#Headers],0)),"ERROR"))</f>
        <v>141.82730923689999</v>
      </c>
      <c r="I32" s="155">
        <f>IF($B32=" ","",IFERROR(INDEX(MMWR_RATING_RO_ROLLUP[],MATCH($B32,MMWR_RATING_RO_ROLLUP[MMWR_RATING_RO_ROLLUP],0),MATCH(I$9,MMWR_RATING_RO_ROLLUP[#Headers],0)),"ERROR"))</f>
        <v>135.5713688829</v>
      </c>
      <c r="J32" s="157">
        <f>IF($B32=" ","",IFERROR(VLOOKUP($B32,MMWR_ACCURACY_RO[],MATCH(J$9,MMWR_ACCURACY_RO[#Headers],0),0),"ERROR"))</f>
        <v>0.9647268237319685</v>
      </c>
      <c r="K32" s="157">
        <f>IF($B32=" ","",IFERROR(VLOOKUP($B32,MMWR_ACCURACY_RO[],MATCH(K$9,MMWR_ACCURACY_RO[#Headers],0),0),"ERROR"))</f>
        <v>0.8540946168535859</v>
      </c>
      <c r="L32" s="157">
        <f>IF($B32=" ","",IFERROR(VLOOKUP($B32,MMWR_ACCURACY_RO[],MATCH(L$9,MMWR_ACCURACY_RO[#Headers],0),0),"ERROR"))</f>
        <v>0.85332556396750037</v>
      </c>
      <c r="M32" s="157">
        <f>IF($B32=" ","",IFERROR(VLOOKUP($B32,MMWR_ACCURACY_RO[],MATCH(M$9,MMWR_ACCURACY_RO[#Headers],0),0),"ERROR"))</f>
        <v>5.0195783285741979E-2</v>
      </c>
      <c r="N32" s="157">
        <f>IF($B32=" ","",IFERROR(VLOOKUP($B32,MMWR_ACCURACY_RO[],MATCH(N$9,MMWR_ACCURACY_RO[#Headers],0),0),"ERROR"))</f>
        <v>0.93580523331404075</v>
      </c>
      <c r="O32" s="157">
        <f>IF($B32=" ","",IFERROR(VLOOKUP($B32,MMWR_ACCURACY_RO[],MATCH(O$9,MMWR_ACCURACY_RO[#Headers],0),0),"ERROR"))</f>
        <v>4.1136772296727103E-2</v>
      </c>
      <c r="P32" s="28"/>
    </row>
    <row r="33" spans="1:16" x14ac:dyDescent="0.2">
      <c r="A33" s="25"/>
      <c r="B33" s="341" t="s">
        <v>733</v>
      </c>
      <c r="C33" s="342"/>
      <c r="D33" s="342"/>
      <c r="E33" s="342"/>
      <c r="F33" s="342"/>
      <c r="G33" s="342"/>
      <c r="H33" s="342"/>
      <c r="I33" s="342"/>
      <c r="J33" s="342"/>
      <c r="K33" s="342"/>
      <c r="L33" s="342"/>
      <c r="M33" s="342"/>
      <c r="N33" s="342"/>
      <c r="O33" s="342"/>
      <c r="P33" s="28"/>
    </row>
    <row r="34" spans="1:16" x14ac:dyDescent="0.2">
      <c r="A34" s="25"/>
      <c r="B34" s="11" t="s">
        <v>696</v>
      </c>
      <c r="C34" s="154">
        <f>IF($B34=" ","",IFERROR(INDEX(MMWR_RATING_RO_ROLLUP[],MATCH($B34,MMWR_RATING_RO_ROLLUP[MMWR_RATING_RO_ROLLUP],0),MATCH(C$9,MMWR_RATING_RO_ROLLUP[#Headers],0)),"ERROR"))</f>
        <v>28279</v>
      </c>
      <c r="D34" s="155">
        <f>IF($B34=" ","",IFERROR(INDEX(MMWR_RATING_RO_ROLLUP[],MATCH($B34,MMWR_RATING_RO_ROLLUP[MMWR_RATING_RO_ROLLUP],0),MATCH(D$9,MMWR_RATING_RO_ROLLUP[#Headers],0)),"ERROR"))</f>
        <v>66.381236960300001</v>
      </c>
      <c r="E34" s="156">
        <f>IF($B34=" ","",IFERROR(INDEX(MMWR_RATING_RO_ROLLUP[],MATCH($B34,MMWR_RATING_RO_ROLLUP[MMWR_RATING_RO_ROLLUP],0),MATCH(E$9,MMWR_RATING_RO_ROLLUP[#Headers],0))/$C34,"ERROR"))</f>
        <v>0.10392871035043671</v>
      </c>
      <c r="F34" s="154">
        <f>IF($B34=" ","",IFERROR(INDEX(MMWR_RATING_RO_ROLLUP[],MATCH($B34,MMWR_RATING_RO_ROLLUP[MMWR_RATING_RO_ROLLUP],0),MATCH(F$9,MMWR_RATING_RO_ROLLUP[#Headers],0)),"ERROR"))</f>
        <v>2465</v>
      </c>
      <c r="G34" s="154">
        <f>IF($B34=" ","",IFERROR(INDEX(MMWR_RATING_RO_ROLLUP[],MATCH($B34,MMWR_RATING_RO_ROLLUP[MMWR_RATING_RO_ROLLUP],0),MATCH(G$9,MMWR_RATING_RO_ROLLUP[#Headers],0)),"ERROR"))</f>
        <v>87910</v>
      </c>
      <c r="H34" s="155">
        <f>IF($B34=" ","",IFERROR(INDEX(MMWR_RATING_RO_ROLLUP[],MATCH($B34,MMWR_RATING_RO_ROLLUP[MMWR_RATING_RO_ROLLUP],0),MATCH(H$9,MMWR_RATING_RO_ROLLUP[#Headers],0)),"ERROR"))</f>
        <v>80.539959432000003</v>
      </c>
      <c r="I34" s="155">
        <f>IF($B34=" ","",IFERROR(INDEX(MMWR_RATING_RO_ROLLUP[],MATCH($B34,MMWR_RATING_RO_ROLLUP[MMWR_RATING_RO_ROLLUP],0),MATCH(I$9,MMWR_RATING_RO_ROLLUP[#Headers],0)),"ERROR"))</f>
        <v>77.352314867499999</v>
      </c>
      <c r="J34" s="42"/>
      <c r="K34" s="262">
        <f>IF($B34=" ","",IFERROR(VLOOKUP($B34,MMWR_ACCURACY_RO[],MATCH(K$50,MMWR_ACCURACY_RO[#Headers],0),0),"ERROR"))</f>
        <v>0.94363038612199224</v>
      </c>
      <c r="L34" s="262">
        <f>IF($B34=" ","",IFERROR(VLOOKUP($B34,MMWR_ACCURACY_RO[],MATCH(L$50,MMWR_ACCURACY_RO[#Headers],0),0),"ERROR"))</f>
        <v>0.95612000113095486</v>
      </c>
      <c r="M34" s="262">
        <f>IF($B34=" ","",IFERROR(VLOOKUP($B34,MMWR_ACCURACY_RO[],MATCH(M$50,MMWR_ACCURACY_RO[#Headers],0),0),"ERROR"))</f>
        <v>2.0074672505244421E-2</v>
      </c>
      <c r="N34" s="262">
        <f>IF($B34=" ","",IFERROR(VLOOKUP($B34,MMWR_ACCURACY_RO[],MATCH(N$50,MMWR_ACCURACY_RO[#Headers],0),0),"ERROR"))</f>
        <v>0.9611815990348711</v>
      </c>
      <c r="O34" s="262">
        <f>IF($B34=" ","",IFERROR(VLOOKUP($B34,MMWR_ACCURACY_RO[],MATCH(O$50,MMWR_ACCURACY_RO[#Headers],0),0),"ERROR"))</f>
        <v>2.1011337989334321E-2</v>
      </c>
      <c r="P34" s="28"/>
    </row>
    <row r="35" spans="1:16" x14ac:dyDescent="0.2">
      <c r="A35" s="25"/>
      <c r="B35" s="12" t="s">
        <v>210</v>
      </c>
      <c r="C35" s="154">
        <f>IF($B35=" ","",IFERROR(INDEX(MMWR_RATING_RO_ROLLUP[],MATCH($B35,MMWR_RATING_RO_ROLLUP[MMWR_RATING_RO_ROLLUP],0),MATCH(C$9,MMWR_RATING_RO_ROLLUP[#Headers],0)),"ERROR"))</f>
        <v>13273</v>
      </c>
      <c r="D35" s="155">
        <f>IF($B35=" ","",IFERROR(INDEX(MMWR_RATING_RO_ROLLUP[],MATCH($B35,MMWR_RATING_RO_ROLLUP[MMWR_RATING_RO_ROLLUP],0),MATCH(D$9,MMWR_RATING_RO_ROLLUP[#Headers],0)),"ERROR"))</f>
        <v>67.974911474400002</v>
      </c>
      <c r="E35" s="156">
        <f>IF($B35=" ","",IFERROR(INDEX(MMWR_RATING_RO_ROLLUP[],MATCH($B35,MMWR_RATING_RO_ROLLUP[MMWR_RATING_RO_ROLLUP],0),MATCH(E$9,MMWR_RATING_RO_ROLLUP[#Headers],0))/$C35,"ERROR"))</f>
        <v>0.10660739847811346</v>
      </c>
      <c r="F35" s="154">
        <f>IF($B35=" ","",IFERROR(INDEX(MMWR_RATING_RO_ROLLUP[],MATCH($B35,MMWR_RATING_RO_ROLLUP[MMWR_RATING_RO_ROLLUP],0),MATCH(F$9,MMWR_RATING_RO_ROLLUP[#Headers],0)),"ERROR"))</f>
        <v>937</v>
      </c>
      <c r="G35" s="154">
        <f>IF($B35=" ","",IFERROR(INDEX(MMWR_RATING_RO_ROLLUP[],MATCH($B35,MMWR_RATING_RO_ROLLUP[MMWR_RATING_RO_ROLLUP],0),MATCH(G$9,MMWR_RATING_RO_ROLLUP[#Headers],0)),"ERROR"))</f>
        <v>28479</v>
      </c>
      <c r="H35" s="155">
        <f>IF($B35=" ","",IFERROR(INDEX(MMWR_RATING_RO_ROLLUP[],MATCH($B35,MMWR_RATING_RO_ROLLUP[MMWR_RATING_RO_ROLLUP],0),MATCH(H$9,MMWR_RATING_RO_ROLLUP[#Headers],0)),"ERROR"))</f>
        <v>104.72998932759999</v>
      </c>
      <c r="I35" s="155">
        <f>IF($B35=" ","",IFERROR(INDEX(MMWR_RATING_RO_ROLLUP[],MATCH($B35,MMWR_RATING_RO_ROLLUP[MMWR_RATING_RO_ROLLUP],0),MATCH(I$9,MMWR_RATING_RO_ROLLUP[#Headers],0)),"ERROR"))</f>
        <v>96.627339443099999</v>
      </c>
      <c r="J35" s="42"/>
      <c r="K35" s="251">
        <f>IF($B35=" ","",IFERROR(VLOOKUP($B35,MMWR_ACCURACY_RO[],MATCH(K$50,MMWR_ACCURACY_RO[#Headers],0),0),"ERROR"))</f>
        <v>0.93776494845360825</v>
      </c>
      <c r="L35" s="251">
        <f>IF($B35=" ","",IFERROR(VLOOKUP($B35,MMWR_ACCURACY_RO[],MATCH(L$50,MMWR_ACCURACY_RO[#Headers],0),0),"ERROR"))</f>
        <v>0.9260273128657972</v>
      </c>
      <c r="M35" s="251">
        <f>IF($B35=" ","",IFERROR(VLOOKUP($B35,MMWR_ACCURACY_RO[],MATCH(M$50,MMWR_ACCURACY_RO[#Headers],0),0),"ERROR"))</f>
        <v>4.5416877527014565E-2</v>
      </c>
      <c r="N35" s="251">
        <f>IF($B35=" ","",IFERROR(VLOOKUP($B35,MMWR_ACCURACY_RO[],MATCH(N$50,MMWR_ACCURACY_RO[#Headers],0),0),"ERROR"))</f>
        <v>0.92250082247036713</v>
      </c>
      <c r="O35" s="251">
        <f>IF($B35=" ","",IFERROR(VLOOKUP($B35,MMWR_ACCURACY_RO[],MATCH(O$50,MMWR_ACCURACY_RO[#Headers],0),0),"ERROR"))</f>
        <v>5.0641099529277513E-2</v>
      </c>
      <c r="P35" s="28"/>
    </row>
    <row r="36" spans="1:16" x14ac:dyDescent="0.2">
      <c r="A36" s="43"/>
      <c r="B36" s="12" t="s">
        <v>209</v>
      </c>
      <c r="C36" s="154">
        <f>IF($B36=" ","",IFERROR(INDEX(MMWR_RATING_RO_ROLLUP[],MATCH($B36,MMWR_RATING_RO_ROLLUP[MMWR_RATING_RO_ROLLUP],0),MATCH(C$9,MMWR_RATING_RO_ROLLUP[#Headers],0)),"ERROR"))</f>
        <v>5914</v>
      </c>
      <c r="D36" s="155">
        <f>IF($B36=" ","",IFERROR(INDEX(MMWR_RATING_RO_ROLLUP[],MATCH($B36,MMWR_RATING_RO_ROLLUP[MMWR_RATING_RO_ROLLUP],0),MATCH(D$9,MMWR_RATING_RO_ROLLUP[#Headers],0)),"ERROR"))</f>
        <v>64.552756171799999</v>
      </c>
      <c r="E36" s="156">
        <f>IF($B36=" ","",IFERROR(INDEX(MMWR_RATING_RO_ROLLUP[],MATCH($B36,MMWR_RATING_RO_ROLLUP[MMWR_RATING_RO_ROLLUP],0),MATCH(E$9,MMWR_RATING_RO_ROLLUP[#Headers],0))/$C36,"ERROR"))</f>
        <v>0.11007778153533987</v>
      </c>
      <c r="F36" s="154">
        <f>IF($B36=" ","",IFERROR(INDEX(MMWR_RATING_RO_ROLLUP[],MATCH($B36,MMWR_RATING_RO_ROLLUP[MMWR_RATING_RO_ROLLUP],0),MATCH(F$9,MMWR_RATING_RO_ROLLUP[#Headers],0)),"ERROR"))</f>
        <v>787</v>
      </c>
      <c r="G36" s="154">
        <f>IF($B36=" ","",IFERROR(INDEX(MMWR_RATING_RO_ROLLUP[],MATCH($B36,MMWR_RATING_RO_ROLLUP[MMWR_RATING_RO_ROLLUP],0),MATCH(G$9,MMWR_RATING_RO_ROLLUP[#Headers],0)),"ERROR"))</f>
        <v>25322</v>
      </c>
      <c r="H36" s="155">
        <f>IF($B36=" ","",IFERROR(INDEX(MMWR_RATING_RO_ROLLUP[],MATCH($B36,MMWR_RATING_RO_ROLLUP[MMWR_RATING_RO_ROLLUP],0),MATCH(H$9,MMWR_RATING_RO_ROLLUP[#Headers],0)),"ERROR"))</f>
        <v>67.872935197000004</v>
      </c>
      <c r="I36" s="155">
        <f>IF($B36=" ","",IFERROR(INDEX(MMWR_RATING_RO_ROLLUP[],MATCH($B36,MMWR_RATING_RO_ROLLUP[MMWR_RATING_RO_ROLLUP],0),MATCH(I$9,MMWR_RATING_RO_ROLLUP[#Headers],0)),"ERROR"))</f>
        <v>70.889305742000005</v>
      </c>
      <c r="J36" s="42"/>
      <c r="K36" s="251">
        <f>IF($B36=" ","",IFERROR(VLOOKUP($B36,MMWR_ACCURACY_RO[],MATCH(K$50,MMWR_ACCURACY_RO[#Headers],0),0),"ERROR"))</f>
        <v>0.92716420630581386</v>
      </c>
      <c r="L36" s="251">
        <f>IF($B36=" ","",IFERROR(VLOOKUP($B36,MMWR_ACCURACY_RO[],MATCH(L$50,MMWR_ACCURACY_RO[#Headers],0),0),"ERROR"))</f>
        <v>0.94479202420663622</v>
      </c>
      <c r="M36" s="251">
        <f>IF($B36=" ","",IFERROR(VLOOKUP($B36,MMWR_ACCURACY_RO[],MATCH(M$50,MMWR_ACCURACY_RO[#Headers],0),0),"ERROR"))</f>
        <v>4.0818778048310876E-2</v>
      </c>
      <c r="N36" s="251">
        <f>IF($B36=" ","",IFERROR(VLOOKUP($B36,MMWR_ACCURACY_RO[],MATCH(N$50,MMWR_ACCURACY_RO[#Headers],0),0),"ERROR"))</f>
        <v>0.98578189527838345</v>
      </c>
      <c r="O36" s="251">
        <f>IF($B36=" ","",IFERROR(VLOOKUP($B36,MMWR_ACCURACY_RO[],MATCH(O$50,MMWR_ACCURACY_RO[#Headers],0),0),"ERROR"))</f>
        <v>1.6028747144983056E-2</v>
      </c>
      <c r="P36" s="28"/>
    </row>
    <row r="37" spans="1:16" x14ac:dyDescent="0.2">
      <c r="A37" s="25"/>
      <c r="B37" s="12" t="s">
        <v>212</v>
      </c>
      <c r="C37" s="154">
        <f>IF($B37=" ","",IFERROR(INDEX(MMWR_RATING_RO_ROLLUP[],MATCH($B37,MMWR_RATING_RO_ROLLUP[MMWR_RATING_RO_ROLLUP],0),MATCH(C$9,MMWR_RATING_RO_ROLLUP[#Headers],0)),"ERROR"))</f>
        <v>8331</v>
      </c>
      <c r="D37" s="155">
        <f>IF($B37=" ","",IFERROR(INDEX(MMWR_RATING_RO_ROLLUP[],MATCH($B37,MMWR_RATING_RO_ROLLUP[MMWR_RATING_RO_ROLLUP],0),MATCH(D$9,MMWR_RATING_RO_ROLLUP[#Headers],0)),"ERROR"))</f>
        <v>53.778658024199999</v>
      </c>
      <c r="E37" s="156">
        <f>IF($B37=" ","",IFERROR(INDEX(MMWR_RATING_RO_ROLLUP[],MATCH($B37,MMWR_RATING_RO_ROLLUP[MMWR_RATING_RO_ROLLUP],0),MATCH(E$9,MMWR_RATING_RO_ROLLUP[#Headers],0))/$C37,"ERROR"))</f>
        <v>5.6055695594766537E-2</v>
      </c>
      <c r="F37" s="154">
        <f>IF($B37=" ","",IFERROR(INDEX(MMWR_RATING_RO_ROLLUP[],MATCH($B37,MMWR_RATING_RO_ROLLUP[MMWR_RATING_RO_ROLLUP],0),MATCH(F$9,MMWR_RATING_RO_ROLLUP[#Headers],0)),"ERROR"))</f>
        <v>658</v>
      </c>
      <c r="G37" s="154">
        <f>IF($B37=" ","",IFERROR(INDEX(MMWR_RATING_RO_ROLLUP[],MATCH($B37,MMWR_RATING_RO_ROLLUP[MMWR_RATING_RO_ROLLUP],0),MATCH(G$9,MMWR_RATING_RO_ROLLUP[#Headers],0)),"ERROR"))</f>
        <v>31457</v>
      </c>
      <c r="H37" s="155">
        <f>IF($B37=" ","",IFERROR(INDEX(MMWR_RATING_RO_ROLLUP[],MATCH($B37,MMWR_RATING_RO_ROLLUP[MMWR_RATING_RO_ROLLUP],0),MATCH(H$9,MMWR_RATING_RO_ROLLUP[#Headers],0)),"ERROR"))</f>
        <v>65.427051671699999</v>
      </c>
      <c r="I37" s="155">
        <f>IF($B37=" ","",IFERROR(INDEX(MMWR_RATING_RO_ROLLUP[],MATCH($B37,MMWR_RATING_RO_ROLLUP[MMWR_RATING_RO_ROLLUP],0),MATCH(I$9,MMWR_RATING_RO_ROLLUP[#Headers],0)),"ERROR"))</f>
        <v>67.955685539000001</v>
      </c>
      <c r="J37" s="42"/>
      <c r="K37" s="251">
        <f>IF($B37=" ","",IFERROR(VLOOKUP($B37,MMWR_ACCURACY_RO[],MATCH(K$50,MMWR_ACCURACY_RO[#Headers],0),0),"ERROR"))</f>
        <v>0.96355114310576695</v>
      </c>
      <c r="L37" s="251">
        <f>IF($B37=" ","",IFERROR(VLOOKUP($B37,MMWR_ACCURACY_RO[],MATCH(L$50,MMWR_ACCURACY_RO[#Headers],0),0),"ERROR"))</f>
        <v>0.99161693533714201</v>
      </c>
      <c r="M37" s="251">
        <f>IF($B37=" ","",IFERROR(VLOOKUP($B37,MMWR_ACCURACY_RO[],MATCH(M$50,MMWR_ACCURACY_RO[#Headers],0),0),"ERROR"))</f>
        <v>1.2506047321108795E-2</v>
      </c>
      <c r="N37" s="251">
        <f>IF($B37=" ","",IFERROR(VLOOKUP($B37,MMWR_ACCURACY_RO[],MATCH(N$50,MMWR_ACCURACY_RO[#Headers],0),0),"ERROR"))</f>
        <v>0.98211606185882705</v>
      </c>
      <c r="O37" s="251">
        <f>IF($B37=" ","",IFERROR(VLOOKUP($B37,MMWR_ACCURACY_RO[],MATCH(O$50,MMWR_ACCURACY_RO[#Headers],0),0),"ERROR"))</f>
        <v>2.1682734415525998E-2</v>
      </c>
      <c r="P37" s="28"/>
    </row>
    <row r="38" spans="1:16" x14ac:dyDescent="0.2">
      <c r="A38" s="25"/>
      <c r="B38" s="13" t="s">
        <v>224</v>
      </c>
      <c r="C38" s="154">
        <f>IF($B38=" ","",IFERROR(INDEX(MMWR_RATING_RO_ROLLUP[],MATCH($B38,MMWR_RATING_RO_ROLLUP[MMWR_RATING_RO_ROLLUP],0),MATCH(C$9,MMWR_RATING_RO_ROLLUP[#Headers],0)),"ERROR"))</f>
        <v>761</v>
      </c>
      <c r="D38" s="155">
        <f>IF($B38=" ","",IFERROR(INDEX(MMWR_RATING_RO_ROLLUP[],MATCH($B38,MMWR_RATING_RO_ROLLUP[MMWR_RATING_RO_ROLLUP],0),MATCH(D$9,MMWR_RATING_RO_ROLLUP[#Headers],0)),"ERROR"))</f>
        <v>190.76084099869999</v>
      </c>
      <c r="E38" s="156">
        <f>IF($B38=" ","",IFERROR(INDEX(MMWR_RATING_RO_ROLLUP[],MATCH($B38,MMWR_RATING_RO_ROLLUP[MMWR_RATING_RO_ROLLUP],0),MATCH(E$9,MMWR_RATING_RO_ROLLUP[#Headers],0))/$C38,"ERROR"))</f>
        <v>0.53350854139290405</v>
      </c>
      <c r="F38" s="154">
        <f>IF($B38=" ","",IFERROR(INDEX(MMWR_RATING_RO_ROLLUP[],MATCH($B38,MMWR_RATING_RO_ROLLUP[MMWR_RATING_RO_ROLLUP],0),MATCH(F$9,MMWR_RATING_RO_ROLLUP[#Headers],0)),"ERROR"))</f>
        <v>83</v>
      </c>
      <c r="G38" s="154">
        <f>IF($B38=" ","",IFERROR(INDEX(MMWR_RATING_RO_ROLLUP[],MATCH($B38,MMWR_RATING_RO_ROLLUP[MMWR_RATING_RO_ROLLUP],0),MATCH(G$9,MMWR_RATING_RO_ROLLUP[#Headers],0)),"ERROR"))</f>
        <v>2652</v>
      </c>
      <c r="H38" s="155">
        <f>IF($B38=" ","",IFERROR(INDEX(MMWR_RATING_RO_ROLLUP[],MATCH($B38,MMWR_RATING_RO_ROLLUP[MMWR_RATING_RO_ROLLUP],0),MATCH(H$9,MMWR_RATING_RO_ROLLUP[#Headers],0)),"ERROR"))</f>
        <v>47.373493975899997</v>
      </c>
      <c r="I38" s="155">
        <f>IF($B38=" ","",IFERROR(INDEX(MMWR_RATING_RO_ROLLUP[],MATCH($B38,MMWR_RATING_RO_ROLLUP[MMWR_RATING_RO_ROLLUP],0),MATCH(I$9,MMWR_RATING_RO_ROLLUP[#Headers],0)),"ERROR"))</f>
        <v>43.533559577699997</v>
      </c>
      <c r="J38" s="42"/>
      <c r="K38" s="42"/>
      <c r="L38" s="42"/>
      <c r="M38" s="42"/>
      <c r="N38" s="42"/>
      <c r="O38" s="42"/>
      <c r="P38" s="28"/>
    </row>
    <row r="39" spans="1:16" x14ac:dyDescent="0.2">
      <c r="A39" s="25"/>
      <c r="B39" s="341" t="s">
        <v>916</v>
      </c>
      <c r="C39" s="342"/>
      <c r="D39" s="342"/>
      <c r="E39" s="342"/>
      <c r="F39" s="342"/>
      <c r="G39" s="342"/>
      <c r="H39" s="342"/>
      <c r="I39" s="342"/>
      <c r="J39" s="342"/>
      <c r="K39" s="342"/>
      <c r="L39" s="342"/>
      <c r="M39" s="342"/>
      <c r="N39" s="342"/>
      <c r="O39" s="342"/>
      <c r="P39" s="28"/>
    </row>
    <row r="40" spans="1:16" x14ac:dyDescent="0.2">
      <c r="A40" s="25"/>
      <c r="B40" s="44" t="s">
        <v>697</v>
      </c>
      <c r="C40" s="154">
        <f>IF($B40=" ","",IFERROR(INDEX(MMWR_RATING_RO_ROLLUP[],MATCH($B40,MMWR_RATING_RO_ROLLUP[MMWR_RATING_RO_ROLLUP],0),MATCH(C$9,MMWR_RATING_RO_ROLLUP[#Headers],0)),"ERROR"))</f>
        <v>8669</v>
      </c>
      <c r="D40" s="155">
        <f>IF($B40=" ","",IFERROR(INDEX(MMWR_RATING_RO_ROLLUP[],MATCH($B40,MMWR_RATING_RO_ROLLUP[MMWR_RATING_RO_ROLLUP],0),MATCH(D$9,MMWR_RATING_RO_ROLLUP[#Headers],0)),"ERROR"))</f>
        <v>83.424385742300004</v>
      </c>
      <c r="E40" s="156">
        <f>IF($B40=" ","",IFERROR(INDEX(MMWR_RATING_RO_ROLLUP[],MATCH($B40,MMWR_RATING_RO_ROLLUP[MMWR_RATING_RO_ROLLUP],0),MATCH(E$9,MMWR_RATING_RO_ROLLUP[#Headers],0))/$C40,"ERROR"))</f>
        <v>0.24212711962164032</v>
      </c>
      <c r="F40" s="154">
        <f>IF($B40=" ","",IFERROR(INDEX(MMWR_RATING_RO_ROLLUP[],MATCH($B40,MMWR_RATING_RO_ROLLUP[MMWR_RATING_RO_ROLLUP],0),MATCH(F$9,MMWR_RATING_RO_ROLLUP[#Headers],0)),"ERROR"))</f>
        <v>451</v>
      </c>
      <c r="G40" s="154">
        <f>IF($B40=" ","",IFERROR(INDEX(MMWR_RATING_RO_ROLLUP[],MATCH($B40,MMWR_RATING_RO_ROLLUP[MMWR_RATING_RO_ROLLUP],0),MATCH(G$9,MMWR_RATING_RO_ROLLUP[#Headers],0)),"ERROR"))</f>
        <v>14360</v>
      </c>
      <c r="H40" s="155">
        <f>IF($B40=" ","",IFERROR(INDEX(MMWR_RATING_RO_ROLLUP[],MATCH($B40,MMWR_RATING_RO_ROLLUP[MMWR_RATING_RO_ROLLUP],0),MATCH(H$9,MMWR_RATING_RO_ROLLUP[#Headers],0)),"ERROR"))</f>
        <v>163.99778270510001</v>
      </c>
      <c r="I40" s="155">
        <f>IF($B40=" ","",IFERROR(INDEX(MMWR_RATING_RO_ROLLUP[],MATCH($B40,MMWR_RATING_RO_ROLLUP[MMWR_RATING_RO_ROLLUP],0),MATCH(I$9,MMWR_RATING_RO_ROLLUP[#Headers],0)),"ERROR"))</f>
        <v>145.37520891360001</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888</v>
      </c>
      <c r="D41" s="155">
        <f>IF($B41=" ","",IFERROR(INDEX(MMWR_RATING_RO_ROLLUP[],MATCH($B41,MMWR_RATING_RO_ROLLUP[MMWR_RATING_RO_ROLLUP],0),MATCH(D$9,MMWR_RATING_RO_ROLLUP[#Headers],0)),"ERROR"))</f>
        <v>104.1216216216</v>
      </c>
      <c r="E41" s="156">
        <f>IF($B41=" ","",IFERROR(INDEX(MMWR_RATING_RO_ROLLUP[],MATCH($B41,MMWR_RATING_RO_ROLLUP[MMWR_RATING_RO_ROLLUP],0),MATCH(E$9,MMWR_RATING_RO_ROLLUP[#Headers],0))/$C41,"ERROR"))</f>
        <v>0.36148648648648651</v>
      </c>
      <c r="F41" s="154">
        <f>IF($B41=" ","",IFERROR(INDEX(MMWR_RATING_RO_ROLLUP[],MATCH($B41,MMWR_RATING_RO_ROLLUP[MMWR_RATING_RO_ROLLUP],0),MATCH(F$9,MMWR_RATING_RO_ROLLUP[#Headers],0)),"ERROR"))</f>
        <v>293</v>
      </c>
      <c r="G41" s="154">
        <f>IF($B41=" ","",IFERROR(INDEX(MMWR_RATING_RO_ROLLUP[],MATCH($B41,MMWR_RATING_RO_ROLLUP[MMWR_RATING_RO_ROLLUP],0),MATCH(G$9,MMWR_RATING_RO_ROLLUP[#Headers],0)),"ERROR"))</f>
        <v>6434</v>
      </c>
      <c r="H41" s="155">
        <f>IF($B41=" ","",IFERROR(INDEX(MMWR_RATING_RO_ROLLUP[],MATCH($B41,MMWR_RATING_RO_ROLLUP[MMWR_RATING_RO_ROLLUP],0),MATCH(H$9,MMWR_RATING_RO_ROLLUP[#Headers],0)),"ERROR"))</f>
        <v>162.1740614334</v>
      </c>
      <c r="I41" s="155">
        <f>IF($B41=" ","",IFERROR(INDEX(MMWR_RATING_RO_ROLLUP[],MATCH($B41,MMWR_RATING_RO_ROLLUP[MMWR_RATING_RO_ROLLUP],0),MATCH(I$9,MMWR_RATING_RO_ROLLUP[#Headers],0)),"ERROR"))</f>
        <v>131.69940938760001</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762</v>
      </c>
      <c r="D42" s="155">
        <f>IF($B42=" ","",IFERROR(INDEX(MMWR_RATING_RO_ROLLUP[],MATCH($B42,MMWR_RATING_RO_ROLLUP[MMWR_RATING_RO_ROLLUP],0),MATCH(D$9,MMWR_RATING_RO_ROLLUP[#Headers],0)),"ERROR"))</f>
        <v>134.89632545929999</v>
      </c>
      <c r="E42" s="156">
        <f>IF($B42=" ","",IFERROR(INDEX(MMWR_RATING_RO_ROLLUP[],MATCH($B42,MMWR_RATING_RO_ROLLUP[MMWR_RATING_RO_ROLLUP],0),MATCH(E$9,MMWR_RATING_RO_ROLLUP[#Headers],0))/$C42,"ERROR"))</f>
        <v>0.6889763779527559</v>
      </c>
      <c r="F42" s="154">
        <f>IF($B42=" ","",IFERROR(INDEX(MMWR_RATING_RO_ROLLUP[],MATCH($B42,MMWR_RATING_RO_ROLLUP[MMWR_RATING_RO_ROLLUP],0),MATCH(F$9,MMWR_RATING_RO_ROLLUP[#Headers],0)),"ERROR"))</f>
        <v>93</v>
      </c>
      <c r="G42" s="154">
        <f>IF($B42=" ","",IFERROR(INDEX(MMWR_RATING_RO_ROLLUP[],MATCH($B42,MMWR_RATING_RO_ROLLUP[MMWR_RATING_RO_ROLLUP],0),MATCH(G$9,MMWR_RATING_RO_ROLLUP[#Headers],0)),"ERROR"))</f>
        <v>5727</v>
      </c>
      <c r="H42" s="155">
        <f>IF($B42=" ","",IFERROR(INDEX(MMWR_RATING_RO_ROLLUP[],MATCH($B42,MMWR_RATING_RO_ROLLUP[MMWR_RATING_RO_ROLLUP],0),MATCH(H$9,MMWR_RATING_RO_ROLLUP[#Headers],0)),"ERROR"))</f>
        <v>197.05376344090001</v>
      </c>
      <c r="I42" s="155">
        <f>IF($B42=" ","",IFERROR(INDEX(MMWR_RATING_RO_ROLLUP[],MATCH($B42,MMWR_RATING_RO_ROLLUP[MMWR_RATING_RO_ROLLUP],0),MATCH(I$9,MMWR_RATING_RO_ROLLUP[#Headers],0)),"ERROR"))</f>
        <v>162.6083464292</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7019</v>
      </c>
      <c r="D43" s="155">
        <f>IF($B43=" ","",IFERROR(INDEX(MMWR_RATING_RO_ROLLUP[],MATCH($B43,MMWR_RATING_RO_ROLLUP[MMWR_RATING_RO_ROLLUP],0),MATCH(D$9,MMWR_RATING_RO_ROLLUP[#Headers],0)),"ERROR"))</f>
        <v>75.217979769199999</v>
      </c>
      <c r="E43" s="156">
        <f>IF($B43=" ","",IFERROR(INDEX(MMWR_RATING_RO_ROLLUP[],MATCH($B43,MMWR_RATING_RO_ROLLUP[MMWR_RATING_RO_ROLLUP],0),MATCH(E$9,MMWR_RATING_RO_ROLLUP[#Headers],0))/$C43,"ERROR"))</f>
        <v>0.17851545804245619</v>
      </c>
      <c r="F43" s="154">
        <f>IF($B43=" ","",IFERROR(INDEX(MMWR_RATING_RO_ROLLUP[],MATCH($B43,MMWR_RATING_RO_ROLLUP[MMWR_RATING_RO_ROLLUP],0),MATCH(F$9,MMWR_RATING_RO_ROLLUP[#Headers],0)),"ERROR"))</f>
        <v>65</v>
      </c>
      <c r="G43" s="154">
        <f>IF($B43=" ","",IFERROR(INDEX(MMWR_RATING_RO_ROLLUP[],MATCH($B43,MMWR_RATING_RO_ROLLUP[MMWR_RATING_RO_ROLLUP],0),MATCH(G$9,MMWR_RATING_RO_ROLLUP[#Headers],0)),"ERROR"))</f>
        <v>2199</v>
      </c>
      <c r="H43" s="155">
        <f>IF($B43=" ","",IFERROR(INDEX(MMWR_RATING_RO_ROLLUP[],MATCH($B43,MMWR_RATING_RO_ROLLUP[MMWR_RATING_RO_ROLLUP],0),MATCH(H$9,MMWR_RATING_RO_ROLLUP[#Headers],0)),"ERROR"))</f>
        <v>124.9230769231</v>
      </c>
      <c r="I43" s="155">
        <f>IF($B43=" ","",IFERROR(INDEX(MMWR_RATING_RO_ROLLUP[],MATCH($B43,MMWR_RATING_RO_ROLLUP[MMWR_RATING_RO_ROLLUP],0),MATCH(I$9,MMWR_RATING_RO_ROLLUP[#Headers],0)),"ERROR"))</f>
        <v>140.50750341060001</v>
      </c>
      <c r="J43" s="42"/>
      <c r="K43" s="42"/>
      <c r="L43" s="42"/>
      <c r="M43" s="42"/>
      <c r="N43" s="42"/>
      <c r="O43" s="42"/>
      <c r="P43" s="28"/>
    </row>
    <row r="44" spans="1:16" x14ac:dyDescent="0.2">
      <c r="A44" s="25"/>
      <c r="B44" s="341" t="s">
        <v>734</v>
      </c>
      <c r="C44" s="342"/>
      <c r="D44" s="342"/>
      <c r="E44" s="342"/>
      <c r="F44" s="342"/>
      <c r="G44" s="342"/>
      <c r="H44" s="342"/>
      <c r="I44" s="342"/>
      <c r="J44" s="342"/>
      <c r="K44" s="342"/>
      <c r="L44" s="342"/>
      <c r="M44" s="342"/>
      <c r="N44" s="342"/>
      <c r="O44" s="342"/>
      <c r="P44" s="28"/>
    </row>
    <row r="45" spans="1:16" x14ac:dyDescent="0.2">
      <c r="A45" s="25"/>
      <c r="B45" s="44" t="s">
        <v>695</v>
      </c>
      <c r="C45" s="154">
        <f>IF($B45=" ","",IFERROR(INDEX(MMWR_RATING_RO_ROLLUP[],MATCH($B45,MMWR_RATING_RO_ROLLUP[MMWR_RATING_RO_ROLLUP],0),MATCH(C$9,MMWR_RATING_RO_ROLLUP[#Headers],0)),"ERROR"))</f>
        <v>9057</v>
      </c>
      <c r="D45" s="155">
        <f>IF($B45=" ","",IFERROR(INDEX(MMWR_RATING_RO_ROLLUP[],MATCH($B45,MMWR_RATING_RO_ROLLUP[MMWR_RATING_RO_ROLLUP],0),MATCH(D$9,MMWR_RATING_RO_ROLLUP[#Headers],0)),"ERROR"))</f>
        <v>81.1107430717</v>
      </c>
      <c r="E45" s="156">
        <f>IF($B45=" ","",IFERROR(INDEX(MMWR_RATING_RO_ROLLUP[],MATCH($B45,MMWR_RATING_RO_ROLLUP[MMWR_RATING_RO_ROLLUP],0),MATCH(E$9,MMWR_RATING_RO_ROLLUP[#Headers],0))/$C45,"ERROR"))</f>
        <v>0.23694380037540025</v>
      </c>
      <c r="F45" s="154">
        <f>IF($B45=" ","",IFERROR(INDEX(MMWR_RATING_RO_ROLLUP[],MATCH($B45,MMWR_RATING_RO_ROLLUP[MMWR_RATING_RO_ROLLUP],0),MATCH(F$9,MMWR_RATING_RO_ROLLUP[#Headers],0)),"ERROR"))</f>
        <v>414</v>
      </c>
      <c r="G45" s="154">
        <f>IF($B45=" ","",IFERROR(INDEX(MMWR_RATING_RO_ROLLUP[],MATCH($B45,MMWR_RATING_RO_ROLLUP[MMWR_RATING_RO_ROLLUP],0),MATCH(G$9,MMWR_RATING_RO_ROLLUP[#Headers],0)),"ERROR"))</f>
        <v>16647</v>
      </c>
      <c r="H45" s="155">
        <f>IF($B45=" ","",IFERROR(INDEX(MMWR_RATING_RO_ROLLUP[],MATCH($B45,MMWR_RATING_RO_ROLLUP[MMWR_RATING_RO_ROLLUP],0),MATCH(H$9,MMWR_RATING_RO_ROLLUP[#Headers],0)),"ERROR"))</f>
        <v>175.31642512080001</v>
      </c>
      <c r="I45" s="155">
        <f>IF($B45=" ","",IFERROR(INDEX(MMWR_RATING_RO_ROLLUP[],MATCH($B45,MMWR_RATING_RO_ROLLUP[MMWR_RATING_RO_ROLLUP],0),MATCH(I$9,MMWR_RATING_RO_ROLLUP[#Headers],0)),"ERROR"))</f>
        <v>137.54640475759999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319</v>
      </c>
      <c r="D46" s="155">
        <f>IF($B46=" ","",IFERROR(INDEX(MMWR_RATING_RO_ROLLUP[],MATCH($B46,MMWR_RATING_RO_ROLLUP[MMWR_RATING_RO_ROLLUP],0),MATCH(D$9,MMWR_RATING_RO_ROLLUP[#Headers],0)),"ERROR"))</f>
        <v>134.57053291540001</v>
      </c>
      <c r="E46" s="156">
        <f>IF($B46=" ","",IFERROR(INDEX(MMWR_RATING_RO_ROLLUP[],MATCH($B46,MMWR_RATING_RO_ROLLUP[MMWR_RATING_RO_ROLLUP],0),MATCH(E$9,MMWR_RATING_RO_ROLLUP[#Headers],0))/$C46,"ERROR"))</f>
        <v>0.78369905956112851</v>
      </c>
      <c r="F46" s="154">
        <f>IF($B46=" ","",IFERROR(INDEX(MMWR_RATING_RO_ROLLUP[],MATCH($B46,MMWR_RATING_RO_ROLLUP[MMWR_RATING_RO_ROLLUP],0),MATCH(F$9,MMWR_RATING_RO_ROLLUP[#Headers],0)),"ERROR"))</f>
        <v>155</v>
      </c>
      <c r="G46" s="154">
        <f>IF($B46=" ","",IFERROR(INDEX(MMWR_RATING_RO_ROLLUP[],MATCH($B46,MMWR_RATING_RO_ROLLUP[MMWR_RATING_RO_ROLLUP],0),MATCH(G$9,MMWR_RATING_RO_ROLLUP[#Headers],0)),"ERROR"))</f>
        <v>7088</v>
      </c>
      <c r="H46" s="155">
        <f>IF($B46=" ","",IFERROR(INDEX(MMWR_RATING_RO_ROLLUP[],MATCH($B46,MMWR_RATING_RO_ROLLUP[MMWR_RATING_RO_ROLLUP],0),MATCH(H$9,MMWR_RATING_RO_ROLLUP[#Headers],0)),"ERROR"))</f>
        <v>179.89032258060001</v>
      </c>
      <c r="I46" s="155">
        <f>IF($B46=" ","",IFERROR(INDEX(MMWR_RATING_RO_ROLLUP[],MATCH($B46,MMWR_RATING_RO_ROLLUP[MMWR_RATING_RO_ROLLUP],0),MATCH(I$9,MMWR_RATING_RO_ROLLUP[#Headers],0)),"ERROR"))</f>
        <v>121.9221218962</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557</v>
      </c>
      <c r="D47" s="155">
        <f>IF($B47=" ","",IFERROR(INDEX(MMWR_RATING_RO_ROLLUP[],MATCH($B47,MMWR_RATING_RO_ROLLUP[MMWR_RATING_RO_ROLLUP],0),MATCH(D$9,MMWR_RATING_RO_ROLLUP[#Headers],0)),"ERROR"))</f>
        <v>129.81508078990001</v>
      </c>
      <c r="E47" s="156">
        <f>IF($B47=" ","",IFERROR(INDEX(MMWR_RATING_RO_ROLLUP[],MATCH($B47,MMWR_RATING_RO_ROLLUP[MMWR_RATING_RO_ROLLUP],0),MATCH(E$9,MMWR_RATING_RO_ROLLUP[#Headers],0))/$C47,"ERROR"))</f>
        <v>0.77737881508078999</v>
      </c>
      <c r="F47" s="154">
        <f>IF($B47=" ","",IFERROR(INDEX(MMWR_RATING_RO_ROLLUP[],MATCH($B47,MMWR_RATING_RO_ROLLUP[MMWR_RATING_RO_ROLLUP],0),MATCH(F$9,MMWR_RATING_RO_ROLLUP[#Headers],0)),"ERROR"))</f>
        <v>209</v>
      </c>
      <c r="G47" s="154">
        <f>IF($B47=" ","",IFERROR(INDEX(MMWR_RATING_RO_ROLLUP[],MATCH($B47,MMWR_RATING_RO_ROLLUP[MMWR_RATING_RO_ROLLUP],0),MATCH(G$9,MMWR_RATING_RO_ROLLUP[#Headers],0)),"ERROR"))</f>
        <v>6676</v>
      </c>
      <c r="H47" s="155">
        <f>IF($B47=" ","",IFERROR(INDEX(MMWR_RATING_RO_ROLLUP[],MATCH($B47,MMWR_RATING_RO_ROLLUP[MMWR_RATING_RO_ROLLUP],0),MATCH(H$9,MMWR_RATING_RO_ROLLUP[#Headers],0)),"ERROR"))</f>
        <v>187.9090909091</v>
      </c>
      <c r="I47" s="155">
        <f>IF($B47=" ","",IFERROR(INDEX(MMWR_RATING_RO_ROLLUP[],MATCH($B47,MMWR_RATING_RO_ROLLUP[MMWR_RATING_RO_ROLLUP],0),MATCH(I$9,MMWR_RATING_RO_ROLLUP[#Headers],0)),"ERROR"))</f>
        <v>153.9068304374</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8181</v>
      </c>
      <c r="D48" s="155">
        <f>IF($B48=" ","",IFERROR(INDEX(MMWR_RATING_RO_ROLLUP[],MATCH($B48,MMWR_RATING_RO_ROLLUP[MMWR_RATING_RO_ROLLUP],0),MATCH(D$9,MMWR_RATING_RO_ROLLUP[#Headers],0)),"ERROR"))</f>
        <v>75.710182129299994</v>
      </c>
      <c r="E48" s="156">
        <f>IF($B48=" ","",IFERROR(INDEX(MMWR_RATING_RO_ROLLUP[],MATCH($B48,MMWR_RATING_RO_ROLLUP[MMWR_RATING_RO_ROLLUP],0),MATCH(E$9,MMWR_RATING_RO_ROLLUP[#Headers],0))/$C48,"ERROR"))</f>
        <v>0.17882899401051217</v>
      </c>
      <c r="F48" s="154">
        <f>IF($B48=" ","",IFERROR(INDEX(MMWR_RATING_RO_ROLLUP[],MATCH($B48,MMWR_RATING_RO_ROLLUP[MMWR_RATING_RO_ROLLUP],0),MATCH(F$9,MMWR_RATING_RO_ROLLUP[#Headers],0)),"ERROR"))</f>
        <v>50</v>
      </c>
      <c r="G48" s="154">
        <f>IF($B48=" ","",IFERROR(INDEX(MMWR_RATING_RO_ROLLUP[],MATCH($B48,MMWR_RATING_RO_ROLLUP[MMWR_RATING_RO_ROLLUP],0),MATCH(G$9,MMWR_RATING_RO_ROLLUP[#Headers],0)),"ERROR"))</f>
        <v>2883</v>
      </c>
      <c r="H48" s="155">
        <f>IF($B48=" ","",IFERROR(INDEX(MMWR_RATING_RO_ROLLUP[],MATCH($B48,MMWR_RATING_RO_ROLLUP[MMWR_RATING_RO_ROLLUP],0),MATCH(H$9,MMWR_RATING_RO_ROLLUP[#Headers],0)),"ERROR"))</f>
        <v>108.5</v>
      </c>
      <c r="I48" s="155">
        <f>IF($B48=" ","",IFERROR(INDEX(MMWR_RATING_RO_ROLLUP[],MATCH($B48,MMWR_RATING_RO_ROLLUP[MMWR_RATING_RO_ROLLUP],0),MATCH(I$9,MMWR_RATING_RO_ROLLUP[#Headers],0)),"ERROR"))</f>
        <v>138.07457509540001</v>
      </c>
      <c r="J48" s="42"/>
      <c r="K48" s="42"/>
      <c r="L48" s="42"/>
      <c r="M48" s="42"/>
      <c r="N48" s="42"/>
      <c r="O48" s="42"/>
      <c r="P48" s="28"/>
    </row>
    <row r="49" spans="1:16" ht="15.75" x14ac:dyDescent="0.25">
      <c r="A49" s="25"/>
      <c r="B49" s="340" t="s">
        <v>1050</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May 07, 2016</v>
      </c>
      <c r="K3" s="359"/>
      <c r="L3" s="359"/>
      <c r="M3" s="360"/>
      <c r="N3" s="28"/>
    </row>
    <row r="4" spans="1:16" ht="51" customHeight="1" thickBot="1" x14ac:dyDescent="0.35">
      <c r="A4" s="30"/>
      <c r="B4" s="246" t="s">
        <v>455</v>
      </c>
      <c r="C4" s="361" t="s">
        <v>970</v>
      </c>
      <c r="D4" s="362"/>
      <c r="E4" s="362"/>
      <c r="F4" s="362"/>
      <c r="G4" s="362"/>
      <c r="H4" s="362"/>
      <c r="I4" s="362"/>
      <c r="J4" s="362"/>
      <c r="K4" s="362"/>
      <c r="L4" s="362"/>
      <c r="M4" s="363"/>
      <c r="N4" s="28"/>
      <c r="O4" s="22"/>
      <c r="P4" s="23"/>
    </row>
    <row r="5" spans="1:16" ht="27" customHeight="1" thickBot="1" x14ac:dyDescent="0.25">
      <c r="A5" s="30"/>
      <c r="B5" s="48"/>
      <c r="C5" s="364" t="s">
        <v>1041</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971</v>
      </c>
      <c r="K11" s="394"/>
      <c r="L11" s="394"/>
      <c r="M11" s="395"/>
      <c r="N11" s="28"/>
    </row>
    <row r="12" spans="1:16" x14ac:dyDescent="0.2">
      <c r="A12" s="25"/>
      <c r="B12" s="41" t="s">
        <v>729</v>
      </c>
      <c r="C12" s="154">
        <f>IF($B12=" ","",IFERROR(INDEX(MMWR_RATING_RO_ROLLUP[],MATCH($B12,MMWR_RATING_RO_ROLLUP[MMWR_RATING_RO_ROLLUP],0),MATCH(C$9,MMWR_RATING_RO_ROLLUP[#Headers],0)),"ERROR"))</f>
        <v>352858</v>
      </c>
      <c r="D12" s="155">
        <f>IF($B12=" ","",IFERROR(INDEX(MMWR_RATING_RO_ROLLUP[],MATCH($B12,MMWR_RATING_RO_ROLLUP[MMWR_RATING_RO_ROLLUP],0),MATCH(D$9,MMWR_RATING_RO_ROLLUP[#Headers],0)),"ERROR"))</f>
        <v>88.466003321399995</v>
      </c>
      <c r="E12" s="156">
        <f>IF($B12=" ","",IFERROR(INDEX(MMWR_RATING_RO_ROLLUP[],MATCH($B12,MMWR_RATING_RO_ROLLUP[MMWR_RATING_RO_ROLLUP],0),MATCH(E$9,MMWR_RATING_RO_ROLLUP[#Headers],0))/$C12,"ERROR"))</f>
        <v>0.21689178082968219</v>
      </c>
      <c r="F12" s="154">
        <f>IF($B12=" ","",IFERROR(INDEX(MMWR_RATING_RO_ROLLUP[],MATCH($B12,MMWR_RATING_RO_ROLLUP[MMWR_RATING_RO_ROLLUP],0),MATCH(F$9,MMWR_RATING_RO_ROLLUP[#Headers],0)),"ERROR"))</f>
        <v>23845</v>
      </c>
      <c r="G12" s="154">
        <f>IF($B12=" ","",IFERROR(INDEX(MMWR_RATING_RO_ROLLUP[],MATCH($B12,MMWR_RATING_RO_ROLLUP[MMWR_RATING_RO_ROLLUP],0),MATCH(G$9,MMWR_RATING_RO_ROLLUP[#Headers],0)),"ERROR"))</f>
        <v>764279</v>
      </c>
      <c r="H12" s="155">
        <f>IF($B12=" ","",IFERROR(INDEX(MMWR_RATING_RO_ROLLUP[],MATCH($B12,MMWR_RATING_RO_ROLLUP[MMWR_RATING_RO_ROLLUP],0),MATCH(H$9,MMWR_RATING_RO_ROLLUP[#Headers],0)),"ERROR"))</f>
        <v>112.5139442231</v>
      </c>
      <c r="I12" s="155">
        <f>IF($B12=" ","",IFERROR(INDEX(MMWR_RATING_RO_ROLLUP[],MATCH($B12,MMWR_RATING_RO_ROLLUP[MMWR_RATING_RO_ROLLUP],0),MATCH(I$9,MMWR_RATING_RO_ROLLUP[#Headers],0)),"ERROR"))</f>
        <v>124.01143953970001</v>
      </c>
      <c r="J12" s="42"/>
      <c r="K12" s="42"/>
      <c r="L12" s="42"/>
      <c r="M12" s="42"/>
      <c r="N12" s="28"/>
    </row>
    <row r="13" spans="1:16" x14ac:dyDescent="0.2">
      <c r="A13" s="25"/>
      <c r="B13" s="341" t="s">
        <v>732</v>
      </c>
      <c r="C13" s="342"/>
      <c r="D13" s="342"/>
      <c r="E13" s="342"/>
      <c r="F13" s="342"/>
      <c r="G13" s="342"/>
      <c r="H13" s="342"/>
      <c r="I13" s="342"/>
      <c r="J13" s="342"/>
      <c r="K13" s="342"/>
      <c r="L13" s="342"/>
      <c r="M13" s="392"/>
      <c r="N13" s="28"/>
    </row>
    <row r="14" spans="1:16" x14ac:dyDescent="0.2">
      <c r="A14" s="25"/>
      <c r="B14" s="41" t="s">
        <v>728</v>
      </c>
      <c r="C14" s="154">
        <f>IF($B14=" ","",IFERROR(INDEX(MMWR_RATING_RO_ROLLUP[],MATCH($B14,MMWR_RATING_RO_ROLLUP[MMWR_RATING_RO_ROLLUP],0),MATCH(C$9,MMWR_RATING_RO_ROLLUP[#Headers],0)),"ERROR"))</f>
        <v>306852</v>
      </c>
      <c r="D14" s="155">
        <f>IF($B14=" ","",IFERROR(INDEX(MMWR_RATING_RO_ROLLUP[],MATCH($B14,MMWR_RATING_RO_ROLLUP[MMWR_RATING_RO_ROLLUP],0),MATCH(D$9,MMWR_RATING_RO_ROLLUP[#Headers],0)),"ERROR"))</f>
        <v>90.859668504699997</v>
      </c>
      <c r="E14" s="156">
        <f>IF($B14=" ","",IFERROR(INDEX(MMWR_RATING_RO_ROLLUP[],MATCH($B14,MMWR_RATING_RO_ROLLUP[MMWR_RATING_RO_ROLLUP],0),MATCH(E$9,MMWR_RATING_RO_ROLLUP[#Headers],0))/$C14,"ERROR"))</f>
        <v>0.225994942187113</v>
      </c>
      <c r="F14" s="154">
        <f>IF($B14=" ","",IFERROR(INDEX(MMWR_RATING_RO_ROLLUP[],MATCH($B14,MMWR_RATING_RO_ROLLUP[MMWR_RATING_RO_ROLLUP],0),MATCH(F$9,MMWR_RATING_RO_ROLLUP[#Headers],0)),"ERROR"))</f>
        <v>20515</v>
      </c>
      <c r="G14" s="154">
        <f>IF($B14=" ","",IFERROR(INDEX(MMWR_RATING_RO_ROLLUP[],MATCH($B14,MMWR_RATING_RO_ROLLUP[MMWR_RATING_RO_ROLLUP],0),MATCH(G$9,MMWR_RATING_RO_ROLLUP[#Headers],0)),"ERROR"))</f>
        <v>645362</v>
      </c>
      <c r="H14" s="155">
        <f>IF($B14=" ","",IFERROR(INDEX(MMWR_RATING_RO_ROLLUP[],MATCH($B14,MMWR_RATING_RO_ROLLUP[MMWR_RATING_RO_ROLLUP],0),MATCH(H$9,MMWR_RATING_RO_ROLLUP[#Headers],0)),"ERROR"))</f>
        <v>113.9566171094</v>
      </c>
      <c r="I14" s="155">
        <f>IF($B14=" ","",IFERROR(INDEX(MMWR_RATING_RO_ROLLUP[],MATCH($B14,MMWR_RATING_RO_ROLLUP[MMWR_RATING_RO_ROLLUP],0),MATCH(I$9,MMWR_RATING_RO_ROLLUP[#Headers],0)),"ERROR"))</f>
        <v>129.54275894770001</v>
      </c>
      <c r="J14" s="42"/>
      <c r="K14" s="42"/>
      <c r="L14" s="42"/>
      <c r="M14" s="42"/>
      <c r="N14" s="28"/>
    </row>
    <row r="15" spans="1:16" x14ac:dyDescent="0.2">
      <c r="A15" s="25"/>
      <c r="B15" s="247" t="s">
        <v>369</v>
      </c>
      <c r="C15" s="154">
        <f>IF($B15=" ","",IFERROR(INDEX(MMWR_RATING_RO_ROLLUP[],MATCH($B15,MMWR_RATING_RO_ROLLUP[MMWR_RATING_RO_ROLLUP],0),MATCH(C$9,MMWR_RATING_RO_ROLLUP[#Headers],0)),"ERROR"))</f>
        <v>70877</v>
      </c>
      <c r="D15" s="155">
        <f>IF($B15=" ","",IFERROR(INDEX(MMWR_RATING_RO_ROLLUP[],MATCH($B15,MMWR_RATING_RO_ROLLUP[MMWR_RATING_RO_ROLLUP],0),MATCH(D$9,MMWR_RATING_RO_ROLLUP[#Headers],0)),"ERROR"))</f>
        <v>94.251858854100007</v>
      </c>
      <c r="E15" s="156">
        <f>IF($B15=" ","",IFERROR(INDEX(MMWR_RATING_RO_ROLLUP[],MATCH($B15,MMWR_RATING_RO_ROLLUP[MMWR_RATING_RO_ROLLUP],0),MATCH(E$9,MMWR_RATING_RO_ROLLUP[#Headers],0))/$C15,"ERROR"))</f>
        <v>0.24773904087362614</v>
      </c>
      <c r="F15" s="154">
        <f>IF($B15=" ","",IFERROR(INDEX(MMWR_RATING_RO_ROLLUP[],MATCH($B15,MMWR_RATING_RO_ROLLUP[MMWR_RATING_RO_ROLLUP],0),MATCH(F$9,MMWR_RATING_RO_ROLLUP[#Headers],0)),"ERROR"))</f>
        <v>4247</v>
      </c>
      <c r="G15" s="154">
        <f>IF($B15=" ","",IFERROR(INDEX(MMWR_RATING_RO_ROLLUP[],MATCH($B15,MMWR_RATING_RO_ROLLUP[MMWR_RATING_RO_ROLLUP],0),MATCH(G$9,MMWR_RATING_RO_ROLLUP[#Headers],0)),"ERROR"))</f>
        <v>139681</v>
      </c>
      <c r="H15" s="155">
        <f>IF($B15=" ","",IFERROR(INDEX(MMWR_RATING_RO_ROLLUP[],MATCH($B15,MMWR_RATING_RO_ROLLUP[MMWR_RATING_RO_ROLLUP],0),MATCH(H$9,MMWR_RATING_RO_ROLLUP[#Headers],0)),"ERROR"))</f>
        <v>114.6571697669</v>
      </c>
      <c r="I15" s="155">
        <f>IF($B15=" ","",IFERROR(INDEX(MMWR_RATING_RO_ROLLUP[],MATCH($B15,MMWR_RATING_RO_ROLLUP[MMWR_RATING_RO_ROLLUP],0),MATCH(I$9,MMWR_RATING_RO_ROLLUP[#Headers],0)),"ERROR"))</f>
        <v>131.78014189469999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4393</v>
      </c>
      <c r="D16" s="155">
        <f>IF($B16=" ","",IFERROR(INDEX(MMWR_RATING_RO_ROLLUP[],MATCH($B16,MMWR_RATING_RO_ROLLUP[MMWR_RATING_RO_ROLLUP],0),MATCH(D$9,MMWR_RATING_RO_ROLLUP[#Headers],0)),"ERROR"))</f>
        <v>103.3935806966</v>
      </c>
      <c r="E16" s="156">
        <f>IF($B16=" ","",IFERROR(INDEX(MMWR_RATING_RO_ROLLUP[],MATCH($B16,MMWR_RATING_RO_ROLLUP[MMWR_RATING_RO_ROLLUP],0),MATCH(E$9,MMWR_RATING_RO_ROLLUP[#Headers],0))/$C16,"ERROR"))</f>
        <v>0.26314591395401776</v>
      </c>
      <c r="F16" s="154">
        <f>IF($B16=" ","",IFERROR(INDEX(MMWR_RATING_RO_ROLLUP[],MATCH($B16,MMWR_RATING_RO_ROLLUP[MMWR_RATING_RO_ROLLUP],0),MATCH(F$9,MMWR_RATING_RO_ROLLUP[#Headers],0)),"ERROR"))</f>
        <v>280</v>
      </c>
      <c r="G16" s="154">
        <f>IF($B16=" ","",IFERROR(INDEX(MMWR_RATING_RO_ROLLUP[],MATCH($B16,MMWR_RATING_RO_ROLLUP[MMWR_RATING_RO_ROLLUP],0),MATCH(G$9,MMWR_RATING_RO_ROLLUP[#Headers],0)),"ERROR"))</f>
        <v>9125</v>
      </c>
      <c r="H16" s="155">
        <f>IF($B16=" ","",IFERROR(INDEX(MMWR_RATING_RO_ROLLUP[],MATCH($B16,MMWR_RATING_RO_ROLLUP[MMWR_RATING_RO_ROLLUP],0),MATCH(H$9,MMWR_RATING_RO_ROLLUP[#Headers],0)),"ERROR"))</f>
        <v>137.69285714290001</v>
      </c>
      <c r="I16" s="155">
        <f>IF($B16=" ","",IFERROR(INDEX(MMWR_RATING_RO_ROLLUP[],MATCH($B16,MMWR_RATING_RO_ROLLUP[MMWR_RATING_RO_ROLLUP],0),MATCH(I$9,MMWR_RATING_RO_ROLLUP[#Headers],0)),"ERROR"))</f>
        <v>143.5083835616</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3517</v>
      </c>
      <c r="D17" s="155">
        <f>IF($B17=" ","",IFERROR(INDEX(MMWR_RATING_RO_ROLLUP[],MATCH($B17,MMWR_RATING_RO_ROLLUP[MMWR_RATING_RO_ROLLUP],0),MATCH(D$9,MMWR_RATING_RO_ROLLUP[#Headers],0)),"ERROR"))</f>
        <v>86.597384134199999</v>
      </c>
      <c r="E17" s="156">
        <f>IF($B17=" ","",IFERROR(INDEX(MMWR_RATING_RO_ROLLUP[],MATCH($B17,MMWR_RATING_RO_ROLLUP[MMWR_RATING_RO_ROLLUP],0),MATCH(E$9,MMWR_RATING_RO_ROLLUP[#Headers],0))/$C17,"ERROR"))</f>
        <v>0.21552459482513506</v>
      </c>
      <c r="F17" s="154">
        <f>IF($B17=" ","",IFERROR(INDEX(MMWR_RATING_RO_ROLLUP[],MATCH($B17,MMWR_RATING_RO_ROLLUP[MMWR_RATING_RO_ROLLUP],0),MATCH(F$9,MMWR_RATING_RO_ROLLUP[#Headers],0)),"ERROR"))</f>
        <v>266</v>
      </c>
      <c r="G17" s="154">
        <f>IF($B17=" ","",IFERROR(INDEX(MMWR_RATING_RO_ROLLUP[],MATCH($B17,MMWR_RATING_RO_ROLLUP[MMWR_RATING_RO_ROLLUP],0),MATCH(G$9,MMWR_RATING_RO_ROLLUP[#Headers],0)),"ERROR"))</f>
        <v>6869</v>
      </c>
      <c r="H17" s="155">
        <f>IF($B17=" ","",IFERROR(INDEX(MMWR_RATING_RO_ROLLUP[],MATCH($B17,MMWR_RATING_RO_ROLLUP[MMWR_RATING_RO_ROLLUP],0),MATCH(H$9,MMWR_RATING_RO_ROLLUP[#Headers],0)),"ERROR"))</f>
        <v>114.42857142859999</v>
      </c>
      <c r="I17" s="155">
        <f>IF($B17=" ","",IFERROR(INDEX(MMWR_RATING_RO_ROLLUP[],MATCH($B17,MMWR_RATING_RO_ROLLUP[MMWR_RATING_RO_ROLLUP],0),MATCH(I$9,MMWR_RATING_RO_ROLLUP[#Headers],0)),"ERROR"))</f>
        <v>132.22681613040001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3693</v>
      </c>
      <c r="D18" s="155">
        <f>IF($B18=" ","",IFERROR(INDEX(MMWR_RATING_RO_ROLLUP[],MATCH($B18,MMWR_RATING_RO_ROLLUP[MMWR_RATING_RO_ROLLUP],0),MATCH(D$9,MMWR_RATING_RO_ROLLUP[#Headers],0)),"ERROR"))</f>
        <v>85.770647170299995</v>
      </c>
      <c r="E18" s="156">
        <f>IF($B18=" ","",IFERROR(INDEX(MMWR_RATING_RO_ROLLUP[],MATCH($B18,MMWR_RATING_RO_ROLLUP[MMWR_RATING_RO_ROLLUP],0),MATCH(E$9,MMWR_RATING_RO_ROLLUP[#Headers],0))/$C18,"ERROR"))</f>
        <v>0.215001353912808</v>
      </c>
      <c r="F18" s="154">
        <f>IF($B18=" ","",IFERROR(INDEX(MMWR_RATING_RO_ROLLUP[],MATCH($B18,MMWR_RATING_RO_ROLLUP[MMWR_RATING_RO_ROLLUP],0),MATCH(F$9,MMWR_RATING_RO_ROLLUP[#Headers],0)),"ERROR"))</f>
        <v>222</v>
      </c>
      <c r="G18" s="154">
        <f>IF($B18=" ","",IFERROR(INDEX(MMWR_RATING_RO_ROLLUP[],MATCH($B18,MMWR_RATING_RO_ROLLUP[MMWR_RATING_RO_ROLLUP],0),MATCH(G$9,MMWR_RATING_RO_ROLLUP[#Headers],0)),"ERROR"))</f>
        <v>7831</v>
      </c>
      <c r="H18" s="155">
        <f>IF($B18=" ","",IFERROR(INDEX(MMWR_RATING_RO_ROLLUP[],MATCH($B18,MMWR_RATING_RO_ROLLUP[MMWR_RATING_RO_ROLLUP],0),MATCH(H$9,MMWR_RATING_RO_ROLLUP[#Headers],0)),"ERROR"))</f>
        <v>96.490990991000004</v>
      </c>
      <c r="I18" s="155">
        <f>IF($B18=" ","",IFERROR(INDEX(MMWR_RATING_RO_ROLLUP[],MATCH($B18,MMWR_RATING_RO_ROLLUP[MMWR_RATING_RO_ROLLUP],0),MATCH(I$9,MMWR_RATING_RO_ROLLUP[#Headers],0)),"ERROR"))</f>
        <v>136.87306857359999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1723</v>
      </c>
      <c r="D19" s="155">
        <f>IF($B19=" ","",IFERROR(INDEX(MMWR_RATING_RO_ROLLUP[],MATCH($B19,MMWR_RATING_RO_ROLLUP[MMWR_RATING_RO_ROLLUP],0),MATCH(D$9,MMWR_RATING_RO_ROLLUP[#Headers],0)),"ERROR"))</f>
        <v>87.133488102100003</v>
      </c>
      <c r="E19" s="156">
        <f>IF($B19=" ","",IFERROR(INDEX(MMWR_RATING_RO_ROLLUP[],MATCH($B19,MMWR_RATING_RO_ROLLUP[MMWR_RATING_RO_ROLLUP],0),MATCH(E$9,MMWR_RATING_RO_ROLLUP[#Headers],0))/$C19,"ERROR"))</f>
        <v>0.21648287869994196</v>
      </c>
      <c r="F19" s="154">
        <f>IF($B19=" ","",IFERROR(INDEX(MMWR_RATING_RO_ROLLUP[],MATCH($B19,MMWR_RATING_RO_ROLLUP[MMWR_RATING_RO_ROLLUP],0),MATCH(F$9,MMWR_RATING_RO_ROLLUP[#Headers],0)),"ERROR"))</f>
        <v>122</v>
      </c>
      <c r="G19" s="154">
        <f>IF($B19=" ","",IFERROR(INDEX(MMWR_RATING_RO_ROLLUP[],MATCH($B19,MMWR_RATING_RO_ROLLUP[MMWR_RATING_RO_ROLLUP],0),MATCH(G$9,MMWR_RATING_RO_ROLLUP[#Headers],0)),"ERROR"))</f>
        <v>3958</v>
      </c>
      <c r="H19" s="155">
        <f>IF($B19=" ","",IFERROR(INDEX(MMWR_RATING_RO_ROLLUP[],MATCH($B19,MMWR_RATING_RO_ROLLUP[MMWR_RATING_RO_ROLLUP],0),MATCH(H$9,MMWR_RATING_RO_ROLLUP[#Headers],0)),"ERROR"))</f>
        <v>88.180327868899994</v>
      </c>
      <c r="I19" s="155">
        <f>IF($B19=" ","",IFERROR(INDEX(MMWR_RATING_RO_ROLLUP[],MATCH($B19,MMWR_RATING_RO_ROLLUP[MMWR_RATING_RO_ROLLUP],0),MATCH(I$9,MMWR_RATING_RO_ROLLUP[#Headers],0)),"ERROR"))</f>
        <v>114.59878726629999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2796</v>
      </c>
      <c r="D20" s="155">
        <f>IF($B20=" ","",IFERROR(INDEX(MMWR_RATING_RO_ROLLUP[],MATCH($B20,MMWR_RATING_RO_ROLLUP[MMWR_RATING_RO_ROLLUP],0),MATCH(D$9,MMWR_RATING_RO_ROLLUP[#Headers],0)),"ERROR"))</f>
        <v>78.832975679499995</v>
      </c>
      <c r="E20" s="156">
        <f>IF($B20=" ","",IFERROR(INDEX(MMWR_RATING_RO_ROLLUP[],MATCH($B20,MMWR_RATING_RO_ROLLUP[MMWR_RATING_RO_ROLLUP],0),MATCH(E$9,MMWR_RATING_RO_ROLLUP[#Headers],0))/$C20,"ERROR"))</f>
        <v>0.18884120171673821</v>
      </c>
      <c r="F20" s="154">
        <f>IF($B20=" ","",IFERROR(INDEX(MMWR_RATING_RO_ROLLUP[],MATCH($B20,MMWR_RATING_RO_ROLLUP[MMWR_RATING_RO_ROLLUP],0),MATCH(F$9,MMWR_RATING_RO_ROLLUP[#Headers],0)),"ERROR"))</f>
        <v>210</v>
      </c>
      <c r="G20" s="154">
        <f>IF($B20=" ","",IFERROR(INDEX(MMWR_RATING_RO_ROLLUP[],MATCH($B20,MMWR_RATING_RO_ROLLUP[MMWR_RATING_RO_ROLLUP],0),MATCH(G$9,MMWR_RATING_RO_ROLLUP[#Headers],0)),"ERROR"))</f>
        <v>5238</v>
      </c>
      <c r="H20" s="155">
        <f>IF($B20=" ","",IFERROR(INDEX(MMWR_RATING_RO_ROLLUP[],MATCH($B20,MMWR_RATING_RO_ROLLUP[MMWR_RATING_RO_ROLLUP],0),MATCH(H$9,MMWR_RATING_RO_ROLLUP[#Headers],0)),"ERROR"))</f>
        <v>116.319047619</v>
      </c>
      <c r="I20" s="155">
        <f>IF($B20=" ","",IFERROR(INDEX(MMWR_RATING_RO_ROLLUP[],MATCH($B20,MMWR_RATING_RO_ROLLUP[MMWR_RATING_RO_ROLLUP],0),MATCH(I$9,MMWR_RATING_RO_ROLLUP[#Headers],0)),"ERROR"))</f>
        <v>118.3766704849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1122</v>
      </c>
      <c r="D21" s="155">
        <f>IF($B21=" ","",IFERROR(INDEX(MMWR_RATING_RO_ROLLUP[],MATCH($B21,MMWR_RATING_RO_ROLLUP[MMWR_RATING_RO_ROLLUP],0),MATCH(D$9,MMWR_RATING_RO_ROLLUP[#Headers],0)),"ERROR"))</f>
        <v>71.012477718400007</v>
      </c>
      <c r="E21" s="156">
        <f>IF($B21=" ","",IFERROR(INDEX(MMWR_RATING_RO_ROLLUP[],MATCH($B21,MMWR_RATING_RO_ROLLUP[MMWR_RATING_RO_ROLLUP],0),MATCH(E$9,MMWR_RATING_RO_ROLLUP[#Headers],0))/$C21,"ERROR"))</f>
        <v>0.14349376114081996</v>
      </c>
      <c r="F21" s="154">
        <f>IF($B21=" ","",IFERROR(INDEX(MMWR_RATING_RO_ROLLUP[],MATCH($B21,MMWR_RATING_RO_ROLLUP[MMWR_RATING_RO_ROLLUP],0),MATCH(F$9,MMWR_RATING_RO_ROLLUP[#Headers],0)),"ERROR"))</f>
        <v>78</v>
      </c>
      <c r="G21" s="154">
        <f>IF($B21=" ","",IFERROR(INDEX(MMWR_RATING_RO_ROLLUP[],MATCH($B21,MMWR_RATING_RO_ROLLUP[MMWR_RATING_RO_ROLLUP],0),MATCH(G$9,MMWR_RATING_RO_ROLLUP[#Headers],0)),"ERROR"))</f>
        <v>2422</v>
      </c>
      <c r="H21" s="155">
        <f>IF($B21=" ","",IFERROR(INDEX(MMWR_RATING_RO_ROLLUP[],MATCH($B21,MMWR_RATING_RO_ROLLUP[MMWR_RATING_RO_ROLLUP],0),MATCH(H$9,MMWR_RATING_RO_ROLLUP[#Headers],0)),"ERROR"))</f>
        <v>105.3205128205</v>
      </c>
      <c r="I21" s="155">
        <f>IF($B21=" ","",IFERROR(INDEX(MMWR_RATING_RO_ROLLUP[],MATCH($B21,MMWR_RATING_RO_ROLLUP[MMWR_RATING_RO_ROLLUP],0),MATCH(I$9,MMWR_RATING_RO_ROLLUP[#Headers],0)),"ERROR"))</f>
        <v>132.3249380677</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4957</v>
      </c>
      <c r="D22" s="155">
        <f>IF($B22=" ","",IFERROR(INDEX(MMWR_RATING_RO_ROLLUP[],MATCH($B22,MMWR_RATING_RO_ROLLUP[MMWR_RATING_RO_ROLLUP],0),MATCH(D$9,MMWR_RATING_RO_ROLLUP[#Headers],0)),"ERROR"))</f>
        <v>99.733508170299999</v>
      </c>
      <c r="E22" s="156">
        <f>IF($B22=" ","",IFERROR(INDEX(MMWR_RATING_RO_ROLLUP[],MATCH($B22,MMWR_RATING_RO_ROLLUP[MMWR_RATING_RO_ROLLUP],0),MATCH(E$9,MMWR_RATING_RO_ROLLUP[#Headers],0))/$C22,"ERROR"))</f>
        <v>0.26467621545289488</v>
      </c>
      <c r="F22" s="154">
        <f>IF($B22=" ","",IFERROR(INDEX(MMWR_RATING_RO_ROLLUP[],MATCH($B22,MMWR_RATING_RO_ROLLUP[MMWR_RATING_RO_ROLLUP],0),MATCH(F$9,MMWR_RATING_RO_ROLLUP[#Headers],0)),"ERROR"))</f>
        <v>174</v>
      </c>
      <c r="G22" s="154">
        <f>IF($B22=" ","",IFERROR(INDEX(MMWR_RATING_RO_ROLLUP[],MATCH($B22,MMWR_RATING_RO_ROLLUP[MMWR_RATING_RO_ROLLUP],0),MATCH(G$9,MMWR_RATING_RO_ROLLUP[#Headers],0)),"ERROR"))</f>
        <v>8674</v>
      </c>
      <c r="H22" s="155">
        <f>IF($B22=" ","",IFERROR(INDEX(MMWR_RATING_RO_ROLLUP[],MATCH($B22,MMWR_RATING_RO_ROLLUP[MMWR_RATING_RO_ROLLUP],0),MATCH(H$9,MMWR_RATING_RO_ROLLUP[#Headers],0)),"ERROR"))</f>
        <v>140.7931034483</v>
      </c>
      <c r="I22" s="155">
        <f>IF($B22=" ","",IFERROR(INDEX(MMWR_RATING_RO_ROLLUP[],MATCH($B22,MMWR_RATING_RO_ROLLUP[MMWR_RATING_RO_ROLLUP],0),MATCH(I$9,MMWR_RATING_RO_ROLLUP[#Headers],0)),"ERROR"))</f>
        <v>135.7113211898</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2823</v>
      </c>
      <c r="D23" s="155">
        <f>IF($B23=" ","",IFERROR(INDEX(MMWR_RATING_RO_ROLLUP[],MATCH($B23,MMWR_RATING_RO_ROLLUP[MMWR_RATING_RO_ROLLUP],0),MATCH(D$9,MMWR_RATING_RO_ROLLUP[#Headers],0)),"ERROR"))</f>
        <v>89.920297555800005</v>
      </c>
      <c r="E23" s="156">
        <f>IF($B23=" ","",IFERROR(INDEX(MMWR_RATING_RO_ROLLUP[],MATCH($B23,MMWR_RATING_RO_ROLLUP[MMWR_RATING_RO_ROLLUP],0),MATCH(E$9,MMWR_RATING_RO_ROLLUP[#Headers],0))/$C23,"ERROR"))</f>
        <v>0.22387530995394969</v>
      </c>
      <c r="F23" s="154">
        <f>IF($B23=" ","",IFERROR(INDEX(MMWR_RATING_RO_ROLLUP[],MATCH($B23,MMWR_RATING_RO_ROLLUP[MMWR_RATING_RO_ROLLUP],0),MATCH(F$9,MMWR_RATING_RO_ROLLUP[#Headers],0)),"ERROR"))</f>
        <v>128</v>
      </c>
      <c r="G23" s="154">
        <f>IF($B23=" ","",IFERROR(INDEX(MMWR_RATING_RO_ROLLUP[],MATCH($B23,MMWR_RATING_RO_ROLLUP[MMWR_RATING_RO_ROLLUP],0),MATCH(G$9,MMWR_RATING_RO_ROLLUP[#Headers],0)),"ERROR"))</f>
        <v>4782</v>
      </c>
      <c r="H23" s="155">
        <f>IF($B23=" ","",IFERROR(INDEX(MMWR_RATING_RO_ROLLUP[],MATCH($B23,MMWR_RATING_RO_ROLLUP[MMWR_RATING_RO_ROLLUP],0),MATCH(H$9,MMWR_RATING_RO_ROLLUP[#Headers],0)),"ERROR"))</f>
        <v>108.03125</v>
      </c>
      <c r="I23" s="155">
        <f>IF($B23=" ","",IFERROR(INDEX(MMWR_RATING_RO_ROLLUP[],MATCH($B23,MMWR_RATING_RO_ROLLUP[MMWR_RATING_RO_ROLLUP],0),MATCH(I$9,MMWR_RATING_RO_ROLLUP[#Headers],0)),"ERROR"))</f>
        <v>137.8360518611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8446</v>
      </c>
      <c r="D24" s="155">
        <f>IF($B24=" ","",IFERROR(INDEX(MMWR_RATING_RO_ROLLUP[],MATCH($B24,MMWR_RATING_RO_ROLLUP[MMWR_RATING_RO_ROLLUP],0),MATCH(D$9,MMWR_RATING_RO_ROLLUP[#Headers],0)),"ERROR"))</f>
        <v>102.1669429316</v>
      </c>
      <c r="E24" s="156">
        <f>IF($B24=" ","",IFERROR(INDEX(MMWR_RATING_RO_ROLLUP[],MATCH($B24,MMWR_RATING_RO_ROLLUP[MMWR_RATING_RO_ROLLUP],0),MATCH(E$9,MMWR_RATING_RO_ROLLUP[#Headers],0))/$C24,"ERROR"))</f>
        <v>0.27433104428131661</v>
      </c>
      <c r="F24" s="154">
        <f>IF($B24=" ","",IFERROR(INDEX(MMWR_RATING_RO_ROLLUP[],MATCH($B24,MMWR_RATING_RO_ROLLUP[MMWR_RATING_RO_ROLLUP],0),MATCH(F$9,MMWR_RATING_RO_ROLLUP[#Headers],0)),"ERROR"))</f>
        <v>252</v>
      </c>
      <c r="G24" s="154">
        <f>IF($B24=" ","",IFERROR(INDEX(MMWR_RATING_RO_ROLLUP[],MATCH($B24,MMWR_RATING_RO_ROLLUP[MMWR_RATING_RO_ROLLUP],0),MATCH(G$9,MMWR_RATING_RO_ROLLUP[#Headers],0)),"ERROR"))</f>
        <v>14200</v>
      </c>
      <c r="H24" s="155">
        <f>IF($B24=" ","",IFERROR(INDEX(MMWR_RATING_RO_ROLLUP[],MATCH($B24,MMWR_RATING_RO_ROLLUP[MMWR_RATING_RO_ROLLUP],0),MATCH(H$9,MMWR_RATING_RO_ROLLUP[#Headers],0)),"ERROR"))</f>
        <v>186.29761904759999</v>
      </c>
      <c r="I24" s="155">
        <f>IF($B24=" ","",IFERROR(INDEX(MMWR_RATING_RO_ROLLUP[],MATCH($B24,MMWR_RATING_RO_ROLLUP[MMWR_RATING_RO_ROLLUP],0),MATCH(I$9,MMWR_RATING_RO_ROLLUP[#Headers],0)),"ERROR"))</f>
        <v>149.25725352110001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4844</v>
      </c>
      <c r="D25" s="155">
        <f>IF($B25=" ","",IFERROR(INDEX(MMWR_RATING_RO_ROLLUP[],MATCH($B25,MMWR_RATING_RO_ROLLUP[MMWR_RATING_RO_ROLLUP],0),MATCH(D$9,MMWR_RATING_RO_ROLLUP[#Headers],0)),"ERROR"))</f>
        <v>112.8893476466</v>
      </c>
      <c r="E25" s="156">
        <f>IF($B25=" ","",IFERROR(INDEX(MMWR_RATING_RO_ROLLUP[],MATCH($B25,MMWR_RATING_RO_ROLLUP[MMWR_RATING_RO_ROLLUP],0),MATCH(E$9,MMWR_RATING_RO_ROLLUP[#Headers],0))/$C25,"ERROR"))</f>
        <v>0.32968620974401319</v>
      </c>
      <c r="F25" s="154">
        <f>IF($B25=" ","",IFERROR(INDEX(MMWR_RATING_RO_ROLLUP[],MATCH($B25,MMWR_RATING_RO_ROLLUP[MMWR_RATING_RO_ROLLUP],0),MATCH(F$9,MMWR_RATING_RO_ROLLUP[#Headers],0)),"ERROR"))</f>
        <v>210</v>
      </c>
      <c r="G25" s="154">
        <f>IF($B25=" ","",IFERROR(INDEX(MMWR_RATING_RO_ROLLUP[],MATCH($B25,MMWR_RATING_RO_ROLLUP[MMWR_RATING_RO_ROLLUP],0),MATCH(G$9,MMWR_RATING_RO_ROLLUP[#Headers],0)),"ERROR"))</f>
        <v>7853</v>
      </c>
      <c r="H25" s="155">
        <f>IF($B25=" ","",IFERROR(INDEX(MMWR_RATING_RO_ROLLUP[],MATCH($B25,MMWR_RATING_RO_ROLLUP[MMWR_RATING_RO_ROLLUP],0),MATCH(H$9,MMWR_RATING_RO_ROLLUP[#Headers],0)),"ERROR"))</f>
        <v>136.80476190479999</v>
      </c>
      <c r="I25" s="155">
        <f>IF($B25=" ","",IFERROR(INDEX(MMWR_RATING_RO_ROLLUP[],MATCH($B25,MMWR_RATING_RO_ROLLUP[MMWR_RATING_RO_ROLLUP],0),MATCH(I$9,MMWR_RATING_RO_ROLLUP[#Headers],0)),"ERROR"))</f>
        <v>157.3666114861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2750</v>
      </c>
      <c r="D26" s="155">
        <f>IF($B26=" ","",IFERROR(INDEX(MMWR_RATING_RO_ROLLUP[],MATCH($B26,MMWR_RATING_RO_ROLLUP[MMWR_RATING_RO_ROLLUP],0),MATCH(D$9,MMWR_RATING_RO_ROLLUP[#Headers],0)),"ERROR"))</f>
        <v>61.4676363636</v>
      </c>
      <c r="E26" s="156">
        <f>IF($B26=" ","",IFERROR(INDEX(MMWR_RATING_RO_ROLLUP[],MATCH($B26,MMWR_RATING_RO_ROLLUP[MMWR_RATING_RO_ROLLUP],0),MATCH(E$9,MMWR_RATING_RO_ROLLUP[#Headers],0))/$C26,"ERROR"))</f>
        <v>0.14618181818181819</v>
      </c>
      <c r="F26" s="154">
        <f>IF($B26=" ","",IFERROR(INDEX(MMWR_RATING_RO_ROLLUP[],MATCH($B26,MMWR_RATING_RO_ROLLUP[MMWR_RATING_RO_ROLLUP],0),MATCH(F$9,MMWR_RATING_RO_ROLLUP[#Headers],0)),"ERROR"))</f>
        <v>469</v>
      </c>
      <c r="G26" s="154">
        <f>IF($B26=" ","",IFERROR(INDEX(MMWR_RATING_RO_ROLLUP[],MATCH($B26,MMWR_RATING_RO_ROLLUP[MMWR_RATING_RO_ROLLUP],0),MATCH(G$9,MMWR_RATING_RO_ROLLUP[#Headers],0)),"ERROR"))</f>
        <v>12875</v>
      </c>
      <c r="H26" s="155">
        <f>IF($B26=" ","",IFERROR(INDEX(MMWR_RATING_RO_ROLLUP[],MATCH($B26,MMWR_RATING_RO_ROLLUP[MMWR_RATING_RO_ROLLUP],0),MATCH(H$9,MMWR_RATING_RO_ROLLUP[#Headers],0)),"ERROR"))</f>
        <v>41.880597014899998</v>
      </c>
      <c r="I26" s="155">
        <f>IF($B26=" ","",IFERROR(INDEX(MMWR_RATING_RO_ROLLUP[],MATCH($B26,MMWR_RATING_RO_ROLLUP[MMWR_RATING_RO_ROLLUP],0),MATCH(I$9,MMWR_RATING_RO_ROLLUP[#Headers],0)),"ERROR"))</f>
        <v>58.132116504899997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10273</v>
      </c>
      <c r="D27" s="155">
        <f>IF($B27=" ","",IFERROR(INDEX(MMWR_RATING_RO_ROLLUP[],MATCH($B27,MMWR_RATING_RO_ROLLUP[MMWR_RATING_RO_ROLLUP],0),MATCH(D$9,MMWR_RATING_RO_ROLLUP[#Headers],0)),"ERROR"))</f>
        <v>93.221941010400002</v>
      </c>
      <c r="E27" s="156">
        <f>IF($B27=" ","",IFERROR(INDEX(MMWR_RATING_RO_ROLLUP[],MATCH($B27,MMWR_RATING_RO_ROLLUP[MMWR_RATING_RO_ROLLUP],0),MATCH(E$9,MMWR_RATING_RO_ROLLUP[#Headers],0))/$C27,"ERROR"))</f>
        <v>0.25416139394529347</v>
      </c>
      <c r="F27" s="154">
        <f>IF($B27=" ","",IFERROR(INDEX(MMWR_RATING_RO_ROLLUP[],MATCH($B27,MMWR_RATING_RO_ROLLUP[MMWR_RATING_RO_ROLLUP],0),MATCH(F$9,MMWR_RATING_RO_ROLLUP[#Headers],0)),"ERROR"))</f>
        <v>726</v>
      </c>
      <c r="G27" s="154">
        <f>IF($B27=" ","",IFERROR(INDEX(MMWR_RATING_RO_ROLLUP[],MATCH($B27,MMWR_RATING_RO_ROLLUP[MMWR_RATING_RO_ROLLUP],0),MATCH(G$9,MMWR_RATING_RO_ROLLUP[#Headers],0)),"ERROR"))</f>
        <v>20658</v>
      </c>
      <c r="H27" s="155">
        <f>IF($B27=" ","",IFERROR(INDEX(MMWR_RATING_RO_ROLLUP[],MATCH($B27,MMWR_RATING_RO_ROLLUP[MMWR_RATING_RO_ROLLUP],0),MATCH(H$9,MMWR_RATING_RO_ROLLUP[#Headers],0)),"ERROR"))</f>
        <v>119.3278236915</v>
      </c>
      <c r="I27" s="155">
        <f>IF($B27=" ","",IFERROR(INDEX(MMWR_RATING_RO_ROLLUP[],MATCH($B27,MMWR_RATING_RO_ROLLUP[MMWR_RATING_RO_ROLLUP],0),MATCH(I$9,MMWR_RATING_RO_ROLLUP[#Headers],0)),"ERROR"))</f>
        <v>135.9478652338</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1244</v>
      </c>
      <c r="D28" s="155">
        <f>IF($B28=" ","",IFERROR(INDEX(MMWR_RATING_RO_ROLLUP[],MATCH($B28,MMWR_RATING_RO_ROLLUP[MMWR_RATING_RO_ROLLUP],0),MATCH(D$9,MMWR_RATING_RO_ROLLUP[#Headers],0)),"ERROR"))</f>
        <v>69.121382636700005</v>
      </c>
      <c r="E28" s="156">
        <f>IF($B28=" ","",IFERROR(INDEX(MMWR_RATING_RO_ROLLUP[],MATCH($B28,MMWR_RATING_RO_ROLLUP[MMWR_RATING_RO_ROLLUP],0),MATCH(E$9,MMWR_RATING_RO_ROLLUP[#Headers],0))/$C28,"ERROR"))</f>
        <v>0.14067524115755628</v>
      </c>
      <c r="F28" s="154">
        <f>IF($B28=" ","",IFERROR(INDEX(MMWR_RATING_RO_ROLLUP[],MATCH($B28,MMWR_RATING_RO_ROLLUP[MMWR_RATING_RO_ROLLUP],0),MATCH(F$9,MMWR_RATING_RO_ROLLUP[#Headers],0)),"ERROR"))</f>
        <v>119</v>
      </c>
      <c r="G28" s="154">
        <f>IF($B28=" ","",IFERROR(INDEX(MMWR_RATING_RO_ROLLUP[],MATCH($B28,MMWR_RATING_RO_ROLLUP[MMWR_RATING_RO_ROLLUP],0),MATCH(G$9,MMWR_RATING_RO_ROLLUP[#Headers],0)),"ERROR"))</f>
        <v>3029</v>
      </c>
      <c r="H28" s="155">
        <f>IF($B28=" ","",IFERROR(INDEX(MMWR_RATING_RO_ROLLUP[],MATCH($B28,MMWR_RATING_RO_ROLLUP[MMWR_RATING_RO_ROLLUP],0),MATCH(H$9,MMWR_RATING_RO_ROLLUP[#Headers],0)),"ERROR"))</f>
        <v>83.974789916000006</v>
      </c>
      <c r="I28" s="155">
        <f>IF($B28=" ","",IFERROR(INDEX(MMWR_RATING_RO_ROLLUP[],MATCH($B28,MMWR_RATING_RO_ROLLUP[MMWR_RATING_RO_ROLLUP],0),MATCH(I$9,MMWR_RATING_RO_ROLLUP[#Headers],0)),"ERROR"))</f>
        <v>107.9016176956</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509</v>
      </c>
      <c r="D29" s="155">
        <f>IF($B29=" ","",IFERROR(INDEX(MMWR_RATING_RO_ROLLUP[],MATCH($B29,MMWR_RATING_RO_ROLLUP[MMWR_RATING_RO_ROLLUP],0),MATCH(D$9,MMWR_RATING_RO_ROLLUP[#Headers],0)),"ERROR"))</f>
        <v>101.63654223970001</v>
      </c>
      <c r="E29" s="156">
        <f>IF($B29=" ","",IFERROR(INDEX(MMWR_RATING_RO_ROLLUP[],MATCH($B29,MMWR_RATING_RO_ROLLUP[MMWR_RATING_RO_ROLLUP],0),MATCH(E$9,MMWR_RATING_RO_ROLLUP[#Headers],0))/$C29,"ERROR"))</f>
        <v>0.30451866404715128</v>
      </c>
      <c r="F29" s="154">
        <f>IF($B29=" ","",IFERROR(INDEX(MMWR_RATING_RO_ROLLUP[],MATCH($B29,MMWR_RATING_RO_ROLLUP[MMWR_RATING_RO_ROLLUP],0),MATCH(F$9,MMWR_RATING_RO_ROLLUP[#Headers],0)),"ERROR"))</f>
        <v>24</v>
      </c>
      <c r="G29" s="154">
        <f>IF($B29=" ","",IFERROR(INDEX(MMWR_RATING_RO_ROLLUP[],MATCH($B29,MMWR_RATING_RO_ROLLUP[MMWR_RATING_RO_ROLLUP],0),MATCH(G$9,MMWR_RATING_RO_ROLLUP[#Headers],0)),"ERROR"))</f>
        <v>873</v>
      </c>
      <c r="H29" s="155">
        <f>IF($B29=" ","",IFERROR(INDEX(MMWR_RATING_RO_ROLLUP[],MATCH($B29,MMWR_RATING_RO_ROLLUP[MMWR_RATING_RO_ROLLUP],0),MATCH(H$9,MMWR_RATING_RO_ROLLUP[#Headers],0)),"ERROR"))</f>
        <v>123.375</v>
      </c>
      <c r="I29" s="155">
        <f>IF($B29=" ","",IFERROR(INDEX(MMWR_RATING_RO_ROLLUP[],MATCH($B29,MMWR_RATING_RO_ROLLUP[MMWR_RATING_RO_ROLLUP],0),MATCH(I$9,MMWR_RATING_RO_ROLLUP[#Headers],0)),"ERROR"))</f>
        <v>134.05841924399999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711</v>
      </c>
      <c r="D30" s="155">
        <f>IF($B30=" ","",IFERROR(INDEX(MMWR_RATING_RO_ROLLUP[],MATCH($B30,MMWR_RATING_RO_ROLLUP[MMWR_RATING_RO_ROLLUP],0),MATCH(D$9,MMWR_RATING_RO_ROLLUP[#Headers],0)),"ERROR"))</f>
        <v>86.559774964799999</v>
      </c>
      <c r="E30" s="156">
        <f>IF($B30=" ","",IFERROR(INDEX(MMWR_RATING_RO_ROLLUP[],MATCH($B30,MMWR_RATING_RO_ROLLUP[MMWR_RATING_RO_ROLLUP],0),MATCH(E$9,MMWR_RATING_RO_ROLLUP[#Headers],0))/$C30,"ERROR"))</f>
        <v>0.20956399437412096</v>
      </c>
      <c r="F30" s="154">
        <f>IF($B30=" ","",IFERROR(INDEX(MMWR_RATING_RO_ROLLUP[],MATCH($B30,MMWR_RATING_RO_ROLLUP[MMWR_RATING_RO_ROLLUP],0),MATCH(F$9,MMWR_RATING_RO_ROLLUP[#Headers],0)),"ERROR"))</f>
        <v>67</v>
      </c>
      <c r="G30" s="154">
        <f>IF($B30=" ","",IFERROR(INDEX(MMWR_RATING_RO_ROLLUP[],MATCH($B30,MMWR_RATING_RO_ROLLUP[MMWR_RATING_RO_ROLLUP],0),MATCH(G$9,MMWR_RATING_RO_ROLLUP[#Headers],0)),"ERROR"))</f>
        <v>1566</v>
      </c>
      <c r="H30" s="155">
        <f>IF($B30=" ","",IFERROR(INDEX(MMWR_RATING_RO_ROLLUP[],MATCH($B30,MMWR_RATING_RO_ROLLUP[MMWR_RATING_RO_ROLLUP],0),MATCH(H$9,MMWR_RATING_RO_ROLLUP[#Headers],0)),"ERROR"))</f>
        <v>115.85074626869999</v>
      </c>
      <c r="I30" s="155">
        <f>IF($B30=" ","",IFERROR(INDEX(MMWR_RATING_RO_ROLLUP[],MATCH($B30,MMWR_RATING_RO_ROLLUP[MMWR_RATING_RO_ROLLUP],0),MATCH(I$9,MMWR_RATING_RO_ROLLUP[#Headers],0)),"ERROR"))</f>
        <v>139.25031928480001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17076</v>
      </c>
      <c r="D31" s="155">
        <f>IF($B31=" ","",IFERROR(INDEX(MMWR_RATING_RO_ROLLUP[],MATCH($B31,MMWR_RATING_RO_ROLLUP[MMWR_RATING_RO_ROLLUP],0),MATCH(D$9,MMWR_RATING_RO_ROLLUP[#Headers],0)),"ERROR"))</f>
        <v>97.833918950599994</v>
      </c>
      <c r="E31" s="156">
        <f>IF($B31=" ","",IFERROR(INDEX(MMWR_RATING_RO_ROLLUP[],MATCH($B31,MMWR_RATING_RO_ROLLUP[MMWR_RATING_RO_ROLLUP],0),MATCH(E$9,MMWR_RATING_RO_ROLLUP[#Headers],0))/$C31,"ERROR"))</f>
        <v>0.25995549308971655</v>
      </c>
      <c r="F31" s="154">
        <f>IF($B31=" ","",IFERROR(INDEX(MMWR_RATING_RO_ROLLUP[],MATCH($B31,MMWR_RATING_RO_ROLLUP[MMWR_RATING_RO_ROLLUP],0),MATCH(F$9,MMWR_RATING_RO_ROLLUP[#Headers],0)),"ERROR"))</f>
        <v>900</v>
      </c>
      <c r="G31" s="154">
        <f>IF($B31=" ","",IFERROR(INDEX(MMWR_RATING_RO_ROLLUP[],MATCH($B31,MMWR_RATING_RO_ROLLUP[MMWR_RATING_RO_ROLLUP],0),MATCH(G$9,MMWR_RATING_RO_ROLLUP[#Headers],0)),"ERROR"))</f>
        <v>29728</v>
      </c>
      <c r="H31" s="155">
        <f>IF($B31=" ","",IFERROR(INDEX(MMWR_RATING_RO_ROLLUP[],MATCH($B31,MMWR_RATING_RO_ROLLUP[MMWR_RATING_RO_ROLLUP],0),MATCH(H$9,MMWR_RATING_RO_ROLLUP[#Headers],0)),"ERROR"))</f>
        <v>124.6044444444</v>
      </c>
      <c r="I31" s="155">
        <f>IF($B31=" ","",IFERROR(INDEX(MMWR_RATING_RO_ROLLUP[],MATCH($B31,MMWR_RATING_RO_ROLLUP[MMWR_RATING_RO_ROLLUP],0),MATCH(I$9,MMWR_RATING_RO_ROLLUP[#Headers],0)),"ERROR"))</f>
        <v>145.08473493</v>
      </c>
      <c r="J31" s="42"/>
      <c r="K31" s="42"/>
      <c r="L31" s="42"/>
      <c r="M31" s="42"/>
      <c r="N31" s="28"/>
    </row>
    <row r="32" spans="1:14" x14ac:dyDescent="0.2">
      <c r="A32" s="25"/>
      <c r="B32" s="341" t="s">
        <v>733</v>
      </c>
      <c r="C32" s="342"/>
      <c r="D32" s="342"/>
      <c r="E32" s="342"/>
      <c r="F32" s="342"/>
      <c r="G32" s="342"/>
      <c r="H32" s="342"/>
      <c r="I32" s="342"/>
      <c r="J32" s="342"/>
      <c r="K32" s="342"/>
      <c r="L32" s="342"/>
      <c r="M32" s="392"/>
      <c r="N32" s="28"/>
    </row>
    <row r="33" spans="1:14" x14ac:dyDescent="0.2">
      <c r="A33" s="25"/>
      <c r="B33" s="11" t="s">
        <v>696</v>
      </c>
      <c r="C33" s="154">
        <f>IF($B33=" ","",IFERROR(INDEX(MMWR_RATING_RO_ROLLUP[],MATCH($B33,MMWR_RATING_RO_ROLLUP[MMWR_RATING_RO_ROLLUP],0),MATCH(C$9,MMWR_RATING_RO_ROLLUP[#Headers],0)),"ERROR"))</f>
        <v>28280</v>
      </c>
      <c r="D33" s="155">
        <f>IF($B33=" ","",IFERROR(INDEX(MMWR_RATING_RO_ROLLUP[],MATCH($B33,MMWR_RATING_RO_ROLLUP[MMWR_RATING_RO_ROLLUP],0),MATCH(D$9,MMWR_RATING_RO_ROLLUP[#Headers],0)),"ERROR"))</f>
        <v>66.394625176800005</v>
      </c>
      <c r="E33" s="156">
        <f>IF($B33=" ","",IFERROR(INDEX(MMWR_RATING_RO_ROLLUP[],MATCH($B33,MMWR_RATING_RO_ROLLUP[MMWR_RATING_RO_ROLLUP],0),MATCH(E$9,MMWR_RATING_RO_ROLLUP[#Headers],0))/$C33,"ERROR"))</f>
        <v>0.10396039603960396</v>
      </c>
      <c r="F33" s="154">
        <f>IF($B33=" ","",IFERROR(INDEX(MMWR_RATING_RO_ROLLUP[],MATCH($B33,MMWR_RATING_RO_ROLLUP[MMWR_RATING_RO_ROLLUP],0),MATCH(F$9,MMWR_RATING_RO_ROLLUP[#Headers],0)),"ERROR"))</f>
        <v>2465</v>
      </c>
      <c r="G33" s="154">
        <f>IF($B33=" ","",IFERROR(INDEX(MMWR_RATING_RO_ROLLUP[],MATCH($B33,MMWR_RATING_RO_ROLLUP[MMWR_RATING_RO_ROLLUP],0),MATCH(G$9,MMWR_RATING_RO_ROLLUP[#Headers],0)),"ERROR"))</f>
        <v>87910</v>
      </c>
      <c r="H33" s="155">
        <f>IF($B33=" ","",IFERROR(INDEX(MMWR_RATING_RO_ROLLUP[],MATCH($B33,MMWR_RATING_RO_ROLLUP[MMWR_RATING_RO_ROLLUP],0),MATCH(H$9,MMWR_RATING_RO_ROLLUP[#Headers],0)),"ERROR"))</f>
        <v>80.539959432000003</v>
      </c>
      <c r="I33" s="155">
        <f>IF($B33=" ","",IFERROR(INDEX(MMWR_RATING_RO_ROLLUP[],MATCH($B33,MMWR_RATING_RO_ROLLUP[MMWR_RATING_RO_ROLLUP],0),MATCH(I$9,MMWR_RATING_RO_ROLLUP[#Headers],0)),"ERROR"))</f>
        <v>77.352314867499999</v>
      </c>
      <c r="J33" s="42"/>
      <c r="K33" s="42"/>
      <c r="L33" s="42"/>
      <c r="M33" s="42"/>
      <c r="N33" s="28"/>
    </row>
    <row r="34" spans="1:14" x14ac:dyDescent="0.2">
      <c r="A34" s="25"/>
      <c r="B34" s="12" t="s">
        <v>210</v>
      </c>
      <c r="C34" s="154">
        <f>IF($B34=" ","",IFERROR(INDEX(MMWR_RATING_RO_ROLLUP[],MATCH($B34,MMWR_RATING_RO_ROLLUP[MMWR_RATING_RO_ROLLUP],0),MATCH(C$9,MMWR_RATING_RO_ROLLUP[#Headers],0)),"ERROR"))</f>
        <v>13189</v>
      </c>
      <c r="D34" s="155">
        <f>IF($B34=" ","",IFERROR(INDEX(MMWR_RATING_RO_ROLLUP[],MATCH($B34,MMWR_RATING_RO_ROLLUP[MMWR_RATING_RO_ROLLUP],0),MATCH(D$9,MMWR_RATING_RO_ROLLUP[#Headers],0)),"ERROR"))</f>
        <v>67.804534081400007</v>
      </c>
      <c r="E34" s="156">
        <f>IF($B34=" ","",IFERROR(INDEX(MMWR_RATING_RO_ROLLUP[],MATCH($B34,MMWR_RATING_RO_ROLLUP[MMWR_RATING_RO_ROLLUP],0),MATCH(E$9,MMWR_RATING_RO_ROLLUP[#Headers],0))/$C34,"ERROR"))</f>
        <v>0.10561831829554932</v>
      </c>
      <c r="F34" s="154">
        <f>IF($B34=" ","",IFERROR(INDEX(MMWR_RATING_RO_ROLLUP[],MATCH($B34,MMWR_RATING_RO_ROLLUP[MMWR_RATING_RO_ROLLUP],0),MATCH(F$9,MMWR_RATING_RO_ROLLUP[#Headers],0)),"ERROR"))</f>
        <v>931</v>
      </c>
      <c r="G34" s="154">
        <f>IF($B34=" ","",IFERROR(INDEX(MMWR_RATING_RO_ROLLUP[],MATCH($B34,MMWR_RATING_RO_ROLLUP[MMWR_RATING_RO_ROLLUP],0),MATCH(G$9,MMWR_RATING_RO_ROLLUP[#Headers],0)),"ERROR"))</f>
        <v>28308</v>
      </c>
      <c r="H34" s="155">
        <f>IF($B34=" ","",IFERROR(INDEX(MMWR_RATING_RO_ROLLUP[],MATCH($B34,MMWR_RATING_RO_ROLLUP[MMWR_RATING_RO_ROLLUP],0),MATCH(H$9,MMWR_RATING_RO_ROLLUP[#Headers],0)),"ERROR"))</f>
        <v>104.5606874329</v>
      </c>
      <c r="I34" s="155">
        <f>IF($B34=" ","",IFERROR(INDEX(MMWR_RATING_RO_ROLLUP[],MATCH($B34,MMWR_RATING_RO_ROLLUP[MMWR_RATING_RO_ROLLUP],0),MATCH(I$9,MMWR_RATING_RO_ROLLUP[#Headers],0)),"ERROR"))</f>
        <v>96.232301822799997</v>
      </c>
      <c r="J34" s="42"/>
      <c r="K34" s="42"/>
      <c r="L34" s="42"/>
      <c r="M34" s="42"/>
      <c r="N34" s="28"/>
    </row>
    <row r="35" spans="1:14" x14ac:dyDescent="0.2">
      <c r="A35" s="43"/>
      <c r="B35" s="12" t="s">
        <v>209</v>
      </c>
      <c r="C35" s="154">
        <f>IF($B35=" ","",IFERROR(INDEX(MMWR_RATING_RO_ROLLUP[],MATCH($B35,MMWR_RATING_RO_ROLLUP[MMWR_RATING_RO_ROLLUP],0),MATCH(C$9,MMWR_RATING_RO_ROLLUP[#Headers],0)),"ERROR"))</f>
        <v>5907</v>
      </c>
      <c r="D35" s="155">
        <f>IF($B35=" ","",IFERROR(INDEX(MMWR_RATING_RO_ROLLUP[],MATCH($B35,MMWR_RATING_RO_ROLLUP[MMWR_RATING_RO_ROLLUP],0),MATCH(D$9,MMWR_RATING_RO_ROLLUP[#Headers],0)),"ERROR"))</f>
        <v>64.987133908900006</v>
      </c>
      <c r="E35" s="156">
        <f>IF($B35=" ","",IFERROR(INDEX(MMWR_RATING_RO_ROLLUP[],MATCH($B35,MMWR_RATING_RO_ROLLUP[MMWR_RATING_RO_ROLLUP],0),MATCH(E$9,MMWR_RATING_RO_ROLLUP[#Headers],0))/$C35,"ERROR"))</f>
        <v>0.11122397155916709</v>
      </c>
      <c r="F35" s="154">
        <f>IF($B35=" ","",IFERROR(INDEX(MMWR_RATING_RO_ROLLUP[],MATCH($B35,MMWR_RATING_RO_ROLLUP[MMWR_RATING_RO_ROLLUP],0),MATCH(F$9,MMWR_RATING_RO_ROLLUP[#Headers],0)),"ERROR"))</f>
        <v>785</v>
      </c>
      <c r="G35" s="154">
        <f>IF($B35=" ","",IFERROR(INDEX(MMWR_RATING_RO_ROLLUP[],MATCH($B35,MMWR_RATING_RO_ROLLUP[MMWR_RATING_RO_ROLLUP],0),MATCH(G$9,MMWR_RATING_RO_ROLLUP[#Headers],0)),"ERROR"))</f>
        <v>25185</v>
      </c>
      <c r="H35" s="155">
        <f>IF($B35=" ","",IFERROR(INDEX(MMWR_RATING_RO_ROLLUP[],MATCH($B35,MMWR_RATING_RO_ROLLUP[MMWR_RATING_RO_ROLLUP],0),MATCH(H$9,MMWR_RATING_RO_ROLLUP[#Headers],0)),"ERROR"))</f>
        <v>67.942675159199993</v>
      </c>
      <c r="I35" s="155">
        <f>IF($B35=" ","",IFERROR(INDEX(MMWR_RATING_RO_ROLLUP[],MATCH($B35,MMWR_RATING_RO_ROLLUP[MMWR_RATING_RO_ROLLUP],0),MATCH(I$9,MMWR_RATING_RO_ROLLUP[#Headers],0)),"ERROR"))</f>
        <v>70.701886043299993</v>
      </c>
      <c r="J35" s="42"/>
      <c r="K35" s="42"/>
      <c r="L35" s="42"/>
      <c r="M35" s="42"/>
      <c r="N35" s="28"/>
    </row>
    <row r="36" spans="1:14" x14ac:dyDescent="0.2">
      <c r="A36" s="25"/>
      <c r="B36" s="12" t="s">
        <v>212</v>
      </c>
      <c r="C36" s="154">
        <f>IF($B36=" ","",IFERROR(INDEX(MMWR_RATING_RO_ROLLUP[],MATCH($B36,MMWR_RATING_RO_ROLLUP[MMWR_RATING_RO_ROLLUP],0),MATCH(C$9,MMWR_RATING_RO_ROLLUP[#Headers],0)),"ERROR"))</f>
        <v>8317</v>
      </c>
      <c r="D36" s="155">
        <f>IF($B36=" ","",IFERROR(INDEX(MMWR_RATING_RO_ROLLUP[],MATCH($B36,MMWR_RATING_RO_ROLLUP[MMWR_RATING_RO_ROLLUP],0),MATCH(D$9,MMWR_RATING_RO_ROLLUP[#Headers],0)),"ERROR"))</f>
        <v>54.179391607600003</v>
      </c>
      <c r="E36" s="156">
        <f>IF($B36=" ","",IFERROR(INDEX(MMWR_RATING_RO_ROLLUP[],MATCH($B36,MMWR_RATING_RO_ROLLUP[MMWR_RATING_RO_ROLLUP],0),MATCH(E$9,MMWR_RATING_RO_ROLLUP[#Headers],0))/$C36,"ERROR"))</f>
        <v>5.7713117710712997E-2</v>
      </c>
      <c r="F36" s="154">
        <f>IF($B36=" ","",IFERROR(INDEX(MMWR_RATING_RO_ROLLUP[],MATCH($B36,MMWR_RATING_RO_ROLLUP[MMWR_RATING_RO_ROLLUP],0),MATCH(F$9,MMWR_RATING_RO_ROLLUP[#Headers],0)),"ERROR"))</f>
        <v>651</v>
      </c>
      <c r="G36" s="154">
        <f>IF($B36=" ","",IFERROR(INDEX(MMWR_RATING_RO_ROLLUP[],MATCH($B36,MMWR_RATING_RO_ROLLUP[MMWR_RATING_RO_ROLLUP],0),MATCH(G$9,MMWR_RATING_RO_ROLLUP[#Headers],0)),"ERROR"))</f>
        <v>31226</v>
      </c>
      <c r="H36" s="155">
        <f>IF($B36=" ","",IFERROR(INDEX(MMWR_RATING_RO_ROLLUP[],MATCH($B36,MMWR_RATING_RO_ROLLUP[MMWR_RATING_RO_ROLLUP],0),MATCH(H$9,MMWR_RATING_RO_ROLLUP[#Headers],0)),"ERROR"))</f>
        <v>64.838709677400004</v>
      </c>
      <c r="I36" s="155">
        <f>IF($B36=" ","",IFERROR(INDEX(MMWR_RATING_RO_ROLLUP[],MATCH($B36,MMWR_RATING_RO_ROLLUP[MMWR_RATING_RO_ROLLUP],0),MATCH(I$9,MMWR_RATING_RO_ROLLUP[#Headers],0)),"ERROR"))</f>
        <v>67.734259911600006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867</v>
      </c>
      <c r="D37" s="155">
        <f>IF($B37=" ","",IFERROR(INDEX(MMWR_RATING_RO_ROLLUP[],MATCH($B37,MMWR_RATING_RO_ROLLUP[MMWR_RATING_RO_ROLLUP],0),MATCH(D$9,MMWR_RATING_RO_ROLLUP[#Headers],0)),"ERROR"))</f>
        <v>171.71510957320001</v>
      </c>
      <c r="E37" s="156">
        <f>IF($B37=" ","",IFERROR(INDEX(MMWR_RATING_RO_ROLLUP[],MATCH($B37,MMWR_RATING_RO_ROLLUP[MMWR_RATING_RO_ROLLUP],0),MATCH(E$9,MMWR_RATING_RO_ROLLUP[#Headers],0))/$C37,"ERROR"))</f>
        <v>0.4728950403690888</v>
      </c>
      <c r="F37" s="154">
        <f>IF($B37=" ","",IFERROR(INDEX(MMWR_RATING_RO_ROLLUP[],MATCH($B37,MMWR_RATING_RO_ROLLUP[MMWR_RATING_RO_ROLLUP],0),MATCH(F$9,MMWR_RATING_RO_ROLLUP[#Headers],0)),"ERROR"))</f>
        <v>98</v>
      </c>
      <c r="G37" s="154">
        <f>IF($B37=" ","",IFERROR(INDEX(MMWR_RATING_RO_ROLLUP[],MATCH($B37,MMWR_RATING_RO_ROLLUP[MMWR_RATING_RO_ROLLUP],0),MATCH(G$9,MMWR_RATING_RO_ROLLUP[#Headers],0)),"ERROR"))</f>
        <v>3191</v>
      </c>
      <c r="H37" s="155">
        <f>IF($B37=" ","",IFERROR(INDEX(MMWR_RATING_RO_ROLLUP[],MATCH($B37,MMWR_RATING_RO_ROLLUP[MMWR_RATING_RO_ROLLUP],0),MATCH(H$9,MMWR_RATING_RO_ROLLUP[#Headers],0)),"ERROR"))</f>
        <v>57.551020408200003</v>
      </c>
      <c r="I37" s="155">
        <f>IF($B37=" ","",IFERROR(INDEX(MMWR_RATING_RO_ROLLUP[],MATCH($B37,MMWR_RATING_RO_ROLLUP[MMWR_RATING_RO_ROLLUP],0),MATCH(I$9,MMWR_RATING_RO_ROLLUP[#Headers],0)),"ERROR"))</f>
        <v>56.471638984599998</v>
      </c>
      <c r="J37" s="42"/>
      <c r="K37" s="42"/>
      <c r="L37" s="42"/>
      <c r="M37" s="42"/>
      <c r="N37" s="28"/>
    </row>
    <row r="38" spans="1:14" x14ac:dyDescent="0.2">
      <c r="A38" s="25"/>
      <c r="B38" s="341" t="s">
        <v>916</v>
      </c>
      <c r="C38" s="342"/>
      <c r="D38" s="342"/>
      <c r="E38" s="342"/>
      <c r="F38" s="342"/>
      <c r="G38" s="342"/>
      <c r="H38" s="342"/>
      <c r="I38" s="342"/>
      <c r="J38" s="342"/>
      <c r="K38" s="342"/>
      <c r="L38" s="342"/>
      <c r="M38" s="392"/>
      <c r="N38" s="28"/>
    </row>
    <row r="39" spans="1:14" x14ac:dyDescent="0.2">
      <c r="A39" s="25"/>
      <c r="B39" s="44" t="s">
        <v>697</v>
      </c>
      <c r="C39" s="154">
        <f>IF($B39=" ","",IFERROR(INDEX(MMWR_RATING_RO_ROLLUP[],MATCH($B39,MMWR_RATING_RO_ROLLUP[MMWR_RATING_RO_ROLLUP],0),MATCH(C$9,MMWR_RATING_RO_ROLLUP[#Headers],0)),"ERROR"))</f>
        <v>8669</v>
      </c>
      <c r="D39" s="155">
        <f>IF($B39=" ","",IFERROR(INDEX(MMWR_RATING_RO_ROLLUP[],MATCH($B39,MMWR_RATING_RO_ROLLUP[MMWR_RATING_RO_ROLLUP],0),MATCH(D$9,MMWR_RATING_RO_ROLLUP[#Headers],0)),"ERROR"))</f>
        <v>83.424385742300004</v>
      </c>
      <c r="E39" s="156">
        <f>IF($B39=" ","",IFERROR(INDEX(MMWR_RATING_RO_ROLLUP[],MATCH($B39,MMWR_RATING_RO_ROLLUP[MMWR_RATING_RO_ROLLUP],0),MATCH(E$9,MMWR_RATING_RO_ROLLUP[#Headers],0))/$C39,"ERROR"))</f>
        <v>0.24212711962164032</v>
      </c>
      <c r="F39" s="154">
        <f>IF($B39=" ","",IFERROR(INDEX(MMWR_RATING_RO_ROLLUP[],MATCH($B39,MMWR_RATING_RO_ROLLUP[MMWR_RATING_RO_ROLLUP],0),MATCH(F$9,MMWR_RATING_RO_ROLLUP[#Headers],0)),"ERROR"))</f>
        <v>451</v>
      </c>
      <c r="G39" s="154">
        <f>IF($B39=" ","",IFERROR(INDEX(MMWR_RATING_RO_ROLLUP[],MATCH($B39,MMWR_RATING_RO_ROLLUP[MMWR_RATING_RO_ROLLUP],0),MATCH(G$9,MMWR_RATING_RO_ROLLUP[#Headers],0)),"ERROR"))</f>
        <v>14360</v>
      </c>
      <c r="H39" s="155">
        <f>IF($B39=" ","",IFERROR(INDEX(MMWR_RATING_RO_ROLLUP[],MATCH($B39,MMWR_RATING_RO_ROLLUP[MMWR_RATING_RO_ROLLUP],0),MATCH(H$9,MMWR_RATING_RO_ROLLUP[#Headers],0)),"ERROR"))</f>
        <v>163.99778270510001</v>
      </c>
      <c r="I39" s="155">
        <f>IF($B39=" ","",IFERROR(INDEX(MMWR_RATING_RO_ROLLUP[],MATCH($B39,MMWR_RATING_RO_ROLLUP[MMWR_RATING_RO_ROLLUP],0),MATCH(I$9,MMWR_RATING_RO_ROLLUP[#Headers],0)),"ERROR"))</f>
        <v>145.37520891360001</v>
      </c>
      <c r="J39" s="42"/>
      <c r="K39" s="42"/>
      <c r="L39" s="42"/>
      <c r="M39" s="42"/>
      <c r="N39" s="28"/>
    </row>
    <row r="40" spans="1:14" x14ac:dyDescent="0.2">
      <c r="A40" s="25"/>
      <c r="B40" s="53" t="s">
        <v>956</v>
      </c>
      <c r="C40" s="154">
        <f>IF($B40=" ","",IFERROR(INDEX(MMWR_RATING_RO_ROLLUP[],MATCH($B40,MMWR_RATING_RO_ROLLUP[MMWR_RATING_RO_ROLLUP],0),MATCH(C$9,MMWR_RATING_RO_ROLLUP[#Headers],0)),"ERROR"))</f>
        <v>1250</v>
      </c>
      <c r="D40" s="155">
        <f>IF($B40=" ","",IFERROR(INDEX(MMWR_RATING_RO_ROLLUP[],MATCH($B40,MMWR_RATING_RO_ROLLUP[MMWR_RATING_RO_ROLLUP],0),MATCH(D$9,MMWR_RATING_RO_ROLLUP[#Headers],0)),"ERROR"))</f>
        <v>72.364800000000002</v>
      </c>
      <c r="E40" s="156">
        <f>IF($B40=" ","",IFERROR(INDEX(MMWR_RATING_RO_ROLLUP[],MATCH($B40,MMWR_RATING_RO_ROLLUP[MMWR_RATING_RO_ROLLUP],0),MATCH(E$9,MMWR_RATING_RO_ROLLUP[#Headers],0))/$C40,"ERROR"))</f>
        <v>0.1552</v>
      </c>
      <c r="F40" s="154">
        <f>IF($B40=" ","",IFERROR(INDEX(MMWR_RATING_RO_ROLLUP[],MATCH($B40,MMWR_RATING_RO_ROLLUP[MMWR_RATING_RO_ROLLUP],0),MATCH(F$9,MMWR_RATING_RO_ROLLUP[#Headers],0)),"ERROR"))</f>
        <v>62</v>
      </c>
      <c r="G40" s="154">
        <f>IF($B40=" ","",IFERROR(INDEX(MMWR_RATING_RO_ROLLUP[],MATCH($B40,MMWR_RATING_RO_ROLLUP[MMWR_RATING_RO_ROLLUP],0),MATCH(G$9,MMWR_RATING_RO_ROLLUP[#Headers],0)),"ERROR"))</f>
        <v>2887</v>
      </c>
      <c r="H40" s="155">
        <f>IF($B40=" ","",IFERROR(INDEX(MMWR_RATING_RO_ROLLUP[],MATCH($B40,MMWR_RATING_RO_ROLLUP[MMWR_RATING_RO_ROLLUP],0),MATCH(H$9,MMWR_RATING_RO_ROLLUP[#Headers],0)),"ERROR"))</f>
        <v>132.88709677419999</v>
      </c>
      <c r="I40" s="155">
        <f>IF($B40=" ","",IFERROR(INDEX(MMWR_RATING_RO_ROLLUP[],MATCH($B40,MMWR_RATING_RO_ROLLUP[MMWR_RATING_RO_ROLLUP],0),MATCH(I$9,MMWR_RATING_RO_ROLLUP[#Headers],0)),"ERROR"))</f>
        <v>130.10495323870001</v>
      </c>
      <c r="J40" s="42"/>
      <c r="K40" s="42"/>
      <c r="L40" s="42"/>
      <c r="M40" s="42"/>
      <c r="N40" s="28"/>
    </row>
    <row r="41" spans="1:14" x14ac:dyDescent="0.2">
      <c r="A41" s="25"/>
      <c r="B41" s="53" t="s">
        <v>957</v>
      </c>
      <c r="C41" s="154">
        <f>IF($B41=" ","",IFERROR(INDEX(MMWR_RATING_RO_ROLLUP[],MATCH($B41,MMWR_RATING_RO_ROLLUP[MMWR_RATING_RO_ROLLUP],0),MATCH(C$9,MMWR_RATING_RO_ROLLUP[#Headers],0)),"ERROR"))</f>
        <v>1212</v>
      </c>
      <c r="D41" s="155">
        <f>IF($B41=" ","",IFERROR(INDEX(MMWR_RATING_RO_ROLLUP[],MATCH($B41,MMWR_RATING_RO_ROLLUP[MMWR_RATING_RO_ROLLUP],0),MATCH(D$9,MMWR_RATING_RO_ROLLUP[#Headers],0)),"ERROR"))</f>
        <v>91.241749174899994</v>
      </c>
      <c r="E41" s="156">
        <f>IF($B41=" ","",IFERROR(INDEX(MMWR_RATING_RO_ROLLUP[],MATCH($B41,MMWR_RATING_RO_ROLLUP[MMWR_RATING_RO_ROLLUP],0),MATCH(E$9,MMWR_RATING_RO_ROLLUP[#Headers],0))/$C41,"ERROR"))</f>
        <v>0.28712871287128711</v>
      </c>
      <c r="F41" s="154">
        <f>IF($B41=" ","",IFERROR(INDEX(MMWR_RATING_RO_ROLLUP[],MATCH($B41,MMWR_RATING_RO_ROLLUP[MMWR_RATING_RO_ROLLUP],0),MATCH(F$9,MMWR_RATING_RO_ROLLUP[#Headers],0)),"ERROR"))</f>
        <v>94</v>
      </c>
      <c r="G41" s="154">
        <f>IF($B41=" ","",IFERROR(INDEX(MMWR_RATING_RO_ROLLUP[],MATCH($B41,MMWR_RATING_RO_ROLLUP[MMWR_RATING_RO_ROLLUP],0),MATCH(G$9,MMWR_RATING_RO_ROLLUP[#Headers],0)),"ERROR"))</f>
        <v>2361</v>
      </c>
      <c r="H41" s="155">
        <f>IF($B41=" ","",IFERROR(INDEX(MMWR_RATING_RO_ROLLUP[],MATCH($B41,MMWR_RATING_RO_ROLLUP[MMWR_RATING_RO_ROLLUP],0),MATCH(H$9,MMWR_RATING_RO_ROLLUP[#Headers],0)),"ERROR"))</f>
        <v>178.55319148940001</v>
      </c>
      <c r="I41" s="155">
        <f>IF($B41=" ","",IFERROR(INDEX(MMWR_RATING_RO_ROLLUP[],MATCH($B41,MMWR_RATING_RO_ROLLUP[MMWR_RATING_RO_ROLLUP],0),MATCH(I$9,MMWR_RATING_RO_ROLLUP[#Headers],0)),"ERROR"))</f>
        <v>157.3858534519</v>
      </c>
      <c r="J41" s="42"/>
      <c r="K41" s="42"/>
      <c r="L41" s="42"/>
      <c r="M41" s="42"/>
      <c r="N41" s="28"/>
    </row>
    <row r="42" spans="1:14" x14ac:dyDescent="0.2">
      <c r="A42" s="25"/>
      <c r="B42" s="46" t="s">
        <v>307</v>
      </c>
      <c r="C42" s="154">
        <f>IF($B42=" ","",IFERROR(INDEX(MMWR_RATING_RO_ROLLUP[],MATCH($B42,MMWR_RATING_RO_ROLLUP[MMWR_RATING_RO_ROLLUP],0),MATCH(C$9,MMWR_RATING_RO_ROLLUP[#Headers],0)),"ERROR"))</f>
        <v>6207</v>
      </c>
      <c r="D42" s="155">
        <f>IF($B42=" ","",IFERROR(INDEX(MMWR_RATING_RO_ROLLUP[],MATCH($B42,MMWR_RATING_RO_ROLLUP[MMWR_RATING_RO_ROLLUP],0),MATCH(D$9,MMWR_RATING_RO_ROLLUP[#Headers],0)),"ERROR"))</f>
        <v>84.125181247</v>
      </c>
      <c r="E42" s="156">
        <f>IF($B42=" ","",IFERROR(INDEX(MMWR_RATING_RO_ROLLUP[],MATCH($B42,MMWR_RATING_RO_ROLLUP[MMWR_RATING_RO_ROLLUP],0),MATCH(E$9,MMWR_RATING_RO_ROLLUP[#Headers],0))/$C42,"ERROR"))</f>
        <v>0.25084581923634608</v>
      </c>
      <c r="F42" s="154">
        <f>IF($B42=" ","",IFERROR(INDEX(MMWR_RATING_RO_ROLLUP[],MATCH($B42,MMWR_RATING_RO_ROLLUP[MMWR_RATING_RO_ROLLUP],0),MATCH(F$9,MMWR_RATING_RO_ROLLUP[#Headers],0)),"ERROR"))</f>
        <v>295</v>
      </c>
      <c r="G42" s="154">
        <f>IF($B42=" ","",IFERROR(INDEX(MMWR_RATING_RO_ROLLUP[],MATCH($B42,MMWR_RATING_RO_ROLLUP[MMWR_RATING_RO_ROLLUP],0),MATCH(G$9,MMWR_RATING_RO_ROLLUP[#Headers],0)),"ERROR"))</f>
        <v>9112</v>
      </c>
      <c r="H42" s="155">
        <f>IF($B42=" ","",IFERROR(INDEX(MMWR_RATING_RO_ROLLUP[],MATCH($B42,MMWR_RATING_RO_ROLLUP[MMWR_RATING_RO_ROLLUP],0),MATCH(H$9,MMWR_RATING_RO_ROLLUP[#Headers],0)),"ERROR"))</f>
        <v>165.89830508470001</v>
      </c>
      <c r="I42" s="155">
        <f>IF($B42=" ","",IFERROR(INDEX(MMWR_RATING_RO_ROLLUP[],MATCH($B42,MMWR_RATING_RO_ROLLUP[MMWR_RATING_RO_ROLLUP],0),MATCH(I$9,MMWR_RATING_RO_ROLLUP[#Headers],0)),"ERROR"))</f>
        <v>147.1012949956</v>
      </c>
      <c r="J42" s="42"/>
      <c r="K42" s="42"/>
      <c r="L42" s="42"/>
      <c r="M42" s="42"/>
      <c r="N42" s="28"/>
    </row>
    <row r="43" spans="1:14" x14ac:dyDescent="0.2">
      <c r="A43" s="25"/>
      <c r="B43" s="341" t="s">
        <v>734</v>
      </c>
      <c r="C43" s="342"/>
      <c r="D43" s="342"/>
      <c r="E43" s="342"/>
      <c r="F43" s="342"/>
      <c r="G43" s="342"/>
      <c r="H43" s="342"/>
      <c r="I43" s="342"/>
      <c r="J43" s="342"/>
      <c r="K43" s="342"/>
      <c r="L43" s="342"/>
      <c r="M43" s="392"/>
      <c r="N43" s="28"/>
    </row>
    <row r="44" spans="1:14" x14ac:dyDescent="0.2">
      <c r="A44" s="25"/>
      <c r="B44" s="44" t="s">
        <v>695</v>
      </c>
      <c r="C44" s="154">
        <f>IF($B44=" ","",IFERROR(INDEX(MMWR_RATING_RO_ROLLUP[],MATCH($B44,MMWR_RATING_RO_ROLLUP[MMWR_RATING_RO_ROLLUP],0),MATCH(C$9,MMWR_RATING_RO_ROLLUP[#Headers],0)),"ERROR"))</f>
        <v>9057</v>
      </c>
      <c r="D44" s="155">
        <f>IF($B44=" ","",IFERROR(INDEX(MMWR_RATING_RO_ROLLUP[],MATCH($B44,MMWR_RATING_RO_ROLLUP[MMWR_RATING_RO_ROLLUP],0),MATCH(D$9,MMWR_RATING_RO_ROLLUP[#Headers],0)),"ERROR"))</f>
        <v>81.1107430717</v>
      </c>
      <c r="E44" s="156">
        <f>IF($B44=" ","",IFERROR(INDEX(MMWR_RATING_RO_ROLLUP[],MATCH($B44,MMWR_RATING_RO_ROLLUP[MMWR_RATING_RO_ROLLUP],0),MATCH(E$9,MMWR_RATING_RO_ROLLUP[#Headers],0))/$C44,"ERROR"))</f>
        <v>0.23694380037540025</v>
      </c>
      <c r="F44" s="154">
        <f>IF($B44=" ","",IFERROR(INDEX(MMWR_RATING_RO_ROLLUP[],MATCH($B44,MMWR_RATING_RO_ROLLUP[MMWR_RATING_RO_ROLLUP],0),MATCH(F$9,MMWR_RATING_RO_ROLLUP[#Headers],0)),"ERROR"))</f>
        <v>414</v>
      </c>
      <c r="G44" s="154">
        <f>IF($B44=" ","",IFERROR(INDEX(MMWR_RATING_RO_ROLLUP[],MATCH($B44,MMWR_RATING_RO_ROLLUP[MMWR_RATING_RO_ROLLUP],0),MATCH(G$9,MMWR_RATING_RO_ROLLUP[#Headers],0)),"ERROR"))</f>
        <v>16647</v>
      </c>
      <c r="H44" s="155">
        <f>IF($B44=" ","",IFERROR(INDEX(MMWR_RATING_RO_ROLLUP[],MATCH($B44,MMWR_RATING_RO_ROLLUP[MMWR_RATING_RO_ROLLUP],0),MATCH(H$9,MMWR_RATING_RO_ROLLUP[#Headers],0)),"ERROR"))</f>
        <v>175.31642512080001</v>
      </c>
      <c r="I44" s="155">
        <f>IF($B44=" ","",IFERROR(INDEX(MMWR_RATING_RO_ROLLUP[],MATCH($B44,MMWR_RATING_RO_ROLLUP[MMWR_RATING_RO_ROLLUP],0),MATCH(I$9,MMWR_RATING_RO_ROLLUP[#Headers],0)),"ERROR"))</f>
        <v>137.54640475759999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62</v>
      </c>
      <c r="D45" s="155">
        <f>IF($B45=" ","",IFERROR(INDEX(MMWR_RATING_RO_ROLLUP[],MATCH($B45,MMWR_RATING_RO_ROLLUP[MMWR_RATING_RO_ROLLUP],0),MATCH(D$9,MMWR_RATING_RO_ROLLUP[#Headers],0)),"ERROR"))</f>
        <v>79.532258064499999</v>
      </c>
      <c r="E45" s="156">
        <f>IF($B45=" ","",IFERROR(INDEX(MMWR_RATING_RO_ROLLUP[],MATCH($B45,MMWR_RATING_RO_ROLLUP[MMWR_RATING_RO_ROLLUP],0),MATCH(E$9,MMWR_RATING_RO_ROLLUP[#Headers],0))/$C45,"ERROR"))</f>
        <v>0.22580645161290322</v>
      </c>
      <c r="F45" s="154">
        <f>IF($B45=" ","",IFERROR(INDEX(MMWR_RATING_RO_ROLLUP[],MATCH($B45,MMWR_RATING_RO_ROLLUP[MMWR_RATING_RO_ROLLUP],0),MATCH(F$9,MMWR_RATING_RO_ROLLUP[#Headers],0)),"ERROR"))</f>
        <v>3</v>
      </c>
      <c r="G45" s="154">
        <f>IF($B45=" ","",IFERROR(INDEX(MMWR_RATING_RO_ROLLUP[],MATCH($B45,MMWR_RATING_RO_ROLLUP[MMWR_RATING_RO_ROLLUP],0),MATCH(G$9,MMWR_RATING_RO_ROLLUP[#Headers],0)),"ERROR"))</f>
        <v>126</v>
      </c>
      <c r="H45" s="155">
        <f>IF($B45=" ","",IFERROR(INDEX(MMWR_RATING_RO_ROLLUP[],MATCH($B45,MMWR_RATING_RO_ROLLUP[MMWR_RATING_RO_ROLLUP],0),MATCH(H$9,MMWR_RATING_RO_ROLLUP[#Headers],0)),"ERROR"))</f>
        <v>101</v>
      </c>
      <c r="I45" s="155">
        <f>IF($B45=" ","",IFERROR(INDEX(MMWR_RATING_RO_ROLLUP[],MATCH($B45,MMWR_RATING_RO_ROLLUP[MMWR_RATING_RO_ROLLUP],0),MATCH(I$9,MMWR_RATING_RO_ROLLUP[#Headers],0)),"ERROR"))</f>
        <v>132.62698412699999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1380</v>
      </c>
      <c r="D46" s="155">
        <f>IF($B46=" ","",IFERROR(INDEX(MMWR_RATING_RO_ROLLUP[],MATCH($B46,MMWR_RATING_RO_ROLLUP[MMWR_RATING_RO_ROLLUP],0),MATCH(D$9,MMWR_RATING_RO_ROLLUP[#Headers],0)),"ERROR"))</f>
        <v>93.720289855100006</v>
      </c>
      <c r="E46" s="156">
        <f>IF($B46=" ","",IFERROR(INDEX(MMWR_RATING_RO_ROLLUP[],MATCH($B46,MMWR_RATING_RO_ROLLUP[MMWR_RATING_RO_ROLLUP],0),MATCH(E$9,MMWR_RATING_RO_ROLLUP[#Headers],0))/$C46,"ERROR"))</f>
        <v>0.29637681159420287</v>
      </c>
      <c r="F46" s="154">
        <f>IF($B46=" ","",IFERROR(INDEX(MMWR_RATING_RO_ROLLUP[],MATCH($B46,MMWR_RATING_RO_ROLLUP[MMWR_RATING_RO_ROLLUP],0),MATCH(F$9,MMWR_RATING_RO_ROLLUP[#Headers],0)),"ERROR"))</f>
        <v>76</v>
      </c>
      <c r="G46" s="154">
        <f>IF($B46=" ","",IFERROR(INDEX(MMWR_RATING_RO_ROLLUP[],MATCH($B46,MMWR_RATING_RO_ROLLUP[MMWR_RATING_RO_ROLLUP],0),MATCH(G$9,MMWR_RATING_RO_ROLLUP[#Headers],0)),"ERROR"))</f>
        <v>2609</v>
      </c>
      <c r="H46" s="155">
        <f>IF($B46=" ","",IFERROR(INDEX(MMWR_RATING_RO_ROLLUP[],MATCH($B46,MMWR_RATING_RO_ROLLUP[MMWR_RATING_RO_ROLLUP],0),MATCH(H$9,MMWR_RATING_RO_ROLLUP[#Headers],0)),"ERROR"))</f>
        <v>183.47368421050001</v>
      </c>
      <c r="I46" s="155">
        <f>IF($B46=" ","",IFERROR(INDEX(MMWR_RATING_RO_ROLLUP[],MATCH($B46,MMWR_RATING_RO_ROLLUP[MMWR_RATING_RO_ROLLUP],0),MATCH(I$9,MMWR_RATING_RO_ROLLUP[#Headers],0)),"ERROR"))</f>
        <v>150.27750095819999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7615</v>
      </c>
      <c r="D47" s="155">
        <f>IF($B47=" ","",IFERROR(INDEX(MMWR_RATING_RO_ROLLUP[],MATCH($B47,MMWR_RATING_RO_ROLLUP[MMWR_RATING_RO_ROLLUP],0),MATCH(D$9,MMWR_RATING_RO_ROLLUP[#Headers],0)),"ERROR"))</f>
        <v>78.838476690700006</v>
      </c>
      <c r="E47" s="156">
        <f>IF($B47=" ","",IFERROR(INDEX(MMWR_RATING_RO_ROLLUP[],MATCH($B47,MMWR_RATING_RO_ROLLUP[MMWR_RATING_RO_ROLLUP],0),MATCH(E$9,MMWR_RATING_RO_ROLLUP[#Headers],0))/$C47,"ERROR"))</f>
        <v>0.22626395272488509</v>
      </c>
      <c r="F47" s="154">
        <f>IF($B47=" ","",IFERROR(INDEX(MMWR_RATING_RO_ROLLUP[],MATCH($B47,MMWR_RATING_RO_ROLLUP[MMWR_RATING_RO_ROLLUP],0),MATCH(F$9,MMWR_RATING_RO_ROLLUP[#Headers],0)),"ERROR"))</f>
        <v>335</v>
      </c>
      <c r="G47" s="154">
        <f>IF($B47=" ","",IFERROR(INDEX(MMWR_RATING_RO_ROLLUP[],MATCH($B47,MMWR_RATING_RO_ROLLUP[MMWR_RATING_RO_ROLLUP],0),MATCH(G$9,MMWR_RATING_RO_ROLLUP[#Headers],0)),"ERROR"))</f>
        <v>13912</v>
      </c>
      <c r="H47" s="155">
        <f>IF($B47=" ","",IFERROR(INDEX(MMWR_RATING_RO_ROLLUP[],MATCH($B47,MMWR_RATING_RO_ROLLUP[MMWR_RATING_RO_ROLLUP],0),MATCH(H$9,MMWR_RATING_RO_ROLLUP[#Headers],0)),"ERROR"))</f>
        <v>174.13134328359999</v>
      </c>
      <c r="I47" s="155">
        <f>IF($B47=" ","",IFERROR(INDEX(MMWR_RATING_RO_ROLLUP[],MATCH($B47,MMWR_RATING_RO_ROLLUP[MMWR_RATING_RO_ROLLUP],0),MATCH(I$9,MMWR_RATING_RO_ROLLUP[#Headers],0)),"ERROR"))</f>
        <v>135.20342150659999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977</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May 07, 2016</v>
      </c>
      <c r="K3" s="359"/>
      <c r="L3" s="359"/>
      <c r="M3" s="360"/>
      <c r="N3" s="28"/>
    </row>
    <row r="4" spans="1:15" ht="51.75" customHeight="1" thickBot="1" x14ac:dyDescent="0.35">
      <c r="A4" s="30"/>
      <c r="B4" s="246" t="s">
        <v>455</v>
      </c>
      <c r="C4" s="361" t="s">
        <v>431</v>
      </c>
      <c r="D4" s="362"/>
      <c r="E4" s="362"/>
      <c r="F4" s="362"/>
      <c r="G4" s="362"/>
      <c r="H4" s="362"/>
      <c r="I4" s="362"/>
      <c r="J4" s="362"/>
      <c r="K4" s="362"/>
      <c r="L4" s="362"/>
      <c r="M4" s="363"/>
      <c r="N4" s="28"/>
    </row>
    <row r="5" spans="1:15" ht="27" customHeight="1" thickBot="1" x14ac:dyDescent="0.25">
      <c r="A5" s="30"/>
      <c r="B5" s="245" t="s">
        <v>369</v>
      </c>
      <c r="C5" s="364" t="s">
        <v>1041</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5" x14ac:dyDescent="0.2">
      <c r="A12" s="25"/>
      <c r="B12" s="41" t="s">
        <v>729</v>
      </c>
      <c r="C12" s="154">
        <f>IF($B12=" ","",IFERROR(INDEX(MMWR_RATING_STATE_ROLLUP_VSC[],MATCH($B12,MMWR_RATING_STATE_ROLLUP_VSC[MMWR_RATING_STATE_ROLLUP_VSC],0),MATCH(C$9,MMWR_RATING_STATE_ROLLUP_VSC[#Headers],0)),"ERROR"))</f>
        <v>352858</v>
      </c>
      <c r="D12" s="155">
        <f>IF($B12=" ","",IFERROR(INDEX(MMWR_RATING_STATE_ROLLUP_VSC[],MATCH($B12,MMWR_RATING_STATE_ROLLUP_VSC[MMWR_RATING_STATE_ROLLUP_VSC],0),MATCH(D$9,MMWR_RATING_STATE_ROLLUP_VSC[#Headers],0)),"ERROR"))</f>
        <v>88.466003321399995</v>
      </c>
      <c r="E12" s="157">
        <f>IF($B12=" ","",IFERROR(INDEX(MMWR_RATING_STATE_ROLLUP_VSC[],MATCH($B12,MMWR_RATING_STATE_ROLLUP_VSC[MMWR_RATING_STATE_ROLLUP_VSC],0),MATCH(E$9,MMWR_RATING_STATE_ROLLUP_VSC[#Headers],0))/$C12,"ERROR"))</f>
        <v>0.21689178082968219</v>
      </c>
      <c r="F12" s="154">
        <f>IF($B12=" ","",IFERROR(INDEX(MMWR_RATING_STATE_ROLLUP_VSC[],MATCH($B12,MMWR_RATING_STATE_ROLLUP_VSC[MMWR_RATING_STATE_ROLLUP_VSC],0),MATCH(F$9,MMWR_RATING_STATE_ROLLUP_VSC[#Headers],0)),"ERROR"))</f>
        <v>23845</v>
      </c>
      <c r="G12" s="154">
        <f>IF($B12=" ","",IFERROR(INDEX(MMWR_RATING_STATE_ROLLUP_VSC[],MATCH($B12,MMWR_RATING_STATE_ROLLUP_VSC[MMWR_RATING_STATE_ROLLUP_VSC],0),MATCH(G$9,MMWR_RATING_STATE_ROLLUP_VSC[#Headers],0)),"ERROR"))</f>
        <v>764279</v>
      </c>
      <c r="H12" s="155">
        <f>IF($B12=" ","",IFERROR(INDEX(MMWR_RATING_STATE_ROLLUP_VSC[],MATCH($B12,MMWR_RATING_STATE_ROLLUP_VSC[MMWR_RATING_STATE_ROLLUP_VSC],0),MATCH(H$9,MMWR_RATING_STATE_ROLLUP_VSC[#Headers],0)),"ERROR"))</f>
        <v>112.5139442231</v>
      </c>
      <c r="I12" s="155">
        <f>IF($B12=" ","",IFERROR(INDEX(MMWR_RATING_STATE_ROLLUP_VSC[],MATCH($B12,MMWR_RATING_STATE_ROLLUP_VSC[MMWR_RATING_STATE_ROLLUP_VSC],0),MATCH(I$9,MMWR_RATING_STATE_ROLLUP_VSC[#Headers],0)),"ERROR"))</f>
        <v>124.01143953970001</v>
      </c>
      <c r="J12" s="42"/>
      <c r="K12" s="42"/>
      <c r="L12" s="42"/>
      <c r="M12" s="42"/>
      <c r="N12" s="28"/>
    </row>
    <row r="13" spans="1:15" x14ac:dyDescent="0.2">
      <c r="A13" s="25"/>
      <c r="B13" s="341" t="s">
        <v>958</v>
      </c>
      <c r="C13" s="342"/>
      <c r="D13" s="342"/>
      <c r="E13" s="342"/>
      <c r="F13" s="342"/>
      <c r="G13" s="342"/>
      <c r="H13" s="342"/>
      <c r="I13" s="342"/>
      <c r="J13" s="342"/>
      <c r="K13" s="342"/>
      <c r="L13" s="342"/>
      <c r="M13" s="392"/>
      <c r="N13" s="28"/>
    </row>
    <row r="14" spans="1:15" x14ac:dyDescent="0.2">
      <c r="A14" s="25"/>
      <c r="B14" s="41" t="s">
        <v>1035</v>
      </c>
      <c r="C14" s="154">
        <f>IF($B14=" ","",IFERROR(INDEX(MMWR_RATING_STATE_ROLLUP_VSC[],MATCH($B14,MMWR_RATING_STATE_ROLLUP_VSC[MMWR_RATING_STATE_ROLLUP_VSC],0),MATCH(C$9,MMWR_RATING_STATE_ROLLUP_VSC[#Headers],0)),"ERROR"))</f>
        <v>306853</v>
      </c>
      <c r="D14" s="155">
        <f>IF($B14=" ","",IFERROR(INDEX(MMWR_RATING_STATE_ROLLUP_VSC[],MATCH($B14,MMWR_RATING_STATE_ROLLUP_VSC[MMWR_RATING_STATE_ROLLUP_VSC],0),MATCH(D$9,MMWR_RATING_STATE_ROLLUP_VSC[#Headers],0)),"ERROR"))</f>
        <v>90.860822608899994</v>
      </c>
      <c r="E14" s="156">
        <f>IF($B14=" ","",IFERROR(INDEX(MMWR_RATING_STATE_ROLLUP_VSC[],MATCH($B14,MMWR_RATING_STATE_ROLLUP_VSC[MMWR_RATING_STATE_ROLLUP_VSC],0),MATCH(E$9,MMWR_RATING_STATE_ROLLUP_VSC[#Headers],0))/$C14,"ERROR"))</f>
        <v>0.22599746458401906</v>
      </c>
      <c r="F14" s="154">
        <f>IF($B14=" ","",IFERROR(INDEX(MMWR_RATING_STATE_ROLLUP_VSC[],MATCH($B14,MMWR_RATING_STATE_ROLLUP_VSC[MMWR_RATING_STATE_ROLLUP_VSC],0),MATCH(F$9,MMWR_RATING_STATE_ROLLUP_VSC[#Headers],0)),"ERROR"))</f>
        <v>20515</v>
      </c>
      <c r="G14" s="154">
        <f>IF($B14=" ","",IFERROR(INDEX(MMWR_RATING_STATE_ROLLUP_VSC[],MATCH($B14,MMWR_RATING_STATE_ROLLUP_VSC[MMWR_RATING_STATE_ROLLUP_VSC],0),MATCH(G$9,MMWR_RATING_STATE_ROLLUP_VSC[#Headers],0)),"ERROR"))</f>
        <v>645362</v>
      </c>
      <c r="H14" s="155">
        <f>IF($B14=" ","",IFERROR(INDEX(MMWR_RATING_STATE_ROLLUP_VSC[],MATCH($B14,MMWR_RATING_STATE_ROLLUP_VSC[MMWR_RATING_STATE_ROLLUP_VSC],0),MATCH(H$9,MMWR_RATING_STATE_ROLLUP_VSC[#Headers],0)),"ERROR"))</f>
        <v>113.9566171094</v>
      </c>
      <c r="I14" s="155">
        <f>IF($B14=" ","",IFERROR(INDEX(MMWR_RATING_STATE_ROLLUP_VSC[],MATCH($B14,MMWR_RATING_STATE_ROLLUP_VSC[MMWR_RATING_STATE_ROLLUP_VSC],0),MATCH(I$9,MMWR_RATING_STATE_ROLLUP_VSC[#Headers],0)),"ERROR"))</f>
        <v>129.54275894770001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67605</v>
      </c>
      <c r="D15" s="155">
        <f>IF($B15=" ","",IFERROR(INDEX(MMWR_RATING_STATE_ROLLUP_VSC[],MATCH($B15,MMWR_RATING_STATE_ROLLUP_VSC[MMWR_RATING_STATE_ROLLUP_VSC],0),MATCH(D$9,MMWR_RATING_STATE_ROLLUP_VSC[#Headers],0)),"ERROR"))</f>
        <v>93.583669846899994</v>
      </c>
      <c r="E15" s="156">
        <f>IF($B15=" ","",IFERROR(INDEX(MMWR_RATING_STATE_ROLLUP_VSC[],MATCH($B15,MMWR_RATING_STATE_ROLLUP_VSC[MMWR_RATING_STATE_ROLLUP_VSC],0),MATCH(E$9,MMWR_RATING_STATE_ROLLUP_VSC[#Headers],0))/$C15,"ERROR"))</f>
        <v>0.24218622882922861</v>
      </c>
      <c r="F15" s="154">
        <f>IF($B15=" ","",IFERROR(INDEX(MMWR_RATING_STATE_ROLLUP_VSC[],MATCH($B15,MMWR_RATING_STATE_ROLLUP_VSC[MMWR_RATING_STATE_ROLLUP_VSC],0),MATCH(F$9,MMWR_RATING_STATE_ROLLUP_VSC[#Headers],0)),"ERROR"))</f>
        <v>4014</v>
      </c>
      <c r="G15" s="154">
        <f>IF($B15=" ","",IFERROR(INDEX(MMWR_RATING_STATE_ROLLUP_VSC[],MATCH($B15,MMWR_RATING_STATE_ROLLUP_VSC[MMWR_RATING_STATE_ROLLUP_VSC],0),MATCH(G$9,MMWR_RATING_STATE_ROLLUP_VSC[#Headers],0)),"ERROR"))</f>
        <v>133620</v>
      </c>
      <c r="H15" s="155">
        <f>IF($B15=" ","",IFERROR(INDEX(MMWR_RATING_STATE_ROLLUP_VSC[],MATCH($B15,MMWR_RATING_STATE_ROLLUP_VSC[MMWR_RATING_STATE_ROLLUP_VSC],0),MATCH(H$9,MMWR_RATING_STATE_ROLLUP_VSC[#Headers],0)),"ERROR"))</f>
        <v>115.43921275540001</v>
      </c>
      <c r="I15" s="155">
        <f>IF($B15=" ","",IFERROR(INDEX(MMWR_RATING_STATE_ROLLUP_VSC[],MATCH($B15,MMWR_RATING_STATE_ROLLUP_VSC[MMWR_RATING_STATE_ROLLUP_VSC],0),MATCH(I$9,MMWR_RATING_STATE_ROLLUP_VSC[#Headers],0)),"ERROR"))</f>
        <v>132.79269570420001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1650</v>
      </c>
      <c r="D16" s="155">
        <f>IF($B16=" ","",IFERROR(INDEX(MMWR_RATING_STATE_ROLLUP_VSC[],MATCH($B16,MMWR_RATING_STATE_ROLLUP_VSC[MMWR_RATING_STATE_ROLLUP_VSC],0),MATCH(D$9,MMWR_RATING_STATE_ROLLUP_VSC[#Headers],0)),"ERROR"))</f>
        <v>87.669696969699999</v>
      </c>
      <c r="E16" s="156">
        <f>IF($B16=" ","",IFERROR(INDEX(MMWR_RATING_STATE_ROLLUP_VSC[],MATCH($B16,MMWR_RATING_STATE_ROLLUP_VSC[MMWR_RATING_STATE_ROLLUP_VSC],0),MATCH(E$9,MMWR_RATING_STATE_ROLLUP_VSC[#Headers],0))/$C16,"ERROR"))</f>
        <v>0.22363636363636363</v>
      </c>
      <c r="F16" s="154">
        <f>IF($B16=" ","",IFERROR(INDEX(MMWR_RATING_STATE_ROLLUP_VSC[],MATCH($B16,MMWR_RATING_STATE_ROLLUP_VSC[MMWR_RATING_STATE_ROLLUP_VSC],0),MATCH(F$9,MMWR_RATING_STATE_ROLLUP_VSC[#Headers],0)),"ERROR"))</f>
        <v>131</v>
      </c>
      <c r="G16" s="154">
        <f>IF($B16=" ","",IFERROR(INDEX(MMWR_RATING_STATE_ROLLUP_VSC[],MATCH($B16,MMWR_RATING_STATE_ROLLUP_VSC[MMWR_RATING_STATE_ROLLUP_VSC],0),MATCH(G$9,MMWR_RATING_STATE_ROLLUP_VSC[#Headers],0)),"ERROR"))</f>
        <v>4089</v>
      </c>
      <c r="H16" s="155">
        <f>IF($B16=" ","",IFERROR(INDEX(MMWR_RATING_STATE_ROLLUP_VSC[],MATCH($B16,MMWR_RATING_STATE_ROLLUP_VSC[MMWR_RATING_STATE_ROLLUP_VSC],0),MATCH(H$9,MMWR_RATING_STATE_ROLLUP_VSC[#Headers],0)),"ERROR"))</f>
        <v>87.213740458000004</v>
      </c>
      <c r="I16" s="155">
        <f>IF($B16=" ","",IFERROR(INDEX(MMWR_RATING_STATE_ROLLUP_VSC[],MATCH($B16,MMWR_RATING_STATE_ROLLUP_VSC[MMWR_RATING_STATE_ROLLUP_VSC],0),MATCH(I$9,MMWR_RATING_STATE_ROLLUP_VSC[#Headers],0)),"ERROR"))</f>
        <v>113.6884323796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846</v>
      </c>
      <c r="D17" s="155">
        <f>IF($B17=" ","",IFERROR(INDEX(MMWR_RATING_STATE_ROLLUP_VSC[],MATCH($B17,MMWR_RATING_STATE_ROLLUP_VSC[MMWR_RATING_STATE_ROLLUP_VSC],0),MATCH(D$9,MMWR_RATING_STATE_ROLLUP_VSC[#Headers],0)),"ERROR"))</f>
        <v>87.842789598099998</v>
      </c>
      <c r="E17" s="156">
        <f>IF($B17=" ","",IFERROR(INDEX(MMWR_RATING_STATE_ROLLUP_VSC[],MATCH($B17,MMWR_RATING_STATE_ROLLUP_VSC[MMWR_RATING_STATE_ROLLUP_VSC],0),MATCH(E$9,MMWR_RATING_STATE_ROLLUP_VSC[#Headers],0))/$C17,"ERROR"))</f>
        <v>0.22340425531914893</v>
      </c>
      <c r="F17" s="154">
        <f>IF($B17=" ","",IFERROR(INDEX(MMWR_RATING_STATE_ROLLUP_VSC[],MATCH($B17,MMWR_RATING_STATE_ROLLUP_VSC[MMWR_RATING_STATE_ROLLUP_VSC],0),MATCH(F$9,MMWR_RATING_STATE_ROLLUP_VSC[#Headers],0)),"ERROR"))</f>
        <v>74</v>
      </c>
      <c r="G17" s="154">
        <f>IF($B17=" ","",IFERROR(INDEX(MMWR_RATING_STATE_ROLLUP_VSC[],MATCH($B17,MMWR_RATING_STATE_ROLLUP_VSC[MMWR_RATING_STATE_ROLLUP_VSC],0),MATCH(G$9,MMWR_RATING_STATE_ROLLUP_VSC[#Headers],0)),"ERROR"))</f>
        <v>1854</v>
      </c>
      <c r="H17" s="155">
        <f>IF($B17=" ","",IFERROR(INDEX(MMWR_RATING_STATE_ROLLUP_VSC[],MATCH($B17,MMWR_RATING_STATE_ROLLUP_VSC[MMWR_RATING_STATE_ROLLUP_VSC],0),MATCH(H$9,MMWR_RATING_STATE_ROLLUP_VSC[#Headers],0)),"ERROR"))</f>
        <v>118.55405405410001</v>
      </c>
      <c r="I17" s="155">
        <f>IF($B17=" ","",IFERROR(INDEX(MMWR_RATING_STATE_ROLLUP_VSC[],MATCH($B17,MMWR_RATING_STATE_ROLLUP_VSC[MMWR_RATING_STATE_ROLLUP_VSC],0),MATCH(I$9,MMWR_RATING_STATE_ROLLUP_VSC[#Headers],0)),"ERROR"))</f>
        <v>138.26429341959999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385</v>
      </c>
      <c r="D18" s="155">
        <f>IF($B18=" ","",IFERROR(INDEX(MMWR_RATING_STATE_ROLLUP_VSC[],MATCH($B18,MMWR_RATING_STATE_ROLLUP_VSC[MMWR_RATING_STATE_ROLLUP_VSC],0),MATCH(D$9,MMWR_RATING_STATE_ROLLUP_VSC[#Headers],0)),"ERROR"))</f>
        <v>85.436363636400003</v>
      </c>
      <c r="E18" s="156">
        <f>IF($B18=" ","",IFERROR(INDEX(MMWR_RATING_STATE_ROLLUP_VSC[],MATCH($B18,MMWR_RATING_STATE_ROLLUP_VSC[MMWR_RATING_STATE_ROLLUP_VSC],0),MATCH(E$9,MMWR_RATING_STATE_ROLLUP_VSC[#Headers],0))/$C18,"ERROR"))</f>
        <v>0.19480519480519481</v>
      </c>
      <c r="F18" s="154">
        <f>IF($B18=" ","",IFERROR(INDEX(MMWR_RATING_STATE_ROLLUP_VSC[],MATCH($B18,MMWR_RATING_STATE_ROLLUP_VSC[MMWR_RATING_STATE_ROLLUP_VSC],0),MATCH(F$9,MMWR_RATING_STATE_ROLLUP_VSC[#Headers],0)),"ERROR"))</f>
        <v>30</v>
      </c>
      <c r="G18" s="154">
        <f>IF($B18=" ","",IFERROR(INDEX(MMWR_RATING_STATE_ROLLUP_VSC[],MATCH($B18,MMWR_RATING_STATE_ROLLUP_VSC[MMWR_RATING_STATE_ROLLUP_VSC],0),MATCH(G$9,MMWR_RATING_STATE_ROLLUP_VSC[#Headers],0)),"ERROR"))</f>
        <v>837</v>
      </c>
      <c r="H18" s="155">
        <f>IF($B18=" ","",IFERROR(INDEX(MMWR_RATING_STATE_ROLLUP_VSC[],MATCH($B18,MMWR_RATING_STATE_ROLLUP_VSC[MMWR_RATING_STATE_ROLLUP_VSC],0),MATCH(H$9,MMWR_RATING_STATE_ROLLUP_VSC[#Headers],0)),"ERROR"))</f>
        <v>94.566666666700002</v>
      </c>
      <c r="I18" s="155">
        <f>IF($B18=" ","",IFERROR(INDEX(MMWR_RATING_STATE_ROLLUP_VSC[],MATCH($B18,MMWR_RATING_STATE_ROLLUP_VSC[MMWR_RATING_STATE_ROLLUP_VSC],0),MATCH(I$9,MMWR_RATING_STATE_ROLLUP_VSC[#Headers],0)),"ERROR"))</f>
        <v>141.57586618880001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1266</v>
      </c>
      <c r="D19" s="155">
        <f>IF($B19=" ","",IFERROR(INDEX(MMWR_RATING_STATE_ROLLUP_VSC[],MATCH($B19,MMWR_RATING_STATE_ROLLUP_VSC[MMWR_RATING_STATE_ROLLUP_VSC],0),MATCH(D$9,MMWR_RATING_STATE_ROLLUP_VSC[#Headers],0)),"ERROR"))</f>
        <v>69.408372827799994</v>
      </c>
      <c r="E19" s="156">
        <f>IF($B19=" ","",IFERROR(INDEX(MMWR_RATING_STATE_ROLLUP_VSC[],MATCH($B19,MMWR_RATING_STATE_ROLLUP_VSC[MMWR_RATING_STATE_ROLLUP_VSC],0),MATCH(E$9,MMWR_RATING_STATE_ROLLUP_VSC[#Headers],0))/$C19,"ERROR"))</f>
        <v>0.14691943127962084</v>
      </c>
      <c r="F19" s="154">
        <f>IF($B19=" ","",IFERROR(INDEX(MMWR_RATING_STATE_ROLLUP_VSC[],MATCH($B19,MMWR_RATING_STATE_ROLLUP_VSC[MMWR_RATING_STATE_ROLLUP_VSC],0),MATCH(F$9,MMWR_RATING_STATE_ROLLUP_VSC[#Headers],0)),"ERROR"))</f>
        <v>118</v>
      </c>
      <c r="G19" s="154">
        <f>IF($B19=" ","",IFERROR(INDEX(MMWR_RATING_STATE_ROLLUP_VSC[],MATCH($B19,MMWR_RATING_STATE_ROLLUP_VSC[MMWR_RATING_STATE_ROLLUP_VSC],0),MATCH(G$9,MMWR_RATING_STATE_ROLLUP_VSC[#Headers],0)),"ERROR"))</f>
        <v>3102</v>
      </c>
      <c r="H19" s="155">
        <f>IF($B19=" ","",IFERROR(INDEX(MMWR_RATING_STATE_ROLLUP_VSC[],MATCH($B19,MMWR_RATING_STATE_ROLLUP_VSC[MMWR_RATING_STATE_ROLLUP_VSC],0),MATCH(H$9,MMWR_RATING_STATE_ROLLUP_VSC[#Headers],0)),"ERROR"))</f>
        <v>81.398305084699999</v>
      </c>
      <c r="I19" s="155">
        <f>IF($B19=" ","",IFERROR(INDEX(MMWR_RATING_STATE_ROLLUP_VSC[],MATCH($B19,MMWR_RATING_STATE_ROLLUP_VSC[MMWR_RATING_STATE_ROLLUP_VSC],0),MATCH(I$9,MMWR_RATING_STATE_ROLLUP_VSC[#Headers],0)),"ERROR"))</f>
        <v>107.8442940039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4868</v>
      </c>
      <c r="D20" s="155">
        <f>IF($B20=" ","",IFERROR(INDEX(MMWR_RATING_STATE_ROLLUP_VSC[],MATCH($B20,MMWR_RATING_STATE_ROLLUP_VSC[MMWR_RATING_STATE_ROLLUP_VSC],0),MATCH(D$9,MMWR_RATING_STATE_ROLLUP_VSC[#Headers],0)),"ERROR"))</f>
        <v>103.56840591620001</v>
      </c>
      <c r="E20" s="156">
        <f>IF($B20=" ","",IFERROR(INDEX(MMWR_RATING_STATE_ROLLUP_VSC[],MATCH($B20,MMWR_RATING_STATE_ROLLUP_VSC[MMWR_RATING_STATE_ROLLUP_VSC],0),MATCH(E$9,MMWR_RATING_STATE_ROLLUP_VSC[#Headers],0))/$C20,"ERROR"))</f>
        <v>0.27095316351684468</v>
      </c>
      <c r="F20" s="154">
        <f>IF($B20=" ","",IFERROR(INDEX(MMWR_RATING_STATE_ROLLUP_VSC[],MATCH($B20,MMWR_RATING_STATE_ROLLUP_VSC[MMWR_RATING_STATE_ROLLUP_VSC],0),MATCH(F$9,MMWR_RATING_STATE_ROLLUP_VSC[#Headers],0)),"ERROR"))</f>
        <v>311</v>
      </c>
      <c r="G20" s="154">
        <f>IF($B20=" ","",IFERROR(INDEX(MMWR_RATING_STATE_ROLLUP_VSC[],MATCH($B20,MMWR_RATING_STATE_ROLLUP_VSC[MMWR_RATING_STATE_ROLLUP_VSC],0),MATCH(G$9,MMWR_RATING_STATE_ROLLUP_VSC[#Headers],0)),"ERROR"))</f>
        <v>10633</v>
      </c>
      <c r="H20" s="155">
        <f>IF($B20=" ","",IFERROR(INDEX(MMWR_RATING_STATE_ROLLUP_VSC[],MATCH($B20,MMWR_RATING_STATE_ROLLUP_VSC[MMWR_RATING_STATE_ROLLUP_VSC],0),MATCH(H$9,MMWR_RATING_STATE_ROLLUP_VSC[#Headers],0)),"ERROR"))</f>
        <v>124.1575562701</v>
      </c>
      <c r="I20" s="155">
        <f>IF($B20=" ","",IFERROR(INDEX(MMWR_RATING_STATE_ROLLUP_VSC[],MATCH($B20,MMWR_RATING_STATE_ROLLUP_VSC[MMWR_RATING_STATE_ROLLUP_VSC],0),MATCH(I$9,MMWR_RATING_STATE_ROLLUP_VSC[#Headers],0)),"ERROR"))</f>
        <v>136.81717295210001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4278</v>
      </c>
      <c r="D21" s="155">
        <f>IF($B21=" ","",IFERROR(INDEX(MMWR_RATING_STATE_ROLLUP_VSC[],MATCH($B21,MMWR_RATING_STATE_ROLLUP_VSC[MMWR_RATING_STATE_ROLLUP_VSC],0),MATCH(D$9,MMWR_RATING_STATE_ROLLUP_VSC[#Headers],0)),"ERROR"))</f>
        <v>88.092099111699994</v>
      </c>
      <c r="E21" s="156">
        <f>IF($B21=" ","",IFERROR(INDEX(MMWR_RATING_STATE_ROLLUP_VSC[],MATCH($B21,MMWR_RATING_STATE_ROLLUP_VSC[MMWR_RATING_STATE_ROLLUP_VSC],0),MATCH(E$9,MMWR_RATING_STATE_ROLLUP_VSC[#Headers],0))/$C21,"ERROR"))</f>
        <v>0.21739130434782608</v>
      </c>
      <c r="F21" s="154">
        <f>IF($B21=" ","",IFERROR(INDEX(MMWR_RATING_STATE_ROLLUP_VSC[],MATCH($B21,MMWR_RATING_STATE_ROLLUP_VSC[MMWR_RATING_STATE_ROLLUP_VSC],0),MATCH(F$9,MMWR_RATING_STATE_ROLLUP_VSC[#Headers],0)),"ERROR"))</f>
        <v>315</v>
      </c>
      <c r="G21" s="154">
        <f>IF($B21=" ","",IFERROR(INDEX(MMWR_RATING_STATE_ROLLUP_VSC[],MATCH($B21,MMWR_RATING_STATE_ROLLUP_VSC[MMWR_RATING_STATE_ROLLUP_VSC],0),MATCH(G$9,MMWR_RATING_STATE_ROLLUP_VSC[#Headers],0)),"ERROR"))</f>
        <v>8512</v>
      </c>
      <c r="H21" s="155">
        <f>IF($B21=" ","",IFERROR(INDEX(MMWR_RATING_STATE_ROLLUP_VSC[],MATCH($B21,MMWR_RATING_STATE_ROLLUP_VSC[MMWR_RATING_STATE_ROLLUP_VSC],0),MATCH(H$9,MMWR_RATING_STATE_ROLLUP_VSC[#Headers],0)),"ERROR"))</f>
        <v>110.84761904760001</v>
      </c>
      <c r="I21" s="155">
        <f>IF($B21=" ","",IFERROR(INDEX(MMWR_RATING_STATE_ROLLUP_VSC[],MATCH($B21,MMWR_RATING_STATE_ROLLUP_VSC[MMWR_RATING_STATE_ROLLUP_VSC],0),MATCH(I$9,MMWR_RATING_STATE_ROLLUP_VSC[#Headers],0)),"ERROR"))</f>
        <v>128.52055921050001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1213</v>
      </c>
      <c r="D22" s="155">
        <f>IF($B22=" ","",IFERROR(INDEX(MMWR_RATING_STATE_ROLLUP_VSC[],MATCH($B22,MMWR_RATING_STATE_ROLLUP_VSC[MMWR_RATING_STATE_ROLLUP_VSC],0),MATCH(D$9,MMWR_RATING_STATE_ROLLUP_VSC[#Headers],0)),"ERROR"))</f>
        <v>75.041220115399994</v>
      </c>
      <c r="E22" s="156">
        <f>IF($B22=" ","",IFERROR(INDEX(MMWR_RATING_STATE_ROLLUP_VSC[],MATCH($B22,MMWR_RATING_STATE_ROLLUP_VSC[MMWR_RATING_STATE_ROLLUP_VSC],0),MATCH(E$9,MMWR_RATING_STATE_ROLLUP_VSC[#Headers],0))/$C22,"ERROR"))</f>
        <v>0.15333882934872217</v>
      </c>
      <c r="F22" s="154">
        <f>IF($B22=" ","",IFERROR(INDEX(MMWR_RATING_STATE_ROLLUP_VSC[],MATCH($B22,MMWR_RATING_STATE_ROLLUP_VSC[MMWR_RATING_STATE_ROLLUP_VSC],0),MATCH(F$9,MMWR_RATING_STATE_ROLLUP_VSC[#Headers],0)),"ERROR"))</f>
        <v>88</v>
      </c>
      <c r="G22" s="154">
        <f>IF($B22=" ","",IFERROR(INDEX(MMWR_RATING_STATE_ROLLUP_VSC[],MATCH($B22,MMWR_RATING_STATE_ROLLUP_VSC[MMWR_RATING_STATE_ROLLUP_VSC],0),MATCH(G$9,MMWR_RATING_STATE_ROLLUP_VSC[#Headers],0)),"ERROR"))</f>
        <v>2557</v>
      </c>
      <c r="H22" s="155">
        <f>IF($B22=" ","",IFERROR(INDEX(MMWR_RATING_STATE_ROLLUP_VSC[],MATCH($B22,MMWR_RATING_STATE_ROLLUP_VSC[MMWR_RATING_STATE_ROLLUP_VSC],0),MATCH(H$9,MMWR_RATING_STATE_ROLLUP_VSC[#Headers],0)),"ERROR"))</f>
        <v>104.76136363640001</v>
      </c>
      <c r="I22" s="155">
        <f>IF($B22=" ","",IFERROR(INDEX(MMWR_RATING_STATE_ROLLUP_VSC[],MATCH($B22,MMWR_RATING_STATE_ROLLUP_VSC[MMWR_RATING_STATE_ROLLUP_VSC],0),MATCH(I$9,MMWR_RATING_STATE_ROLLUP_VSC[#Headers],0)),"ERROR"))</f>
        <v>130.8353539304</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4189</v>
      </c>
      <c r="D23" s="155">
        <f>IF($B23=" ","",IFERROR(INDEX(MMWR_RATING_STATE_ROLLUP_VSC[],MATCH($B23,MMWR_RATING_STATE_ROLLUP_VSC[MMWR_RATING_STATE_ROLLUP_VSC],0),MATCH(D$9,MMWR_RATING_STATE_ROLLUP_VSC[#Headers],0)),"ERROR"))</f>
        <v>95.577942229599998</v>
      </c>
      <c r="E23" s="156">
        <f>IF($B23=" ","",IFERROR(INDEX(MMWR_RATING_STATE_ROLLUP_VSC[],MATCH($B23,MMWR_RATING_STATE_ROLLUP_VSC[MMWR_RATING_STATE_ROLLUP_VSC],0),MATCH(E$9,MMWR_RATING_STATE_ROLLUP_VSC[#Headers],0))/$C23,"ERROR"))</f>
        <v>0.24659823346860826</v>
      </c>
      <c r="F23" s="154">
        <f>IF($B23=" ","",IFERROR(INDEX(MMWR_RATING_STATE_ROLLUP_VSC[],MATCH($B23,MMWR_RATING_STATE_ROLLUP_VSC[MMWR_RATING_STATE_ROLLUP_VSC],0),MATCH(F$9,MMWR_RATING_STATE_ROLLUP_VSC[#Headers],0)),"ERROR"))</f>
        <v>172</v>
      </c>
      <c r="G23" s="154">
        <f>IF($B23=" ","",IFERROR(INDEX(MMWR_RATING_STATE_ROLLUP_VSC[],MATCH($B23,MMWR_RATING_STATE_ROLLUP_VSC[MMWR_RATING_STATE_ROLLUP_VSC],0),MATCH(G$9,MMWR_RATING_STATE_ROLLUP_VSC[#Headers],0)),"ERROR"))</f>
        <v>7506</v>
      </c>
      <c r="H23" s="155">
        <f>IF($B23=" ","",IFERROR(INDEX(MMWR_RATING_STATE_ROLLUP_VSC[],MATCH($B23,MMWR_RATING_STATE_ROLLUP_VSC[MMWR_RATING_STATE_ROLLUP_VSC],0),MATCH(H$9,MMWR_RATING_STATE_ROLLUP_VSC[#Headers],0)),"ERROR"))</f>
        <v>162.82558139529999</v>
      </c>
      <c r="I23" s="155">
        <f>IF($B23=" ","",IFERROR(INDEX(MMWR_RATING_STATE_ROLLUP_VSC[],MATCH($B23,MMWR_RATING_STATE_ROLLUP_VSC[MMWR_RATING_STATE_ROLLUP_VSC],0),MATCH(I$9,MMWR_RATING_STATE_ROLLUP_VSC[#Headers],0)),"ERROR"))</f>
        <v>138.4718891553</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8513</v>
      </c>
      <c r="D24" s="155">
        <f>IF($B24=" ","",IFERROR(INDEX(MMWR_RATING_STATE_ROLLUP_VSC[],MATCH($B24,MMWR_RATING_STATE_ROLLUP_VSC[MMWR_RATING_STATE_ROLLUP_VSC],0),MATCH(D$9,MMWR_RATING_STATE_ROLLUP_VSC[#Headers],0)),"ERROR"))</f>
        <v>93.332432749899993</v>
      </c>
      <c r="E24" s="156">
        <f>IF($B24=" ","",IFERROR(INDEX(MMWR_RATING_STATE_ROLLUP_VSC[],MATCH($B24,MMWR_RATING_STATE_ROLLUP_VSC[MMWR_RATING_STATE_ROLLUP_VSC],0),MATCH(E$9,MMWR_RATING_STATE_ROLLUP_VSC[#Headers],0))/$C24,"ERROR"))</f>
        <v>0.24268765417596616</v>
      </c>
      <c r="F24" s="154">
        <f>IF($B24=" ","",IFERROR(INDEX(MMWR_RATING_STATE_ROLLUP_VSC[],MATCH($B24,MMWR_RATING_STATE_ROLLUP_VSC[MMWR_RATING_STATE_ROLLUP_VSC],0),MATCH(F$9,MMWR_RATING_STATE_ROLLUP_VSC[#Headers],0)),"ERROR"))</f>
        <v>407</v>
      </c>
      <c r="G24" s="154">
        <f>IF($B24=" ","",IFERROR(INDEX(MMWR_RATING_STATE_ROLLUP_VSC[],MATCH($B24,MMWR_RATING_STATE_ROLLUP_VSC[MMWR_RATING_STATE_ROLLUP_VSC],0),MATCH(G$9,MMWR_RATING_STATE_ROLLUP_VSC[#Headers],0)),"ERROR"))</f>
        <v>17197</v>
      </c>
      <c r="H24" s="155">
        <f>IF($B24=" ","",IFERROR(INDEX(MMWR_RATING_STATE_ROLLUP_VSC[],MATCH($B24,MMWR_RATING_STATE_ROLLUP_VSC[MMWR_RATING_STATE_ROLLUP_VSC],0),MATCH(H$9,MMWR_RATING_STATE_ROLLUP_VSC[#Headers],0)),"ERROR"))</f>
        <v>107.3685503686</v>
      </c>
      <c r="I24" s="155">
        <f>IF($B24=" ","",IFERROR(INDEX(MMWR_RATING_STATE_ROLLUP_VSC[],MATCH($B24,MMWR_RATING_STATE_ROLLUP_VSC[MMWR_RATING_STATE_ROLLUP_VSC],0),MATCH(I$9,MMWR_RATING_STATE_ROLLUP_VSC[#Headers],0)),"ERROR"))</f>
        <v>130.4968889923</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16592</v>
      </c>
      <c r="D25" s="155">
        <f>IF($B25=" ","",IFERROR(INDEX(MMWR_RATING_STATE_ROLLUP_VSC[],MATCH($B25,MMWR_RATING_STATE_ROLLUP_VSC[MMWR_RATING_STATE_ROLLUP_VSC],0),MATCH(D$9,MMWR_RATING_STATE_ROLLUP_VSC[#Headers],0)),"ERROR"))</f>
        <v>97.381931051099997</v>
      </c>
      <c r="E25" s="156">
        <f>IF($B25=" ","",IFERROR(INDEX(MMWR_RATING_STATE_ROLLUP_VSC[],MATCH($B25,MMWR_RATING_STATE_ROLLUP_VSC[MMWR_RATING_STATE_ROLLUP_VSC],0),MATCH(E$9,MMWR_RATING_STATE_ROLLUP_VSC[#Headers],0))/$C25,"ERROR"))</f>
        <v>0.26012536162005784</v>
      </c>
      <c r="F25" s="154">
        <f>IF($B25=" ","",IFERROR(INDEX(MMWR_RATING_STATE_ROLLUP_VSC[],MATCH($B25,MMWR_RATING_STATE_ROLLUP_VSC[MMWR_RATING_STATE_ROLLUP_VSC],0),MATCH(F$9,MMWR_RATING_STATE_ROLLUP_VSC[#Headers],0)),"ERROR"))</f>
        <v>922</v>
      </c>
      <c r="G25" s="154">
        <f>IF($B25=" ","",IFERROR(INDEX(MMWR_RATING_STATE_ROLLUP_VSC[],MATCH($B25,MMWR_RATING_STATE_ROLLUP_VSC[MMWR_RATING_STATE_ROLLUP_VSC],0),MATCH(G$9,MMWR_RATING_STATE_ROLLUP_VSC[#Headers],0)),"ERROR"))</f>
        <v>30101</v>
      </c>
      <c r="H25" s="155">
        <f>IF($B25=" ","",IFERROR(INDEX(MMWR_RATING_STATE_ROLLUP_VSC[],MATCH($B25,MMWR_RATING_STATE_ROLLUP_VSC[MMWR_RATING_STATE_ROLLUP_VSC],0),MATCH(H$9,MMWR_RATING_STATE_ROLLUP_VSC[#Headers],0)),"ERROR"))</f>
        <v>115.1334056399</v>
      </c>
      <c r="I25" s="155">
        <f>IF($B25=" ","",IFERROR(INDEX(MMWR_RATING_STATE_ROLLUP_VSC[],MATCH($B25,MMWR_RATING_STATE_ROLLUP_VSC[MMWR_RATING_STATE_ROLLUP_VSC],0),MATCH(I$9,MMWR_RATING_STATE_ROLLUP_VSC[#Headers],0)),"ERROR"))</f>
        <v>137.53825454299999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9510</v>
      </c>
      <c r="D26" s="155">
        <f>IF($B26=" ","",IFERROR(INDEX(MMWR_RATING_STATE_ROLLUP_VSC[],MATCH($B26,MMWR_RATING_STATE_ROLLUP_VSC[MMWR_RATING_STATE_ROLLUP_VSC],0),MATCH(D$9,MMWR_RATING_STATE_ROLLUP_VSC[#Headers],0)),"ERROR"))</f>
        <v>99.644164037899998</v>
      </c>
      <c r="E26" s="156">
        <f>IF($B26=" ","",IFERROR(INDEX(MMWR_RATING_STATE_ROLLUP_VSC[],MATCH($B26,MMWR_RATING_STATE_ROLLUP_VSC[MMWR_RATING_STATE_ROLLUP_VSC],0),MATCH(E$9,MMWR_RATING_STATE_ROLLUP_VSC[#Headers],0))/$C26,"ERROR"))</f>
        <v>0.26288117770767611</v>
      </c>
      <c r="F26" s="154">
        <f>IF($B26=" ","",IFERROR(INDEX(MMWR_RATING_STATE_ROLLUP_VSC[],MATCH($B26,MMWR_RATING_STATE_ROLLUP_VSC[MMWR_RATING_STATE_ROLLUP_VSC],0),MATCH(F$9,MMWR_RATING_STATE_ROLLUP_VSC[#Headers],0)),"ERROR"))</f>
        <v>364</v>
      </c>
      <c r="G26" s="154">
        <f>IF($B26=" ","",IFERROR(INDEX(MMWR_RATING_STATE_ROLLUP_VSC[],MATCH($B26,MMWR_RATING_STATE_ROLLUP_VSC[MMWR_RATING_STATE_ROLLUP_VSC],0),MATCH(G$9,MMWR_RATING_STATE_ROLLUP_VSC[#Headers],0)),"ERROR"))</f>
        <v>17455</v>
      </c>
      <c r="H26" s="155">
        <f>IF($B26=" ","",IFERROR(INDEX(MMWR_RATING_STATE_ROLLUP_VSC[],MATCH($B26,MMWR_RATING_STATE_ROLLUP_VSC[MMWR_RATING_STATE_ROLLUP_VSC],0),MATCH(H$9,MMWR_RATING_STATE_ROLLUP_VSC[#Headers],0)),"ERROR"))</f>
        <v>132.91208791209999</v>
      </c>
      <c r="I26" s="155">
        <f>IF($B26=" ","",IFERROR(INDEX(MMWR_RATING_STATE_ROLLUP_VSC[],MATCH($B26,MMWR_RATING_STATE_ROLLUP_VSC[MMWR_RATING_STATE_ROLLUP_VSC],0),MATCH(I$9,MMWR_RATING_STATE_ROLLUP_VSC[#Headers],0)),"ERROR"))</f>
        <v>140.90186193069999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852</v>
      </c>
      <c r="D27" s="155">
        <f>IF($B27=" ","",IFERROR(INDEX(MMWR_RATING_STATE_ROLLUP_VSC[],MATCH($B27,MMWR_RATING_STATE_ROLLUP_VSC[MMWR_RATING_STATE_ROLLUP_VSC],0),MATCH(D$9,MMWR_RATING_STATE_ROLLUP_VSC[#Headers],0)),"ERROR"))</f>
        <v>81.477699530500004</v>
      </c>
      <c r="E27" s="156">
        <f>IF($B27=" ","",IFERROR(INDEX(MMWR_RATING_STATE_ROLLUP_VSC[],MATCH($B27,MMWR_RATING_STATE_ROLLUP_VSC[MMWR_RATING_STATE_ROLLUP_VSC],0),MATCH(E$9,MMWR_RATING_STATE_ROLLUP_VSC[#Headers],0))/$C27,"ERROR"))</f>
        <v>0.19248826291079812</v>
      </c>
      <c r="F27" s="154">
        <f>IF($B27=" ","",IFERROR(INDEX(MMWR_RATING_STATE_ROLLUP_VSC[],MATCH($B27,MMWR_RATING_STATE_ROLLUP_VSC[MMWR_RATING_STATE_ROLLUP_VSC],0),MATCH(F$9,MMWR_RATING_STATE_ROLLUP_VSC[#Headers],0)),"ERROR"))</f>
        <v>64</v>
      </c>
      <c r="G27" s="154">
        <f>IF($B27=" ","",IFERROR(INDEX(MMWR_RATING_STATE_ROLLUP_VSC[],MATCH($B27,MMWR_RATING_STATE_ROLLUP_VSC[MMWR_RATING_STATE_ROLLUP_VSC],0),MATCH(G$9,MMWR_RATING_STATE_ROLLUP_VSC[#Headers],0)),"ERROR"))</f>
        <v>2018</v>
      </c>
      <c r="H27" s="155">
        <f>IF($B27=" ","",IFERROR(INDEX(MMWR_RATING_STATE_ROLLUP_VSC[],MATCH($B27,MMWR_RATING_STATE_ROLLUP_VSC[MMWR_RATING_STATE_ROLLUP_VSC],0),MATCH(H$9,MMWR_RATING_STATE_ROLLUP_VSC[#Headers],0)),"ERROR"))</f>
        <v>74.28125</v>
      </c>
      <c r="I27" s="155">
        <f>IF($B27=" ","",IFERROR(INDEX(MMWR_RATING_STATE_ROLLUP_VSC[],MATCH($B27,MMWR_RATING_STATE_ROLLUP_VSC[MMWR_RATING_STATE_ROLLUP_VSC],0),MATCH(I$9,MMWR_RATING_STATE_ROLLUP_VSC[#Headers],0)),"ERROR"))</f>
        <v>110.4454905847</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496</v>
      </c>
      <c r="D28" s="155">
        <f>IF($B28=" ","",IFERROR(INDEX(MMWR_RATING_STATE_ROLLUP_VSC[],MATCH($B28,MMWR_RATING_STATE_ROLLUP_VSC[MMWR_RATING_STATE_ROLLUP_VSC],0),MATCH(D$9,MMWR_RATING_STATE_ROLLUP_VSC[#Headers],0)),"ERROR"))</f>
        <v>95.949596774200003</v>
      </c>
      <c r="E28" s="156">
        <f>IF($B28=" ","",IFERROR(INDEX(MMWR_RATING_STATE_ROLLUP_VSC[],MATCH($B28,MMWR_RATING_STATE_ROLLUP_VSC[MMWR_RATING_STATE_ROLLUP_VSC],0),MATCH(E$9,MMWR_RATING_STATE_ROLLUP_VSC[#Headers],0))/$C28,"ERROR"))</f>
        <v>0.27822580645161288</v>
      </c>
      <c r="F28" s="154">
        <f>IF($B28=" ","",IFERROR(INDEX(MMWR_RATING_STATE_ROLLUP_VSC[],MATCH($B28,MMWR_RATING_STATE_ROLLUP_VSC[MMWR_RATING_STATE_ROLLUP_VSC],0),MATCH(F$9,MMWR_RATING_STATE_ROLLUP_VSC[#Headers],0)),"ERROR"))</f>
        <v>23</v>
      </c>
      <c r="G28" s="154">
        <f>IF($B28=" ","",IFERROR(INDEX(MMWR_RATING_STATE_ROLLUP_VSC[],MATCH($B28,MMWR_RATING_STATE_ROLLUP_VSC[MMWR_RATING_STATE_ROLLUP_VSC],0),MATCH(G$9,MMWR_RATING_STATE_ROLLUP_VSC[#Headers],0)),"ERROR"))</f>
        <v>867</v>
      </c>
      <c r="H28" s="155">
        <f>IF($B28=" ","",IFERROR(INDEX(MMWR_RATING_STATE_ROLLUP_VSC[],MATCH($B28,MMWR_RATING_STATE_ROLLUP_VSC[MMWR_RATING_STATE_ROLLUP_VSC],0),MATCH(H$9,MMWR_RATING_STATE_ROLLUP_VSC[#Headers],0)),"ERROR"))</f>
        <v>110.5652173913</v>
      </c>
      <c r="I28" s="155">
        <f>IF($B28=" ","",IFERROR(INDEX(MMWR_RATING_STATE_ROLLUP_VSC[],MATCH($B28,MMWR_RATING_STATE_ROLLUP_VSC[MMWR_RATING_STATE_ROLLUP_VSC],0),MATCH(I$9,MMWR_RATING_STATE_ROLLUP_VSC[#Headers],0)),"ERROR"))</f>
        <v>130.3137254902</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10054</v>
      </c>
      <c r="D29" s="155">
        <f>IF($B29=" ","",IFERROR(INDEX(MMWR_RATING_STATE_ROLLUP_VSC[],MATCH($B29,MMWR_RATING_STATE_ROLLUP_VSC[MMWR_RATING_STATE_ROLLUP_VSC],0),MATCH(D$9,MMWR_RATING_STATE_ROLLUP_VSC[#Headers],0)),"ERROR"))</f>
        <v>90.522180226800003</v>
      </c>
      <c r="E29" s="156">
        <f>IF($B29=" ","",IFERROR(INDEX(MMWR_RATING_STATE_ROLLUP_VSC[],MATCH($B29,MMWR_RATING_STATE_ROLLUP_VSC[MMWR_RATING_STATE_ROLLUP_VSC],0),MATCH(E$9,MMWR_RATING_STATE_ROLLUP_VSC[#Headers],0))/$C29,"ERROR"))</f>
        <v>0.23572707380147206</v>
      </c>
      <c r="F29" s="154">
        <f>IF($B29=" ","",IFERROR(INDEX(MMWR_RATING_STATE_ROLLUP_VSC[],MATCH($B29,MMWR_RATING_STATE_ROLLUP_VSC[MMWR_RATING_STATE_ROLLUP_VSC],0),MATCH(F$9,MMWR_RATING_STATE_ROLLUP_VSC[#Headers],0)),"ERROR"))</f>
        <v>765</v>
      </c>
      <c r="G29" s="154">
        <f>IF($B29=" ","",IFERROR(INDEX(MMWR_RATING_STATE_ROLLUP_VSC[],MATCH($B29,MMWR_RATING_STATE_ROLLUP_VSC[MMWR_RATING_STATE_ROLLUP_VSC],0),MATCH(G$9,MMWR_RATING_STATE_ROLLUP_VSC[#Headers],0)),"ERROR"))</f>
        <v>21549</v>
      </c>
      <c r="H29" s="155">
        <f>IF($B29=" ","",IFERROR(INDEX(MMWR_RATING_STATE_ROLLUP_VSC[],MATCH($B29,MMWR_RATING_STATE_ROLLUP_VSC[MMWR_RATING_STATE_ROLLUP_VSC],0),MATCH(H$9,MMWR_RATING_STATE_ROLLUP_VSC[#Headers],0)),"ERROR"))</f>
        <v>114.4941176471</v>
      </c>
      <c r="I29" s="155">
        <f>IF($B29=" ","",IFERROR(INDEX(MMWR_RATING_STATE_ROLLUP_VSC[],MATCH($B29,MMWR_RATING_STATE_ROLLUP_VSC[MMWR_RATING_STATE_ROLLUP_VSC],0),MATCH(I$9,MMWR_RATING_STATE_ROLLUP_VSC[#Headers],0)),"ERROR"))</f>
        <v>131.15402106830001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2893</v>
      </c>
      <c r="D30" s="155">
        <f>IF($B30=" ","",IFERROR(INDEX(MMWR_RATING_STATE_ROLLUP_VSC[],MATCH($B30,MMWR_RATING_STATE_ROLLUP_VSC[MMWR_RATING_STATE_ROLLUP_VSC],0),MATCH(D$9,MMWR_RATING_STATE_ROLLUP_VSC[#Headers],0)),"ERROR"))</f>
        <v>79.337711717900007</v>
      </c>
      <c r="E30" s="156">
        <f>IF($B30=" ","",IFERROR(INDEX(MMWR_RATING_STATE_ROLLUP_VSC[],MATCH($B30,MMWR_RATING_STATE_ROLLUP_VSC[MMWR_RATING_STATE_ROLLUP_VSC],0),MATCH(E$9,MMWR_RATING_STATE_ROLLUP_VSC[#Headers],0))/$C30,"ERROR"))</f>
        <v>0.18389215347390253</v>
      </c>
      <c r="F30" s="154">
        <f>IF($B30=" ","",IFERROR(INDEX(MMWR_RATING_STATE_ROLLUP_VSC[],MATCH($B30,MMWR_RATING_STATE_ROLLUP_VSC[MMWR_RATING_STATE_ROLLUP_VSC],0),MATCH(F$9,MMWR_RATING_STATE_ROLLUP_VSC[#Headers],0)),"ERROR"))</f>
        <v>230</v>
      </c>
      <c r="G30" s="154">
        <f>IF($B30=" ","",IFERROR(INDEX(MMWR_RATING_STATE_ROLLUP_VSC[],MATCH($B30,MMWR_RATING_STATE_ROLLUP_VSC[MMWR_RATING_STATE_ROLLUP_VSC],0),MATCH(G$9,MMWR_RATING_STATE_ROLLUP_VSC[#Headers],0)),"ERROR"))</f>
        <v>5343</v>
      </c>
      <c r="H30" s="155">
        <f>IF($B30=" ","",IFERROR(INDEX(MMWR_RATING_STATE_ROLLUP_VSC[],MATCH($B30,MMWR_RATING_STATE_ROLLUP_VSC[MMWR_RATING_STATE_ROLLUP_VSC],0),MATCH(H$9,MMWR_RATING_STATE_ROLLUP_VSC[#Headers],0)),"ERROR"))</f>
        <v>116.78695652170001</v>
      </c>
      <c r="I30" s="155">
        <f>IF($B30=" ","",IFERROR(INDEX(MMWR_RATING_STATE_ROLLUP_VSC[],MATCH($B30,MMWR_RATING_STATE_ROLLUP_VSC[MMWR_RATING_STATE_ROLLUP_VSC],0),MATCH(I$9,MMWR_RATING_STATE_ROLLUP_VSC[#Headers],0)),"ERROR"))</f>
        <v>119.9923264084</v>
      </c>
      <c r="J30" s="42"/>
      <c r="K30" s="42"/>
      <c r="L30" s="42"/>
      <c r="M30" s="42"/>
      <c r="N30" s="28"/>
    </row>
    <row r="31" spans="1:14" x14ac:dyDescent="0.2">
      <c r="A31" s="25"/>
      <c r="B31" s="341" t="s">
        <v>959</v>
      </c>
      <c r="C31" s="342"/>
      <c r="D31" s="342"/>
      <c r="E31" s="342"/>
      <c r="F31" s="342"/>
      <c r="G31" s="342"/>
      <c r="H31" s="342"/>
      <c r="I31" s="342"/>
      <c r="J31" s="342"/>
      <c r="K31" s="342"/>
      <c r="L31" s="342"/>
      <c r="M31" s="392"/>
      <c r="N31" s="28"/>
    </row>
    <row r="32" spans="1:14" x14ac:dyDescent="0.2">
      <c r="A32" s="25"/>
      <c r="B32" s="41" t="s">
        <v>1037</v>
      </c>
      <c r="C32" s="154">
        <f>IF($B32=" ","",IFERROR(INDEX(MMWR_RATING_STATE_ROLLUP_PMC[],MATCH($B32,MMWR_RATING_STATE_ROLLUP_PMC[MMWR_RATING_STATE_ROLLUP_PMC],0),MATCH(C$9,MMWR_RATING_STATE_ROLLUP_PMC[#Headers],0)),"ERROR"))</f>
        <v>28279</v>
      </c>
      <c r="D32" s="155">
        <f>IF($B32=" ","",IFERROR(INDEX(MMWR_RATING_STATE_ROLLUP_PMC[],MATCH($B32,MMWR_RATING_STATE_ROLLUP_PMC[MMWR_RATING_STATE_ROLLUP_PMC],0),MATCH(D$9,MMWR_RATING_STATE_ROLLUP_PMC[#Headers],0)),"ERROR"))</f>
        <v>66.381236960300001</v>
      </c>
      <c r="E32" s="156">
        <f>IF($B32=" ","",IFERROR(INDEX(MMWR_RATING_STATE_ROLLUP_PMC[],MATCH($B32,MMWR_RATING_STATE_ROLLUP_PMC[MMWR_RATING_STATE_ROLLUP_PMC],0),MATCH(E$9,MMWR_RATING_STATE_ROLLUP_PMC[#Headers],0))/$C32,"ERROR"))</f>
        <v>0.10392871035043671</v>
      </c>
      <c r="F32" s="154">
        <f>IF($B32=" ","",IFERROR(INDEX(MMWR_RATING_STATE_ROLLUP_PMC[],MATCH($B32,MMWR_RATING_STATE_ROLLUP_PMC[MMWR_RATING_STATE_ROLLUP_PMC],0),MATCH(F$9,MMWR_RATING_STATE_ROLLUP_PMC[#Headers],0)),"ERROR"))</f>
        <v>2465</v>
      </c>
      <c r="G32" s="154">
        <f>IF($B32=" ","",IFERROR(INDEX(MMWR_RATING_STATE_ROLLUP_PMC[],MATCH($B32,MMWR_RATING_STATE_ROLLUP_PMC[MMWR_RATING_STATE_ROLLUP_PMC],0),MATCH(G$9,MMWR_RATING_STATE_ROLLUP_PMC[#Headers],0)),"ERROR"))</f>
        <v>87910</v>
      </c>
      <c r="H32" s="155">
        <f>IF($B32=" ","",IFERROR(INDEX(MMWR_RATING_STATE_ROLLUP_PMC[],MATCH($B32,MMWR_RATING_STATE_ROLLUP_PMC[MMWR_RATING_STATE_ROLLUP_PMC],0),MATCH(H$9,MMWR_RATING_STATE_ROLLUP_PMC[#Headers],0)),"ERROR"))</f>
        <v>80.539959432000003</v>
      </c>
      <c r="I32" s="155">
        <f>IF($B32=" ","",IFERROR(INDEX(MMWR_RATING_STATE_ROLLUP_PMC[],MATCH($B32,MMWR_RATING_STATE_ROLLUP_PMC[MMWR_RATING_STATE_ROLLUP_PMC],0),MATCH(I$9,MMWR_RATING_STATE_ROLLUP_PMC[#Headers],0)),"ERROR"))</f>
        <v>77.352314867499999</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7904</v>
      </c>
      <c r="D33" s="155">
        <f>IF($B33=" ","",IFERROR(INDEX(MMWR_RATING_STATE_ROLLUP_PMC[],MATCH($B33,MMWR_RATING_STATE_ROLLUP_PMC[MMWR_RATING_STATE_ROLLUP_PMC],0),MATCH(D$9,MMWR_RATING_STATE_ROLLUP_PMC[#Headers],0)),"ERROR"))</f>
        <v>71.608173076900002</v>
      </c>
      <c r="E33" s="156">
        <f>IF($B33=" ","",IFERROR(INDEX(MMWR_RATING_STATE_ROLLUP_PMC[],MATCH($B33,MMWR_RATING_STATE_ROLLUP_PMC[MMWR_RATING_STATE_ROLLUP_PMC],0),MATCH(E$9,MMWR_RATING_STATE_ROLLUP_PMC[#Headers],0))/$C33,"ERROR"))</f>
        <v>0.12209008097165992</v>
      </c>
      <c r="F33" s="154">
        <f>IF($B33=" ","",IFERROR(INDEX(MMWR_RATING_STATE_ROLLUP_PMC[],MATCH($B33,MMWR_RATING_STATE_ROLLUP_PMC[MMWR_RATING_STATE_ROLLUP_PMC],0),MATCH(F$9,MMWR_RATING_STATE_ROLLUP_PMC[#Headers],0)),"ERROR"))</f>
        <v>551</v>
      </c>
      <c r="G33" s="154">
        <f>IF($B33=" ","",IFERROR(INDEX(MMWR_RATING_STATE_ROLLUP_PMC[],MATCH($B33,MMWR_RATING_STATE_ROLLUP_PMC[MMWR_RATING_STATE_ROLLUP_PMC],0),MATCH(G$9,MMWR_RATING_STATE_ROLLUP_PMC[#Headers],0)),"ERROR"))</f>
        <v>17405</v>
      </c>
      <c r="H33" s="155">
        <f>IF($B33=" ","",IFERROR(INDEX(MMWR_RATING_STATE_ROLLUP_PMC[],MATCH($B33,MMWR_RATING_STATE_ROLLUP_PMC[MMWR_RATING_STATE_ROLLUP_PMC],0),MATCH(H$9,MMWR_RATING_STATE_ROLLUP_PMC[#Headers],0)),"ERROR"))</f>
        <v>102.834845735</v>
      </c>
      <c r="I33" s="155">
        <f>IF($B33=" ","",IFERROR(INDEX(MMWR_RATING_STATE_ROLLUP_PMC[],MATCH($B33,MMWR_RATING_STATE_ROLLUP_PMC[MMWR_RATING_STATE_ROLLUP_PMC],0),MATCH(I$9,MMWR_RATING_STATE_ROLLUP_PMC[#Headers],0)),"ERROR"))</f>
        <v>95.272852628600006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247</v>
      </c>
      <c r="D34" s="155">
        <f>IF($B34=" ","",IFERROR(INDEX(MMWR_RATING_STATE_ROLLUP_PMC[],MATCH($B34,MMWR_RATING_STATE_ROLLUP_PMC[MMWR_RATING_STATE_ROLLUP_PMC],0),MATCH(D$9,MMWR_RATING_STATE_ROLLUP_PMC[#Headers],0)),"ERROR"))</f>
        <v>68.927125506099998</v>
      </c>
      <c r="E34" s="156">
        <f>IF($B34=" ","",IFERROR(INDEX(MMWR_RATING_STATE_ROLLUP_PMC[],MATCH($B34,MMWR_RATING_STATE_ROLLUP_PMC[MMWR_RATING_STATE_ROLLUP_PMC],0),MATCH(E$9,MMWR_RATING_STATE_ROLLUP_PMC[#Headers],0))/$C34,"ERROR"))</f>
        <v>8.9068825910931168E-2</v>
      </c>
      <c r="F34" s="154">
        <f>IF($B34=" ","",IFERROR(INDEX(MMWR_RATING_STATE_ROLLUP_PMC[],MATCH($B34,MMWR_RATING_STATE_ROLLUP_PMC[MMWR_RATING_STATE_ROLLUP_PMC],0),MATCH(F$9,MMWR_RATING_STATE_ROLLUP_PMC[#Headers],0)),"ERROR"))</f>
        <v>8</v>
      </c>
      <c r="G34" s="154">
        <f>IF($B34=" ","",IFERROR(INDEX(MMWR_RATING_STATE_ROLLUP_PMC[],MATCH($B34,MMWR_RATING_STATE_ROLLUP_PMC[MMWR_RATING_STATE_ROLLUP_PMC],0),MATCH(G$9,MMWR_RATING_STATE_ROLLUP_PMC[#Headers],0)),"ERROR"))</f>
        <v>505</v>
      </c>
      <c r="H34" s="155">
        <f>IF($B34=" ","",IFERROR(INDEX(MMWR_RATING_STATE_ROLLUP_PMC[],MATCH($B34,MMWR_RATING_STATE_ROLLUP_PMC[MMWR_RATING_STATE_ROLLUP_PMC],0),MATCH(H$9,MMWR_RATING_STATE_ROLLUP_PMC[#Headers],0)),"ERROR"))</f>
        <v>135.625</v>
      </c>
      <c r="I34" s="155">
        <f>IF($B34=" ","",IFERROR(INDEX(MMWR_RATING_STATE_ROLLUP_PMC[],MATCH($B34,MMWR_RATING_STATE_ROLLUP_PMC[MMWR_RATING_STATE_ROLLUP_PMC],0),MATCH(I$9,MMWR_RATING_STATE_ROLLUP_PMC[#Headers],0)),"ERROR"))</f>
        <v>93.964356435599996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85</v>
      </c>
      <c r="D35" s="155">
        <f>IF($B35=" ","",IFERROR(INDEX(MMWR_RATING_STATE_ROLLUP_PMC[],MATCH($B35,MMWR_RATING_STATE_ROLLUP_PMC[MMWR_RATING_STATE_ROLLUP_PMC],0),MATCH(D$9,MMWR_RATING_STATE_ROLLUP_PMC[#Headers],0)),"ERROR"))</f>
        <v>80.670588235300002</v>
      </c>
      <c r="E35" s="156">
        <f>IF($B35=" ","",IFERROR(INDEX(MMWR_RATING_STATE_ROLLUP_PMC[],MATCH($B35,MMWR_RATING_STATE_ROLLUP_PMC[MMWR_RATING_STATE_ROLLUP_PMC],0),MATCH(E$9,MMWR_RATING_STATE_ROLLUP_PMC[#Headers],0))/$C35,"ERROR"))</f>
        <v>0.16470588235294117</v>
      </c>
      <c r="F35" s="154">
        <f>IF($B35=" ","",IFERROR(INDEX(MMWR_RATING_STATE_ROLLUP_PMC[],MATCH($B35,MMWR_RATING_STATE_ROLLUP_PMC[MMWR_RATING_STATE_ROLLUP_PMC],0),MATCH(F$9,MMWR_RATING_STATE_ROLLUP_PMC[#Headers],0)),"ERROR"))</f>
        <v>4</v>
      </c>
      <c r="G35" s="154">
        <f>IF($B35=" ","",IFERROR(INDEX(MMWR_RATING_STATE_ROLLUP_PMC[],MATCH($B35,MMWR_RATING_STATE_ROLLUP_PMC[MMWR_RATING_STATE_ROLLUP_PMC],0),MATCH(G$9,MMWR_RATING_STATE_ROLLUP_PMC[#Headers],0)),"ERROR"))</f>
        <v>174</v>
      </c>
      <c r="H35" s="155">
        <f>IF($B35=" ","",IFERROR(INDEX(MMWR_RATING_STATE_ROLLUP_PMC[],MATCH($B35,MMWR_RATING_STATE_ROLLUP_PMC[MMWR_RATING_STATE_ROLLUP_PMC],0),MATCH(H$9,MMWR_RATING_STATE_ROLLUP_PMC[#Headers],0)),"ERROR"))</f>
        <v>49.5</v>
      </c>
      <c r="I35" s="155">
        <f>IF($B35=" ","",IFERROR(INDEX(MMWR_RATING_STATE_ROLLUP_PMC[],MATCH($B35,MMWR_RATING_STATE_ROLLUP_PMC[MMWR_RATING_STATE_ROLLUP_PMC],0),MATCH(I$9,MMWR_RATING_STATE_ROLLUP_PMC[#Headers],0)),"ERROR"))</f>
        <v>92.9540229885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66</v>
      </c>
      <c r="D36" s="155">
        <f>IF($B36=" ","",IFERROR(INDEX(MMWR_RATING_STATE_ROLLUP_PMC[],MATCH($B36,MMWR_RATING_STATE_ROLLUP_PMC[MMWR_RATING_STATE_ROLLUP_PMC],0),MATCH(D$9,MMWR_RATING_STATE_ROLLUP_PMC[#Headers],0)),"ERROR"))</f>
        <v>84.772727272699996</v>
      </c>
      <c r="E36" s="156">
        <f>IF($B36=" ","",IFERROR(INDEX(MMWR_RATING_STATE_ROLLUP_PMC[],MATCH($B36,MMWR_RATING_STATE_ROLLUP_PMC[MMWR_RATING_STATE_ROLLUP_PMC],0),MATCH(E$9,MMWR_RATING_STATE_ROLLUP_PMC[#Headers],0))/$C36,"ERROR"))</f>
        <v>0.18181818181818182</v>
      </c>
      <c r="F36" s="154">
        <f>IF($B36=" ","",IFERROR(INDEX(MMWR_RATING_STATE_ROLLUP_PMC[],MATCH($B36,MMWR_RATING_STATE_ROLLUP_PMC[MMWR_RATING_STATE_ROLLUP_PMC],0),MATCH(F$9,MMWR_RATING_STATE_ROLLUP_PMC[#Headers],0)),"ERROR"))</f>
        <v>2</v>
      </c>
      <c r="G36" s="154">
        <f>IF($B36=" ","",IFERROR(INDEX(MMWR_RATING_STATE_ROLLUP_PMC[],MATCH($B36,MMWR_RATING_STATE_ROLLUP_PMC[MMWR_RATING_STATE_ROLLUP_PMC],0),MATCH(G$9,MMWR_RATING_STATE_ROLLUP_PMC[#Headers],0)),"ERROR"))</f>
        <v>157</v>
      </c>
      <c r="H36" s="155">
        <f>IF($B36=" ","",IFERROR(INDEX(MMWR_RATING_STATE_ROLLUP_PMC[],MATCH($B36,MMWR_RATING_STATE_ROLLUP_PMC[MMWR_RATING_STATE_ROLLUP_PMC],0),MATCH(H$9,MMWR_RATING_STATE_ROLLUP_PMC[#Headers],0)),"ERROR"))</f>
        <v>114</v>
      </c>
      <c r="I36" s="155">
        <f>IF($B36=" ","",IFERROR(INDEX(MMWR_RATING_STATE_ROLLUP_PMC[],MATCH($B36,MMWR_RATING_STATE_ROLLUP_PMC[MMWR_RATING_STATE_ROLLUP_PMC],0),MATCH(I$9,MMWR_RATING_STATE_ROLLUP_PMC[#Headers],0)),"ERROR"))</f>
        <v>101.8853503185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141</v>
      </c>
      <c r="D37" s="155">
        <f>IF($B37=" ","",IFERROR(INDEX(MMWR_RATING_STATE_ROLLUP_PMC[],MATCH($B37,MMWR_RATING_STATE_ROLLUP_PMC[MMWR_RATING_STATE_ROLLUP_PMC],0),MATCH(D$9,MMWR_RATING_STATE_ROLLUP_PMC[#Headers],0)),"ERROR"))</f>
        <v>66.617021276599999</v>
      </c>
      <c r="E37" s="156">
        <f>IF($B37=" ","",IFERROR(INDEX(MMWR_RATING_STATE_ROLLUP_PMC[],MATCH($B37,MMWR_RATING_STATE_ROLLUP_PMC[MMWR_RATING_STATE_ROLLUP_PMC],0),MATCH(E$9,MMWR_RATING_STATE_ROLLUP_PMC[#Headers],0))/$C37,"ERROR"))</f>
        <v>0.1276595744680851</v>
      </c>
      <c r="F37" s="154">
        <f>IF($B37=" ","",IFERROR(INDEX(MMWR_RATING_STATE_ROLLUP_PMC[],MATCH($B37,MMWR_RATING_STATE_ROLLUP_PMC[MMWR_RATING_STATE_ROLLUP_PMC],0),MATCH(F$9,MMWR_RATING_STATE_ROLLUP_PMC[#Headers],0)),"ERROR"))</f>
        <v>13</v>
      </c>
      <c r="G37" s="154">
        <f>IF($B37=" ","",IFERROR(INDEX(MMWR_RATING_STATE_ROLLUP_PMC[],MATCH($B37,MMWR_RATING_STATE_ROLLUP_PMC[MMWR_RATING_STATE_ROLLUP_PMC],0),MATCH(G$9,MMWR_RATING_STATE_ROLLUP_PMC[#Headers],0)),"ERROR"))</f>
        <v>336</v>
      </c>
      <c r="H37" s="155">
        <f>IF($B37=" ","",IFERROR(INDEX(MMWR_RATING_STATE_ROLLUP_PMC[],MATCH($B37,MMWR_RATING_STATE_ROLLUP_PMC[MMWR_RATING_STATE_ROLLUP_PMC],0),MATCH(H$9,MMWR_RATING_STATE_ROLLUP_PMC[#Headers],0)),"ERROR"))</f>
        <v>101.76923076920001</v>
      </c>
      <c r="I37" s="155">
        <f>IF($B37=" ","",IFERROR(INDEX(MMWR_RATING_STATE_ROLLUP_PMC[],MATCH($B37,MMWR_RATING_STATE_ROLLUP_PMC[MMWR_RATING_STATE_ROLLUP_PMC],0),MATCH(I$9,MMWR_RATING_STATE_ROLLUP_PMC[#Headers],0)),"ERROR"))</f>
        <v>83.404761904799997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479</v>
      </c>
      <c r="D38" s="155">
        <f>IF($B38=" ","",IFERROR(INDEX(MMWR_RATING_STATE_ROLLUP_PMC[],MATCH($B38,MMWR_RATING_STATE_ROLLUP_PMC[MMWR_RATING_STATE_ROLLUP_PMC],0),MATCH(D$9,MMWR_RATING_STATE_ROLLUP_PMC[#Headers],0)),"ERROR"))</f>
        <v>72.192066805799996</v>
      </c>
      <c r="E38" s="156">
        <f>IF($B38=" ","",IFERROR(INDEX(MMWR_RATING_STATE_ROLLUP_PMC[],MATCH($B38,MMWR_RATING_STATE_ROLLUP_PMC[MMWR_RATING_STATE_ROLLUP_PMC],0),MATCH(E$9,MMWR_RATING_STATE_ROLLUP_PMC[#Headers],0))/$C38,"ERROR"))</f>
        <v>0.13569937369519833</v>
      </c>
      <c r="F38" s="154">
        <f>IF($B38=" ","",IFERROR(INDEX(MMWR_RATING_STATE_ROLLUP_PMC[],MATCH($B38,MMWR_RATING_STATE_ROLLUP_PMC[MMWR_RATING_STATE_ROLLUP_PMC],0),MATCH(F$9,MMWR_RATING_STATE_ROLLUP_PMC[#Headers],0)),"ERROR"))</f>
        <v>36</v>
      </c>
      <c r="G38" s="154">
        <f>IF($B38=" ","",IFERROR(INDEX(MMWR_RATING_STATE_ROLLUP_PMC[],MATCH($B38,MMWR_RATING_STATE_ROLLUP_PMC[MMWR_RATING_STATE_ROLLUP_PMC],0),MATCH(G$9,MMWR_RATING_STATE_ROLLUP_PMC[#Headers],0)),"ERROR"))</f>
        <v>1145</v>
      </c>
      <c r="H38" s="155">
        <f>IF($B38=" ","",IFERROR(INDEX(MMWR_RATING_STATE_ROLLUP_PMC[],MATCH($B38,MMWR_RATING_STATE_ROLLUP_PMC[MMWR_RATING_STATE_ROLLUP_PMC],0),MATCH(H$9,MMWR_RATING_STATE_ROLLUP_PMC[#Headers],0)),"ERROR"))</f>
        <v>121.75</v>
      </c>
      <c r="I38" s="155">
        <f>IF($B38=" ","",IFERROR(INDEX(MMWR_RATING_STATE_ROLLUP_PMC[],MATCH($B38,MMWR_RATING_STATE_ROLLUP_PMC[MMWR_RATING_STATE_ROLLUP_PMC],0),MATCH(I$9,MMWR_RATING_STATE_ROLLUP_PMC[#Headers],0)),"ERROR"))</f>
        <v>98.040174672500001</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444</v>
      </c>
      <c r="D39" s="155">
        <f>IF($B39=" ","",IFERROR(INDEX(MMWR_RATING_STATE_ROLLUP_PMC[],MATCH($B39,MMWR_RATING_STATE_ROLLUP_PMC[MMWR_RATING_STATE_ROLLUP_PMC],0),MATCH(D$9,MMWR_RATING_STATE_ROLLUP_PMC[#Headers],0)),"ERROR"))</f>
        <v>71.398648648600002</v>
      </c>
      <c r="E39" s="156">
        <f>IF($B39=" ","",IFERROR(INDEX(MMWR_RATING_STATE_ROLLUP_PMC[],MATCH($B39,MMWR_RATING_STATE_ROLLUP_PMC[MMWR_RATING_STATE_ROLLUP_PMC],0),MATCH(E$9,MMWR_RATING_STATE_ROLLUP_PMC[#Headers],0))/$C39,"ERROR"))</f>
        <v>0.11261261261261261</v>
      </c>
      <c r="F39" s="154">
        <f>IF($B39=" ","",IFERROR(INDEX(MMWR_RATING_STATE_ROLLUP_PMC[],MATCH($B39,MMWR_RATING_STATE_ROLLUP_PMC[MMWR_RATING_STATE_ROLLUP_PMC],0),MATCH(F$9,MMWR_RATING_STATE_ROLLUP_PMC[#Headers],0)),"ERROR"))</f>
        <v>40</v>
      </c>
      <c r="G39" s="154">
        <f>IF($B39=" ","",IFERROR(INDEX(MMWR_RATING_STATE_ROLLUP_PMC[],MATCH($B39,MMWR_RATING_STATE_ROLLUP_PMC[MMWR_RATING_STATE_ROLLUP_PMC],0),MATCH(G$9,MMWR_RATING_STATE_ROLLUP_PMC[#Headers],0)),"ERROR"))</f>
        <v>1107</v>
      </c>
      <c r="H39" s="155">
        <f>IF($B39=" ","",IFERROR(INDEX(MMWR_RATING_STATE_ROLLUP_PMC[],MATCH($B39,MMWR_RATING_STATE_ROLLUP_PMC[MMWR_RATING_STATE_ROLLUP_PMC],0),MATCH(H$9,MMWR_RATING_STATE_ROLLUP_PMC[#Headers],0)),"ERROR"))</f>
        <v>106.075</v>
      </c>
      <c r="I39" s="155">
        <f>IF($B39=" ","",IFERROR(INDEX(MMWR_RATING_STATE_ROLLUP_PMC[],MATCH($B39,MMWR_RATING_STATE_ROLLUP_PMC[MMWR_RATING_STATE_ROLLUP_PMC],0),MATCH(I$9,MMWR_RATING_STATE_ROLLUP_PMC[#Headers],0)),"ERROR"))</f>
        <v>90.969286359500003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118</v>
      </c>
      <c r="D40" s="155">
        <f>IF($B40=" ","",IFERROR(INDEX(MMWR_RATING_STATE_ROLLUP_PMC[],MATCH($B40,MMWR_RATING_STATE_ROLLUP_PMC[MMWR_RATING_STATE_ROLLUP_PMC],0),MATCH(D$9,MMWR_RATING_STATE_ROLLUP_PMC[#Headers],0)),"ERROR"))</f>
        <v>65.279661016899993</v>
      </c>
      <c r="E40" s="156">
        <f>IF($B40=" ","",IFERROR(INDEX(MMWR_RATING_STATE_ROLLUP_PMC[],MATCH($B40,MMWR_RATING_STATE_ROLLUP_PMC[MMWR_RATING_STATE_ROLLUP_PMC],0),MATCH(E$9,MMWR_RATING_STATE_ROLLUP_PMC[#Headers],0))/$C40,"ERROR"))</f>
        <v>7.6271186440677971E-2</v>
      </c>
      <c r="F40" s="154">
        <f>IF($B40=" ","",IFERROR(INDEX(MMWR_RATING_STATE_ROLLUP_PMC[],MATCH($B40,MMWR_RATING_STATE_ROLLUP_PMC[MMWR_RATING_STATE_ROLLUP_PMC],0),MATCH(F$9,MMWR_RATING_STATE_ROLLUP_PMC[#Headers],0)),"ERROR"))</f>
        <v>9</v>
      </c>
      <c r="G40" s="154">
        <f>IF($B40=" ","",IFERROR(INDEX(MMWR_RATING_STATE_ROLLUP_PMC[],MATCH($B40,MMWR_RATING_STATE_ROLLUP_PMC[MMWR_RATING_STATE_ROLLUP_PMC],0),MATCH(G$9,MMWR_RATING_STATE_ROLLUP_PMC[#Headers],0)),"ERROR"))</f>
        <v>261</v>
      </c>
      <c r="H40" s="155">
        <f>IF($B40=" ","",IFERROR(INDEX(MMWR_RATING_STATE_ROLLUP_PMC[],MATCH($B40,MMWR_RATING_STATE_ROLLUP_PMC[MMWR_RATING_STATE_ROLLUP_PMC],0),MATCH(H$9,MMWR_RATING_STATE_ROLLUP_PMC[#Headers],0)),"ERROR"))</f>
        <v>145.6666666667</v>
      </c>
      <c r="I40" s="155">
        <f>IF($B40=" ","",IFERROR(INDEX(MMWR_RATING_STATE_ROLLUP_PMC[],MATCH($B40,MMWR_RATING_STATE_ROLLUP_PMC[MMWR_RATING_STATE_ROLLUP_PMC],0),MATCH(I$9,MMWR_RATING_STATE_ROLLUP_PMC[#Headers],0)),"ERROR"))</f>
        <v>96.597701149399995</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561</v>
      </c>
      <c r="D41" s="155">
        <f>IF($B41=" ","",IFERROR(INDEX(MMWR_RATING_STATE_ROLLUP_PMC[],MATCH($B41,MMWR_RATING_STATE_ROLLUP_PMC[MMWR_RATING_STATE_ROLLUP_PMC],0),MATCH(D$9,MMWR_RATING_STATE_ROLLUP_PMC[#Headers],0)),"ERROR"))</f>
        <v>73.985739750400001</v>
      </c>
      <c r="E41" s="156">
        <f>IF($B41=" ","",IFERROR(INDEX(MMWR_RATING_STATE_ROLLUP_PMC[],MATCH($B41,MMWR_RATING_STATE_ROLLUP_PMC[MMWR_RATING_STATE_ROLLUP_PMC],0),MATCH(E$9,MMWR_RATING_STATE_ROLLUP_PMC[#Headers],0))/$C41,"ERROR"))</f>
        <v>0.12299465240641712</v>
      </c>
      <c r="F41" s="154">
        <f>IF($B41=" ","",IFERROR(INDEX(MMWR_RATING_STATE_ROLLUP_PMC[],MATCH($B41,MMWR_RATING_STATE_ROLLUP_PMC[MMWR_RATING_STATE_ROLLUP_PMC],0),MATCH(F$9,MMWR_RATING_STATE_ROLLUP_PMC[#Headers],0)),"ERROR"))</f>
        <v>35</v>
      </c>
      <c r="G41" s="154">
        <f>IF($B41=" ","",IFERROR(INDEX(MMWR_RATING_STATE_ROLLUP_PMC[],MATCH($B41,MMWR_RATING_STATE_ROLLUP_PMC[MMWR_RATING_STATE_ROLLUP_PMC],0),MATCH(G$9,MMWR_RATING_STATE_ROLLUP_PMC[#Headers],0)),"ERROR"))</f>
        <v>1159</v>
      </c>
      <c r="H41" s="155">
        <f>IF($B41=" ","",IFERROR(INDEX(MMWR_RATING_STATE_ROLLUP_PMC[],MATCH($B41,MMWR_RATING_STATE_ROLLUP_PMC[MMWR_RATING_STATE_ROLLUP_PMC],0),MATCH(H$9,MMWR_RATING_STATE_ROLLUP_PMC[#Headers],0)),"ERROR"))</f>
        <v>121.42857142859999</v>
      </c>
      <c r="I41" s="155">
        <f>IF($B41=" ","",IFERROR(INDEX(MMWR_RATING_STATE_ROLLUP_PMC[],MATCH($B41,MMWR_RATING_STATE_ROLLUP_PMC[MMWR_RATING_STATE_ROLLUP_PMC],0),MATCH(I$9,MMWR_RATING_STATE_ROLLUP_PMC[#Headers],0)),"ERROR"))</f>
        <v>93.748921483999993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1377</v>
      </c>
      <c r="D42" s="155">
        <f>IF($B42=" ","",IFERROR(INDEX(MMWR_RATING_STATE_ROLLUP_PMC[],MATCH($B42,MMWR_RATING_STATE_ROLLUP_PMC[MMWR_RATING_STATE_ROLLUP_PMC],0),MATCH(D$9,MMWR_RATING_STATE_ROLLUP_PMC[#Headers],0)),"ERROR"))</f>
        <v>71.876543209900007</v>
      </c>
      <c r="E42" s="156">
        <f>IF($B42=" ","",IFERROR(INDEX(MMWR_RATING_STATE_ROLLUP_PMC[],MATCH($B42,MMWR_RATING_STATE_ROLLUP_PMC[MMWR_RATING_STATE_ROLLUP_PMC],0),MATCH(E$9,MMWR_RATING_STATE_ROLLUP_PMC[#Headers],0))/$C42,"ERROR"))</f>
        <v>0.12127814088598403</v>
      </c>
      <c r="F42" s="154">
        <f>IF($B42=" ","",IFERROR(INDEX(MMWR_RATING_STATE_ROLLUP_PMC[],MATCH($B42,MMWR_RATING_STATE_ROLLUP_PMC[MMWR_RATING_STATE_ROLLUP_PMC],0),MATCH(F$9,MMWR_RATING_STATE_ROLLUP_PMC[#Headers],0)),"ERROR"))</f>
        <v>77</v>
      </c>
      <c r="G42" s="154">
        <f>IF($B42=" ","",IFERROR(INDEX(MMWR_RATING_STATE_ROLLUP_PMC[],MATCH($B42,MMWR_RATING_STATE_ROLLUP_PMC[MMWR_RATING_STATE_ROLLUP_PMC],0),MATCH(G$9,MMWR_RATING_STATE_ROLLUP_PMC[#Headers],0)),"ERROR"))</f>
        <v>2991</v>
      </c>
      <c r="H42" s="155">
        <f>IF($B42=" ","",IFERROR(INDEX(MMWR_RATING_STATE_ROLLUP_PMC[],MATCH($B42,MMWR_RATING_STATE_ROLLUP_PMC[MMWR_RATING_STATE_ROLLUP_PMC],0),MATCH(H$9,MMWR_RATING_STATE_ROLLUP_PMC[#Headers],0)),"ERROR"))</f>
        <v>97.389610389599994</v>
      </c>
      <c r="I42" s="155">
        <f>IF($B42=" ","",IFERROR(INDEX(MMWR_RATING_STATE_ROLLUP_PMC[],MATCH($B42,MMWR_RATING_STATE_ROLLUP_PMC[MMWR_RATING_STATE_ROLLUP_PMC],0),MATCH(I$9,MMWR_RATING_STATE_ROLLUP_PMC[#Headers],0)),"ERROR"))</f>
        <v>96.731193580699994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1431</v>
      </c>
      <c r="D43" s="155">
        <f>IF($B43=" ","",IFERROR(INDEX(MMWR_RATING_STATE_ROLLUP_PMC[],MATCH($B43,MMWR_RATING_STATE_ROLLUP_PMC[MMWR_RATING_STATE_ROLLUP_PMC],0),MATCH(D$9,MMWR_RATING_STATE_ROLLUP_PMC[#Headers],0)),"ERROR"))</f>
        <v>72.659678546500004</v>
      </c>
      <c r="E43" s="156">
        <f>IF($B43=" ","",IFERROR(INDEX(MMWR_RATING_STATE_ROLLUP_PMC[],MATCH($B43,MMWR_RATING_STATE_ROLLUP_PMC[MMWR_RATING_STATE_ROLLUP_PMC],0),MATCH(E$9,MMWR_RATING_STATE_ROLLUP_PMC[#Headers],0))/$C43,"ERROR"))</f>
        <v>0.11879804332634521</v>
      </c>
      <c r="F43" s="154">
        <f>IF($B43=" ","",IFERROR(INDEX(MMWR_RATING_STATE_ROLLUP_PMC[],MATCH($B43,MMWR_RATING_STATE_ROLLUP_PMC[MMWR_RATING_STATE_ROLLUP_PMC],0),MATCH(F$9,MMWR_RATING_STATE_ROLLUP_PMC[#Headers],0)),"ERROR"))</f>
        <v>116</v>
      </c>
      <c r="G43" s="154">
        <f>IF($B43=" ","",IFERROR(INDEX(MMWR_RATING_STATE_ROLLUP_PMC[],MATCH($B43,MMWR_RATING_STATE_ROLLUP_PMC[MMWR_RATING_STATE_ROLLUP_PMC],0),MATCH(G$9,MMWR_RATING_STATE_ROLLUP_PMC[#Headers],0)),"ERROR"))</f>
        <v>3054</v>
      </c>
      <c r="H43" s="155">
        <f>IF($B43=" ","",IFERROR(INDEX(MMWR_RATING_STATE_ROLLUP_PMC[],MATCH($B43,MMWR_RATING_STATE_ROLLUP_PMC[MMWR_RATING_STATE_ROLLUP_PMC],0),MATCH(H$9,MMWR_RATING_STATE_ROLLUP_PMC[#Headers],0)),"ERROR"))</f>
        <v>94.448275862100004</v>
      </c>
      <c r="I43" s="155">
        <f>IF($B43=" ","",IFERROR(INDEX(MMWR_RATING_STATE_ROLLUP_PMC[],MATCH($B43,MMWR_RATING_STATE_ROLLUP_PMC[MMWR_RATING_STATE_ROLLUP_PMC],0),MATCH(I$9,MMWR_RATING_STATE_ROLLUP_PMC[#Headers],0)),"ERROR"))</f>
        <v>95.642763588700006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1620</v>
      </c>
      <c r="D44" s="155">
        <f>IF($B44=" ","",IFERROR(INDEX(MMWR_RATING_STATE_ROLLUP_PMC[],MATCH($B44,MMWR_RATING_STATE_ROLLUP_PMC[MMWR_RATING_STATE_ROLLUP_PMC],0),MATCH(D$9,MMWR_RATING_STATE_ROLLUP_PMC[#Headers],0)),"ERROR"))</f>
        <v>70.369753086399996</v>
      </c>
      <c r="E44" s="156">
        <f>IF($B44=" ","",IFERROR(INDEX(MMWR_RATING_STATE_ROLLUP_PMC[],MATCH($B44,MMWR_RATING_STATE_ROLLUP_PMC[MMWR_RATING_STATE_ROLLUP_PMC],0),MATCH(E$9,MMWR_RATING_STATE_ROLLUP_PMC[#Headers],0))/$C44,"ERROR"))</f>
        <v>0.11975308641975309</v>
      </c>
      <c r="F44" s="154">
        <f>IF($B44=" ","",IFERROR(INDEX(MMWR_RATING_STATE_ROLLUP_PMC[],MATCH($B44,MMWR_RATING_STATE_ROLLUP_PMC[MMWR_RATING_STATE_ROLLUP_PMC],0),MATCH(F$9,MMWR_RATING_STATE_ROLLUP_PMC[#Headers],0)),"ERROR"))</f>
        <v>119</v>
      </c>
      <c r="G44" s="154">
        <f>IF($B44=" ","",IFERROR(INDEX(MMWR_RATING_STATE_ROLLUP_PMC[],MATCH($B44,MMWR_RATING_STATE_ROLLUP_PMC[MMWR_RATING_STATE_ROLLUP_PMC],0),MATCH(G$9,MMWR_RATING_STATE_ROLLUP_PMC[#Headers],0)),"ERROR"))</f>
        <v>3575</v>
      </c>
      <c r="H44" s="155">
        <f>IF($B44=" ","",IFERROR(INDEX(MMWR_RATING_STATE_ROLLUP_PMC[],MATCH($B44,MMWR_RATING_STATE_ROLLUP_PMC[MMWR_RATING_STATE_ROLLUP_PMC],0),MATCH(H$9,MMWR_RATING_STATE_ROLLUP_PMC[#Headers],0)),"ERROR"))</f>
        <v>104.4117647059</v>
      </c>
      <c r="I44" s="155">
        <f>IF($B44=" ","",IFERROR(INDEX(MMWR_RATING_STATE_ROLLUP_PMC[],MATCH($B44,MMWR_RATING_STATE_ROLLUP_PMC[MMWR_RATING_STATE_ROLLUP_PMC],0),MATCH(I$9,MMWR_RATING_STATE_ROLLUP_PMC[#Headers],0)),"ERROR"))</f>
        <v>93.614545454500004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117</v>
      </c>
      <c r="D45" s="155">
        <f>IF($B45=" ","",IFERROR(INDEX(MMWR_RATING_STATE_ROLLUP_PMC[],MATCH($B45,MMWR_RATING_STATE_ROLLUP_PMC[MMWR_RATING_STATE_ROLLUP_PMC],0),MATCH(D$9,MMWR_RATING_STATE_ROLLUP_PMC[#Headers],0)),"ERROR"))</f>
        <v>64.615384615400004</v>
      </c>
      <c r="E45" s="156">
        <f>IF($B45=" ","",IFERROR(INDEX(MMWR_RATING_STATE_ROLLUP_PMC[],MATCH($B45,MMWR_RATING_STATE_ROLLUP_PMC[MMWR_RATING_STATE_ROLLUP_PMC],0),MATCH(E$9,MMWR_RATING_STATE_ROLLUP_PMC[#Headers],0))/$C45,"ERROR"))</f>
        <v>8.5470085470085472E-2</v>
      </c>
      <c r="F45" s="154">
        <f>IF($B45=" ","",IFERROR(INDEX(MMWR_RATING_STATE_ROLLUP_PMC[],MATCH($B45,MMWR_RATING_STATE_ROLLUP_PMC[MMWR_RATING_STATE_ROLLUP_PMC],0),MATCH(F$9,MMWR_RATING_STATE_ROLLUP_PMC[#Headers],0)),"ERROR"))</f>
        <v>10</v>
      </c>
      <c r="G45" s="154">
        <f>IF($B45=" ","",IFERROR(INDEX(MMWR_RATING_STATE_ROLLUP_PMC[],MATCH($B45,MMWR_RATING_STATE_ROLLUP_PMC[MMWR_RATING_STATE_ROLLUP_PMC],0),MATCH(G$9,MMWR_RATING_STATE_ROLLUP_PMC[#Headers],0)),"ERROR"))</f>
        <v>285</v>
      </c>
      <c r="H45" s="155">
        <f>IF($B45=" ","",IFERROR(INDEX(MMWR_RATING_STATE_ROLLUP_PMC[],MATCH($B45,MMWR_RATING_STATE_ROLLUP_PMC[MMWR_RATING_STATE_ROLLUP_PMC],0),MATCH(H$9,MMWR_RATING_STATE_ROLLUP_PMC[#Headers],0)),"ERROR"))</f>
        <v>94.3</v>
      </c>
      <c r="I45" s="155">
        <f>IF($B45=" ","",IFERROR(INDEX(MMWR_RATING_STATE_ROLLUP_PMC[],MATCH($B45,MMWR_RATING_STATE_ROLLUP_PMC[MMWR_RATING_STATE_ROLLUP_PMC],0),MATCH(I$9,MMWR_RATING_STATE_ROLLUP_PMC[#Headers],0)),"ERROR"))</f>
        <v>96.007017543900005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77.477272727300004</v>
      </c>
      <c r="E46" s="156">
        <f>IF($B46=" ","",IFERROR(INDEX(MMWR_RATING_STATE_ROLLUP_PMC[],MATCH($B46,MMWR_RATING_STATE_ROLLUP_PMC[MMWR_RATING_STATE_ROLLUP_PMC],0),MATCH(E$9,MMWR_RATING_STATE_ROLLUP_PMC[#Headers],0))/$C46,"ERROR"))</f>
        <v>0.18181818181818182</v>
      </c>
      <c r="F46" s="154">
        <f>IF($B46=" ","",IFERROR(INDEX(MMWR_RATING_STATE_ROLLUP_PMC[],MATCH($B46,MMWR_RATING_STATE_ROLLUP_PMC[MMWR_RATING_STATE_ROLLUP_PMC],0),MATCH(F$9,MMWR_RATING_STATE_ROLLUP_PMC[#Headers],0)),"ERROR"))</f>
        <v>5</v>
      </c>
      <c r="G46" s="154">
        <f>IF($B46=" ","",IFERROR(INDEX(MMWR_RATING_STATE_ROLLUP_PMC[],MATCH($B46,MMWR_RATING_STATE_ROLLUP_PMC[MMWR_RATING_STATE_ROLLUP_PMC],0),MATCH(G$9,MMWR_RATING_STATE_ROLLUP_PMC[#Headers],0)),"ERROR"))</f>
        <v>101</v>
      </c>
      <c r="H46" s="155">
        <f>IF($B46=" ","",IFERROR(INDEX(MMWR_RATING_STATE_ROLLUP_PMC[],MATCH($B46,MMWR_RATING_STATE_ROLLUP_PMC[MMWR_RATING_STATE_ROLLUP_PMC],0),MATCH(H$9,MMWR_RATING_STATE_ROLLUP_PMC[#Headers],0)),"ERROR"))</f>
        <v>143</v>
      </c>
      <c r="I46" s="155">
        <f>IF($B46=" ","",IFERROR(INDEX(MMWR_RATING_STATE_ROLLUP_PMC[],MATCH($B46,MMWR_RATING_STATE_ROLLUP_PMC[MMWR_RATING_STATE_ROLLUP_PMC],0),MATCH(I$9,MMWR_RATING_STATE_ROLLUP_PMC[#Headers],0)),"ERROR"))</f>
        <v>98.227722772299998</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905</v>
      </c>
      <c r="D47" s="155">
        <f>IF($B47=" ","",IFERROR(INDEX(MMWR_RATING_STATE_ROLLUP_PMC[],MATCH($B47,MMWR_RATING_STATE_ROLLUP_PMC[MMWR_RATING_STATE_ROLLUP_PMC],0),MATCH(D$9,MMWR_RATING_STATE_ROLLUP_PMC[#Headers],0)),"ERROR"))</f>
        <v>71.533701657500004</v>
      </c>
      <c r="E47" s="156">
        <f>IF($B47=" ","",IFERROR(INDEX(MMWR_RATING_STATE_ROLLUP_PMC[],MATCH($B47,MMWR_RATING_STATE_ROLLUP_PMC[MMWR_RATING_STATE_ROLLUP_PMC],0),MATCH(E$9,MMWR_RATING_STATE_ROLLUP_PMC[#Headers],0))/$C47,"ERROR"))</f>
        <v>0.13149171270718232</v>
      </c>
      <c r="F47" s="154">
        <f>IF($B47=" ","",IFERROR(INDEX(MMWR_RATING_STATE_ROLLUP_PMC[],MATCH($B47,MMWR_RATING_STATE_ROLLUP_PMC[MMWR_RATING_STATE_ROLLUP_PMC],0),MATCH(F$9,MMWR_RATING_STATE_ROLLUP_PMC[#Headers],0)),"ERROR"))</f>
        <v>55</v>
      </c>
      <c r="G47" s="154">
        <f>IF($B47=" ","",IFERROR(INDEX(MMWR_RATING_STATE_ROLLUP_PMC[],MATCH($B47,MMWR_RATING_STATE_ROLLUP_PMC[MMWR_RATING_STATE_ROLLUP_PMC],0),MATCH(G$9,MMWR_RATING_STATE_ROLLUP_PMC[#Headers],0)),"ERROR"))</f>
        <v>1908</v>
      </c>
      <c r="H47" s="155">
        <f>IF($B47=" ","",IFERROR(INDEX(MMWR_RATING_STATE_ROLLUP_PMC[],MATCH($B47,MMWR_RATING_STATE_ROLLUP_PMC[MMWR_RATING_STATE_ROLLUP_PMC],0),MATCH(H$9,MMWR_RATING_STATE_ROLLUP_PMC[#Headers],0)),"ERROR"))</f>
        <v>95.345454545500004</v>
      </c>
      <c r="I47" s="155">
        <f>IF($B47=" ","",IFERROR(INDEX(MMWR_RATING_STATE_ROLLUP_PMC[],MATCH($B47,MMWR_RATING_STATE_ROLLUP_PMC[MMWR_RATING_STATE_ROLLUP_PMC],0),MATCH(I$9,MMWR_RATING_STATE_ROLLUP_PMC[#Headers],0)),"ERROR"))</f>
        <v>98.693396226399997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269</v>
      </c>
      <c r="D48" s="155">
        <f>IF($B48=" ","",IFERROR(INDEX(MMWR_RATING_STATE_ROLLUP_PMC[],MATCH($B48,MMWR_RATING_STATE_ROLLUP_PMC[MMWR_RATING_STATE_ROLLUP_PMC],0),MATCH(D$9,MMWR_RATING_STATE_ROLLUP_PMC[#Headers],0)),"ERROR"))</f>
        <v>70.539033457200006</v>
      </c>
      <c r="E48" s="156">
        <f>IF($B48=" ","",IFERROR(INDEX(MMWR_RATING_STATE_ROLLUP_PMC[],MATCH($B48,MMWR_RATING_STATE_ROLLUP_PMC[MMWR_RATING_STATE_ROLLUP_PMC],0),MATCH(E$9,MMWR_RATING_STATE_ROLLUP_PMC[#Headers],0))/$C48,"ERROR"))</f>
        <v>0.14126394052044611</v>
      </c>
      <c r="F48" s="154">
        <f>IF($B48=" ","",IFERROR(INDEX(MMWR_RATING_STATE_ROLLUP_PMC[],MATCH($B48,MMWR_RATING_STATE_ROLLUP_PMC[MMWR_RATING_STATE_ROLLUP_PMC],0),MATCH(F$9,MMWR_RATING_STATE_ROLLUP_PMC[#Headers],0)),"ERROR"))</f>
        <v>22</v>
      </c>
      <c r="G48" s="154">
        <f>IF($B48=" ","",IFERROR(INDEX(MMWR_RATING_STATE_ROLLUP_PMC[],MATCH($B48,MMWR_RATING_STATE_ROLLUP_PMC[MMWR_RATING_STATE_ROLLUP_PMC],0),MATCH(G$9,MMWR_RATING_STATE_ROLLUP_PMC[#Headers],0)),"ERROR"))</f>
        <v>647</v>
      </c>
      <c r="H48" s="155">
        <f>IF($B48=" ","",IFERROR(INDEX(MMWR_RATING_STATE_ROLLUP_PMC[],MATCH($B48,MMWR_RATING_STATE_ROLLUP_PMC[MMWR_RATING_STATE_ROLLUP_PMC],0),MATCH(H$9,MMWR_RATING_STATE_ROLLUP_PMC[#Headers],0)),"ERROR"))</f>
        <v>84.5</v>
      </c>
      <c r="I48" s="155">
        <f>IF($B48=" ","",IFERROR(INDEX(MMWR_RATING_STATE_ROLLUP_PMC[],MATCH($B48,MMWR_RATING_STATE_ROLLUP_PMC[MMWR_RATING_STATE_ROLLUP_PMC],0),MATCH(I$9,MMWR_RATING_STATE_ROLLUP_PMC[#Headers],0)),"ERROR"))</f>
        <v>95.941267387899998</v>
      </c>
      <c r="J48" s="42"/>
      <c r="K48" s="42"/>
      <c r="L48" s="42"/>
      <c r="M48" s="42"/>
      <c r="N48" s="28"/>
    </row>
    <row r="49" spans="1:14" x14ac:dyDescent="0.2">
      <c r="A49" s="25"/>
      <c r="B49" s="341" t="s">
        <v>1039</v>
      </c>
      <c r="C49" s="342"/>
      <c r="D49" s="342"/>
      <c r="E49" s="342"/>
      <c r="F49" s="342"/>
      <c r="G49" s="342"/>
      <c r="H49" s="342"/>
      <c r="I49" s="342"/>
      <c r="J49" s="342"/>
      <c r="K49" s="342"/>
      <c r="L49" s="342"/>
      <c r="M49" s="392"/>
      <c r="N49" s="28"/>
    </row>
    <row r="50" spans="1:14" x14ac:dyDescent="0.2">
      <c r="A50" s="25"/>
      <c r="B50" s="41" t="s">
        <v>1038</v>
      </c>
      <c r="C50" s="154">
        <f>IF($B50=" ","",IFERROR(INDEX(MMWR_RATING_STATE_ROLLUP_QST[],MATCH($B50,MMWR_RATING_STATE_ROLLUP_QST[MMWR_RATING_STATE_ROLLUP_QST],0),MATCH(C$9,MMWR_RATING_STATE_ROLLUP_QST[#Headers],0)),"ERROR"))</f>
        <v>8669</v>
      </c>
      <c r="D50" s="155">
        <f>IF($B50=" ","",IFERROR(INDEX(MMWR_RATING_STATE_ROLLUP_QST[],MATCH($B50,MMWR_RATING_STATE_ROLLUP_QST[MMWR_RATING_STATE_ROLLUP_QST],0),MATCH(D$9,MMWR_RATING_STATE_ROLLUP_QST[#Headers],0)),"ERROR"))</f>
        <v>83.424385742300004</v>
      </c>
      <c r="E50" s="156">
        <f>IF($B50=" ","",IFERROR(INDEX(MMWR_RATING_STATE_ROLLUP_QST[],MATCH($B50,MMWR_RATING_STATE_ROLLUP_QST[MMWR_RATING_STATE_ROLLUP_QST],0),MATCH(E$9,MMWR_RATING_STATE_ROLLUP_QST[#Headers],0))/$C50,"ERROR"))</f>
        <v>0.24212711962164032</v>
      </c>
      <c r="F50" s="154">
        <f>IF($B50=" ","",IFERROR(INDEX(MMWR_RATING_STATE_ROLLUP_QST[],MATCH($B50,MMWR_RATING_STATE_ROLLUP_QST[MMWR_RATING_STATE_ROLLUP_QST],0),MATCH(F$9,MMWR_RATING_STATE_ROLLUP_QST[#Headers],0)),"ERROR"))</f>
        <v>451</v>
      </c>
      <c r="G50" s="154">
        <f>IF($B50=" ","",IFERROR(INDEX(MMWR_RATING_STATE_ROLLUP_QST[],MATCH($B50,MMWR_RATING_STATE_ROLLUP_QST[MMWR_RATING_STATE_ROLLUP_QST],0),MATCH(G$9,MMWR_RATING_STATE_ROLLUP_QST[#Headers],0)),"ERROR"))</f>
        <v>14360</v>
      </c>
      <c r="H50" s="155">
        <f>IF($B50=" ","",IFERROR(INDEX(MMWR_RATING_STATE_ROLLUP_QST[],MATCH($B50,MMWR_RATING_STATE_ROLLUP_QST[MMWR_RATING_STATE_ROLLUP_QST],0),MATCH(H$9,MMWR_RATING_STATE_ROLLUP_QST[#Headers],0)),"ERROR"))</f>
        <v>163.99778270510001</v>
      </c>
      <c r="I50" s="155">
        <f>IF($B50=" ","",IFERROR(INDEX(MMWR_RATING_STATE_ROLLUP_QST[],MATCH($B50,MMWR_RATING_STATE_ROLLUP_QST[MMWR_RATING_STATE_ROLLUP_QST],0),MATCH(I$9,MMWR_RATING_STATE_ROLLUP_QST[#Headers],0)),"ERROR"))</f>
        <v>145.37520891360001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2096</v>
      </c>
      <c r="D51" s="155">
        <f>IF($B51=" ","",IFERROR(INDEX(MMWR_RATING_STATE_ROLLUP_QST[],MATCH($B51,MMWR_RATING_STATE_ROLLUP_QST[MMWR_RATING_STATE_ROLLUP_QST],0),MATCH(D$9,MMWR_RATING_STATE_ROLLUP_QST[#Headers],0)),"ERROR"))</f>
        <v>87.664599236599997</v>
      </c>
      <c r="E51" s="156">
        <f>IF($B51=" ","",IFERROR(INDEX(MMWR_RATING_STATE_ROLLUP_QST[],MATCH($B51,MMWR_RATING_STATE_ROLLUP_QST[MMWR_RATING_STATE_ROLLUP_QST],0),MATCH(E$9,MMWR_RATING_STATE_ROLLUP_QST[#Headers],0))/$C51,"ERROR"))</f>
        <v>0.26956106870229007</v>
      </c>
      <c r="F51" s="154">
        <f>IF($B51=" ","",IFERROR(INDEX(MMWR_RATING_STATE_ROLLUP_QST[],MATCH($B51,MMWR_RATING_STATE_ROLLUP_QST[MMWR_RATING_STATE_ROLLUP_QST],0),MATCH(F$9,MMWR_RATING_STATE_ROLLUP_QST[#Headers],0)),"ERROR"))</f>
        <v>70</v>
      </c>
      <c r="G51" s="154">
        <f>IF($B51=" ","",IFERROR(INDEX(MMWR_RATING_STATE_ROLLUP_QST[],MATCH($B51,MMWR_RATING_STATE_ROLLUP_QST[MMWR_RATING_STATE_ROLLUP_QST],0),MATCH(G$9,MMWR_RATING_STATE_ROLLUP_QST[#Headers],0)),"ERROR"))</f>
        <v>3101</v>
      </c>
      <c r="H51" s="155">
        <f>IF($B51=" ","",IFERROR(INDEX(MMWR_RATING_STATE_ROLLUP_QST[],MATCH($B51,MMWR_RATING_STATE_ROLLUP_QST[MMWR_RATING_STATE_ROLLUP_QST],0),MATCH(H$9,MMWR_RATING_STATE_ROLLUP_QST[#Headers],0)),"ERROR"))</f>
        <v>185.44285714290001</v>
      </c>
      <c r="I51" s="155">
        <f>IF($B51=" ","",IFERROR(INDEX(MMWR_RATING_STATE_ROLLUP_QST[],MATCH($B51,MMWR_RATING_STATE_ROLLUP_QST[MMWR_RATING_STATE_ROLLUP_QST],0),MATCH(I$9,MMWR_RATING_STATE_ROLLUP_QST[#Headers],0)),"ERROR"))</f>
        <v>153.8974524347</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54</v>
      </c>
      <c r="D52" s="155">
        <f>IF($B52=" ","",IFERROR(INDEX(MMWR_RATING_STATE_ROLLUP_QST[],MATCH($B52,MMWR_RATING_STATE_ROLLUP_QST[MMWR_RATING_STATE_ROLLUP_QST],0),MATCH(D$9,MMWR_RATING_STATE_ROLLUP_QST[#Headers],0)),"ERROR"))</f>
        <v>68.870370370399996</v>
      </c>
      <c r="E52" s="156">
        <f>IF($B52=" ","",IFERROR(INDEX(MMWR_RATING_STATE_ROLLUP_QST[],MATCH($B52,MMWR_RATING_STATE_ROLLUP_QST[MMWR_RATING_STATE_ROLLUP_QST],0),MATCH(E$9,MMWR_RATING_STATE_ROLLUP_QST[#Headers],0))/$C52,"ERROR"))</f>
        <v>0.16666666666666666</v>
      </c>
      <c r="F52" s="154">
        <f>IF($B52=" ","",IFERROR(INDEX(MMWR_RATING_STATE_ROLLUP_QST[],MATCH($B52,MMWR_RATING_STATE_ROLLUP_QST[MMWR_RATING_STATE_ROLLUP_QST],0),MATCH(F$9,MMWR_RATING_STATE_ROLLUP_QST[#Headers],0)),"ERROR"))</f>
        <v>1</v>
      </c>
      <c r="G52" s="154">
        <f>IF($B52=" ","",IFERROR(INDEX(MMWR_RATING_STATE_ROLLUP_QST[],MATCH($B52,MMWR_RATING_STATE_ROLLUP_QST[MMWR_RATING_STATE_ROLLUP_QST],0),MATCH(G$9,MMWR_RATING_STATE_ROLLUP_QST[#Headers],0)),"ERROR"))</f>
        <v>77</v>
      </c>
      <c r="H52" s="155">
        <f>IF($B52=" ","",IFERROR(INDEX(MMWR_RATING_STATE_ROLLUP_QST[],MATCH($B52,MMWR_RATING_STATE_ROLLUP_QST[MMWR_RATING_STATE_ROLLUP_QST],0),MATCH(H$9,MMWR_RATING_STATE_ROLLUP_QST[#Headers],0)),"ERROR"))</f>
        <v>250</v>
      </c>
      <c r="I52" s="155">
        <f>IF($B52=" ","",IFERROR(INDEX(MMWR_RATING_STATE_ROLLUP_QST[],MATCH($B52,MMWR_RATING_STATE_ROLLUP_QST[MMWR_RATING_STATE_ROLLUP_QST],0),MATCH(I$9,MMWR_RATING_STATE_ROLLUP_QST[#Headers],0)),"ERROR"))</f>
        <v>147.64935064939999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21</v>
      </c>
      <c r="D53" s="155">
        <f>IF($B53=" ","",IFERROR(INDEX(MMWR_RATING_STATE_ROLLUP_QST[],MATCH($B53,MMWR_RATING_STATE_ROLLUP_QST[MMWR_RATING_STATE_ROLLUP_QST],0),MATCH(D$9,MMWR_RATING_STATE_ROLLUP_QST[#Headers],0)),"ERROR"))</f>
        <v>119.19047619049999</v>
      </c>
      <c r="E53" s="156">
        <f>IF($B53=" ","",IFERROR(INDEX(MMWR_RATING_STATE_ROLLUP_QST[],MATCH($B53,MMWR_RATING_STATE_ROLLUP_QST[MMWR_RATING_STATE_ROLLUP_QST],0),MATCH(E$9,MMWR_RATING_STATE_ROLLUP_QST[#Headers],0))/$C53,"ERROR"))</f>
        <v>0.42857142857142855</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22</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142.5909090909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17</v>
      </c>
      <c r="D54" s="155">
        <f>IF($B54=" ","",IFERROR(INDEX(MMWR_RATING_STATE_ROLLUP_QST[],MATCH($B54,MMWR_RATING_STATE_ROLLUP_QST[MMWR_RATING_STATE_ROLLUP_QST],0),MATCH(D$9,MMWR_RATING_STATE_ROLLUP_QST[#Headers],0)),"ERROR"))</f>
        <v>98</v>
      </c>
      <c r="E54" s="156">
        <f>IF($B54=" ","",IFERROR(INDEX(MMWR_RATING_STATE_ROLLUP_QST[],MATCH($B54,MMWR_RATING_STATE_ROLLUP_QST[MMWR_RATING_STATE_ROLLUP_QST],0),MATCH(E$9,MMWR_RATING_STATE_ROLLUP_QST[#Headers],0))/$C54,"ERROR"))</f>
        <v>0.41176470588235292</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24</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161.375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19</v>
      </c>
      <c r="D55" s="155">
        <f>IF($B55=" ","",IFERROR(INDEX(MMWR_RATING_STATE_ROLLUP_QST[],MATCH($B55,MMWR_RATING_STATE_ROLLUP_QST[MMWR_RATING_STATE_ROLLUP_QST],0),MATCH(D$9,MMWR_RATING_STATE_ROLLUP_QST[#Headers],0)),"ERROR"))</f>
        <v>89.526315789500003</v>
      </c>
      <c r="E55" s="156">
        <f>IF($B55=" ","",IFERROR(INDEX(MMWR_RATING_STATE_ROLLUP_QST[],MATCH($B55,MMWR_RATING_STATE_ROLLUP_QST[MMWR_RATING_STATE_ROLLUP_QST],0),MATCH(E$9,MMWR_RATING_STATE_ROLLUP_QST[#Headers],0))/$C55,"ERROR"))</f>
        <v>0.31578947368421051</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33</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155.06060606060001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212</v>
      </c>
      <c r="D56" s="155">
        <f>IF($B56=" ","",IFERROR(INDEX(MMWR_RATING_STATE_ROLLUP_QST[],MATCH($B56,MMWR_RATING_STATE_ROLLUP_QST[MMWR_RATING_STATE_ROLLUP_QST],0),MATCH(D$9,MMWR_RATING_STATE_ROLLUP_QST[#Headers],0)),"ERROR"))</f>
        <v>87.867924528299994</v>
      </c>
      <c r="E56" s="156">
        <f>IF($B56=" ","",IFERROR(INDEX(MMWR_RATING_STATE_ROLLUP_QST[],MATCH($B56,MMWR_RATING_STATE_ROLLUP_QST[MMWR_RATING_STATE_ROLLUP_QST],0),MATCH(E$9,MMWR_RATING_STATE_ROLLUP_QST[#Headers],0))/$C56,"ERROR"))</f>
        <v>0.27358490566037735</v>
      </c>
      <c r="F56" s="154">
        <f>IF($B56=" ","",IFERROR(INDEX(MMWR_RATING_STATE_ROLLUP_QST[],MATCH($B56,MMWR_RATING_STATE_ROLLUP_QST[MMWR_RATING_STATE_ROLLUP_QST],0),MATCH(F$9,MMWR_RATING_STATE_ROLLUP_QST[#Headers],0)),"ERROR"))</f>
        <v>4</v>
      </c>
      <c r="G56" s="154">
        <f>IF($B56=" ","",IFERROR(INDEX(MMWR_RATING_STATE_ROLLUP_QST[],MATCH($B56,MMWR_RATING_STATE_ROLLUP_QST[MMWR_RATING_STATE_ROLLUP_QST],0),MATCH(G$9,MMWR_RATING_STATE_ROLLUP_QST[#Headers],0)),"ERROR"))</f>
        <v>339</v>
      </c>
      <c r="H56" s="155">
        <f>IF($B56=" ","",IFERROR(INDEX(MMWR_RATING_STATE_ROLLUP_QST[],MATCH($B56,MMWR_RATING_STATE_ROLLUP_QST[MMWR_RATING_STATE_ROLLUP_QST],0),MATCH(H$9,MMWR_RATING_STATE_ROLLUP_QST[#Headers],0)),"ERROR"))</f>
        <v>180.25</v>
      </c>
      <c r="I56" s="155">
        <f>IF($B56=" ","",IFERROR(INDEX(MMWR_RATING_STATE_ROLLUP_QST[],MATCH($B56,MMWR_RATING_STATE_ROLLUP_QST[MMWR_RATING_STATE_ROLLUP_QST],0),MATCH(I$9,MMWR_RATING_STATE_ROLLUP_QST[#Headers],0)),"ERROR"))</f>
        <v>151.90265486729999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72</v>
      </c>
      <c r="D57" s="155">
        <f>IF($B57=" ","",IFERROR(INDEX(MMWR_RATING_STATE_ROLLUP_QST[],MATCH($B57,MMWR_RATING_STATE_ROLLUP_QST[MMWR_RATING_STATE_ROLLUP_QST],0),MATCH(D$9,MMWR_RATING_STATE_ROLLUP_QST[#Headers],0)),"ERROR"))</f>
        <v>83.236111111100001</v>
      </c>
      <c r="E57" s="156">
        <f>IF($B57=" ","",IFERROR(INDEX(MMWR_RATING_STATE_ROLLUP_QST[],MATCH($B57,MMWR_RATING_STATE_ROLLUP_QST[MMWR_RATING_STATE_ROLLUP_QST],0),MATCH(E$9,MMWR_RATING_STATE_ROLLUP_QST[#Headers],0))/$C57,"ERROR"))</f>
        <v>0.25</v>
      </c>
      <c r="F57" s="154">
        <f>IF($B57=" ","",IFERROR(INDEX(MMWR_RATING_STATE_ROLLUP_QST[],MATCH($B57,MMWR_RATING_STATE_ROLLUP_QST[MMWR_RATING_STATE_ROLLUP_QST],0),MATCH(F$9,MMWR_RATING_STATE_ROLLUP_QST[#Headers],0)),"ERROR"))</f>
        <v>3</v>
      </c>
      <c r="G57" s="154">
        <f>IF($B57=" ","",IFERROR(INDEX(MMWR_RATING_STATE_ROLLUP_QST[],MATCH($B57,MMWR_RATING_STATE_ROLLUP_QST[MMWR_RATING_STATE_ROLLUP_QST],0),MATCH(G$9,MMWR_RATING_STATE_ROLLUP_QST[#Headers],0)),"ERROR"))</f>
        <v>136</v>
      </c>
      <c r="H57" s="155">
        <f>IF($B57=" ","",IFERROR(INDEX(MMWR_RATING_STATE_ROLLUP_QST[],MATCH($B57,MMWR_RATING_STATE_ROLLUP_QST[MMWR_RATING_STATE_ROLLUP_QST],0),MATCH(H$9,MMWR_RATING_STATE_ROLLUP_QST[#Headers],0)),"ERROR"))</f>
        <v>94.333333333300004</v>
      </c>
      <c r="I57" s="155">
        <f>IF($B57=" ","",IFERROR(INDEX(MMWR_RATING_STATE_ROLLUP_QST[],MATCH($B57,MMWR_RATING_STATE_ROLLUP_QST[MMWR_RATING_STATE_ROLLUP_QST],0),MATCH(I$9,MMWR_RATING_STATE_ROLLUP_QST[#Headers],0)),"ERROR"))</f>
        <v>146.0661764706</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23</v>
      </c>
      <c r="D58" s="155">
        <f>IF($B58=" ","",IFERROR(INDEX(MMWR_RATING_STATE_ROLLUP_QST[],MATCH($B58,MMWR_RATING_STATE_ROLLUP_QST[MMWR_RATING_STATE_ROLLUP_QST],0),MATCH(D$9,MMWR_RATING_STATE_ROLLUP_QST[#Headers],0)),"ERROR"))</f>
        <v>76.347826087000001</v>
      </c>
      <c r="E58" s="156">
        <f>IF($B58=" ","",IFERROR(INDEX(MMWR_RATING_STATE_ROLLUP_QST[],MATCH($B58,MMWR_RATING_STATE_ROLLUP_QST[MMWR_RATING_STATE_ROLLUP_QST],0),MATCH(E$9,MMWR_RATING_STATE_ROLLUP_QST[#Headers],0))/$C58,"ERROR"))</f>
        <v>0.2608695652173913</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35</v>
      </c>
      <c r="H58" s="155">
        <f>IF($B58=" ","",IFERROR(INDEX(MMWR_RATING_STATE_ROLLUP_QST[],MATCH($B58,MMWR_RATING_STATE_ROLLUP_QST[MMWR_RATING_STATE_ROLLUP_QST],0),MATCH(H$9,MMWR_RATING_STATE_ROLLUP_QST[#Headers],0)),"ERROR"))</f>
        <v>195.5</v>
      </c>
      <c r="I58" s="155">
        <f>IF($B58=" ","",IFERROR(INDEX(MMWR_RATING_STATE_ROLLUP_QST[],MATCH($B58,MMWR_RATING_STATE_ROLLUP_QST[MMWR_RATING_STATE_ROLLUP_QST],0),MATCH(I$9,MMWR_RATING_STATE_ROLLUP_QST[#Headers],0)),"ERROR"))</f>
        <v>151.25714285710001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112</v>
      </c>
      <c r="D59" s="155">
        <f>IF($B59=" ","",IFERROR(INDEX(MMWR_RATING_STATE_ROLLUP_QST[],MATCH($B59,MMWR_RATING_STATE_ROLLUP_QST[MMWR_RATING_STATE_ROLLUP_QST],0),MATCH(D$9,MMWR_RATING_STATE_ROLLUP_QST[#Headers],0)),"ERROR"))</f>
        <v>92.848214285699996</v>
      </c>
      <c r="E59" s="156">
        <f>IF($B59=" ","",IFERROR(INDEX(MMWR_RATING_STATE_ROLLUP_QST[],MATCH($B59,MMWR_RATING_STATE_ROLLUP_QST[MMWR_RATING_STATE_ROLLUP_QST],0),MATCH(E$9,MMWR_RATING_STATE_ROLLUP_QST[#Headers],0))/$C59,"ERROR"))</f>
        <v>0.26785714285714285</v>
      </c>
      <c r="F59" s="154">
        <f>IF($B59=" ","",IFERROR(INDEX(MMWR_RATING_STATE_ROLLUP_QST[],MATCH($B59,MMWR_RATING_STATE_ROLLUP_QST[MMWR_RATING_STATE_ROLLUP_QST],0),MATCH(F$9,MMWR_RATING_STATE_ROLLUP_QST[#Headers],0)),"ERROR"))</f>
        <v>3</v>
      </c>
      <c r="G59" s="154">
        <f>IF($B59=" ","",IFERROR(INDEX(MMWR_RATING_STATE_ROLLUP_QST[],MATCH($B59,MMWR_RATING_STATE_ROLLUP_QST[MMWR_RATING_STATE_ROLLUP_QST],0),MATCH(G$9,MMWR_RATING_STATE_ROLLUP_QST[#Headers],0)),"ERROR"))</f>
        <v>136</v>
      </c>
      <c r="H59" s="155">
        <f>IF($B59=" ","",IFERROR(INDEX(MMWR_RATING_STATE_ROLLUP_QST[],MATCH($B59,MMWR_RATING_STATE_ROLLUP_QST[MMWR_RATING_STATE_ROLLUP_QST],0),MATCH(H$9,MMWR_RATING_STATE_ROLLUP_QST[#Headers],0)),"ERROR"))</f>
        <v>236</v>
      </c>
      <c r="I59" s="155">
        <f>IF($B59=" ","",IFERROR(INDEX(MMWR_RATING_STATE_ROLLUP_QST[],MATCH($B59,MMWR_RATING_STATE_ROLLUP_QST[MMWR_RATING_STATE_ROLLUP_QST],0),MATCH(I$9,MMWR_RATING_STATE_ROLLUP_QST[#Headers],0)),"ERROR"))</f>
        <v>150.0367647059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241</v>
      </c>
      <c r="D60" s="155">
        <f>IF($B60=" ","",IFERROR(INDEX(MMWR_RATING_STATE_ROLLUP_QST[],MATCH($B60,MMWR_RATING_STATE_ROLLUP_QST[MMWR_RATING_STATE_ROLLUP_QST],0),MATCH(D$9,MMWR_RATING_STATE_ROLLUP_QST[#Headers],0)),"ERROR"))</f>
        <v>82.954356846500005</v>
      </c>
      <c r="E60" s="156">
        <f>IF($B60=" ","",IFERROR(INDEX(MMWR_RATING_STATE_ROLLUP_QST[],MATCH($B60,MMWR_RATING_STATE_ROLLUP_QST[MMWR_RATING_STATE_ROLLUP_QST],0),MATCH(E$9,MMWR_RATING_STATE_ROLLUP_QST[#Headers],0))/$C60,"ERROR"))</f>
        <v>0.23236514522821577</v>
      </c>
      <c r="F60" s="154">
        <f>IF($B60=" ","",IFERROR(INDEX(MMWR_RATING_STATE_ROLLUP_QST[],MATCH($B60,MMWR_RATING_STATE_ROLLUP_QST[MMWR_RATING_STATE_ROLLUP_QST],0),MATCH(F$9,MMWR_RATING_STATE_ROLLUP_QST[#Headers],0)),"ERROR"))</f>
        <v>9</v>
      </c>
      <c r="G60" s="154">
        <f>IF($B60=" ","",IFERROR(INDEX(MMWR_RATING_STATE_ROLLUP_QST[],MATCH($B60,MMWR_RATING_STATE_ROLLUP_QST[MMWR_RATING_STATE_ROLLUP_QST],0),MATCH(G$9,MMWR_RATING_STATE_ROLLUP_QST[#Headers],0)),"ERROR"))</f>
        <v>329</v>
      </c>
      <c r="H60" s="155">
        <f>IF($B60=" ","",IFERROR(INDEX(MMWR_RATING_STATE_ROLLUP_QST[],MATCH($B60,MMWR_RATING_STATE_ROLLUP_QST[MMWR_RATING_STATE_ROLLUP_QST],0),MATCH(H$9,MMWR_RATING_STATE_ROLLUP_QST[#Headers],0)),"ERROR"))</f>
        <v>189.44444444440001</v>
      </c>
      <c r="I60" s="155">
        <f>IF($B60=" ","",IFERROR(INDEX(MMWR_RATING_STATE_ROLLUP_QST[],MATCH($B60,MMWR_RATING_STATE_ROLLUP_QST[MMWR_RATING_STATE_ROLLUP_QST],0),MATCH(I$9,MMWR_RATING_STATE_ROLLUP_QST[#Headers],0)),"ERROR"))</f>
        <v>141.94832826749999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503</v>
      </c>
      <c r="D61" s="155">
        <f>IF($B61=" ","",IFERROR(INDEX(MMWR_RATING_STATE_ROLLUP_QST[],MATCH($B61,MMWR_RATING_STATE_ROLLUP_QST[MMWR_RATING_STATE_ROLLUP_QST],0),MATCH(D$9,MMWR_RATING_STATE_ROLLUP_QST[#Headers],0)),"ERROR"))</f>
        <v>90.441351888699998</v>
      </c>
      <c r="E61" s="156">
        <f>IF($B61=" ","",IFERROR(INDEX(MMWR_RATING_STATE_ROLLUP_QST[],MATCH($B61,MMWR_RATING_STATE_ROLLUP_QST[MMWR_RATING_STATE_ROLLUP_QST],0),MATCH(E$9,MMWR_RATING_STATE_ROLLUP_QST[#Headers],0))/$C61,"ERROR"))</f>
        <v>0.28429423459244535</v>
      </c>
      <c r="F61" s="154">
        <f>IF($B61=" ","",IFERROR(INDEX(MMWR_RATING_STATE_ROLLUP_QST[],MATCH($B61,MMWR_RATING_STATE_ROLLUP_QST[MMWR_RATING_STATE_ROLLUP_QST],0),MATCH(F$9,MMWR_RATING_STATE_ROLLUP_QST[#Headers],0)),"ERROR"))</f>
        <v>19</v>
      </c>
      <c r="G61" s="154">
        <f>IF($B61=" ","",IFERROR(INDEX(MMWR_RATING_STATE_ROLLUP_QST[],MATCH($B61,MMWR_RATING_STATE_ROLLUP_QST[MMWR_RATING_STATE_ROLLUP_QST],0),MATCH(G$9,MMWR_RATING_STATE_ROLLUP_QST[#Headers],0)),"ERROR"))</f>
        <v>771</v>
      </c>
      <c r="H61" s="155">
        <f>IF($B61=" ","",IFERROR(INDEX(MMWR_RATING_STATE_ROLLUP_QST[],MATCH($B61,MMWR_RATING_STATE_ROLLUP_QST[MMWR_RATING_STATE_ROLLUP_QST],0),MATCH(H$9,MMWR_RATING_STATE_ROLLUP_QST[#Headers],0)),"ERROR"))</f>
        <v>190.68421052630001</v>
      </c>
      <c r="I61" s="155">
        <f>IF($B61=" ","",IFERROR(INDEX(MMWR_RATING_STATE_ROLLUP_QST[],MATCH($B61,MMWR_RATING_STATE_ROLLUP_QST[MMWR_RATING_STATE_ROLLUP_QST],0),MATCH(I$9,MMWR_RATING_STATE_ROLLUP_QST[#Headers],0)),"ERROR"))</f>
        <v>155.35667963680001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171</v>
      </c>
      <c r="D62" s="155">
        <f>IF($B62=" ","",IFERROR(INDEX(MMWR_RATING_STATE_ROLLUP_QST[],MATCH($B62,MMWR_RATING_STATE_ROLLUP_QST[MMWR_RATING_STATE_ROLLUP_QST],0),MATCH(D$9,MMWR_RATING_STATE_ROLLUP_QST[#Headers],0)),"ERROR"))</f>
        <v>91.643274853799994</v>
      </c>
      <c r="E62" s="156">
        <f>IF($B62=" ","",IFERROR(INDEX(MMWR_RATING_STATE_ROLLUP_QST[],MATCH($B62,MMWR_RATING_STATE_ROLLUP_QST[MMWR_RATING_STATE_ROLLUP_QST],0),MATCH(E$9,MMWR_RATING_STATE_ROLLUP_QST[#Headers],0))/$C62,"ERROR"))</f>
        <v>0.26900584795321636</v>
      </c>
      <c r="F62" s="154">
        <f>IF($B62=" ","",IFERROR(INDEX(MMWR_RATING_STATE_ROLLUP_QST[],MATCH($B62,MMWR_RATING_STATE_ROLLUP_QST[MMWR_RATING_STATE_ROLLUP_QST],0),MATCH(F$9,MMWR_RATING_STATE_ROLLUP_QST[#Headers],0)),"ERROR"))</f>
        <v>9</v>
      </c>
      <c r="G62" s="154">
        <f>IF($B62=" ","",IFERROR(INDEX(MMWR_RATING_STATE_ROLLUP_QST[],MATCH($B62,MMWR_RATING_STATE_ROLLUP_QST[MMWR_RATING_STATE_ROLLUP_QST],0),MATCH(G$9,MMWR_RATING_STATE_ROLLUP_QST[#Headers],0)),"ERROR"))</f>
        <v>278</v>
      </c>
      <c r="H62" s="155">
        <f>IF($B62=" ","",IFERROR(INDEX(MMWR_RATING_STATE_ROLLUP_QST[],MATCH($B62,MMWR_RATING_STATE_ROLLUP_QST[MMWR_RATING_STATE_ROLLUP_QST],0),MATCH(H$9,MMWR_RATING_STATE_ROLLUP_QST[#Headers],0)),"ERROR"))</f>
        <v>174.7777777778</v>
      </c>
      <c r="I62" s="155">
        <f>IF($B62=" ","",IFERROR(INDEX(MMWR_RATING_STATE_ROLLUP_QST[],MATCH($B62,MMWR_RATING_STATE_ROLLUP_QST[MMWR_RATING_STATE_ROLLUP_QST],0),MATCH(I$9,MMWR_RATING_STATE_ROLLUP_QST[#Headers],0)),"ERROR"))</f>
        <v>147.3848920863</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102.1</v>
      </c>
      <c r="E63" s="156">
        <f>IF($B63=" ","",IFERROR(INDEX(MMWR_RATING_STATE_ROLLUP_QST[],MATCH($B63,MMWR_RATING_STATE_ROLLUP_QST[MMWR_RATING_STATE_ROLLUP_QST],0),MATCH(E$9,MMWR_RATING_STATE_ROLLUP_QST[#Headers],0))/$C63,"ERROR"))</f>
        <v>0.2</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16</v>
      </c>
      <c r="H63" s="155">
        <f>IF($B63=" ","",IFERROR(INDEX(MMWR_RATING_STATE_ROLLUP_QST[],MATCH($B63,MMWR_RATING_STATE_ROLLUP_QST[MMWR_RATING_STATE_ROLLUP_QST],0),MATCH(H$9,MMWR_RATING_STATE_ROLLUP_QST[#Headers],0)),"ERROR"))</f>
        <v>251</v>
      </c>
      <c r="I63" s="155">
        <f>IF($B63=" ","",IFERROR(INDEX(MMWR_RATING_STATE_ROLLUP_QST[],MATCH($B63,MMWR_RATING_STATE_ROLLUP_QST[MMWR_RATING_STATE_ROLLUP_QST],0),MATCH(I$9,MMWR_RATING_STATE_ROLLUP_QST[#Headers],0)),"ERROR"))</f>
        <v>181.75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104.8571428571</v>
      </c>
      <c r="E64" s="156">
        <f>IF($B64=" ","",IFERROR(INDEX(MMWR_RATING_STATE_ROLLUP_QST[],MATCH($B64,MMWR_RATING_STATE_ROLLUP_QST[MMWR_RATING_STATE_ROLLUP_QST],0),MATCH(E$9,MMWR_RATING_STATE_ROLLUP_QST[#Headers],0))/$C64,"ERROR"))</f>
        <v>0.42857142857142855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7</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135.42857142860001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613</v>
      </c>
      <c r="D65" s="155">
        <f>IF($B65=" ","",IFERROR(INDEX(MMWR_RATING_STATE_ROLLUP_QST[],MATCH($B65,MMWR_RATING_STATE_ROLLUP_QST[MMWR_RATING_STATE_ROLLUP_QST],0),MATCH(D$9,MMWR_RATING_STATE_ROLLUP_QST[#Headers],0)),"ERROR"))</f>
        <v>86.411092985300002</v>
      </c>
      <c r="E65" s="156">
        <f>IF($B65=" ","",IFERROR(INDEX(MMWR_RATING_STATE_ROLLUP_QST[],MATCH($B65,MMWR_RATING_STATE_ROLLUP_QST[MMWR_RATING_STATE_ROLLUP_QST],0),MATCH(E$9,MMWR_RATING_STATE_ROLLUP_QST[#Headers],0))/$C65,"ERROR"))</f>
        <v>0.27243066884176181</v>
      </c>
      <c r="F65" s="154">
        <f>IF($B65=" ","",IFERROR(INDEX(MMWR_RATING_STATE_ROLLUP_QST[],MATCH($B65,MMWR_RATING_STATE_ROLLUP_QST[MMWR_RATING_STATE_ROLLUP_QST],0),MATCH(F$9,MMWR_RATING_STATE_ROLLUP_QST[#Headers],0)),"ERROR"))</f>
        <v>19</v>
      </c>
      <c r="G65" s="154">
        <f>IF($B65=" ","",IFERROR(INDEX(MMWR_RATING_STATE_ROLLUP_QST[],MATCH($B65,MMWR_RATING_STATE_ROLLUP_QST[MMWR_RATING_STATE_ROLLUP_QST],0),MATCH(G$9,MMWR_RATING_STATE_ROLLUP_QST[#Headers],0)),"ERROR"))</f>
        <v>868</v>
      </c>
      <c r="H65" s="155">
        <f>IF($B65=" ","",IFERROR(INDEX(MMWR_RATING_STATE_ROLLUP_QST[],MATCH($B65,MMWR_RATING_STATE_ROLLUP_QST[MMWR_RATING_STATE_ROLLUP_QST],0),MATCH(H$9,MMWR_RATING_STATE_ROLLUP_QST[#Headers],0)),"ERROR"))</f>
        <v>182.94736842110001</v>
      </c>
      <c r="I65" s="155">
        <f>IF($B65=" ","",IFERROR(INDEX(MMWR_RATING_STATE_ROLLUP_QST[],MATCH($B65,MMWR_RATING_STATE_ROLLUP_QST[MMWR_RATING_STATE_ROLLUP_QST],0),MATCH(I$9,MMWR_RATING_STATE_ROLLUP_QST[#Headers],0)),"ERROR"))</f>
        <v>162.29838709680001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71.428571428599994</v>
      </c>
      <c r="E66" s="156">
        <f>IF($B66=" ","",IFERROR(INDEX(MMWR_RATING_STATE_ROLLUP_QST[],MATCH($B66,MMWR_RATING_STATE_ROLLUP_QST[MMWR_RATING_STATE_ROLLUP_QST],0),MATCH(E$9,MMWR_RATING_STATE_ROLLUP_QST[#Headers],0))/$C66,"ERROR"))</f>
        <v>0.23809523809523808</v>
      </c>
      <c r="F66" s="154">
        <f>IF($B66=" ","",IFERROR(INDEX(MMWR_RATING_STATE_ROLLUP_QST[],MATCH($B66,MMWR_RATING_STATE_ROLLUP_QST[MMWR_RATING_STATE_ROLLUP_QST],0),MATCH(F$9,MMWR_RATING_STATE_ROLLUP_QST[#Headers],0)),"ERROR"))</f>
        <v>0</v>
      </c>
      <c r="G66" s="154">
        <f>IF($B66=" ","",IFERROR(INDEX(MMWR_RATING_STATE_ROLLUP_QST[],MATCH($B66,MMWR_RATING_STATE_ROLLUP_QST[MMWR_RATING_STATE_ROLLUP_QST],0),MATCH(G$9,MMWR_RATING_STATE_ROLLUP_QST[#Headers],0)),"ERROR"))</f>
        <v>30</v>
      </c>
      <c r="H66" s="155">
        <f>IF($B66=" ","",IFERROR(INDEX(MMWR_RATING_STATE_ROLLUP_QST[],MATCH($B66,MMWR_RATING_STATE_ROLLUP_QST[MMWR_RATING_STATE_ROLLUP_QST],0),MATCH(H$9,MMWR_RATING_STATE_ROLLUP_QST[#Headers],0)),"ERROR"))</f>
        <v>0</v>
      </c>
      <c r="I66" s="155">
        <f>IF($B66=" ","",IFERROR(INDEX(MMWR_RATING_STATE_ROLLUP_QST[],MATCH($B66,MMWR_RATING_STATE_ROLLUP_QST[MMWR_RATING_STATE_ROLLUP_QST],0),MATCH(I$9,MMWR_RATING_STATE_ROLLUP_QST[#Headers],0)),"ERROR"))</f>
        <v>149.86666666670001</v>
      </c>
      <c r="J66" s="42"/>
      <c r="K66" s="42"/>
      <c r="L66" s="42"/>
      <c r="M66" s="42"/>
      <c r="N66" s="28"/>
    </row>
    <row r="67" spans="1:14" x14ac:dyDescent="0.2">
      <c r="A67" s="25"/>
      <c r="B67" s="341" t="s">
        <v>1040</v>
      </c>
      <c r="C67" s="342"/>
      <c r="D67" s="342"/>
      <c r="E67" s="342"/>
      <c r="F67" s="342"/>
      <c r="G67" s="342"/>
      <c r="H67" s="342"/>
      <c r="I67" s="342"/>
      <c r="J67" s="342"/>
      <c r="K67" s="342"/>
      <c r="L67" s="342"/>
      <c r="M67" s="392"/>
      <c r="N67" s="28"/>
    </row>
    <row r="68" spans="1:14" ht="25.5" x14ac:dyDescent="0.2">
      <c r="A68" s="25"/>
      <c r="B68" s="250" t="s">
        <v>1036</v>
      </c>
      <c r="C68" s="154">
        <f>IF($B68=" ","",IFERROR(INDEX(MMWR_RATING_STATE_ROLLUP_BDD[],MATCH($B68,MMWR_RATING_STATE_ROLLUP_BDD[MMWR_RATING_STATE_ROLLUP_BDD],0),MATCH(C$9,MMWR_RATING_STATE_ROLLUP_BDD[#Headers],0)),"ERROR"))</f>
        <v>9057</v>
      </c>
      <c r="D68" s="155">
        <f>IF($B68=" ","",IFERROR(INDEX(MMWR_RATING_STATE_ROLLUP_BDD[],MATCH($B68,MMWR_RATING_STATE_ROLLUP_BDD[MMWR_RATING_STATE_ROLLUP_BDD],0),MATCH(D$9,MMWR_RATING_STATE_ROLLUP_BDD[#Headers],0)),"ERROR"))</f>
        <v>81.1107430717</v>
      </c>
      <c r="E68" s="156">
        <f>IF($B68=" ","",IFERROR(INDEX(MMWR_RATING_STATE_ROLLUP_BDD[],MATCH($B68,MMWR_RATING_STATE_ROLLUP_BDD[MMWR_RATING_STATE_ROLLUP_BDD],0),MATCH(E$9,MMWR_RATING_STATE_ROLLUP_BDD[#Headers],0))/$C68,"ERROR"))</f>
        <v>0.23694380037540025</v>
      </c>
      <c r="F68" s="154">
        <f>IF($B68=" ","",IFERROR(INDEX(MMWR_RATING_STATE_ROLLUP_BDD[],MATCH($B68,MMWR_RATING_STATE_ROLLUP_BDD[MMWR_RATING_STATE_ROLLUP_BDD],0),MATCH(F$9,MMWR_RATING_STATE_ROLLUP_BDD[#Headers],0)),"ERROR"))</f>
        <v>414</v>
      </c>
      <c r="G68" s="154">
        <f>IF($B68=" ","",IFERROR(INDEX(MMWR_RATING_STATE_ROLLUP_BDD[],MATCH($B68,MMWR_RATING_STATE_ROLLUP_BDD[MMWR_RATING_STATE_ROLLUP_BDD],0),MATCH(G$9,MMWR_RATING_STATE_ROLLUP_BDD[#Headers],0)),"ERROR"))</f>
        <v>16647</v>
      </c>
      <c r="H68" s="155">
        <f>IF($B68=" ","",IFERROR(INDEX(MMWR_RATING_STATE_ROLLUP_BDD[],MATCH($B68,MMWR_RATING_STATE_ROLLUP_BDD[MMWR_RATING_STATE_ROLLUP_BDD],0),MATCH(H$9,MMWR_RATING_STATE_ROLLUP_BDD[#Headers],0)),"ERROR"))</f>
        <v>175.31642512080001</v>
      </c>
      <c r="I68" s="155">
        <f>IF($B68=" ","",IFERROR(INDEX(MMWR_RATING_STATE_ROLLUP_BDD[],MATCH($B68,MMWR_RATING_STATE_ROLLUP_BDD[MMWR_RATING_STATE_ROLLUP_BDD],0),MATCH(I$9,MMWR_RATING_STATE_ROLLUP_BDD[#Headers],0)),"ERROR"))</f>
        <v>137.54640475759999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2637</v>
      </c>
      <c r="D69" s="155">
        <f>IF($B69=" ","",IFERROR(INDEX(MMWR_RATING_STATE_ROLLUP_BDD[],MATCH($B69,MMWR_RATING_STATE_ROLLUP_BDD[MMWR_RATING_STATE_ROLLUP_BDD],0),MATCH(D$9,MMWR_RATING_STATE_ROLLUP_BDD[#Headers],0)),"ERROR"))</f>
        <v>86.836177474400003</v>
      </c>
      <c r="E69" s="156">
        <f>IF($B69=" ","",IFERROR(INDEX(MMWR_RATING_STATE_ROLLUP_BDD[],MATCH($B69,MMWR_RATING_STATE_ROLLUP_BDD[MMWR_RATING_STATE_ROLLUP_BDD],0),MATCH(E$9,MMWR_RATING_STATE_ROLLUP_BDD[#Headers],0))/$C69,"ERROR"))</f>
        <v>0.27038301099734546</v>
      </c>
      <c r="F69" s="154">
        <f>IF($B69=" ","",IFERROR(INDEX(MMWR_RATING_STATE_ROLLUP_BDD[],MATCH($B69,MMWR_RATING_STATE_ROLLUP_BDD[MMWR_RATING_STATE_ROLLUP_BDD],0),MATCH(F$9,MMWR_RATING_STATE_ROLLUP_BDD[#Headers],0)),"ERROR"))</f>
        <v>129</v>
      </c>
      <c r="G69" s="154">
        <f>IF($B69=" ","",IFERROR(INDEX(MMWR_RATING_STATE_ROLLUP_BDD[],MATCH($B69,MMWR_RATING_STATE_ROLLUP_BDD[MMWR_RATING_STATE_ROLLUP_BDD],0),MATCH(G$9,MMWR_RATING_STATE_ROLLUP_BDD[#Headers],0)),"ERROR"))</f>
        <v>4266</v>
      </c>
      <c r="H69" s="155">
        <f>IF($B69=" ","",IFERROR(INDEX(MMWR_RATING_STATE_ROLLUP_BDD[],MATCH($B69,MMWR_RATING_STATE_ROLLUP_BDD[MMWR_RATING_STATE_ROLLUP_BDD],0),MATCH(H$9,MMWR_RATING_STATE_ROLLUP_BDD[#Headers],0)),"ERROR"))</f>
        <v>190.16279069769999</v>
      </c>
      <c r="I69" s="155">
        <f>IF($B69=" ","",IFERROR(INDEX(MMWR_RATING_STATE_ROLLUP_BDD[],MATCH($B69,MMWR_RATING_STATE_ROLLUP_BDD[MMWR_RATING_STATE_ROLLUP_BDD],0),MATCH(I$9,MMWR_RATING_STATE_ROLLUP_BDD[#Headers],0)),"ERROR"))</f>
        <v>150.1012658228</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41</v>
      </c>
      <c r="D70" s="155">
        <f>IF($B70=" ","",IFERROR(INDEX(MMWR_RATING_STATE_ROLLUP_BDD[],MATCH($B70,MMWR_RATING_STATE_ROLLUP_BDD[MMWR_RATING_STATE_ROLLUP_BDD],0),MATCH(D$9,MMWR_RATING_STATE_ROLLUP_BDD[#Headers],0)),"ERROR"))</f>
        <v>87.756097561000004</v>
      </c>
      <c r="E70" s="156">
        <f>IF($B70=" ","",IFERROR(INDEX(MMWR_RATING_STATE_ROLLUP_BDD[],MATCH($B70,MMWR_RATING_STATE_ROLLUP_BDD[MMWR_RATING_STATE_ROLLUP_BDD],0),MATCH(E$9,MMWR_RATING_STATE_ROLLUP_BDD[#Headers],0))/$C70,"ERROR"))</f>
        <v>0.24390243902439024</v>
      </c>
      <c r="F70" s="154">
        <f>IF($B70=" ","",IFERROR(INDEX(MMWR_RATING_STATE_ROLLUP_BDD[],MATCH($B70,MMWR_RATING_STATE_ROLLUP_BDD[MMWR_RATING_STATE_ROLLUP_BDD],0),MATCH(F$9,MMWR_RATING_STATE_ROLLUP_BDD[#Headers],0)),"ERROR"))</f>
        <v>2</v>
      </c>
      <c r="G70" s="154">
        <f>IF($B70=" ","",IFERROR(INDEX(MMWR_RATING_STATE_ROLLUP_BDD[],MATCH($B70,MMWR_RATING_STATE_ROLLUP_BDD[MMWR_RATING_STATE_ROLLUP_BDD],0),MATCH(G$9,MMWR_RATING_STATE_ROLLUP_BDD[#Headers],0)),"ERROR"))</f>
        <v>92</v>
      </c>
      <c r="H70" s="155">
        <f>IF($B70=" ","",IFERROR(INDEX(MMWR_RATING_STATE_ROLLUP_BDD[],MATCH($B70,MMWR_RATING_STATE_ROLLUP_BDD[MMWR_RATING_STATE_ROLLUP_BDD],0),MATCH(H$9,MMWR_RATING_STATE_ROLLUP_BDD[#Headers],0)),"ERROR"))</f>
        <v>155</v>
      </c>
      <c r="I70" s="155">
        <f>IF($B70=" ","",IFERROR(INDEX(MMWR_RATING_STATE_ROLLUP_BDD[],MATCH($B70,MMWR_RATING_STATE_ROLLUP_BDD[MMWR_RATING_STATE_ROLLUP_BDD],0),MATCH(I$9,MMWR_RATING_STATE_ROLLUP_BDD[#Headers],0)),"ERROR"))</f>
        <v>144.6086956522</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82.761904761899999</v>
      </c>
      <c r="E71" s="156">
        <f>IF($B71=" ","",IFERROR(INDEX(MMWR_RATING_STATE_ROLLUP_BDD[],MATCH($B71,MMWR_RATING_STATE_ROLLUP_BDD[MMWR_RATING_STATE_ROLLUP_BDD],0),MATCH(E$9,MMWR_RATING_STATE_ROLLUP_BDD[#Headers],0))/$C71,"ERROR"))</f>
        <v>0.19047619047619047</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32</v>
      </c>
      <c r="H71" s="155">
        <f>IF($B71=" ","",IFERROR(INDEX(MMWR_RATING_STATE_ROLLUP_BDD[],MATCH($B71,MMWR_RATING_STATE_ROLLUP_BDD[MMWR_RATING_STATE_ROLLUP_BDD],0),MATCH(H$9,MMWR_RATING_STATE_ROLLUP_BDD[#Headers],0)),"ERROR"))</f>
        <v>247.5</v>
      </c>
      <c r="I71" s="155">
        <f>IF($B71=" ","",IFERROR(INDEX(MMWR_RATING_STATE_ROLLUP_BDD[],MATCH($B71,MMWR_RATING_STATE_ROLLUP_BDD[MMWR_RATING_STATE_ROLLUP_BDD],0),MATCH(I$9,MMWR_RATING_STATE_ROLLUP_BDD[#Headers],0)),"ERROR"))</f>
        <v>163.40625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20</v>
      </c>
      <c r="D72" s="155">
        <f>IF($B72=" ","",IFERROR(INDEX(MMWR_RATING_STATE_ROLLUP_BDD[],MATCH($B72,MMWR_RATING_STATE_ROLLUP_BDD[MMWR_RATING_STATE_ROLLUP_BDD],0),MATCH(D$9,MMWR_RATING_STATE_ROLLUP_BDD[#Headers],0)),"ERROR"))</f>
        <v>76</v>
      </c>
      <c r="E72" s="156">
        <f>IF($B72=" ","",IFERROR(INDEX(MMWR_RATING_STATE_ROLLUP_BDD[],MATCH($B72,MMWR_RATING_STATE_ROLLUP_BDD[MMWR_RATING_STATE_ROLLUP_BDD],0),MATCH(E$9,MMWR_RATING_STATE_ROLLUP_BDD[#Headers],0))/$C72,"ERROR"))</f>
        <v>0.3</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33</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142.75757575759999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11</v>
      </c>
      <c r="D73" s="155">
        <f>IF($B73=" ","",IFERROR(INDEX(MMWR_RATING_STATE_ROLLUP_BDD[],MATCH($B73,MMWR_RATING_STATE_ROLLUP_BDD[MMWR_RATING_STATE_ROLLUP_BDD],0),MATCH(D$9,MMWR_RATING_STATE_ROLLUP_BDD[#Headers],0)),"ERROR"))</f>
        <v>86.272727272699996</v>
      </c>
      <c r="E73" s="156">
        <f>IF($B73=" ","",IFERROR(INDEX(MMWR_RATING_STATE_ROLLUP_BDD[],MATCH($B73,MMWR_RATING_STATE_ROLLUP_BDD[MMWR_RATING_STATE_ROLLUP_BDD],0),MATCH(E$9,MMWR_RATING_STATE_ROLLUP_BDD[#Headers],0))/$C73,"ERROR"))</f>
        <v>0.27272727272727271</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36</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150.05555555559999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278</v>
      </c>
      <c r="D74" s="155">
        <f>IF($B74=" ","",IFERROR(INDEX(MMWR_RATING_STATE_ROLLUP_BDD[],MATCH($B74,MMWR_RATING_STATE_ROLLUP_BDD[MMWR_RATING_STATE_ROLLUP_BDD],0),MATCH(D$9,MMWR_RATING_STATE_ROLLUP_BDD[#Headers],0)),"ERROR"))</f>
        <v>85.647482014399998</v>
      </c>
      <c r="E74" s="156">
        <f>IF($B74=" ","",IFERROR(INDEX(MMWR_RATING_STATE_ROLLUP_BDD[],MATCH($B74,MMWR_RATING_STATE_ROLLUP_BDD[MMWR_RATING_STATE_ROLLUP_BDD],0),MATCH(E$9,MMWR_RATING_STATE_ROLLUP_BDD[#Headers],0))/$C74,"ERROR"))</f>
        <v>0.27697841726618705</v>
      </c>
      <c r="F74" s="154">
        <f>IF($B74=" ","",IFERROR(INDEX(MMWR_RATING_STATE_ROLLUP_BDD[],MATCH($B74,MMWR_RATING_STATE_ROLLUP_BDD[MMWR_RATING_STATE_ROLLUP_BDD],0),MATCH(F$9,MMWR_RATING_STATE_ROLLUP_BDD[#Headers],0)),"ERROR"))</f>
        <v>16</v>
      </c>
      <c r="G74" s="154">
        <f>IF($B74=" ","",IFERROR(INDEX(MMWR_RATING_STATE_ROLLUP_BDD[],MATCH($B74,MMWR_RATING_STATE_ROLLUP_BDD[MMWR_RATING_STATE_ROLLUP_BDD],0),MATCH(G$9,MMWR_RATING_STATE_ROLLUP_BDD[#Headers],0)),"ERROR"))</f>
        <v>471</v>
      </c>
      <c r="H74" s="155">
        <f>IF($B74=" ","",IFERROR(INDEX(MMWR_RATING_STATE_ROLLUP_BDD[],MATCH($B74,MMWR_RATING_STATE_ROLLUP_BDD[MMWR_RATING_STATE_ROLLUP_BDD],0),MATCH(H$9,MMWR_RATING_STATE_ROLLUP_BDD[#Headers],0)),"ERROR"))</f>
        <v>193.25</v>
      </c>
      <c r="I74" s="155">
        <f>IF($B74=" ","",IFERROR(INDEX(MMWR_RATING_STATE_ROLLUP_BDD[],MATCH($B74,MMWR_RATING_STATE_ROLLUP_BDD[MMWR_RATING_STATE_ROLLUP_BDD],0),MATCH(I$9,MMWR_RATING_STATE_ROLLUP_BDD[#Headers],0)),"ERROR"))</f>
        <v>151.2760084926</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42</v>
      </c>
      <c r="D75" s="155">
        <f>IF($B75=" ","",IFERROR(INDEX(MMWR_RATING_STATE_ROLLUP_BDD[],MATCH($B75,MMWR_RATING_STATE_ROLLUP_BDD[MMWR_RATING_STATE_ROLLUP_BDD],0),MATCH(D$9,MMWR_RATING_STATE_ROLLUP_BDD[#Headers],0)),"ERROR"))</f>
        <v>62.476190476200003</v>
      </c>
      <c r="E75" s="156">
        <f>IF($B75=" ","",IFERROR(INDEX(MMWR_RATING_STATE_ROLLUP_BDD[],MATCH($B75,MMWR_RATING_STATE_ROLLUP_BDD[MMWR_RATING_STATE_ROLLUP_BDD],0),MATCH(E$9,MMWR_RATING_STATE_ROLLUP_BDD[#Headers],0))/$C75,"ERROR"))</f>
        <v>9.5238095238095233E-2</v>
      </c>
      <c r="F75" s="154">
        <f>IF($B75=" ","",IFERROR(INDEX(MMWR_RATING_STATE_ROLLUP_BDD[],MATCH($B75,MMWR_RATING_STATE_ROLLUP_BDD[MMWR_RATING_STATE_ROLLUP_BDD],0),MATCH(F$9,MMWR_RATING_STATE_ROLLUP_BDD[#Headers],0)),"ERROR"))</f>
        <v>1</v>
      </c>
      <c r="G75" s="154">
        <f>IF($B75=" ","",IFERROR(INDEX(MMWR_RATING_STATE_ROLLUP_BDD[],MATCH($B75,MMWR_RATING_STATE_ROLLUP_BDD[MMWR_RATING_STATE_ROLLUP_BDD],0),MATCH(G$9,MMWR_RATING_STATE_ROLLUP_BDD[#Headers],0)),"ERROR"))</f>
        <v>83</v>
      </c>
      <c r="H75" s="155">
        <f>IF($B75=" ","",IFERROR(INDEX(MMWR_RATING_STATE_ROLLUP_BDD[],MATCH($B75,MMWR_RATING_STATE_ROLLUP_BDD[MMWR_RATING_STATE_ROLLUP_BDD],0),MATCH(H$9,MMWR_RATING_STATE_ROLLUP_BDD[#Headers],0)),"ERROR"))</f>
        <v>147</v>
      </c>
      <c r="I75" s="155">
        <f>IF($B75=" ","",IFERROR(INDEX(MMWR_RATING_STATE_ROLLUP_BDD[],MATCH($B75,MMWR_RATING_STATE_ROLLUP_BDD[MMWR_RATING_STATE_ROLLUP_BDD],0),MATCH(I$9,MMWR_RATING_STATE_ROLLUP_BDD[#Headers],0)),"ERROR"))</f>
        <v>135.0240963855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13</v>
      </c>
      <c r="D76" s="155">
        <f>IF($B76=" ","",IFERROR(INDEX(MMWR_RATING_STATE_ROLLUP_BDD[],MATCH($B76,MMWR_RATING_STATE_ROLLUP_BDD[MMWR_RATING_STATE_ROLLUP_BDD],0),MATCH(D$9,MMWR_RATING_STATE_ROLLUP_BDD[#Headers],0)),"ERROR"))</f>
        <v>109.5384615385</v>
      </c>
      <c r="E76" s="156">
        <f>IF($B76=" ","",IFERROR(INDEX(MMWR_RATING_STATE_ROLLUP_BDD[],MATCH($B76,MMWR_RATING_STATE_ROLLUP_BDD[MMWR_RATING_STATE_ROLLUP_BDD],0),MATCH(E$9,MMWR_RATING_STATE_ROLLUP_BDD[#Headers],0))/$C76,"ERROR"))</f>
        <v>0.30769230769230771</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34</v>
      </c>
      <c r="H76" s="155">
        <f>IF($B76=" ","",IFERROR(INDEX(MMWR_RATING_STATE_ROLLUP_BDD[],MATCH($B76,MMWR_RATING_STATE_ROLLUP_BDD[MMWR_RATING_STATE_ROLLUP_BDD],0),MATCH(H$9,MMWR_RATING_STATE_ROLLUP_BDD[#Headers],0)),"ERROR"))</f>
        <v>216</v>
      </c>
      <c r="I76" s="155">
        <f>IF($B76=" ","",IFERROR(INDEX(MMWR_RATING_STATE_ROLLUP_BDD[],MATCH($B76,MMWR_RATING_STATE_ROLLUP_BDD[MMWR_RATING_STATE_ROLLUP_BDD],0),MATCH(I$9,MMWR_RATING_STATE_ROLLUP_BDD[#Headers],0)),"ERROR"))</f>
        <v>135.8823529412</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59</v>
      </c>
      <c r="D77" s="155">
        <f>IF($B77=" ","",IFERROR(INDEX(MMWR_RATING_STATE_ROLLUP_BDD[],MATCH($B77,MMWR_RATING_STATE_ROLLUP_BDD[MMWR_RATING_STATE_ROLLUP_BDD],0),MATCH(D$9,MMWR_RATING_STATE_ROLLUP_BDD[#Headers],0)),"ERROR"))</f>
        <v>86.983050847499996</v>
      </c>
      <c r="E77" s="156">
        <f>IF($B77=" ","",IFERROR(INDEX(MMWR_RATING_STATE_ROLLUP_BDD[],MATCH($B77,MMWR_RATING_STATE_ROLLUP_BDD[MMWR_RATING_STATE_ROLLUP_BDD],0),MATCH(E$9,MMWR_RATING_STATE_ROLLUP_BDD[#Headers],0))/$C77,"ERROR"))</f>
        <v>0.22033898305084745</v>
      </c>
      <c r="F77" s="154">
        <f>IF($B77=" ","",IFERROR(INDEX(MMWR_RATING_STATE_ROLLUP_BDD[],MATCH($B77,MMWR_RATING_STATE_ROLLUP_BDD[MMWR_RATING_STATE_ROLLUP_BDD],0),MATCH(F$9,MMWR_RATING_STATE_ROLLUP_BDD[#Headers],0)),"ERROR"))</f>
        <v>2</v>
      </c>
      <c r="G77" s="154">
        <f>IF($B77=" ","",IFERROR(INDEX(MMWR_RATING_STATE_ROLLUP_BDD[],MATCH($B77,MMWR_RATING_STATE_ROLLUP_BDD[MMWR_RATING_STATE_ROLLUP_BDD],0),MATCH(G$9,MMWR_RATING_STATE_ROLLUP_BDD[#Headers],0)),"ERROR"))</f>
        <v>127</v>
      </c>
      <c r="H77" s="155">
        <f>IF($B77=" ","",IFERROR(INDEX(MMWR_RATING_STATE_ROLLUP_BDD[],MATCH($B77,MMWR_RATING_STATE_ROLLUP_BDD[MMWR_RATING_STATE_ROLLUP_BDD],0),MATCH(H$9,MMWR_RATING_STATE_ROLLUP_BDD[#Headers],0)),"ERROR"))</f>
        <v>148.5</v>
      </c>
      <c r="I77" s="155">
        <f>IF($B77=" ","",IFERROR(INDEX(MMWR_RATING_STATE_ROLLUP_BDD[],MATCH($B77,MMWR_RATING_STATE_ROLLUP_BDD[MMWR_RATING_STATE_ROLLUP_BDD],0),MATCH(I$9,MMWR_RATING_STATE_ROLLUP_BDD[#Headers],0)),"ERROR"))</f>
        <v>141.094488189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153</v>
      </c>
      <c r="D78" s="155">
        <f>IF($B78=" ","",IFERROR(INDEX(MMWR_RATING_STATE_ROLLUP_BDD[],MATCH($B78,MMWR_RATING_STATE_ROLLUP_BDD[MMWR_RATING_STATE_ROLLUP_BDD],0),MATCH(D$9,MMWR_RATING_STATE_ROLLUP_BDD[#Headers],0)),"ERROR"))</f>
        <v>83.189542483699995</v>
      </c>
      <c r="E78" s="156">
        <f>IF($B78=" ","",IFERROR(INDEX(MMWR_RATING_STATE_ROLLUP_BDD[],MATCH($B78,MMWR_RATING_STATE_ROLLUP_BDD[MMWR_RATING_STATE_ROLLUP_BDD],0),MATCH(E$9,MMWR_RATING_STATE_ROLLUP_BDD[#Headers],0))/$C78,"ERROR"))</f>
        <v>0.23529411764705882</v>
      </c>
      <c r="F78" s="154">
        <f>IF($B78=" ","",IFERROR(INDEX(MMWR_RATING_STATE_ROLLUP_BDD[],MATCH($B78,MMWR_RATING_STATE_ROLLUP_BDD[MMWR_RATING_STATE_ROLLUP_BDD],0),MATCH(F$9,MMWR_RATING_STATE_ROLLUP_BDD[#Headers],0)),"ERROR"))</f>
        <v>6</v>
      </c>
      <c r="G78" s="154">
        <f>IF($B78=" ","",IFERROR(INDEX(MMWR_RATING_STATE_ROLLUP_BDD[],MATCH($B78,MMWR_RATING_STATE_ROLLUP_BDD[MMWR_RATING_STATE_ROLLUP_BDD],0),MATCH(G$9,MMWR_RATING_STATE_ROLLUP_BDD[#Headers],0)),"ERROR"))</f>
        <v>244</v>
      </c>
      <c r="H78" s="155">
        <f>IF($B78=" ","",IFERROR(INDEX(MMWR_RATING_STATE_ROLLUP_BDD[],MATCH($B78,MMWR_RATING_STATE_ROLLUP_BDD[MMWR_RATING_STATE_ROLLUP_BDD],0),MATCH(H$9,MMWR_RATING_STATE_ROLLUP_BDD[#Headers],0)),"ERROR"))</f>
        <v>145.6666666667</v>
      </c>
      <c r="I78" s="155">
        <f>IF($B78=" ","",IFERROR(INDEX(MMWR_RATING_STATE_ROLLUP_BDD[],MATCH($B78,MMWR_RATING_STATE_ROLLUP_BDD[MMWR_RATING_STATE_ROLLUP_BDD],0),MATCH(I$9,MMWR_RATING_STATE_ROLLUP_BDD[#Headers],0)),"ERROR"))</f>
        <v>139.1639344262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914</v>
      </c>
      <c r="D79" s="155">
        <f>IF($B79=" ","",IFERROR(INDEX(MMWR_RATING_STATE_ROLLUP_BDD[],MATCH($B79,MMWR_RATING_STATE_ROLLUP_BDD[MMWR_RATING_STATE_ROLLUP_BDD],0),MATCH(D$9,MMWR_RATING_STATE_ROLLUP_BDD[#Headers],0)),"ERROR"))</f>
        <v>85.482494529500002</v>
      </c>
      <c r="E79" s="156">
        <f>IF($B79=" ","",IFERROR(INDEX(MMWR_RATING_STATE_ROLLUP_BDD[],MATCH($B79,MMWR_RATING_STATE_ROLLUP_BDD[MMWR_RATING_STATE_ROLLUP_BDD],0),MATCH(E$9,MMWR_RATING_STATE_ROLLUP_BDD[#Headers],0))/$C79,"ERROR"))</f>
        <v>0.24945295404814005</v>
      </c>
      <c r="F79" s="154">
        <f>IF($B79=" ","",IFERROR(INDEX(MMWR_RATING_STATE_ROLLUP_BDD[],MATCH($B79,MMWR_RATING_STATE_ROLLUP_BDD[MMWR_RATING_STATE_ROLLUP_BDD],0),MATCH(F$9,MMWR_RATING_STATE_ROLLUP_BDD[#Headers],0)),"ERROR"))</f>
        <v>47</v>
      </c>
      <c r="G79" s="154">
        <f>IF($B79=" ","",IFERROR(INDEX(MMWR_RATING_STATE_ROLLUP_BDD[],MATCH($B79,MMWR_RATING_STATE_ROLLUP_BDD[MMWR_RATING_STATE_ROLLUP_BDD],0),MATCH(G$9,MMWR_RATING_STATE_ROLLUP_BDD[#Headers],0)),"ERROR"))</f>
        <v>1355</v>
      </c>
      <c r="H79" s="155">
        <f>IF($B79=" ","",IFERROR(INDEX(MMWR_RATING_STATE_ROLLUP_BDD[],MATCH($B79,MMWR_RATING_STATE_ROLLUP_BDD[MMWR_RATING_STATE_ROLLUP_BDD],0),MATCH(H$9,MMWR_RATING_STATE_ROLLUP_BDD[#Headers],0)),"ERROR"))</f>
        <v>204.25531914890001</v>
      </c>
      <c r="I79" s="155">
        <f>IF($B79=" ","",IFERROR(INDEX(MMWR_RATING_STATE_ROLLUP_BDD[],MATCH($B79,MMWR_RATING_STATE_ROLLUP_BDD[MMWR_RATING_STATE_ROLLUP_BDD],0),MATCH(I$9,MMWR_RATING_STATE_ROLLUP_BDD[#Headers],0)),"ERROR"))</f>
        <v>149.38523985239999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113</v>
      </c>
      <c r="D80" s="155">
        <f>IF($B80=" ","",IFERROR(INDEX(MMWR_RATING_STATE_ROLLUP_BDD[],MATCH($B80,MMWR_RATING_STATE_ROLLUP_BDD[MMWR_RATING_STATE_ROLLUP_BDD],0),MATCH(D$9,MMWR_RATING_STATE_ROLLUP_BDD[#Headers],0)),"ERROR"))</f>
        <v>79.6371681416</v>
      </c>
      <c r="E80" s="156">
        <f>IF($B80=" ","",IFERROR(INDEX(MMWR_RATING_STATE_ROLLUP_BDD[],MATCH($B80,MMWR_RATING_STATE_ROLLUP_BDD[MMWR_RATING_STATE_ROLLUP_BDD],0),MATCH(E$9,MMWR_RATING_STATE_ROLLUP_BDD[#Headers],0))/$C80,"ERROR"))</f>
        <v>0.24778761061946902</v>
      </c>
      <c r="F80" s="154">
        <f>IF($B80=" ","",IFERROR(INDEX(MMWR_RATING_STATE_ROLLUP_BDD[],MATCH($B80,MMWR_RATING_STATE_ROLLUP_BDD[MMWR_RATING_STATE_ROLLUP_BDD],0),MATCH(F$9,MMWR_RATING_STATE_ROLLUP_BDD[#Headers],0)),"ERROR"))</f>
        <v>4</v>
      </c>
      <c r="G80" s="154">
        <f>IF($B80=" ","",IFERROR(INDEX(MMWR_RATING_STATE_ROLLUP_BDD[],MATCH($B80,MMWR_RATING_STATE_ROLLUP_BDD[MMWR_RATING_STATE_ROLLUP_BDD],0),MATCH(G$9,MMWR_RATING_STATE_ROLLUP_BDD[#Headers],0)),"ERROR"))</f>
        <v>247</v>
      </c>
      <c r="H80" s="155">
        <f>IF($B80=" ","",IFERROR(INDEX(MMWR_RATING_STATE_ROLLUP_BDD[],MATCH($B80,MMWR_RATING_STATE_ROLLUP_BDD[MMWR_RATING_STATE_ROLLUP_BDD],0),MATCH(H$9,MMWR_RATING_STATE_ROLLUP_BDD[#Headers],0)),"ERROR"))</f>
        <v>210.25</v>
      </c>
      <c r="I80" s="155">
        <f>IF($B80=" ","",IFERROR(INDEX(MMWR_RATING_STATE_ROLLUP_BDD[],MATCH($B80,MMWR_RATING_STATE_ROLLUP_BDD[MMWR_RATING_STATE_ROLLUP_BDD],0),MATCH(I$9,MMWR_RATING_STATE_ROLLUP_BDD[#Headers],0)),"ERROR"))</f>
        <v>133.33198380569999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29</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20</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133.25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97.25</v>
      </c>
      <c r="E82" s="156">
        <f>IF($B82=" ","",IFERROR(INDEX(MMWR_RATING_STATE_ROLLUP_BDD[],MATCH($B82,MMWR_RATING_STATE_ROLLUP_BDD[MMWR_RATING_STATE_ROLLUP_BDD],0),MATCH(E$9,MMWR_RATING_STATE_ROLLUP_BDD[#Headers],0))/$C82,"ERROR"))</f>
        <v>0.5</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938</v>
      </c>
      <c r="D83" s="155">
        <f>IF($B83=" ","",IFERROR(INDEX(MMWR_RATING_STATE_ROLLUP_BDD[],MATCH($B83,MMWR_RATING_STATE_ROLLUP_BDD[MMWR_RATING_STATE_ROLLUP_BDD],0),MATCH(D$9,MMWR_RATING_STATE_ROLLUP_BDD[#Headers],0)),"ERROR"))</f>
        <v>91.179104477600006</v>
      </c>
      <c r="E83" s="156">
        <f>IF($B83=" ","",IFERROR(INDEX(MMWR_RATING_STATE_ROLLUP_BDD[],MATCH($B83,MMWR_RATING_STATE_ROLLUP_BDD[MMWR_RATING_STATE_ROLLUP_BDD],0),MATCH(E$9,MMWR_RATING_STATE_ROLLUP_BDD[#Headers],0))/$C83,"ERROR"))</f>
        <v>0.31130063965884863</v>
      </c>
      <c r="F83" s="154">
        <f>IF($B83=" ","",IFERROR(INDEX(MMWR_RATING_STATE_ROLLUP_BDD[],MATCH($B83,MMWR_RATING_STATE_ROLLUP_BDD[MMWR_RATING_STATE_ROLLUP_BDD],0),MATCH(F$9,MMWR_RATING_STATE_ROLLUP_BDD[#Headers],0)),"ERROR"))</f>
        <v>47</v>
      </c>
      <c r="G83" s="154">
        <f>IF($B83=" ","",IFERROR(INDEX(MMWR_RATING_STATE_ROLLUP_BDD[],MATCH($B83,MMWR_RATING_STATE_ROLLUP_BDD[MMWR_RATING_STATE_ROLLUP_BDD],0),MATCH(G$9,MMWR_RATING_STATE_ROLLUP_BDD[#Headers],0)),"ERROR"))</f>
        <v>1433</v>
      </c>
      <c r="H83" s="155">
        <f>IF($B83=" ","",IFERROR(INDEX(MMWR_RATING_STATE_ROLLUP_BDD[],MATCH($B83,MMWR_RATING_STATE_ROLLUP_BDD[MMWR_RATING_STATE_ROLLUP_BDD],0),MATCH(H$9,MMWR_RATING_STATE_ROLLUP_BDD[#Headers],0)),"ERROR"))</f>
        <v>180.25531914890001</v>
      </c>
      <c r="I83" s="155">
        <f>IF($B83=" ","",IFERROR(INDEX(MMWR_RATING_STATE_ROLLUP_BDD[],MATCH($B83,MMWR_RATING_STATE_ROLLUP_BDD[MMWR_RATING_STATE_ROLLUP_BDD],0),MATCH(I$9,MMWR_RATING_STATE_ROLLUP_BDD[#Headers],0)),"ERROR"))</f>
        <v>157.95184926729999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26</v>
      </c>
      <c r="D84" s="155">
        <f>IF($B84=" ","",IFERROR(INDEX(MMWR_RATING_STATE_ROLLUP_BDD[],MATCH($B84,MMWR_RATING_STATE_ROLLUP_BDD[MMWR_RATING_STATE_ROLLUP_BDD],0),MATCH(D$9,MMWR_RATING_STATE_ROLLUP_BDD[#Headers],0)),"ERROR"))</f>
        <v>88.576923076900002</v>
      </c>
      <c r="E84" s="156">
        <f>IF($B84=" ","",IFERROR(INDEX(MMWR_RATING_STATE_ROLLUP_BDD[],MATCH($B84,MMWR_RATING_STATE_ROLLUP_BDD[MMWR_RATING_STATE_ROLLUP_BDD],0),MATCH(E$9,MMWR_RATING_STATE_ROLLUP_BDD[#Headers],0))/$C84,"ERROR"))</f>
        <v>0.23076923076923078</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49</v>
      </c>
      <c r="H84" s="155">
        <f>IF($B84=" ","",IFERROR(INDEX(MMWR_RATING_STATE_ROLLUP_BDD[],MATCH($B84,MMWR_RATING_STATE_ROLLUP_BDD[MMWR_RATING_STATE_ROLLUP_BDD],0),MATCH(H$9,MMWR_RATING_STATE_ROLLUP_BDD[#Headers],0)),"ERROR"))</f>
        <v>187</v>
      </c>
      <c r="I84" s="155">
        <f>IF($B84=" ","",IFERROR(INDEX(MMWR_RATING_STATE_ROLLUP_BDD[],MATCH($B84,MMWR_RATING_STATE_ROLLUP_BDD[MMWR_RATING_STATE_ROLLUP_BDD],0),MATCH(I$9,MMWR_RATING_STATE_ROLLUP_BDD[#Headers],0)),"ERROR"))</f>
        <v>147.83673469390001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May 07,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488</v>
      </c>
      <c r="S6" s="440" t="s">
        <v>279</v>
      </c>
      <c r="T6" s="441"/>
      <c r="U6" s="65" t="s">
        <v>134</v>
      </c>
      <c r="V6" s="25"/>
    </row>
    <row r="7" spans="1:22" s="1" customFormat="1" ht="32.25" customHeight="1" thickBot="1" x14ac:dyDescent="0.25">
      <c r="A7" s="25"/>
      <c r="B7" s="409" t="s">
        <v>298</v>
      </c>
      <c r="C7" s="410"/>
      <c r="D7" s="410"/>
      <c r="E7" s="410"/>
      <c r="F7" s="166">
        <f>SUM(F8:F10)</f>
        <v>114614</v>
      </c>
      <c r="G7" s="167">
        <f>SUM(G8:G10)</f>
        <v>31177</v>
      </c>
      <c r="H7" s="168">
        <f t="shared" ref="H7:H44" si="0">IF(G7="--", 0, G7/F7)</f>
        <v>0.27201738007573245</v>
      </c>
      <c r="I7" s="25"/>
      <c r="J7" s="409" t="s">
        <v>264</v>
      </c>
      <c r="K7" s="410"/>
      <c r="L7" s="167">
        <f>SUM(L8:L10)</f>
        <v>32244</v>
      </c>
      <c r="M7" s="167">
        <f>SUM(M8:M10)</f>
        <v>4670</v>
      </c>
      <c r="N7" s="178">
        <f>IF(M7="--", 0, M7/L7)</f>
        <v>0.14483314725220195</v>
      </c>
      <c r="O7" s="66"/>
      <c r="P7" s="409" t="s">
        <v>966</v>
      </c>
      <c r="Q7" s="410"/>
      <c r="R7" s="179">
        <f>R8+R9+R10+R11+R12</f>
        <v>326184</v>
      </c>
      <c r="S7" s="409"/>
      <c r="T7" s="410"/>
      <c r="U7" s="67"/>
      <c r="V7" s="25"/>
    </row>
    <row r="8" spans="1:22" s="1" customFormat="1" ht="51" customHeight="1" x14ac:dyDescent="0.2">
      <c r="A8" s="25"/>
      <c r="B8" s="322" t="s">
        <v>249</v>
      </c>
      <c r="C8" s="323"/>
      <c r="D8" s="323"/>
      <c r="E8" s="402"/>
      <c r="F8" s="169">
        <f>IFERROR(VLOOKUP(MID(B8,4,3),MMWR_TRAD_AGG_NATIONAL[],2,0),"--")</f>
        <v>288</v>
      </c>
      <c r="G8" s="170">
        <f>IFERROR(VLOOKUP(MID(B8,4,3),MMWR_TRAD_AGG_NATIONAL[],3,0),"--")</f>
        <v>141</v>
      </c>
      <c r="H8" s="171">
        <f t="shared" si="0"/>
        <v>0.48958333333333331</v>
      </c>
      <c r="I8" s="25"/>
      <c r="J8" s="420" t="s">
        <v>266</v>
      </c>
      <c r="K8" s="439"/>
      <c r="L8" s="169">
        <f>IFERROR(VLOOKUP(MID(J8,4,3),MMWR_TRAD_AGG_NATIONAL[],2,0),"--")</f>
        <v>7585</v>
      </c>
      <c r="M8" s="170">
        <f>IFERROR(VLOOKUP(MID(J8,4,3),MMWR_TRAD_AGG_NATIONAL[],3,0),"--")</f>
        <v>576</v>
      </c>
      <c r="N8" s="171">
        <f>IF(M8="--", 0, M8/L8)</f>
        <v>7.5939353988134478E-2</v>
      </c>
      <c r="O8" s="68" t="s">
        <v>310</v>
      </c>
      <c r="P8" s="442" t="s">
        <v>240</v>
      </c>
      <c r="Q8" s="443"/>
      <c r="R8" s="180">
        <f>VLOOKUP(P8,MMWR_APP_NATIONAL[],2,0)</f>
        <v>238048</v>
      </c>
      <c r="S8" s="444" t="s">
        <v>229</v>
      </c>
      <c r="T8" s="421"/>
      <c r="U8" s="181">
        <f>VLOOKUP(P8,MMWR_APP_NATIONAL[],3,0)</f>
        <v>404.07249201809998</v>
      </c>
      <c r="V8" s="25"/>
    </row>
    <row r="9" spans="1:22" s="1" customFormat="1" ht="45" customHeight="1" x14ac:dyDescent="0.2">
      <c r="A9" s="25"/>
      <c r="B9" s="322" t="s">
        <v>247</v>
      </c>
      <c r="C9" s="323"/>
      <c r="D9" s="323"/>
      <c r="E9" s="402"/>
      <c r="F9" s="169">
        <f>IFERROR(VLOOKUP(MID(B9,4,3),MMWR_TRAD_AGG_NATIONAL[],2,0),"--")</f>
        <v>36948</v>
      </c>
      <c r="G9" s="170">
        <f>IFERROR(VLOOKUP(MID(B9,4,3),MMWR_TRAD_AGG_NATIONAL[],3,0),"--")</f>
        <v>11963</v>
      </c>
      <c r="H9" s="171">
        <f t="shared" si="0"/>
        <v>0.32377936559489012</v>
      </c>
      <c r="I9" s="68" t="s">
        <v>310</v>
      </c>
      <c r="J9" s="322" t="s">
        <v>265</v>
      </c>
      <c r="K9" s="323"/>
      <c r="L9" s="169">
        <f>IFERROR(VLOOKUP(MID(J9,4,3),MMWR_TRAD_AGG_NATIONAL[],2,0),"--")</f>
        <v>8416</v>
      </c>
      <c r="M9" s="170">
        <f>IFERROR(VLOOKUP(MID(J9,4,3),MMWR_TRAD_AGG_NATIONAL[],3,0),"--")</f>
        <v>446</v>
      </c>
      <c r="N9" s="171">
        <f>IF(M9="--", 0, M9/L9)</f>
        <v>5.299429657794677E-2</v>
      </c>
      <c r="O9" s="68" t="s">
        <v>310</v>
      </c>
      <c r="P9" s="400" t="s">
        <v>241</v>
      </c>
      <c r="Q9" s="401"/>
      <c r="R9" s="182">
        <f>VLOOKUP(P9,MMWR_APP_NATIONAL[],2,0)</f>
        <v>53210</v>
      </c>
      <c r="S9" s="396" t="s">
        <v>230</v>
      </c>
      <c r="T9" s="397"/>
      <c r="U9" s="183">
        <f>VLOOKUP(P9,MMWR_APP_NATIONAL[],3,0)</f>
        <v>566.82706258220003</v>
      </c>
      <c r="V9" s="25"/>
    </row>
    <row r="10" spans="1:22" s="1" customFormat="1" ht="63" customHeight="1" thickBot="1" x14ac:dyDescent="0.25">
      <c r="A10" s="25"/>
      <c r="B10" s="322" t="s">
        <v>248</v>
      </c>
      <c r="C10" s="323"/>
      <c r="D10" s="323"/>
      <c r="E10" s="402"/>
      <c r="F10" s="169">
        <f>IFERROR(VLOOKUP(MID(B10,4,3),MMWR_TRAD_AGG_NATIONAL[],2,0),"--")</f>
        <v>77378</v>
      </c>
      <c r="G10" s="170">
        <f>IFERROR(VLOOKUP(MID(B10,4,3),MMWR_TRAD_AGG_NATIONAL[],3,0),"--")</f>
        <v>19073</v>
      </c>
      <c r="H10" s="171">
        <f t="shared" si="0"/>
        <v>0.24649125074310527</v>
      </c>
      <c r="I10" s="68" t="s">
        <v>310</v>
      </c>
      <c r="J10" s="324" t="s">
        <v>267</v>
      </c>
      <c r="K10" s="325"/>
      <c r="L10" s="169">
        <f>IFERROR(VLOOKUP(MID(J10,4,3),MMWR_TRAD_AGG_NATIONAL[],2,0),"--")</f>
        <v>16243</v>
      </c>
      <c r="M10" s="170">
        <f>IFERROR(VLOOKUP(MID(J10,4,3),MMWR_TRAD_AGG_NATIONAL[],3,0),"--")</f>
        <v>3648</v>
      </c>
      <c r="N10" s="171">
        <f>IF(M10="--", 0, M10/L10)</f>
        <v>0.22458905374622914</v>
      </c>
      <c r="O10" s="69"/>
      <c r="P10" s="400" t="s">
        <v>242</v>
      </c>
      <c r="Q10" s="401"/>
      <c r="R10" s="182">
        <f>VLOOKUP(P10,MMWR_APP_NATIONAL[],2,0)</f>
        <v>23925</v>
      </c>
      <c r="S10" s="396" t="s">
        <v>231</v>
      </c>
      <c r="T10" s="397"/>
      <c r="U10" s="183">
        <f>VLOOKUP(P10,MMWR_APP_NATIONAL[],3,0)</f>
        <v>513.19181403899995</v>
      </c>
      <c r="V10" s="25"/>
    </row>
    <row r="11" spans="1:22" s="1" customFormat="1" ht="45" customHeight="1" thickBot="1" x14ac:dyDescent="0.25">
      <c r="A11" s="25"/>
      <c r="B11" s="409" t="s">
        <v>299</v>
      </c>
      <c r="C11" s="410"/>
      <c r="D11" s="410"/>
      <c r="E11" s="410"/>
      <c r="F11" s="166">
        <f>SUM(F12:F13)</f>
        <v>11361</v>
      </c>
      <c r="G11" s="167">
        <f>SUM(G12:G13)</f>
        <v>2489</v>
      </c>
      <c r="H11" s="168">
        <f t="shared" si="0"/>
        <v>0.2190828272159141</v>
      </c>
      <c r="I11" s="25"/>
      <c r="J11" s="409" t="s">
        <v>237</v>
      </c>
      <c r="K11" s="410"/>
      <c r="L11" s="166">
        <f>SUM(L12:L17)</f>
        <v>34117</v>
      </c>
      <c r="M11" s="166">
        <f>SUM(M12:M17)</f>
        <v>6499</v>
      </c>
      <c r="N11" s="159">
        <f>IF(M11="--", 0, M11/L11)</f>
        <v>0.19049154380514113</v>
      </c>
      <c r="O11" s="69"/>
      <c r="P11" s="400" t="s">
        <v>967</v>
      </c>
      <c r="Q11" s="401"/>
      <c r="R11" s="182">
        <f>VLOOKUP(P11,MMWR_APP_NATIONAL[],2,0)</f>
        <v>10395</v>
      </c>
      <c r="S11" s="396" t="s">
        <v>232</v>
      </c>
      <c r="T11" s="397"/>
      <c r="U11" s="183">
        <f>VLOOKUP(P11,MMWR_APP_NATIONAL[],3,0)</f>
        <v>176.0114500144</v>
      </c>
      <c r="V11" s="25"/>
    </row>
    <row r="12" spans="1:22" s="1" customFormat="1" ht="46.5" customHeight="1" thickBot="1" x14ac:dyDescent="0.25">
      <c r="A12" s="25"/>
      <c r="B12" s="403" t="s">
        <v>269</v>
      </c>
      <c r="C12" s="404"/>
      <c r="D12" s="404"/>
      <c r="E12" s="405"/>
      <c r="F12" s="169">
        <f>IFERROR(VLOOKUP(MID(B12,4,3),MMWR_TRAD_AGG_NATIONAL[],2,0),"--")</f>
        <v>10116</v>
      </c>
      <c r="G12" s="170">
        <f>IFERROR(VLOOKUP(MID(B12,4,3),MMWR_TRAD_AGG_NATIONAL[],3,0),"--")</f>
        <v>1634</v>
      </c>
      <c r="H12" s="171">
        <f t="shared" si="0"/>
        <v>0.16152629497825227</v>
      </c>
      <c r="I12" s="68" t="s">
        <v>310</v>
      </c>
      <c r="J12" s="324" t="s">
        <v>259</v>
      </c>
      <c r="K12" s="397"/>
      <c r="L12" s="169">
        <f>IFERROR(VLOOKUP(MID(J12,4,3)&amp;"p",MMWR_TRAD_AGG_NATIONAL[],2,0),"--")</f>
        <v>1338</v>
      </c>
      <c r="M12" s="170">
        <f>IFERROR(VLOOKUP(MID(J12,4,3)&amp;"p",MMWR_TRAD_AGG_NATIONAL[],3,0),"--")</f>
        <v>153</v>
      </c>
      <c r="N12" s="171">
        <f t="shared" ref="N12:N17" si="1">IF(L12="--", 0,M12/L12)</f>
        <v>0.11434977578475336</v>
      </c>
      <c r="O12" s="69"/>
      <c r="P12" s="400" t="s">
        <v>948</v>
      </c>
      <c r="Q12" s="401"/>
      <c r="R12" s="182">
        <f>VLOOKUP(P12,MMWR_APP_NATIONAL[],2,0)</f>
        <v>606</v>
      </c>
      <c r="S12" s="398" t="s">
        <v>965</v>
      </c>
      <c r="T12" s="399"/>
      <c r="U12" s="183">
        <f>VLOOKUP(P12,MMWR_APP_NATIONAL[],3,0)</f>
        <v>429.6666666667</v>
      </c>
      <c r="V12" s="25"/>
    </row>
    <row r="13" spans="1:22" s="1" customFormat="1" ht="49.5" customHeight="1" thickBot="1" x14ac:dyDescent="0.25">
      <c r="A13" s="25"/>
      <c r="B13" s="403" t="s">
        <v>1057</v>
      </c>
      <c r="C13" s="404"/>
      <c r="D13" s="404"/>
      <c r="E13" s="405"/>
      <c r="F13" s="169">
        <f>IFERROR(VLOOKUP(MID(B13,4,3),MMWR_TRAD_AGG_NATIONAL[],2,0),"--")</f>
        <v>1245</v>
      </c>
      <c r="G13" s="170">
        <f>IFERROR(VLOOKUP(MID(B13,4,3),MMWR_TRAD_AGG_NATIONAL[],3,0),"--")</f>
        <v>855</v>
      </c>
      <c r="H13" s="171">
        <f t="shared" si="0"/>
        <v>0.68674698795180722</v>
      </c>
      <c r="I13" s="25"/>
      <c r="J13" s="324" t="s">
        <v>268</v>
      </c>
      <c r="K13" s="397"/>
      <c r="L13" s="169">
        <f>IFERROR(VLOOKUP(MID(J13,4,3),MMWR_TRAD_AGG_NATIONAL[],2,0),"--")</f>
        <v>5259</v>
      </c>
      <c r="M13" s="170">
        <f>IFERROR(VLOOKUP(MID(J13,4,3),MMWR_TRAD_AGG_NATIONAL[],3,0),"--")</f>
        <v>910</v>
      </c>
      <c r="N13" s="171">
        <f t="shared" si="1"/>
        <v>0.17303669899220384</v>
      </c>
      <c r="O13" s="69"/>
      <c r="P13" s="409" t="s">
        <v>976</v>
      </c>
      <c r="Q13" s="410"/>
      <c r="R13" s="411"/>
      <c r="S13" s="412">
        <f>VLOOKUP(P13,MMWR_APP_NATIONAL[],2,0)</f>
        <v>26598</v>
      </c>
      <c r="T13" s="413"/>
      <c r="U13" s="414"/>
      <c r="V13" s="25"/>
    </row>
    <row r="14" spans="1:22" s="1" customFormat="1" ht="45" customHeight="1" thickBot="1" x14ac:dyDescent="0.25">
      <c r="A14" s="25"/>
      <c r="B14" s="409" t="s">
        <v>1</v>
      </c>
      <c r="C14" s="410"/>
      <c r="D14" s="410"/>
      <c r="E14" s="410"/>
      <c r="F14" s="166">
        <f>SUM(F15:F21)</f>
        <v>197654</v>
      </c>
      <c r="G14" s="167">
        <f>SUM(G15:G21)</f>
        <v>38980</v>
      </c>
      <c r="H14" s="168">
        <f t="shared" si="0"/>
        <v>0.19721331215153753</v>
      </c>
      <c r="I14" s="25"/>
      <c r="J14" s="324" t="s">
        <v>270</v>
      </c>
      <c r="K14" s="397"/>
      <c r="L14" s="169">
        <f>IFERROR(VLOOKUP(MID(J14,4,3),MMWR_TRAD_AGG_NATIONAL[],2,0),"--")</f>
        <v>18259</v>
      </c>
      <c r="M14" s="170">
        <f>IFERROR(VLOOKUP(MID(J14,4,3),MMWR_TRAD_AGG_NATIONAL[],3,0),"--")</f>
        <v>3251</v>
      </c>
      <c r="N14" s="171">
        <f t="shared" si="1"/>
        <v>0.17804918122569691</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196951</v>
      </c>
      <c r="G15" s="170">
        <f>IFERROR(VLOOKUP(MID(B15,4,3),MMWR_TRAD_AGG_NATIONAL[],3,0),"--")</f>
        <v>38760</v>
      </c>
      <c r="H15" s="171">
        <f t="shared" si="0"/>
        <v>0.19680021934389771</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416</v>
      </c>
      <c r="G16" s="170">
        <f>IFERROR(VLOOKUP(MID(B16,4,3),MMWR_TRAD_AGG_NATIONAL[],3,0),"--")</f>
        <v>51</v>
      </c>
      <c r="H16" s="171">
        <f t="shared" si="0"/>
        <v>0.12259615384615384</v>
      </c>
      <c r="I16" s="68" t="s">
        <v>310</v>
      </c>
      <c r="J16" s="324" t="s">
        <v>272</v>
      </c>
      <c r="K16" s="397"/>
      <c r="L16" s="169">
        <f>IFERROR(VLOOKUP(MID(J16,4,3),MMWR_TRAD_AGG_NATIONAL[],2,0),"--")</f>
        <v>4485</v>
      </c>
      <c r="M16" s="170">
        <f>IFERROR(VLOOKUP(MID(J16,4,3),MMWR_TRAD_AGG_NATIONAL[],3,0),"--")</f>
        <v>1358</v>
      </c>
      <c r="N16" s="171">
        <f t="shared" si="1"/>
        <v>0.30278706800445931</v>
      </c>
      <c r="O16" s="69"/>
      <c r="P16" s="406" t="s">
        <v>949</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225</v>
      </c>
      <c r="G17" s="170">
        <f>IFERROR(VLOOKUP(MID(B17,4,3),MMWR_TRAD_AGG_NATIONAL[],3,0),"--")</f>
        <v>155</v>
      </c>
      <c r="H17" s="171">
        <f t="shared" si="0"/>
        <v>0.68888888888888888</v>
      </c>
      <c r="I17" s="25"/>
      <c r="J17" s="324" t="s">
        <v>273</v>
      </c>
      <c r="K17" s="397"/>
      <c r="L17" s="169">
        <f>IFERROR(VLOOKUP(MID(J17,4,3),MMWR_TRAD_AGG_NATIONAL[],2,0),"--")</f>
        <v>4775</v>
      </c>
      <c r="M17" s="170">
        <f>IFERROR(VLOOKUP(MID(J17,4,3),MMWR_TRAD_AGG_NATIONAL[],3,0),"--")</f>
        <v>826</v>
      </c>
      <c r="N17" s="171">
        <f t="shared" si="1"/>
        <v>0.17298429319371728</v>
      </c>
      <c r="O17" s="72"/>
      <c r="P17" s="415" t="s">
        <v>245</v>
      </c>
      <c r="Q17" s="416"/>
      <c r="R17" s="416"/>
      <c r="S17" s="184">
        <f>IFERROR(VLOOKUP("160",MMWR_TRAD_AGG_NATIONAL[],2,0),"--")</f>
        <v>35443</v>
      </c>
      <c r="T17" s="28"/>
      <c r="U17" s="71"/>
      <c r="V17" s="25"/>
    </row>
    <row r="18" spans="1:22" s="1" customFormat="1" ht="32.25" customHeight="1" thickBot="1" x14ac:dyDescent="0.25">
      <c r="A18" s="25"/>
      <c r="B18" s="324" t="s">
        <v>253</v>
      </c>
      <c r="C18" s="325"/>
      <c r="D18" s="325"/>
      <c r="E18" s="397"/>
      <c r="F18" s="169">
        <f>IFERROR(VLOOKUP(MID(B18,4,3),MMWR_TRAD_AGG_NATIONAL[],2,0),"--")</f>
        <v>16</v>
      </c>
      <c r="G18" s="170">
        <f>IFERROR(VLOOKUP(MID(B18,4,3),MMWR_TRAD_AGG_NATIONAL[],3,0),"--")</f>
        <v>7</v>
      </c>
      <c r="H18" s="171">
        <f t="shared" si="0"/>
        <v>0.4375</v>
      </c>
      <c r="I18" s="68" t="s">
        <v>310</v>
      </c>
      <c r="J18" s="409" t="s">
        <v>15</v>
      </c>
      <c r="K18" s="410"/>
      <c r="L18" s="166">
        <f>SUM(L19:L21)</f>
        <v>687</v>
      </c>
      <c r="M18" s="166">
        <f>SUM(M19:M21)</f>
        <v>586</v>
      </c>
      <c r="N18" s="159">
        <f t="shared" ref="N18:N26" si="2">IF(M18="--", 0, M18/L18)</f>
        <v>0.85298398835516742</v>
      </c>
      <c r="O18" s="73"/>
      <c r="P18" s="417" t="s">
        <v>246</v>
      </c>
      <c r="Q18" s="418"/>
      <c r="R18" s="418"/>
      <c r="S18" s="185">
        <f>IFERROR(VLOOKUP("165",MMWR_TRAD_AGG_NATIONAL[],2,0),"--")</f>
        <v>10444</v>
      </c>
      <c r="T18" s="28"/>
      <c r="U18" s="71"/>
      <c r="V18" s="25"/>
    </row>
    <row r="19" spans="1:22" s="1" customFormat="1" ht="41.25" customHeight="1" x14ac:dyDescent="0.4">
      <c r="A19" s="25"/>
      <c r="B19" s="324" t="s">
        <v>254</v>
      </c>
      <c r="C19" s="325"/>
      <c r="D19" s="325"/>
      <c r="E19" s="397"/>
      <c r="F19" s="169" t="str">
        <f>IFERROR(VLOOKUP(MID(B19,4,3),MMWR_TRAD_AGG_NATIONAL[],2,0),"--")</f>
        <v>--</v>
      </c>
      <c r="G19" s="170" t="str">
        <f>IFERROR(VLOOKUP(MID(B19,4,3),MMWR_TRAD_AGG_NATIONAL[],3,0),"--")</f>
        <v>--</v>
      </c>
      <c r="H19" s="171">
        <f t="shared" si="0"/>
        <v>0</v>
      </c>
      <c r="I19" s="68" t="s">
        <v>310</v>
      </c>
      <c r="J19" s="324" t="s">
        <v>274</v>
      </c>
      <c r="K19" s="397"/>
      <c r="L19" s="169">
        <f>IFERROR(VLOOKUP(MID(J19,4,3),MMWR_TRAD_AGG_NATIONAL[],2,0),"--")</f>
        <v>210</v>
      </c>
      <c r="M19" s="170">
        <f>IFERROR(VLOOKUP(MID(J19,4,3),MMWR_TRAD_AGG_NATIONAL[],3,0),"--")</f>
        <v>209</v>
      </c>
      <c r="N19" s="171">
        <f t="shared" si="2"/>
        <v>0.99523809523809526</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17</v>
      </c>
      <c r="G20" s="170">
        <f>IFERROR(VLOOKUP(MID(B20,4,3),MMWR_TRAD_AGG_NATIONAL[],3,0),"--")</f>
        <v>0</v>
      </c>
      <c r="H20" s="171">
        <f t="shared" si="0"/>
        <v>0</v>
      </c>
      <c r="I20" s="68" t="s">
        <v>310</v>
      </c>
      <c r="J20" s="324" t="s">
        <v>297</v>
      </c>
      <c r="K20" s="397"/>
      <c r="L20" s="169">
        <f>IFERROR(VLOOKUP(MID(J20,4,3),MMWR_TRAD_AGG_NATIONAL[],2,0),"--")</f>
        <v>448</v>
      </c>
      <c r="M20" s="170">
        <f>IFERROR(VLOOKUP(MID(J20,4,3),MMWR_TRAD_AGG_NATIONAL[],3,0),"--")</f>
        <v>360</v>
      </c>
      <c r="N20" s="171">
        <f t="shared" si="2"/>
        <v>0.8035714285714286</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29</v>
      </c>
      <c r="G21" s="170">
        <f>IFERROR(VLOOKUP(MID(B21,4,3),MMWR_TRAD_AGG_NATIONAL[],3,0),"--")</f>
        <v>7</v>
      </c>
      <c r="H21" s="171">
        <f t="shared" si="0"/>
        <v>0.2413793103448276</v>
      </c>
      <c r="I21" s="68" t="s">
        <v>310</v>
      </c>
      <c r="J21" s="324" t="s">
        <v>275</v>
      </c>
      <c r="K21" s="397"/>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9" t="s">
        <v>13</v>
      </c>
      <c r="C22" s="410"/>
      <c r="D22" s="410"/>
      <c r="E22" s="410"/>
      <c r="F22" s="166">
        <f>SUM(F23:F29)</f>
        <v>387003</v>
      </c>
      <c r="G22" s="167">
        <f>SUM(G23:G29)</f>
        <v>252919</v>
      </c>
      <c r="H22" s="168">
        <f t="shared" si="0"/>
        <v>0.65353240155761061</v>
      </c>
      <c r="I22" s="25"/>
      <c r="J22" s="409" t="s">
        <v>224</v>
      </c>
      <c r="K22" s="410"/>
      <c r="L22" s="166">
        <f>SUM(L23:L26)</f>
        <v>2172</v>
      </c>
      <c r="M22" s="166">
        <f>SUM(M23:M26)</f>
        <v>593</v>
      </c>
      <c r="N22" s="159">
        <f t="shared" si="2"/>
        <v>0.27302025782688766</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160939</v>
      </c>
      <c r="G23" s="170">
        <f>IFERROR(VLOOKUP(MID(B23,4,3),MMWR_TRAD_AGG_NATIONAL[],3,0),"--")</f>
        <v>106956</v>
      </c>
      <c r="H23" s="171">
        <f t="shared" si="0"/>
        <v>0.66457477677877952</v>
      </c>
      <c r="I23" s="25"/>
      <c r="J23" s="420" t="s">
        <v>278</v>
      </c>
      <c r="K23" s="421"/>
      <c r="L23" s="172">
        <f>IFERROR(VLOOKUP(MID(J23,4,3),MMWR_TRAD_AGG_NATIONAL[],2,0),"--")</f>
        <v>465</v>
      </c>
      <c r="M23" s="173">
        <f>IFERROR(VLOOKUP(MID(J23,4,3),MMWR_TRAD_AGG_NATIONAL[],3,0),"--")</f>
        <v>149</v>
      </c>
      <c r="N23" s="174">
        <f t="shared" si="2"/>
        <v>0.32043010752688172</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153</v>
      </c>
      <c r="G24" s="170">
        <f>IFERROR(VLOOKUP(MID(B24,4,3),MMWR_TRAD_AGG_NATIONAL[],3,0),"--")</f>
        <v>95</v>
      </c>
      <c r="H24" s="171">
        <f t="shared" si="0"/>
        <v>0.62091503267973858</v>
      </c>
      <c r="I24" s="25"/>
      <c r="J24" s="324" t="s">
        <v>277</v>
      </c>
      <c r="K24" s="397"/>
      <c r="L24" s="169">
        <f>IFERROR(VLOOKUP(MID(J24,4,3),MMWR_TRAD_AGG_NATIONAL[],2,0),"--")</f>
        <v>753</v>
      </c>
      <c r="M24" s="170">
        <f>IFERROR(VLOOKUP(MID(J24,4,3),MMWR_TRAD_AGG_NATIONAL[],3,0),"--")</f>
        <v>20</v>
      </c>
      <c r="N24" s="171">
        <f t="shared" si="2"/>
        <v>2.6560424966799469E-2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301</v>
      </c>
      <c r="G25" s="170">
        <f>IFERROR(VLOOKUP(MID(B25,4,3),MMWR_TRAD_AGG_NATIONAL[],3,0),"--")</f>
        <v>243</v>
      </c>
      <c r="H25" s="171">
        <f t="shared" si="0"/>
        <v>0.80730897009966773</v>
      </c>
      <c r="I25" s="25"/>
      <c r="J25" s="324" t="s">
        <v>276</v>
      </c>
      <c r="K25" s="397"/>
      <c r="L25" s="169">
        <f>IFERROR(VLOOKUP(MID(J25,4,3),MMWR_TRAD_AGG_NATIONAL[],2,0),"--")</f>
        <v>908</v>
      </c>
      <c r="M25" s="170">
        <f>IFERROR(VLOOKUP(MID(J25,4,3),MMWR_TRAD_AGG_NATIONAL[],3,0),"--")</f>
        <v>394</v>
      </c>
      <c r="N25" s="171">
        <f t="shared" si="2"/>
        <v>0.43392070484581496</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101115</v>
      </c>
      <c r="G26" s="170">
        <f>IFERROR(VLOOKUP(MID(B26,4,3),MMWR_TRAD_AGG_NATIONAL[],3,0),"--")</f>
        <v>75469</v>
      </c>
      <c r="H26" s="171">
        <f t="shared" si="0"/>
        <v>0.74636799683528654</v>
      </c>
      <c r="I26" s="56"/>
      <c r="J26" s="326" t="s">
        <v>313</v>
      </c>
      <c r="K26" s="399"/>
      <c r="L26" s="175">
        <f>IFERROR(VLOOKUP(MID(J26,4,3),MMWR_TRAD_AGG_NATIONAL[],2,0),"--")</f>
        <v>46</v>
      </c>
      <c r="M26" s="176">
        <f>IFERROR(VLOOKUP(MID(J26,4,3),MMWR_TRAD_AGG_NATIONAL[],3,0),"--")</f>
        <v>30</v>
      </c>
      <c r="N26" s="177">
        <f t="shared" si="2"/>
        <v>0.65217391304347827</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226</v>
      </c>
      <c r="G27" s="170">
        <f>IFERROR(VLOOKUP(MID(B27,4,3),MMWR_TRAD_AGG_NATIONAL[],3,0),"--")</f>
        <v>45</v>
      </c>
      <c r="H27" s="171">
        <f t="shared" si="0"/>
        <v>0.19911504424778761</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14986</v>
      </c>
      <c r="G28" s="170">
        <f>IFERROR(VLOOKUP(MID(B28,4,3),MMWR_TRAD_AGG_NATIONAL[],3,0),"--")</f>
        <v>4015</v>
      </c>
      <c r="H28" s="171">
        <f t="shared" si="0"/>
        <v>0.2679167222741225</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109283</v>
      </c>
      <c r="G29" s="170">
        <f>IFERROR(VLOOKUP(MID(B29,4,3),MMWR_TRAD_AGG_NATIONAL[],3,0),"--")</f>
        <v>66096</v>
      </c>
      <c r="H29" s="171">
        <f t="shared" si="0"/>
        <v>0.6048150215495548</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120497</v>
      </c>
      <c r="G30" s="167">
        <f>SUM(G31:G37)</f>
        <v>93651</v>
      </c>
      <c r="H30" s="159">
        <f t="shared" si="0"/>
        <v>0.77720607152045285</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39</v>
      </c>
      <c r="G31" s="170">
        <f>IFERROR(VLOOKUP(MID(B31,4,3),MMWR_TRAD_AGG_NATIONAL[],3,0),"--")</f>
        <v>38</v>
      </c>
      <c r="H31" s="171">
        <f t="shared" si="0"/>
        <v>0.97435897435897434</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35835</v>
      </c>
      <c r="G32" s="170">
        <f>IFERROR(VLOOKUP(MID(B32,4,3),MMWR_TRAD_AGG_NATIONAL[],3,0),"--")</f>
        <v>24300</v>
      </c>
      <c r="H32" s="171">
        <f t="shared" si="0"/>
        <v>0.67810799497697782</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21431</v>
      </c>
      <c r="G36" s="170">
        <f>IFERROR(VLOOKUP(MID(B36,4,3),MMWR_TRAD_AGG_NATIONAL[],3,0),"--")</f>
        <v>15083</v>
      </c>
      <c r="H36" s="171">
        <f t="shared" si="0"/>
        <v>0.70379357006205967</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63192</v>
      </c>
      <c r="G37" s="170">
        <f>IFERROR(VLOOKUP(MID(B37,4,3)&amp;"G",MMWR_TRAD_AGG_NATIONAL[],3,0),"--")</f>
        <v>54230</v>
      </c>
      <c r="H37" s="171">
        <f t="shared" si="0"/>
        <v>0.85817825041144447</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170355</v>
      </c>
      <c r="G38" s="167">
        <f>SUM(G39:G44)</f>
        <v>112743</v>
      </c>
      <c r="H38" s="168">
        <f t="shared" si="0"/>
        <v>0.66181209826538701</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7720</v>
      </c>
      <c r="G39" s="173">
        <f>IFERROR(VLOOKUP(MID(B39,4,3),MMWR_TRAD_AGG_NATIONAL[],3,0),"--")</f>
        <v>5894</v>
      </c>
      <c r="H39" s="174">
        <f t="shared" si="0"/>
        <v>0.76347150259067353</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66555</v>
      </c>
      <c r="G40" s="170">
        <f>IFERROR(VLOOKUP(MID(B40,4,3),MMWR_TRAD_AGG_NATIONAL[],3,0),"--")</f>
        <v>48760</v>
      </c>
      <c r="H40" s="171">
        <f t="shared" si="0"/>
        <v>0.73262715047704907</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1142</v>
      </c>
      <c r="G41" s="170">
        <f>IFERROR(VLOOKUP(MID(B41,4,3),MMWR_TRAD_AGG_NATIONAL[],3,0),"--")</f>
        <v>300</v>
      </c>
      <c r="H41" s="171">
        <f t="shared" si="0"/>
        <v>0.26269702276707529</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75156</v>
      </c>
      <c r="G42" s="170">
        <f>IFERROR(VLOOKUP(MID(B42,4,3),MMWR_TRAD_AGG_NATIONAL[],3,0),"--")</f>
        <v>41299</v>
      </c>
      <c r="H42" s="171">
        <f t="shared" si="0"/>
        <v>0.54951035180158603</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19253</v>
      </c>
      <c r="G43" s="170">
        <f>IFERROR(VLOOKUP(MID(B43,4,3),MMWR_TRAD_AGG_NATIONAL[],3,0),"--")</f>
        <v>16047</v>
      </c>
      <c r="H43" s="171">
        <f t="shared" si="0"/>
        <v>0.83348049654599288</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529</v>
      </c>
      <c r="G44" s="176">
        <f>IFERROR(VLOOKUP(MID(B44,4,3),MMWR_TRAD_AGG_NATIONAL[],3,0),"--")</f>
        <v>443</v>
      </c>
      <c r="H44" s="177">
        <f t="shared" si="0"/>
        <v>0.83742911153119093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MAY 07,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263243</v>
      </c>
      <c r="D6" s="186">
        <f>IFERROR(VLOOKUP($B6,MMWR_TRAD_AGG_DISTRICT_COMP[],D$1,0),"ERROR")</f>
        <v>375.85331803690002</v>
      </c>
      <c r="E6" s="194">
        <f>IFERROR(VLOOKUP($B6,MMWR_TRAD_AGG_DISTRICT_COMP[],E$1,0),"ERROR")</f>
        <v>323629</v>
      </c>
      <c r="F6" s="188">
        <f>IFERROR(VLOOKUP($B6,MMWR_TRAD_AGG_DISTRICT_COMP[],F$1,0),"ERROR")</f>
        <v>72646</v>
      </c>
      <c r="G6" s="211">
        <f t="shared" ref="G6:G69" si="0">IFERROR(F6/E6,"0%")</f>
        <v>0.22447308492131421</v>
      </c>
      <c r="H6" s="187">
        <f>IFERROR(VLOOKUP($B6,MMWR_TRAD_AGG_DISTRICT_COMP[],H$1,0),"ERROR")</f>
        <v>387003</v>
      </c>
      <c r="I6" s="188">
        <f>IFERROR(VLOOKUP($B6,MMWR_TRAD_AGG_DISTRICT_COMP[],I$1,0),"ERROR")</f>
        <v>252919</v>
      </c>
      <c r="J6" s="211">
        <f t="shared" ref="J6:J69" si="1">IFERROR(I6/H6,"0%")</f>
        <v>0.65353240155761061</v>
      </c>
      <c r="K6" s="187">
        <f>IFERROR(VLOOKUP($B6,MMWR_TRAD_AGG_DISTRICT_COMP[],K$1,0),"ERROR")</f>
        <v>124289</v>
      </c>
      <c r="L6" s="188">
        <f>IFERROR(VLOOKUP($B6,MMWR_TRAD_AGG_DISTRICT_COMP[],L$1,0),"ERROR")</f>
        <v>97284</v>
      </c>
      <c r="M6" s="211">
        <f t="shared" ref="M6:M69" si="2">IFERROR(L6/K6,"0%")</f>
        <v>0.7827241348791929</v>
      </c>
      <c r="N6" s="187">
        <f>IFERROR(VLOOKUP($B6,MMWR_TRAD_AGG_DISTRICT_COMP[],N$1,0),"ERROR")</f>
        <v>171648</v>
      </c>
      <c r="O6" s="188">
        <f>IFERROR(VLOOKUP($B6,MMWR_TRAD_AGG_DISTRICT_COMP[],O$1,0),"ERROR")</f>
        <v>113460</v>
      </c>
      <c r="P6" s="211">
        <f t="shared" ref="P6:P69" si="3">IFERROR(O6/N6,"0%")</f>
        <v>0.66100391498881428</v>
      </c>
      <c r="Q6" s="200">
        <f>IFERROR(VLOOKUP($B6,MMWR_TRAD_AGG_DISTRICT_COMP[],Q$1,0),"ERROR")</f>
        <v>23044</v>
      </c>
      <c r="R6" s="200">
        <f>IFERROR(VLOOKUP($B6,MMWR_TRAD_AGG_DISTRICT_COMP[],R$1,0),"ERROR")</f>
        <v>4301</v>
      </c>
      <c r="S6" s="203">
        <f>S7+S25+S38+S49+S62+S70</f>
        <v>320071</v>
      </c>
      <c r="T6" s="25"/>
    </row>
    <row r="7" spans="1:20" x14ac:dyDescent="0.2">
      <c r="A7" s="92"/>
      <c r="B7" s="101" t="s">
        <v>369</v>
      </c>
      <c r="C7" s="212">
        <f>IFERROR(VLOOKUP($B7,MMWR_TRAD_AGG_DISTRICT_COMP[],C$1,0),"ERROR")</f>
        <v>74086</v>
      </c>
      <c r="D7" s="197">
        <f>IFERROR(VLOOKUP($B7,MMWR_TRAD_AGG_DISTRICT_COMP[],D$1,0),"ERROR")</f>
        <v>421.67907566880001</v>
      </c>
      <c r="E7" s="213">
        <f>IFERROR(VLOOKUP($B7,MMWR_TRAD_AGG_DISTRICT_COMP[],E$1,0),"ERROR")</f>
        <v>78138</v>
      </c>
      <c r="F7" s="212">
        <f>IFERROR(VLOOKUP($B7,MMWR_TRAD_AGG_DISTRICT_COMP[],F$1,0),"ERROR")</f>
        <v>19338</v>
      </c>
      <c r="G7" s="214">
        <f t="shared" si="0"/>
        <v>0.24748521845964833</v>
      </c>
      <c r="H7" s="212">
        <f>IFERROR(VLOOKUP($B7,MMWR_TRAD_AGG_DISTRICT_COMP[],H$1,0),"ERROR")</f>
        <v>103880</v>
      </c>
      <c r="I7" s="212">
        <f>IFERROR(VLOOKUP($B7,MMWR_TRAD_AGG_DISTRICT_COMP[],I$1,0),"ERROR")</f>
        <v>72521</v>
      </c>
      <c r="J7" s="214">
        <f t="shared" si="1"/>
        <v>0.69812283403927611</v>
      </c>
      <c r="K7" s="212">
        <f>IFERROR(VLOOKUP($B7,MMWR_TRAD_AGG_DISTRICT_COMP[],K$1,0),"ERROR")</f>
        <v>39677</v>
      </c>
      <c r="L7" s="212">
        <f>IFERROR(VLOOKUP($B7,MMWR_TRAD_AGG_DISTRICT_COMP[],L$1,0),"ERROR")</f>
        <v>31727</v>
      </c>
      <c r="M7" s="214">
        <f t="shared" si="2"/>
        <v>0.79963202863119687</v>
      </c>
      <c r="N7" s="212">
        <f>IFERROR(VLOOKUP($B7,MMWR_TRAD_AGG_DISTRICT_COMP[],N$1,0),"ERROR")</f>
        <v>29000</v>
      </c>
      <c r="O7" s="212">
        <f>IFERROR(VLOOKUP($B7,MMWR_TRAD_AGG_DISTRICT_COMP[],O$1,0),"ERROR")</f>
        <v>21595</v>
      </c>
      <c r="P7" s="214">
        <f t="shared" si="3"/>
        <v>0.74465517241379309</v>
      </c>
      <c r="Q7" s="212">
        <f>IFERROR(VLOOKUP($B7,MMWR_TRAD_AGG_DISTRICT_COMP[],Q$1,0),"ERROR")</f>
        <v>13925</v>
      </c>
      <c r="R7" s="215">
        <f>IFERROR(VLOOKUP($B7,MMWR_TRAD_AGG_DISTRICT_COMP[],R$1,0),"ERROR")</f>
        <v>54</v>
      </c>
      <c r="S7" s="215">
        <f>IFERROR(VLOOKUP($B7,MMWR_APP_RO[],S$1,0),"ERROR")</f>
        <v>57991</v>
      </c>
      <c r="T7" s="25"/>
    </row>
    <row r="8" spans="1:20" x14ac:dyDescent="0.2">
      <c r="A8" s="107"/>
      <c r="B8" s="108" t="s">
        <v>33</v>
      </c>
      <c r="C8" s="209">
        <f>IFERROR(VLOOKUP($B8,MMWR_TRAD_AGG_RO_COMP[],C$1,0),"ERROR")</f>
        <v>9396</v>
      </c>
      <c r="D8" s="198">
        <f>IFERROR(VLOOKUP($B8,MMWR_TRAD_AGG_RO_COMP[],D$1,0),"ERROR")</f>
        <v>707.25031928479996</v>
      </c>
      <c r="E8" s="195">
        <f>IFERROR(VLOOKUP($B8,MMWR_TRAD_AGG_RO_COMP[],E$1,0),"ERROR")</f>
        <v>4466</v>
      </c>
      <c r="F8" s="191">
        <f>IFERROR(VLOOKUP($B8,MMWR_TRAD_AGG_RO_COMP[],F$1,0),"ERROR")</f>
        <v>1143</v>
      </c>
      <c r="G8" s="216">
        <f t="shared" si="0"/>
        <v>0.25593372145096283</v>
      </c>
      <c r="H8" s="190">
        <f>IFERROR(VLOOKUP($B8,MMWR_TRAD_AGG_RO_COMP[],H$1,0),"ERROR")</f>
        <v>10829</v>
      </c>
      <c r="I8" s="191">
        <f>IFERROR(VLOOKUP($B8,MMWR_TRAD_AGG_RO_COMP[],I$1,0),"ERROR")</f>
        <v>8944</v>
      </c>
      <c r="J8" s="216">
        <f t="shared" si="1"/>
        <v>0.82593037214885956</v>
      </c>
      <c r="K8" s="204">
        <f>IFERROR(VLOOKUP($B8,MMWR_TRAD_AGG_RO_COMP[],K$1,0),"ERROR")</f>
        <v>3498</v>
      </c>
      <c r="L8" s="205">
        <f>IFERROR(VLOOKUP($B8,MMWR_TRAD_AGG_RO_COMP[],L$1,0),"ERROR")</f>
        <v>3042</v>
      </c>
      <c r="M8" s="216">
        <f t="shared" si="2"/>
        <v>0.869639794168096</v>
      </c>
      <c r="N8" s="204">
        <f>IFERROR(VLOOKUP($B8,MMWR_TRAD_AGG_RO_COMP[],N$1,0),"ERROR")</f>
        <v>1483</v>
      </c>
      <c r="O8" s="205">
        <f>IFERROR(VLOOKUP($B8,MMWR_TRAD_AGG_RO_COMP[],O$1,0),"ERROR")</f>
        <v>1187</v>
      </c>
      <c r="P8" s="216">
        <f t="shared" si="3"/>
        <v>0.80040458530006742</v>
      </c>
      <c r="Q8" s="201">
        <f>IFERROR(VLOOKUP($B8,MMWR_TRAD_AGG_RO_COMP[],Q$1,0),"ERROR")</f>
        <v>0</v>
      </c>
      <c r="R8" s="201">
        <f>IFERROR(VLOOKUP($B8,MMWR_TRAD_AGG_RO_COMP[],R$1,0),"ERROR")</f>
        <v>6</v>
      </c>
      <c r="S8" s="201">
        <f>IFERROR(VLOOKUP($B8,MMWR_APP_RO[],S$1,0),"ERROR")</f>
        <v>5288</v>
      </c>
      <c r="T8" s="25"/>
    </row>
    <row r="9" spans="1:20" x14ac:dyDescent="0.2">
      <c r="A9" s="107"/>
      <c r="B9" s="108" t="s">
        <v>35</v>
      </c>
      <c r="C9" s="209">
        <f>IFERROR(VLOOKUP($B9,MMWR_TRAD_AGG_RO_COMP[],C$1,0),"ERROR")</f>
        <v>4024</v>
      </c>
      <c r="D9" s="198">
        <f>IFERROR(VLOOKUP($B9,MMWR_TRAD_AGG_RO_COMP[],D$1,0),"ERROR")</f>
        <v>618.9883200795</v>
      </c>
      <c r="E9" s="195">
        <f>IFERROR(VLOOKUP($B9,MMWR_TRAD_AGG_RO_COMP[],E$1,0),"ERROR")</f>
        <v>3343</v>
      </c>
      <c r="F9" s="191">
        <f>IFERROR(VLOOKUP($B9,MMWR_TRAD_AGG_RO_COMP[],F$1,0),"ERROR")</f>
        <v>767</v>
      </c>
      <c r="G9" s="216">
        <f t="shared" si="0"/>
        <v>0.22943463954531856</v>
      </c>
      <c r="H9" s="190">
        <f>IFERROR(VLOOKUP($B9,MMWR_TRAD_AGG_RO_COMP[],H$1,0),"ERROR")</f>
        <v>5546</v>
      </c>
      <c r="I9" s="191">
        <f>IFERROR(VLOOKUP($B9,MMWR_TRAD_AGG_RO_COMP[],I$1,0),"ERROR")</f>
        <v>4166</v>
      </c>
      <c r="J9" s="216">
        <f t="shared" si="1"/>
        <v>0.75117201586729176</v>
      </c>
      <c r="K9" s="204">
        <f>IFERROR(VLOOKUP($B9,MMWR_TRAD_AGG_RO_COMP[],K$1,0),"ERROR")</f>
        <v>2773</v>
      </c>
      <c r="L9" s="205">
        <f>IFERROR(VLOOKUP($B9,MMWR_TRAD_AGG_RO_COMP[],L$1,0),"ERROR")</f>
        <v>2237</v>
      </c>
      <c r="M9" s="216">
        <f t="shared" si="2"/>
        <v>0.80670753696357733</v>
      </c>
      <c r="N9" s="204">
        <f>IFERROR(VLOOKUP($B9,MMWR_TRAD_AGG_RO_COMP[],N$1,0),"ERROR")</f>
        <v>629</v>
      </c>
      <c r="O9" s="205">
        <f>IFERROR(VLOOKUP($B9,MMWR_TRAD_AGG_RO_COMP[],O$1,0),"ERROR")</f>
        <v>573</v>
      </c>
      <c r="P9" s="216">
        <f t="shared" si="3"/>
        <v>0.91096979332273453</v>
      </c>
      <c r="Q9" s="201">
        <f>IFERROR(VLOOKUP($B9,MMWR_TRAD_AGG_RO_COMP[],Q$1,0),"ERROR")</f>
        <v>0</v>
      </c>
      <c r="R9" s="201">
        <f>IFERROR(VLOOKUP($B9,MMWR_TRAD_AGG_RO_COMP[],R$1,0),"ERROR")</f>
        <v>1</v>
      </c>
      <c r="S9" s="201">
        <f>IFERROR(VLOOKUP($B9,MMWR_APP_RO[],S$1,0),"ERROR")</f>
        <v>3242</v>
      </c>
      <c r="T9" s="25"/>
    </row>
    <row r="10" spans="1:20" x14ac:dyDescent="0.2">
      <c r="A10" s="107"/>
      <c r="B10" s="108" t="s">
        <v>24</v>
      </c>
      <c r="C10" s="209">
        <f>IFERROR(VLOOKUP($B10,MMWR_TRAD_AGG_RO_COMP[],C$1,0),"ERROR")</f>
        <v>601</v>
      </c>
      <c r="D10" s="198">
        <f>IFERROR(VLOOKUP($B10,MMWR_TRAD_AGG_RO_COMP[],D$1,0),"ERROR")</f>
        <v>146.46755407649999</v>
      </c>
      <c r="E10" s="195">
        <f>IFERROR(VLOOKUP($B10,MMWR_TRAD_AGG_RO_COMP[],E$1,0),"ERROR")</f>
        <v>3856</v>
      </c>
      <c r="F10" s="191">
        <f>IFERROR(VLOOKUP($B10,MMWR_TRAD_AGG_RO_COMP[],F$1,0),"ERROR")</f>
        <v>862</v>
      </c>
      <c r="G10" s="216">
        <f t="shared" si="0"/>
        <v>0.22354771784232366</v>
      </c>
      <c r="H10" s="190">
        <f>IFERROR(VLOOKUP($B10,MMWR_TRAD_AGG_RO_COMP[],H$1,0),"ERROR")</f>
        <v>1710</v>
      </c>
      <c r="I10" s="191">
        <f>IFERROR(VLOOKUP($B10,MMWR_TRAD_AGG_RO_COMP[],I$1,0),"ERROR")</f>
        <v>793</v>
      </c>
      <c r="J10" s="216">
        <f t="shared" si="1"/>
        <v>0.46374269005847951</v>
      </c>
      <c r="K10" s="204">
        <f>IFERROR(VLOOKUP($B10,MMWR_TRAD_AGG_RO_COMP[],K$1,0),"ERROR")</f>
        <v>986</v>
      </c>
      <c r="L10" s="205">
        <f>IFERROR(VLOOKUP($B10,MMWR_TRAD_AGG_RO_COMP[],L$1,0),"ERROR")</f>
        <v>609</v>
      </c>
      <c r="M10" s="216">
        <f t="shared" si="2"/>
        <v>0.61764705882352944</v>
      </c>
      <c r="N10" s="204">
        <f>IFERROR(VLOOKUP($B10,MMWR_TRAD_AGG_RO_COMP[],N$1,0),"ERROR")</f>
        <v>328</v>
      </c>
      <c r="O10" s="205">
        <f>IFERROR(VLOOKUP($B10,MMWR_TRAD_AGG_RO_COMP[],O$1,0),"ERROR")</f>
        <v>172</v>
      </c>
      <c r="P10" s="216">
        <f t="shared" si="3"/>
        <v>0.52439024390243905</v>
      </c>
      <c r="Q10" s="201">
        <f>IFERROR(VLOOKUP($B10,MMWR_TRAD_AGG_RO_COMP[],Q$1,0),"ERROR")</f>
        <v>0</v>
      </c>
      <c r="R10" s="201">
        <f>IFERROR(VLOOKUP($B10,MMWR_TRAD_AGG_RO_COMP[],R$1,0),"ERROR")</f>
        <v>0</v>
      </c>
      <c r="S10" s="201">
        <f>IFERROR(VLOOKUP($B10,MMWR_APP_RO[],S$1,0),"ERROR")</f>
        <v>2089</v>
      </c>
      <c r="T10" s="25"/>
    </row>
    <row r="11" spans="1:20" x14ac:dyDescent="0.2">
      <c r="A11" s="107"/>
      <c r="B11" s="108" t="s">
        <v>44</v>
      </c>
      <c r="C11" s="209">
        <f>IFERROR(VLOOKUP($B11,MMWR_TRAD_AGG_RO_COMP[],C$1,0),"ERROR")</f>
        <v>719</v>
      </c>
      <c r="D11" s="198">
        <f>IFERROR(VLOOKUP($B11,MMWR_TRAD_AGG_RO_COMP[],D$1,0),"ERROR")</f>
        <v>275.42698191929998</v>
      </c>
      <c r="E11" s="195">
        <f>IFERROR(VLOOKUP($B11,MMWR_TRAD_AGG_RO_COMP[],E$1,0),"ERROR")</f>
        <v>1635</v>
      </c>
      <c r="F11" s="191">
        <f>IFERROR(VLOOKUP($B11,MMWR_TRAD_AGG_RO_COMP[],F$1,0),"ERROR")</f>
        <v>382</v>
      </c>
      <c r="G11" s="216">
        <f t="shared" si="0"/>
        <v>0.23363914373088684</v>
      </c>
      <c r="H11" s="190">
        <f>IFERROR(VLOOKUP($B11,MMWR_TRAD_AGG_RO_COMP[],H$1,0),"ERROR")</f>
        <v>2169</v>
      </c>
      <c r="I11" s="191">
        <f>IFERROR(VLOOKUP($B11,MMWR_TRAD_AGG_RO_COMP[],I$1,0),"ERROR")</f>
        <v>1186</v>
      </c>
      <c r="J11" s="216">
        <f t="shared" si="1"/>
        <v>0.54679575841401562</v>
      </c>
      <c r="K11" s="204">
        <f>IFERROR(VLOOKUP($B11,MMWR_TRAD_AGG_RO_COMP[],K$1,0),"ERROR")</f>
        <v>462</v>
      </c>
      <c r="L11" s="205">
        <f>IFERROR(VLOOKUP($B11,MMWR_TRAD_AGG_RO_COMP[],L$1,0),"ERROR")</f>
        <v>254</v>
      </c>
      <c r="M11" s="216">
        <f t="shared" si="2"/>
        <v>0.54978354978354982</v>
      </c>
      <c r="N11" s="204">
        <f>IFERROR(VLOOKUP($B11,MMWR_TRAD_AGG_RO_COMP[],N$1,0),"ERROR")</f>
        <v>845</v>
      </c>
      <c r="O11" s="205">
        <f>IFERROR(VLOOKUP($B11,MMWR_TRAD_AGG_RO_COMP[],O$1,0),"ERROR")</f>
        <v>676</v>
      </c>
      <c r="P11" s="216">
        <f t="shared" si="3"/>
        <v>0.8</v>
      </c>
      <c r="Q11" s="201">
        <f>IFERROR(VLOOKUP($B11,MMWR_TRAD_AGG_RO_COMP[],Q$1,0),"ERROR")</f>
        <v>0</v>
      </c>
      <c r="R11" s="201">
        <f>IFERROR(VLOOKUP($B11,MMWR_TRAD_AGG_RO_COMP[],R$1,0),"ERROR")</f>
        <v>5</v>
      </c>
      <c r="S11" s="201">
        <f>IFERROR(VLOOKUP($B11,MMWR_APP_RO[],S$1,0),"ERROR")</f>
        <v>1258</v>
      </c>
      <c r="T11" s="25"/>
    </row>
    <row r="12" spans="1:20" x14ac:dyDescent="0.2">
      <c r="A12" s="107"/>
      <c r="B12" s="108" t="s">
        <v>47</v>
      </c>
      <c r="C12" s="209">
        <f>IFERROR(VLOOKUP($B12,MMWR_TRAD_AGG_RO_COMP[],C$1,0),"ERROR")</f>
        <v>1945</v>
      </c>
      <c r="D12" s="198">
        <f>IFERROR(VLOOKUP($B12,MMWR_TRAD_AGG_RO_COMP[],D$1,0),"ERROR")</f>
        <v>242.49717223650001</v>
      </c>
      <c r="E12" s="195">
        <f>IFERROR(VLOOKUP($B12,MMWR_TRAD_AGG_RO_COMP[],E$1,0),"ERROR")</f>
        <v>2611</v>
      </c>
      <c r="F12" s="191">
        <f>IFERROR(VLOOKUP($B12,MMWR_TRAD_AGG_RO_COMP[],F$1,0),"ERROR")</f>
        <v>508</v>
      </c>
      <c r="G12" s="216">
        <f t="shared" si="0"/>
        <v>0.1945614707008809</v>
      </c>
      <c r="H12" s="190">
        <f>IFERROR(VLOOKUP($B12,MMWR_TRAD_AGG_RO_COMP[],H$1,0),"ERROR")</f>
        <v>3169</v>
      </c>
      <c r="I12" s="191">
        <f>IFERROR(VLOOKUP($B12,MMWR_TRAD_AGG_RO_COMP[],I$1,0),"ERROR")</f>
        <v>2064</v>
      </c>
      <c r="J12" s="216">
        <f t="shared" si="1"/>
        <v>0.65130956137582829</v>
      </c>
      <c r="K12" s="204">
        <f>IFERROR(VLOOKUP($B12,MMWR_TRAD_AGG_RO_COMP[],K$1,0),"ERROR")</f>
        <v>441</v>
      </c>
      <c r="L12" s="205">
        <f>IFERROR(VLOOKUP($B12,MMWR_TRAD_AGG_RO_COMP[],L$1,0),"ERROR")</f>
        <v>359</v>
      </c>
      <c r="M12" s="216">
        <f t="shared" si="2"/>
        <v>0.81405895691609975</v>
      </c>
      <c r="N12" s="204">
        <f>IFERROR(VLOOKUP($B12,MMWR_TRAD_AGG_RO_COMP[],N$1,0),"ERROR")</f>
        <v>1252</v>
      </c>
      <c r="O12" s="205">
        <f>IFERROR(VLOOKUP($B12,MMWR_TRAD_AGG_RO_COMP[],O$1,0),"ERROR")</f>
        <v>929</v>
      </c>
      <c r="P12" s="216">
        <f t="shared" si="3"/>
        <v>0.74201277955271561</v>
      </c>
      <c r="Q12" s="201">
        <f>IFERROR(VLOOKUP($B12,MMWR_TRAD_AGG_RO_COMP[],Q$1,0),"ERROR")</f>
        <v>0</v>
      </c>
      <c r="R12" s="201">
        <f>IFERROR(VLOOKUP($B12,MMWR_TRAD_AGG_RO_COMP[],R$1,0),"ERROR")</f>
        <v>10</v>
      </c>
      <c r="S12" s="201">
        <f>IFERROR(VLOOKUP($B12,MMWR_APP_RO[],S$1,0),"ERROR")</f>
        <v>2401</v>
      </c>
      <c r="T12" s="25"/>
    </row>
    <row r="13" spans="1:20" x14ac:dyDescent="0.2">
      <c r="A13" s="107"/>
      <c r="B13" s="108" t="s">
        <v>54</v>
      </c>
      <c r="C13" s="209">
        <f>IFERROR(VLOOKUP($B13,MMWR_TRAD_AGG_RO_COMP[],C$1,0),"ERROR")</f>
        <v>1089</v>
      </c>
      <c r="D13" s="198">
        <f>IFERROR(VLOOKUP($B13,MMWR_TRAD_AGG_RO_COMP[],D$1,0),"ERROR")</f>
        <v>279.11845730030001</v>
      </c>
      <c r="E13" s="195">
        <f>IFERROR(VLOOKUP($B13,MMWR_TRAD_AGG_RO_COMP[],E$1,0),"ERROR")</f>
        <v>1046</v>
      </c>
      <c r="F13" s="191">
        <f>IFERROR(VLOOKUP($B13,MMWR_TRAD_AGG_RO_COMP[],F$1,0),"ERROR")</f>
        <v>159</v>
      </c>
      <c r="G13" s="216">
        <f t="shared" si="0"/>
        <v>0.15200764818355642</v>
      </c>
      <c r="H13" s="190">
        <f>IFERROR(VLOOKUP($B13,MMWR_TRAD_AGG_RO_COMP[],H$1,0),"ERROR")</f>
        <v>1578</v>
      </c>
      <c r="I13" s="191">
        <f>IFERROR(VLOOKUP($B13,MMWR_TRAD_AGG_RO_COMP[],I$1,0),"ERROR")</f>
        <v>966</v>
      </c>
      <c r="J13" s="216">
        <f t="shared" si="1"/>
        <v>0.61216730038022815</v>
      </c>
      <c r="K13" s="204">
        <f>IFERROR(VLOOKUP($B13,MMWR_TRAD_AGG_RO_COMP[],K$1,0),"ERROR")</f>
        <v>249</v>
      </c>
      <c r="L13" s="205">
        <f>IFERROR(VLOOKUP($B13,MMWR_TRAD_AGG_RO_COMP[],L$1,0),"ERROR")</f>
        <v>214</v>
      </c>
      <c r="M13" s="216">
        <f t="shared" si="2"/>
        <v>0.85943775100401609</v>
      </c>
      <c r="N13" s="204">
        <f>IFERROR(VLOOKUP($B13,MMWR_TRAD_AGG_RO_COMP[],N$1,0),"ERROR")</f>
        <v>124</v>
      </c>
      <c r="O13" s="205">
        <f>IFERROR(VLOOKUP($B13,MMWR_TRAD_AGG_RO_COMP[],O$1,0),"ERROR")</f>
        <v>46</v>
      </c>
      <c r="P13" s="216">
        <f t="shared" si="3"/>
        <v>0.37096774193548387</v>
      </c>
      <c r="Q13" s="201">
        <f>IFERROR(VLOOKUP($B13,MMWR_TRAD_AGG_RO_COMP[],Q$1,0),"ERROR")</f>
        <v>0</v>
      </c>
      <c r="R13" s="201">
        <f>IFERROR(VLOOKUP($B13,MMWR_TRAD_AGG_RO_COMP[],R$1,0),"ERROR")</f>
        <v>1</v>
      </c>
      <c r="S13" s="201">
        <f>IFERROR(VLOOKUP($B13,MMWR_APP_RO[],S$1,0),"ERROR")</f>
        <v>654</v>
      </c>
      <c r="T13" s="25"/>
    </row>
    <row r="14" spans="1:20" x14ac:dyDescent="0.2">
      <c r="A14" s="107"/>
      <c r="B14" s="108" t="s">
        <v>60</v>
      </c>
      <c r="C14" s="209">
        <f>IFERROR(VLOOKUP($B14,MMWR_TRAD_AGG_RO_COMP[],C$1,0),"ERROR")</f>
        <v>2897</v>
      </c>
      <c r="D14" s="198">
        <f>IFERROR(VLOOKUP($B14,MMWR_TRAD_AGG_RO_COMP[],D$1,0),"ERROR")</f>
        <v>281.26061442870002</v>
      </c>
      <c r="E14" s="195">
        <f>IFERROR(VLOOKUP($B14,MMWR_TRAD_AGG_RO_COMP[],E$1,0),"ERROR")</f>
        <v>4837</v>
      </c>
      <c r="F14" s="191">
        <f>IFERROR(VLOOKUP($B14,MMWR_TRAD_AGG_RO_COMP[],F$1,0),"ERROR")</f>
        <v>1298</v>
      </c>
      <c r="G14" s="216">
        <f t="shared" si="0"/>
        <v>0.26834814967955345</v>
      </c>
      <c r="H14" s="190">
        <f>IFERROR(VLOOKUP($B14,MMWR_TRAD_AGG_RO_COMP[],H$1,0),"ERROR")</f>
        <v>4254</v>
      </c>
      <c r="I14" s="191">
        <f>IFERROR(VLOOKUP($B14,MMWR_TRAD_AGG_RO_COMP[],I$1,0),"ERROR")</f>
        <v>2464</v>
      </c>
      <c r="J14" s="216">
        <f t="shared" si="1"/>
        <v>0.57921955806299952</v>
      </c>
      <c r="K14" s="204">
        <f>IFERROR(VLOOKUP($B14,MMWR_TRAD_AGG_RO_COMP[],K$1,0),"ERROR")</f>
        <v>2736</v>
      </c>
      <c r="L14" s="205">
        <f>IFERROR(VLOOKUP($B14,MMWR_TRAD_AGG_RO_COMP[],L$1,0),"ERROR")</f>
        <v>2323</v>
      </c>
      <c r="M14" s="216">
        <f t="shared" si="2"/>
        <v>0.84904970760233922</v>
      </c>
      <c r="N14" s="204">
        <f>IFERROR(VLOOKUP($B14,MMWR_TRAD_AGG_RO_COMP[],N$1,0),"ERROR")</f>
        <v>4032</v>
      </c>
      <c r="O14" s="205">
        <f>IFERROR(VLOOKUP($B14,MMWR_TRAD_AGG_RO_COMP[],O$1,0),"ERROR")</f>
        <v>931</v>
      </c>
      <c r="P14" s="216">
        <f t="shared" si="3"/>
        <v>0.23090277777777779</v>
      </c>
      <c r="Q14" s="201">
        <f>IFERROR(VLOOKUP($B14,MMWR_TRAD_AGG_RO_COMP[],Q$1,0),"ERROR")</f>
        <v>0</v>
      </c>
      <c r="R14" s="201">
        <f>IFERROR(VLOOKUP($B14,MMWR_TRAD_AGG_RO_COMP[],R$1,0),"ERROR")</f>
        <v>4</v>
      </c>
      <c r="S14" s="201">
        <f>IFERROR(VLOOKUP($B14,MMWR_APP_RO[],S$1,0),"ERROR")</f>
        <v>3489</v>
      </c>
      <c r="T14" s="25"/>
    </row>
    <row r="15" spans="1:20" x14ac:dyDescent="0.2">
      <c r="A15" s="107"/>
      <c r="B15" s="108" t="s">
        <v>61</v>
      </c>
      <c r="C15" s="209">
        <f>IFERROR(VLOOKUP($B15,MMWR_TRAD_AGG_RO_COMP[],C$1,0),"ERROR")</f>
        <v>480</v>
      </c>
      <c r="D15" s="198">
        <f>IFERROR(VLOOKUP($B15,MMWR_TRAD_AGG_RO_COMP[],D$1,0),"ERROR")</f>
        <v>162.66249999999999</v>
      </c>
      <c r="E15" s="195">
        <f>IFERROR(VLOOKUP($B15,MMWR_TRAD_AGG_RO_COMP[],E$1,0),"ERROR")</f>
        <v>2697</v>
      </c>
      <c r="F15" s="191">
        <f>IFERROR(VLOOKUP($B15,MMWR_TRAD_AGG_RO_COMP[],F$1,0),"ERROR")</f>
        <v>609</v>
      </c>
      <c r="G15" s="216">
        <f t="shared" si="0"/>
        <v>0.22580645161290322</v>
      </c>
      <c r="H15" s="190">
        <f>IFERROR(VLOOKUP($B15,MMWR_TRAD_AGG_RO_COMP[],H$1,0),"ERROR")</f>
        <v>1049</v>
      </c>
      <c r="I15" s="191">
        <f>IFERROR(VLOOKUP($B15,MMWR_TRAD_AGG_RO_COMP[],I$1,0),"ERROR")</f>
        <v>398</v>
      </c>
      <c r="J15" s="216">
        <f t="shared" si="1"/>
        <v>0.3794089609151573</v>
      </c>
      <c r="K15" s="204">
        <f>IFERROR(VLOOKUP($B15,MMWR_TRAD_AGG_RO_COMP[],K$1,0),"ERROR")</f>
        <v>680</v>
      </c>
      <c r="L15" s="205">
        <f>IFERROR(VLOOKUP($B15,MMWR_TRAD_AGG_RO_COMP[],L$1,0),"ERROR")</f>
        <v>630</v>
      </c>
      <c r="M15" s="216">
        <f t="shared" si="2"/>
        <v>0.92647058823529416</v>
      </c>
      <c r="N15" s="204">
        <f>IFERROR(VLOOKUP($B15,MMWR_TRAD_AGG_RO_COMP[],N$1,0),"ERROR")</f>
        <v>1519</v>
      </c>
      <c r="O15" s="205">
        <f>IFERROR(VLOOKUP($B15,MMWR_TRAD_AGG_RO_COMP[],O$1,0),"ERROR")</f>
        <v>1204</v>
      </c>
      <c r="P15" s="216">
        <f t="shared" si="3"/>
        <v>0.79262672811059909</v>
      </c>
      <c r="Q15" s="201">
        <f>IFERROR(VLOOKUP($B15,MMWR_TRAD_AGG_RO_COMP[],Q$1,0),"ERROR")</f>
        <v>0</v>
      </c>
      <c r="R15" s="201">
        <f>IFERROR(VLOOKUP($B15,MMWR_TRAD_AGG_RO_COMP[],R$1,0),"ERROR")</f>
        <v>1</v>
      </c>
      <c r="S15" s="201">
        <f>IFERROR(VLOOKUP($B15,MMWR_APP_RO[],S$1,0),"ERROR")</f>
        <v>2672</v>
      </c>
      <c r="T15" s="25"/>
    </row>
    <row r="16" spans="1:20" x14ac:dyDescent="0.2">
      <c r="A16" s="107"/>
      <c r="B16" s="108" t="s">
        <v>63</v>
      </c>
      <c r="C16" s="209">
        <f>IFERROR(VLOOKUP($B16,MMWR_TRAD_AGG_RO_COMP[],C$1,0),"ERROR")</f>
        <v>5551</v>
      </c>
      <c r="D16" s="198">
        <f>IFERROR(VLOOKUP($B16,MMWR_TRAD_AGG_RO_COMP[],D$1,0),"ERROR")</f>
        <v>407.26337596830001</v>
      </c>
      <c r="E16" s="195">
        <f>IFERROR(VLOOKUP($B16,MMWR_TRAD_AGG_RO_COMP[],E$1,0),"ERROR")</f>
        <v>13638</v>
      </c>
      <c r="F16" s="191">
        <f>IFERROR(VLOOKUP($B16,MMWR_TRAD_AGG_RO_COMP[],F$1,0),"ERROR")</f>
        <v>3212</v>
      </c>
      <c r="G16" s="216">
        <f t="shared" si="0"/>
        <v>0.23551840445813169</v>
      </c>
      <c r="H16" s="190">
        <f>IFERROR(VLOOKUP($B16,MMWR_TRAD_AGG_RO_COMP[],H$1,0),"ERROR")</f>
        <v>8598</v>
      </c>
      <c r="I16" s="191">
        <f>IFERROR(VLOOKUP($B16,MMWR_TRAD_AGG_RO_COMP[],I$1,0),"ERROR")</f>
        <v>6209</v>
      </c>
      <c r="J16" s="216">
        <f t="shared" si="1"/>
        <v>0.72214468481042104</v>
      </c>
      <c r="K16" s="204">
        <f>IFERROR(VLOOKUP($B16,MMWR_TRAD_AGG_RO_COMP[],K$1,0),"ERROR")</f>
        <v>2679</v>
      </c>
      <c r="L16" s="205">
        <f>IFERROR(VLOOKUP($B16,MMWR_TRAD_AGG_RO_COMP[],L$1,0),"ERROR")</f>
        <v>1481</v>
      </c>
      <c r="M16" s="216">
        <f t="shared" si="2"/>
        <v>0.55281821575214629</v>
      </c>
      <c r="N16" s="204">
        <f>IFERROR(VLOOKUP($B16,MMWR_TRAD_AGG_RO_COMP[],N$1,0),"ERROR")</f>
        <v>7227</v>
      </c>
      <c r="O16" s="205">
        <f>IFERROR(VLOOKUP($B16,MMWR_TRAD_AGG_RO_COMP[],O$1,0),"ERROR")</f>
        <v>6445</v>
      </c>
      <c r="P16" s="216">
        <f t="shared" si="3"/>
        <v>0.89179465891794663</v>
      </c>
      <c r="Q16" s="201">
        <f>IFERROR(VLOOKUP($B16,MMWR_TRAD_AGG_RO_COMP[],Q$1,0),"ERROR")</f>
        <v>13919</v>
      </c>
      <c r="R16" s="201">
        <f>IFERROR(VLOOKUP($B16,MMWR_TRAD_AGG_RO_COMP[],R$1,0),"ERROR")</f>
        <v>0</v>
      </c>
      <c r="S16" s="201">
        <f>IFERROR(VLOOKUP($B16,MMWR_APP_RO[],S$1,0),"ERROR")</f>
        <v>5894</v>
      </c>
      <c r="T16" s="25"/>
    </row>
    <row r="17" spans="1:20" x14ac:dyDescent="0.2">
      <c r="A17" s="107"/>
      <c r="B17" s="108" t="s">
        <v>65</v>
      </c>
      <c r="C17" s="209">
        <f>IFERROR(VLOOKUP($B17,MMWR_TRAD_AGG_RO_COMP[],C$1,0),"ERROR")</f>
        <v>3731</v>
      </c>
      <c r="D17" s="198">
        <f>IFERROR(VLOOKUP($B17,MMWR_TRAD_AGG_RO_COMP[],D$1,0),"ERROR")</f>
        <v>434.17367997859998</v>
      </c>
      <c r="E17" s="195">
        <f>IFERROR(VLOOKUP($B17,MMWR_TRAD_AGG_RO_COMP[],E$1,0),"ERROR")</f>
        <v>5190</v>
      </c>
      <c r="F17" s="191">
        <f>IFERROR(VLOOKUP($B17,MMWR_TRAD_AGG_RO_COMP[],F$1,0),"ERROR")</f>
        <v>1672</v>
      </c>
      <c r="G17" s="216">
        <f t="shared" si="0"/>
        <v>0.32215799614643548</v>
      </c>
      <c r="H17" s="190">
        <f>IFERROR(VLOOKUP($B17,MMWR_TRAD_AGG_RO_COMP[],H$1,0),"ERROR")</f>
        <v>5124</v>
      </c>
      <c r="I17" s="191">
        <f>IFERROR(VLOOKUP($B17,MMWR_TRAD_AGG_RO_COMP[],I$1,0),"ERROR")</f>
        <v>3610</v>
      </c>
      <c r="J17" s="216">
        <f t="shared" si="1"/>
        <v>0.70452771272443404</v>
      </c>
      <c r="K17" s="204">
        <f>IFERROR(VLOOKUP($B17,MMWR_TRAD_AGG_RO_COMP[],K$1,0),"ERROR")</f>
        <v>454</v>
      </c>
      <c r="L17" s="205">
        <f>IFERROR(VLOOKUP($B17,MMWR_TRAD_AGG_RO_COMP[],L$1,0),"ERROR")</f>
        <v>341</v>
      </c>
      <c r="M17" s="216">
        <f t="shared" si="2"/>
        <v>0.75110132158590304</v>
      </c>
      <c r="N17" s="204">
        <f>IFERROR(VLOOKUP($B17,MMWR_TRAD_AGG_RO_COMP[],N$1,0),"ERROR")</f>
        <v>818</v>
      </c>
      <c r="O17" s="205">
        <f>IFERROR(VLOOKUP($B17,MMWR_TRAD_AGG_RO_COMP[],O$1,0),"ERROR")</f>
        <v>575</v>
      </c>
      <c r="P17" s="216">
        <f t="shared" si="3"/>
        <v>0.70293398533007334</v>
      </c>
      <c r="Q17" s="201">
        <f>IFERROR(VLOOKUP($B17,MMWR_TRAD_AGG_RO_COMP[],Q$1,0),"ERROR")</f>
        <v>0</v>
      </c>
      <c r="R17" s="201">
        <f>IFERROR(VLOOKUP($B17,MMWR_TRAD_AGG_RO_COMP[],R$1,0),"ERROR")</f>
        <v>2</v>
      </c>
      <c r="S17" s="201">
        <f>IFERROR(VLOOKUP($B17,MMWR_APP_RO[],S$1,0),"ERROR")</f>
        <v>5094</v>
      </c>
      <c r="T17" s="25"/>
    </row>
    <row r="18" spans="1:20" x14ac:dyDescent="0.2">
      <c r="A18" s="107"/>
      <c r="B18" s="108" t="s">
        <v>67</v>
      </c>
      <c r="C18" s="209">
        <f>IFERROR(VLOOKUP($B18,MMWR_TRAD_AGG_RO_COMP[],C$1,0),"ERROR")</f>
        <v>734</v>
      </c>
      <c r="D18" s="198">
        <f>IFERROR(VLOOKUP($B18,MMWR_TRAD_AGG_RO_COMP[],D$1,0),"ERROR")</f>
        <v>218.7534059946</v>
      </c>
      <c r="E18" s="195">
        <f>IFERROR(VLOOKUP($B18,MMWR_TRAD_AGG_RO_COMP[],E$1,0),"ERROR")</f>
        <v>2100</v>
      </c>
      <c r="F18" s="191">
        <f>IFERROR(VLOOKUP($B18,MMWR_TRAD_AGG_RO_COMP[],F$1,0),"ERROR")</f>
        <v>396</v>
      </c>
      <c r="G18" s="216">
        <f t="shared" si="0"/>
        <v>0.18857142857142858</v>
      </c>
      <c r="H18" s="190">
        <f>IFERROR(VLOOKUP($B18,MMWR_TRAD_AGG_RO_COMP[],H$1,0),"ERROR")</f>
        <v>2773</v>
      </c>
      <c r="I18" s="191">
        <f>IFERROR(VLOOKUP($B18,MMWR_TRAD_AGG_RO_COMP[],I$1,0),"ERROR")</f>
        <v>1058</v>
      </c>
      <c r="J18" s="216">
        <f t="shared" si="1"/>
        <v>0.38153624233681932</v>
      </c>
      <c r="K18" s="204">
        <f>IFERROR(VLOOKUP($B18,MMWR_TRAD_AGG_RO_COMP[],K$1,0),"ERROR")</f>
        <v>1792</v>
      </c>
      <c r="L18" s="205">
        <f>IFERROR(VLOOKUP($B18,MMWR_TRAD_AGG_RO_COMP[],L$1,0),"ERROR")</f>
        <v>1727</v>
      </c>
      <c r="M18" s="216">
        <f t="shared" si="2"/>
        <v>0.9637276785714286</v>
      </c>
      <c r="N18" s="204">
        <f>IFERROR(VLOOKUP($B18,MMWR_TRAD_AGG_RO_COMP[],N$1,0),"ERROR")</f>
        <v>439</v>
      </c>
      <c r="O18" s="205">
        <f>IFERROR(VLOOKUP($B18,MMWR_TRAD_AGG_RO_COMP[],O$1,0),"ERROR")</f>
        <v>281</v>
      </c>
      <c r="P18" s="216">
        <f t="shared" si="3"/>
        <v>0.64009111617312076</v>
      </c>
      <c r="Q18" s="201">
        <f>IFERROR(VLOOKUP($B18,MMWR_TRAD_AGG_RO_COMP[],Q$1,0),"ERROR")</f>
        <v>0</v>
      </c>
      <c r="R18" s="201">
        <f>IFERROR(VLOOKUP($B18,MMWR_TRAD_AGG_RO_COMP[],R$1,0),"ERROR")</f>
        <v>0</v>
      </c>
      <c r="S18" s="201">
        <f>IFERROR(VLOOKUP($B18,MMWR_APP_RO[],S$1,0),"ERROR")</f>
        <v>722</v>
      </c>
      <c r="T18" s="25"/>
    </row>
    <row r="19" spans="1:20" x14ac:dyDescent="0.2">
      <c r="A19" s="107"/>
      <c r="B19" s="108" t="s">
        <v>69</v>
      </c>
      <c r="C19" s="209">
        <f>IFERROR(VLOOKUP($B19,MMWR_TRAD_AGG_RO_COMP[],C$1,0),"ERROR")</f>
        <v>16728</v>
      </c>
      <c r="D19" s="198">
        <f>IFERROR(VLOOKUP($B19,MMWR_TRAD_AGG_RO_COMP[],D$1,0),"ERROR")</f>
        <v>390.19476327119997</v>
      </c>
      <c r="E19" s="195">
        <f>IFERROR(VLOOKUP($B19,MMWR_TRAD_AGG_RO_COMP[],E$1,0),"ERROR")</f>
        <v>10861</v>
      </c>
      <c r="F19" s="191">
        <f>IFERROR(VLOOKUP($B19,MMWR_TRAD_AGG_RO_COMP[],F$1,0),"ERROR")</f>
        <v>2486</v>
      </c>
      <c r="G19" s="216">
        <f t="shared" si="0"/>
        <v>0.22889236718534206</v>
      </c>
      <c r="H19" s="190">
        <f>IFERROR(VLOOKUP($B19,MMWR_TRAD_AGG_RO_COMP[],H$1,0),"ERROR")</f>
        <v>19709</v>
      </c>
      <c r="I19" s="191">
        <f>IFERROR(VLOOKUP($B19,MMWR_TRAD_AGG_RO_COMP[],I$1,0),"ERROR")</f>
        <v>13284</v>
      </c>
      <c r="J19" s="216">
        <f t="shared" si="1"/>
        <v>0.67400679892434934</v>
      </c>
      <c r="K19" s="204">
        <f>IFERROR(VLOOKUP($B19,MMWR_TRAD_AGG_RO_COMP[],K$1,0),"ERROR")</f>
        <v>8339</v>
      </c>
      <c r="L19" s="205">
        <f>IFERROR(VLOOKUP($B19,MMWR_TRAD_AGG_RO_COMP[],L$1,0),"ERROR")</f>
        <v>7570</v>
      </c>
      <c r="M19" s="216">
        <f t="shared" si="2"/>
        <v>0.90778270775872405</v>
      </c>
      <c r="N19" s="204">
        <f>IFERROR(VLOOKUP($B19,MMWR_TRAD_AGG_RO_COMP[],N$1,0),"ERROR")</f>
        <v>4518</v>
      </c>
      <c r="O19" s="205">
        <f>IFERROR(VLOOKUP($B19,MMWR_TRAD_AGG_RO_COMP[],O$1,0),"ERROR")</f>
        <v>3914</v>
      </c>
      <c r="P19" s="216">
        <f t="shared" si="3"/>
        <v>0.86631252766710931</v>
      </c>
      <c r="Q19" s="201">
        <f>IFERROR(VLOOKUP($B19,MMWR_TRAD_AGG_RO_COMP[],Q$1,0),"ERROR")</f>
        <v>5</v>
      </c>
      <c r="R19" s="201">
        <f>IFERROR(VLOOKUP($B19,MMWR_TRAD_AGG_RO_COMP[],R$1,0),"ERROR")</f>
        <v>7</v>
      </c>
      <c r="S19" s="201">
        <f>IFERROR(VLOOKUP($B19,MMWR_APP_RO[],S$1,0),"ERROR")</f>
        <v>15157</v>
      </c>
      <c r="T19" s="25"/>
    </row>
    <row r="20" spans="1:20" x14ac:dyDescent="0.2">
      <c r="A20" s="107"/>
      <c r="B20" s="108" t="s">
        <v>78</v>
      </c>
      <c r="C20" s="209">
        <f>IFERROR(VLOOKUP($B20,MMWR_TRAD_AGG_RO_COMP[],C$1,0),"ERROR")</f>
        <v>1188</v>
      </c>
      <c r="D20" s="198">
        <f>IFERROR(VLOOKUP($B20,MMWR_TRAD_AGG_RO_COMP[],D$1,0),"ERROR")</f>
        <v>274.19360269359998</v>
      </c>
      <c r="E20" s="195">
        <f>IFERROR(VLOOKUP($B20,MMWR_TRAD_AGG_RO_COMP[],E$1,0),"ERROR")</f>
        <v>1133</v>
      </c>
      <c r="F20" s="191">
        <f>IFERROR(VLOOKUP($B20,MMWR_TRAD_AGG_RO_COMP[],F$1,0),"ERROR")</f>
        <v>172</v>
      </c>
      <c r="G20" s="216">
        <f t="shared" si="0"/>
        <v>0.15180935569285084</v>
      </c>
      <c r="H20" s="190">
        <f>IFERROR(VLOOKUP($B20,MMWR_TRAD_AGG_RO_COMP[],H$1,0),"ERROR")</f>
        <v>1923</v>
      </c>
      <c r="I20" s="191">
        <f>IFERROR(VLOOKUP($B20,MMWR_TRAD_AGG_RO_COMP[],I$1,0),"ERROR")</f>
        <v>1061</v>
      </c>
      <c r="J20" s="216">
        <f t="shared" si="1"/>
        <v>0.55174206968278727</v>
      </c>
      <c r="K20" s="204">
        <f>IFERROR(VLOOKUP($B20,MMWR_TRAD_AGG_RO_COMP[],K$1,0),"ERROR")</f>
        <v>956</v>
      </c>
      <c r="L20" s="205">
        <f>IFERROR(VLOOKUP($B20,MMWR_TRAD_AGG_RO_COMP[],L$1,0),"ERROR")</f>
        <v>768</v>
      </c>
      <c r="M20" s="216">
        <f t="shared" si="2"/>
        <v>0.80334728033472802</v>
      </c>
      <c r="N20" s="204">
        <f>IFERROR(VLOOKUP($B20,MMWR_TRAD_AGG_RO_COMP[],N$1,0),"ERROR")</f>
        <v>304</v>
      </c>
      <c r="O20" s="205">
        <f>IFERROR(VLOOKUP($B20,MMWR_TRAD_AGG_RO_COMP[],O$1,0),"ERROR")</f>
        <v>252</v>
      </c>
      <c r="P20" s="216">
        <f t="shared" si="3"/>
        <v>0.82894736842105265</v>
      </c>
      <c r="Q20" s="201">
        <f>IFERROR(VLOOKUP($B20,MMWR_TRAD_AGG_RO_COMP[],Q$1,0),"ERROR")</f>
        <v>1</v>
      </c>
      <c r="R20" s="201">
        <f>IFERROR(VLOOKUP($B20,MMWR_TRAD_AGG_RO_COMP[],R$1,0),"ERROR")</f>
        <v>0</v>
      </c>
      <c r="S20" s="201">
        <f>IFERROR(VLOOKUP($B20,MMWR_APP_RO[],S$1,0),"ERROR")</f>
        <v>804</v>
      </c>
      <c r="T20" s="25"/>
    </row>
    <row r="21" spans="1:20" x14ac:dyDescent="0.2">
      <c r="A21" s="107"/>
      <c r="B21" s="108" t="s">
        <v>430</v>
      </c>
      <c r="C21" s="209">
        <f>IFERROR(VLOOKUP($B21,MMWR_TRAD_AGG_RO_COMP[],C$1,0),"ERROR")</f>
        <v>5914</v>
      </c>
      <c r="D21" s="198">
        <f>IFERROR(VLOOKUP($B21,MMWR_TRAD_AGG_RO_COMP[],D$1,0),"ERROR")</f>
        <v>526.83648968550006</v>
      </c>
      <c r="E21" s="195">
        <f>IFERROR(VLOOKUP($B21,MMWR_TRAD_AGG_RO_COMP[],E$1,0),"ERROR")</f>
        <v>952</v>
      </c>
      <c r="F21" s="191">
        <f>IFERROR(VLOOKUP($B21,MMWR_TRAD_AGG_RO_COMP[],F$1,0),"ERROR")</f>
        <v>385</v>
      </c>
      <c r="G21" s="216">
        <f t="shared" si="0"/>
        <v>0.40441176470588236</v>
      </c>
      <c r="H21" s="190">
        <f>IFERROR(VLOOKUP($B21,MMWR_TRAD_AGG_RO_COMP[],H$1,0),"ERROR")</f>
        <v>6282</v>
      </c>
      <c r="I21" s="191">
        <f>IFERROR(VLOOKUP($B21,MMWR_TRAD_AGG_RO_COMP[],I$1,0),"ERROR")</f>
        <v>5457</v>
      </c>
      <c r="J21" s="216">
        <f t="shared" si="1"/>
        <v>0.86867239732569246</v>
      </c>
      <c r="K21" s="204">
        <f>IFERROR(VLOOKUP($B21,MMWR_TRAD_AGG_RO_COMP[],K$1,0),"ERROR")</f>
        <v>1134</v>
      </c>
      <c r="L21" s="205">
        <f>IFERROR(VLOOKUP($B21,MMWR_TRAD_AGG_RO_COMP[],L$1,0),"ERROR")</f>
        <v>750</v>
      </c>
      <c r="M21" s="216">
        <f t="shared" si="2"/>
        <v>0.66137566137566139</v>
      </c>
      <c r="N21" s="204">
        <f>IFERROR(VLOOKUP($B21,MMWR_TRAD_AGG_RO_COMP[],N$1,0),"ERROR")</f>
        <v>1291</v>
      </c>
      <c r="O21" s="205">
        <f>IFERROR(VLOOKUP($B21,MMWR_TRAD_AGG_RO_COMP[],O$1,0),"ERROR")</f>
        <v>1256</v>
      </c>
      <c r="P21" s="216">
        <f t="shared" si="3"/>
        <v>0.9728892331525949</v>
      </c>
      <c r="Q21" s="201">
        <f>IFERROR(VLOOKUP($B21,MMWR_TRAD_AGG_RO_COMP[],Q$1,0),"ERROR")</f>
        <v>0</v>
      </c>
      <c r="R21" s="201">
        <f>IFERROR(VLOOKUP($B21,MMWR_TRAD_AGG_RO_COMP[],R$1,0),"ERROR")</f>
        <v>0</v>
      </c>
      <c r="S21" s="201">
        <f>IFERROR(VLOOKUP($B21,MMWR_APP_RO[],S$1,0),"ERROR")</f>
        <v>29</v>
      </c>
      <c r="T21" s="25"/>
    </row>
    <row r="22" spans="1:20" x14ac:dyDescent="0.2">
      <c r="A22" s="107"/>
      <c r="B22" s="108" t="s">
        <v>135</v>
      </c>
      <c r="C22" s="209">
        <f>IFERROR(VLOOKUP($B22,MMWR_TRAD_AGG_RO_COMP[],C$1,0),"ERROR")</f>
        <v>584</v>
      </c>
      <c r="D22" s="198">
        <f>IFERROR(VLOOKUP($B22,MMWR_TRAD_AGG_RO_COMP[],D$1,0),"ERROR")</f>
        <v>369.60273972599998</v>
      </c>
      <c r="E22" s="195">
        <f>IFERROR(VLOOKUP($B22,MMWR_TRAD_AGG_RO_COMP[],E$1,0),"ERROR")</f>
        <v>499</v>
      </c>
      <c r="F22" s="191">
        <f>IFERROR(VLOOKUP($B22,MMWR_TRAD_AGG_RO_COMP[],F$1,0),"ERROR")</f>
        <v>151</v>
      </c>
      <c r="G22" s="216">
        <f t="shared" si="0"/>
        <v>0.30260521042084171</v>
      </c>
      <c r="H22" s="190">
        <f>IFERROR(VLOOKUP($B22,MMWR_TRAD_AGG_RO_COMP[],H$1,0),"ERROR")</f>
        <v>797</v>
      </c>
      <c r="I22" s="191">
        <f>IFERROR(VLOOKUP($B22,MMWR_TRAD_AGG_RO_COMP[],I$1,0),"ERROR")</f>
        <v>524</v>
      </c>
      <c r="J22" s="216">
        <f t="shared" si="1"/>
        <v>0.65746549560853196</v>
      </c>
      <c r="K22" s="204">
        <f>IFERROR(VLOOKUP($B22,MMWR_TRAD_AGG_RO_COMP[],K$1,0),"ERROR")</f>
        <v>154</v>
      </c>
      <c r="L22" s="205">
        <f>IFERROR(VLOOKUP($B22,MMWR_TRAD_AGG_RO_COMP[],L$1,0),"ERROR")</f>
        <v>82</v>
      </c>
      <c r="M22" s="216">
        <f t="shared" si="2"/>
        <v>0.53246753246753242</v>
      </c>
      <c r="N22" s="204">
        <f>IFERROR(VLOOKUP($B22,MMWR_TRAD_AGG_RO_COMP[],N$1,0),"ERROR")</f>
        <v>171</v>
      </c>
      <c r="O22" s="205">
        <f>IFERROR(VLOOKUP($B22,MMWR_TRAD_AGG_RO_COMP[],O$1,0),"ERROR")</f>
        <v>90</v>
      </c>
      <c r="P22" s="216">
        <f t="shared" si="3"/>
        <v>0.52631578947368418</v>
      </c>
      <c r="Q22" s="201">
        <f>IFERROR(VLOOKUP($B22,MMWR_TRAD_AGG_RO_COMP[],Q$1,0),"ERROR")</f>
        <v>0</v>
      </c>
      <c r="R22" s="201">
        <f>IFERROR(VLOOKUP($B22,MMWR_TRAD_AGG_RO_COMP[],R$1,0),"ERROR")</f>
        <v>2</v>
      </c>
      <c r="S22" s="201">
        <f>IFERROR(VLOOKUP($B22,MMWR_APP_RO[],S$1,0),"ERROR")</f>
        <v>215</v>
      </c>
      <c r="T22" s="25"/>
    </row>
    <row r="23" spans="1:20" x14ac:dyDescent="0.2">
      <c r="A23" s="107"/>
      <c r="B23" s="108" t="s">
        <v>82</v>
      </c>
      <c r="C23" s="209">
        <f>IFERROR(VLOOKUP($B23,MMWR_TRAD_AGG_RO_COMP[],C$1,0),"ERROR")</f>
        <v>631</v>
      </c>
      <c r="D23" s="198">
        <f>IFERROR(VLOOKUP($B23,MMWR_TRAD_AGG_RO_COMP[],D$1,0),"ERROR")</f>
        <v>405.20760697309998</v>
      </c>
      <c r="E23" s="195">
        <f>IFERROR(VLOOKUP($B23,MMWR_TRAD_AGG_RO_COMP[],E$1,0),"ERROR")</f>
        <v>685</v>
      </c>
      <c r="F23" s="191">
        <f>IFERROR(VLOOKUP($B23,MMWR_TRAD_AGG_RO_COMP[],F$1,0),"ERROR")</f>
        <v>146</v>
      </c>
      <c r="G23" s="216">
        <f t="shared" si="0"/>
        <v>0.21313868613138687</v>
      </c>
      <c r="H23" s="190">
        <f>IFERROR(VLOOKUP($B23,MMWR_TRAD_AGG_RO_COMP[],H$1,0),"ERROR")</f>
        <v>723</v>
      </c>
      <c r="I23" s="191">
        <f>IFERROR(VLOOKUP($B23,MMWR_TRAD_AGG_RO_COMP[],I$1,0),"ERROR")</f>
        <v>514</v>
      </c>
      <c r="J23" s="216">
        <f t="shared" si="1"/>
        <v>0.71092669432918398</v>
      </c>
      <c r="K23" s="204">
        <f>IFERROR(VLOOKUP($B23,MMWR_TRAD_AGG_RO_COMP[],K$1,0),"ERROR")</f>
        <v>51</v>
      </c>
      <c r="L23" s="205">
        <f>IFERROR(VLOOKUP($B23,MMWR_TRAD_AGG_RO_COMP[],L$1,0),"ERROR")</f>
        <v>48</v>
      </c>
      <c r="M23" s="216">
        <f t="shared" si="2"/>
        <v>0.94117647058823528</v>
      </c>
      <c r="N23" s="204">
        <f>IFERROR(VLOOKUP($B23,MMWR_TRAD_AGG_RO_COMP[],N$1,0),"ERROR")</f>
        <v>101</v>
      </c>
      <c r="O23" s="205">
        <f>IFERROR(VLOOKUP($B23,MMWR_TRAD_AGG_RO_COMP[],O$1,0),"ERROR")</f>
        <v>65</v>
      </c>
      <c r="P23" s="216">
        <f t="shared" si="3"/>
        <v>0.64356435643564358</v>
      </c>
      <c r="Q23" s="201">
        <f>IFERROR(VLOOKUP($B23,MMWR_TRAD_AGG_RO_COMP[],Q$1,0),"ERROR")</f>
        <v>0</v>
      </c>
      <c r="R23" s="201">
        <f>IFERROR(VLOOKUP($B23,MMWR_TRAD_AGG_RO_COMP[],R$1,0),"ERROR")</f>
        <v>0</v>
      </c>
      <c r="S23" s="201">
        <f>IFERROR(VLOOKUP($B23,MMWR_APP_RO[],S$1,0),"ERROR")</f>
        <v>171</v>
      </c>
      <c r="T23" s="25"/>
    </row>
    <row r="24" spans="1:20" x14ac:dyDescent="0.2">
      <c r="A24" s="92"/>
      <c r="B24" s="116" t="s">
        <v>83</v>
      </c>
      <c r="C24" s="210">
        <f>IFERROR(VLOOKUP($B24,MMWR_TRAD_AGG_RO_COMP[],C$1,0),"ERROR")</f>
        <v>17874</v>
      </c>
      <c r="D24" s="199">
        <f>IFERROR(VLOOKUP($B24,MMWR_TRAD_AGG_RO_COMP[],D$1,0),"ERROR")</f>
        <v>317.1347208235</v>
      </c>
      <c r="E24" s="196">
        <f>IFERROR(VLOOKUP($B24,MMWR_TRAD_AGG_RO_COMP[],E$1,0),"ERROR")</f>
        <v>18589</v>
      </c>
      <c r="F24" s="193">
        <f>IFERROR(VLOOKUP($B24,MMWR_TRAD_AGG_RO_COMP[],F$1,0),"ERROR")</f>
        <v>4990</v>
      </c>
      <c r="G24" s="217">
        <f t="shared" si="0"/>
        <v>0.26843832373984616</v>
      </c>
      <c r="H24" s="192">
        <f>IFERROR(VLOOKUP($B24,MMWR_TRAD_AGG_RO_COMP[],H$1,0),"ERROR")</f>
        <v>27647</v>
      </c>
      <c r="I24" s="193">
        <f>IFERROR(VLOOKUP($B24,MMWR_TRAD_AGG_RO_COMP[],I$1,0),"ERROR")</f>
        <v>19823</v>
      </c>
      <c r="J24" s="217">
        <f t="shared" si="1"/>
        <v>0.71700365319926218</v>
      </c>
      <c r="K24" s="206">
        <f>IFERROR(VLOOKUP($B24,MMWR_TRAD_AGG_RO_COMP[],K$1,0),"ERROR")</f>
        <v>12293</v>
      </c>
      <c r="L24" s="207">
        <f>IFERROR(VLOOKUP($B24,MMWR_TRAD_AGG_RO_COMP[],L$1,0),"ERROR")</f>
        <v>9292</v>
      </c>
      <c r="M24" s="217">
        <f t="shared" si="2"/>
        <v>0.75587732856096967</v>
      </c>
      <c r="N24" s="206">
        <f>IFERROR(VLOOKUP($B24,MMWR_TRAD_AGG_RO_COMP[],N$1,0),"ERROR")</f>
        <v>3919</v>
      </c>
      <c r="O24" s="207">
        <f>IFERROR(VLOOKUP($B24,MMWR_TRAD_AGG_RO_COMP[],O$1,0),"ERROR")</f>
        <v>2999</v>
      </c>
      <c r="P24" s="217">
        <f t="shared" si="3"/>
        <v>0.76524623628476651</v>
      </c>
      <c r="Q24" s="202">
        <f>IFERROR(VLOOKUP($B24,MMWR_TRAD_AGG_RO_COMP[],Q$1,0),"ERROR")</f>
        <v>0</v>
      </c>
      <c r="R24" s="202">
        <f>IFERROR(VLOOKUP($B24,MMWR_TRAD_AGG_RO_COMP[],R$1,0),"ERROR")</f>
        <v>15</v>
      </c>
      <c r="S24" s="201">
        <f>IFERROR(VLOOKUP($B24,MMWR_APP_RO[],S$1,0),"ERROR")</f>
        <v>8812</v>
      </c>
      <c r="T24" s="25"/>
    </row>
    <row r="25" spans="1:20" x14ac:dyDescent="0.2">
      <c r="A25" s="107"/>
      <c r="B25" s="101" t="s">
        <v>390</v>
      </c>
      <c r="C25" s="212">
        <f>IFERROR(VLOOKUP($B25,MMWR_TRAD_AGG_DISTRICT_COMP[],C$1,0),"ERROR")</f>
        <v>34403</v>
      </c>
      <c r="D25" s="197">
        <f>IFERROR(VLOOKUP($B25,MMWR_TRAD_AGG_DISTRICT_COMP[],D$1,0),"ERROR")</f>
        <v>330.23140423799998</v>
      </c>
      <c r="E25" s="213">
        <f>IFERROR(VLOOKUP($B25,MMWR_TRAD_AGG_DISTRICT_COMP[],E$1,0),"ERROR")</f>
        <v>54873</v>
      </c>
      <c r="F25" s="218">
        <f>IFERROR(VLOOKUP($B25,MMWR_TRAD_AGG_DISTRICT_COMP[],F$1,0),"ERROR")</f>
        <v>10466</v>
      </c>
      <c r="G25" s="214">
        <f t="shared" si="0"/>
        <v>0.19073132505968327</v>
      </c>
      <c r="H25" s="218">
        <f>IFERROR(VLOOKUP($B25,MMWR_TRAD_AGG_DISTRICT_COMP[],H$1,0),"ERROR")</f>
        <v>58126</v>
      </c>
      <c r="I25" s="218">
        <f>IFERROR(VLOOKUP($B25,MMWR_TRAD_AGG_DISTRICT_COMP[],I$1,0),"ERROR")</f>
        <v>31137</v>
      </c>
      <c r="J25" s="214">
        <f t="shared" si="1"/>
        <v>0.5356811065616075</v>
      </c>
      <c r="K25" s="212">
        <f>IFERROR(VLOOKUP($B25,MMWR_TRAD_AGG_DISTRICT_COMP[],K$1,0),"ERROR")</f>
        <v>15062</v>
      </c>
      <c r="L25" s="212">
        <f>IFERROR(VLOOKUP($B25,MMWR_TRAD_AGG_DISTRICT_COMP[],L$1,0),"ERROR")</f>
        <v>11106</v>
      </c>
      <c r="M25" s="214">
        <f t="shared" si="2"/>
        <v>0.73735227725401675</v>
      </c>
      <c r="N25" s="212">
        <f>IFERROR(VLOOKUP($B25,MMWR_TRAD_AGG_DISTRICT_COMP[],N$1,0),"ERROR")</f>
        <v>12846</v>
      </c>
      <c r="O25" s="212">
        <f>IFERROR(VLOOKUP($B25,MMWR_TRAD_AGG_DISTRICT_COMP[],O$1,0),"ERROR")</f>
        <v>8590</v>
      </c>
      <c r="P25" s="214">
        <f t="shared" si="3"/>
        <v>0.66869064300171255</v>
      </c>
      <c r="Q25" s="212">
        <f>IFERROR(VLOOKUP($B25,MMWR_TRAD_AGG_DISTRICT_COMP[],Q$1,0),"ERROR")</f>
        <v>8447</v>
      </c>
      <c r="R25" s="215">
        <f>IFERROR(VLOOKUP($B25,MMWR_TRAD_AGG_DISTRICT_COMP[],R$1,0),"ERROR")</f>
        <v>1050</v>
      </c>
      <c r="S25" s="215">
        <f>IFERROR(VLOOKUP($B25,MMWR_APP_RO[],S$1,0),"ERROR")</f>
        <v>53354</v>
      </c>
      <c r="T25" s="25"/>
    </row>
    <row r="26" spans="1:20" x14ac:dyDescent="0.2">
      <c r="A26" s="107"/>
      <c r="B26" s="108" t="s">
        <v>37</v>
      </c>
      <c r="C26" s="209">
        <f>IFERROR(VLOOKUP($B26,MMWR_TRAD_AGG_RO_COMP[],C$1,0),"ERROR")</f>
        <v>5027</v>
      </c>
      <c r="D26" s="198">
        <f>IFERROR(VLOOKUP($B26,MMWR_TRAD_AGG_RO_COMP[],D$1,0),"ERROR")</f>
        <v>493.64690670380003</v>
      </c>
      <c r="E26" s="195">
        <f>IFERROR(VLOOKUP($B26,MMWR_TRAD_AGG_RO_COMP[],E$1,0),"ERROR")</f>
        <v>6233</v>
      </c>
      <c r="F26" s="191">
        <f>IFERROR(VLOOKUP($B26,MMWR_TRAD_AGG_RO_COMP[],F$1,0),"ERROR")</f>
        <v>1404</v>
      </c>
      <c r="G26" s="216">
        <f t="shared" si="0"/>
        <v>0.22525268730948178</v>
      </c>
      <c r="H26" s="190">
        <f>IFERROR(VLOOKUP($B26,MMWR_TRAD_AGG_RO_COMP[],H$1,0),"ERROR")</f>
        <v>6461</v>
      </c>
      <c r="I26" s="191">
        <f>IFERROR(VLOOKUP($B26,MMWR_TRAD_AGG_RO_COMP[],I$1,0),"ERROR")</f>
        <v>4622</v>
      </c>
      <c r="J26" s="216">
        <f t="shared" si="1"/>
        <v>0.71536913790434919</v>
      </c>
      <c r="K26" s="204">
        <f>IFERROR(VLOOKUP($B26,MMWR_TRAD_AGG_RO_COMP[],K$1,0),"ERROR")</f>
        <v>1781</v>
      </c>
      <c r="L26" s="205">
        <f>IFERROR(VLOOKUP($B26,MMWR_TRAD_AGG_RO_COMP[],L$1,0),"ERROR")</f>
        <v>1651</v>
      </c>
      <c r="M26" s="216">
        <f t="shared" si="2"/>
        <v>0.92700729927007297</v>
      </c>
      <c r="N26" s="204">
        <f>IFERROR(VLOOKUP($B26,MMWR_TRAD_AGG_RO_COMP[],N$1,0),"ERROR")</f>
        <v>1464</v>
      </c>
      <c r="O26" s="205">
        <f>IFERROR(VLOOKUP($B26,MMWR_TRAD_AGG_RO_COMP[],O$1,0),"ERROR")</f>
        <v>796</v>
      </c>
      <c r="P26" s="216">
        <f t="shared" si="3"/>
        <v>0.54371584699453557</v>
      </c>
      <c r="Q26" s="201">
        <f>IFERROR(VLOOKUP($B26,MMWR_TRAD_AGG_RO_COMP[],Q$1,0),"ERROR")</f>
        <v>3</v>
      </c>
      <c r="R26" s="201">
        <f>IFERROR(VLOOKUP($B26,MMWR_TRAD_AGG_RO_COMP[],R$1,0),"ERROR")</f>
        <v>215</v>
      </c>
      <c r="S26" s="201">
        <f>IFERROR(VLOOKUP($B26,MMWR_APP_RO[],S$1,0),"ERROR")</f>
        <v>8321</v>
      </c>
      <c r="T26" s="25"/>
    </row>
    <row r="27" spans="1:20" x14ac:dyDescent="0.2">
      <c r="A27" s="107"/>
      <c r="B27" s="108" t="s">
        <v>38</v>
      </c>
      <c r="C27" s="209">
        <f>IFERROR(VLOOKUP($B27,MMWR_TRAD_AGG_RO_COMP[],C$1,0),"ERROR")</f>
        <v>4268</v>
      </c>
      <c r="D27" s="198">
        <f>IFERROR(VLOOKUP($B27,MMWR_TRAD_AGG_RO_COMP[],D$1,0),"ERROR")</f>
        <v>418.88495782569998</v>
      </c>
      <c r="E27" s="195">
        <f>IFERROR(VLOOKUP($B27,MMWR_TRAD_AGG_RO_COMP[],E$1,0),"ERROR")</f>
        <v>7133</v>
      </c>
      <c r="F27" s="191">
        <f>IFERROR(VLOOKUP($B27,MMWR_TRAD_AGG_RO_COMP[],F$1,0),"ERROR")</f>
        <v>1421</v>
      </c>
      <c r="G27" s="216">
        <f t="shared" si="0"/>
        <v>0.19921491658488713</v>
      </c>
      <c r="H27" s="190">
        <f>IFERROR(VLOOKUP($B27,MMWR_TRAD_AGG_RO_COMP[],H$1,0),"ERROR")</f>
        <v>6249</v>
      </c>
      <c r="I27" s="191">
        <f>IFERROR(VLOOKUP($B27,MMWR_TRAD_AGG_RO_COMP[],I$1,0),"ERROR")</f>
        <v>3711</v>
      </c>
      <c r="J27" s="216">
        <f t="shared" si="1"/>
        <v>0.59385501680268848</v>
      </c>
      <c r="K27" s="204">
        <f>IFERROR(VLOOKUP($B27,MMWR_TRAD_AGG_RO_COMP[],K$1,0),"ERROR")</f>
        <v>1651</v>
      </c>
      <c r="L27" s="205">
        <f>IFERROR(VLOOKUP($B27,MMWR_TRAD_AGG_RO_COMP[],L$1,0),"ERROR")</f>
        <v>1440</v>
      </c>
      <c r="M27" s="216">
        <f t="shared" si="2"/>
        <v>0.872198667474258</v>
      </c>
      <c r="N27" s="204">
        <f>IFERROR(VLOOKUP($B27,MMWR_TRAD_AGG_RO_COMP[],N$1,0),"ERROR")</f>
        <v>2799</v>
      </c>
      <c r="O27" s="205">
        <f>IFERROR(VLOOKUP($B27,MMWR_TRAD_AGG_RO_COMP[],O$1,0),"ERROR")</f>
        <v>2227</v>
      </c>
      <c r="P27" s="216">
        <f t="shared" si="3"/>
        <v>0.79564130046445158</v>
      </c>
      <c r="Q27" s="201">
        <f>IFERROR(VLOOKUP($B27,MMWR_TRAD_AGG_RO_COMP[],Q$1,0),"ERROR")</f>
        <v>1</v>
      </c>
      <c r="R27" s="201">
        <f>IFERROR(VLOOKUP($B27,MMWR_TRAD_AGG_RO_COMP[],R$1,0),"ERROR")</f>
        <v>329</v>
      </c>
      <c r="S27" s="201">
        <f>IFERROR(VLOOKUP($B27,MMWR_APP_RO[],S$1,0),"ERROR")</f>
        <v>12689</v>
      </c>
      <c r="T27" s="25"/>
    </row>
    <row r="28" spans="1:20" x14ac:dyDescent="0.2">
      <c r="A28" s="107"/>
      <c r="B28" s="108" t="s">
        <v>41</v>
      </c>
      <c r="C28" s="209">
        <f>IFERROR(VLOOKUP($B28,MMWR_TRAD_AGG_RO_COMP[],C$1,0),"ERROR")</f>
        <v>695</v>
      </c>
      <c r="D28" s="198">
        <f>IFERROR(VLOOKUP($B28,MMWR_TRAD_AGG_RO_COMP[],D$1,0),"ERROR")</f>
        <v>109.1410071942</v>
      </c>
      <c r="E28" s="195">
        <f>IFERROR(VLOOKUP($B28,MMWR_TRAD_AGG_RO_COMP[],E$1,0),"ERROR")</f>
        <v>2306</v>
      </c>
      <c r="F28" s="191">
        <f>IFERROR(VLOOKUP($B28,MMWR_TRAD_AGG_RO_COMP[],F$1,0),"ERROR")</f>
        <v>347</v>
      </c>
      <c r="G28" s="216">
        <f t="shared" si="0"/>
        <v>0.15047701647875109</v>
      </c>
      <c r="H28" s="190">
        <f>IFERROR(VLOOKUP($B28,MMWR_TRAD_AGG_RO_COMP[],H$1,0),"ERROR")</f>
        <v>1014</v>
      </c>
      <c r="I28" s="191">
        <f>IFERROR(VLOOKUP($B28,MMWR_TRAD_AGG_RO_COMP[],I$1,0),"ERROR")</f>
        <v>286</v>
      </c>
      <c r="J28" s="216">
        <f t="shared" si="1"/>
        <v>0.28205128205128205</v>
      </c>
      <c r="K28" s="204">
        <f>IFERROR(VLOOKUP($B28,MMWR_TRAD_AGG_RO_COMP[],K$1,0),"ERROR")</f>
        <v>167</v>
      </c>
      <c r="L28" s="205">
        <f>IFERROR(VLOOKUP($B28,MMWR_TRAD_AGG_RO_COMP[],L$1,0),"ERROR")</f>
        <v>88</v>
      </c>
      <c r="M28" s="216">
        <f t="shared" si="2"/>
        <v>0.52694610778443118</v>
      </c>
      <c r="N28" s="204">
        <f>IFERROR(VLOOKUP($B28,MMWR_TRAD_AGG_RO_COMP[],N$1,0),"ERROR")</f>
        <v>165</v>
      </c>
      <c r="O28" s="205">
        <f>IFERROR(VLOOKUP($B28,MMWR_TRAD_AGG_RO_COMP[],O$1,0),"ERROR")</f>
        <v>113</v>
      </c>
      <c r="P28" s="216">
        <f t="shared" si="3"/>
        <v>0.68484848484848482</v>
      </c>
      <c r="Q28" s="201">
        <f>IFERROR(VLOOKUP($B28,MMWR_TRAD_AGG_RO_COMP[],Q$1,0),"ERROR")</f>
        <v>0</v>
      </c>
      <c r="R28" s="201">
        <f>IFERROR(VLOOKUP($B28,MMWR_TRAD_AGG_RO_COMP[],R$1,0),"ERROR")</f>
        <v>8</v>
      </c>
      <c r="S28" s="201">
        <f>IFERROR(VLOOKUP($B28,MMWR_APP_RO[],S$1,0),"ERROR")</f>
        <v>1477</v>
      </c>
      <c r="T28" s="25"/>
    </row>
    <row r="29" spans="1:20" x14ac:dyDescent="0.2">
      <c r="A29" s="107"/>
      <c r="B29" s="108" t="s">
        <v>42</v>
      </c>
      <c r="C29" s="209">
        <f>IFERROR(VLOOKUP($B29,MMWR_TRAD_AGG_RO_COMP[],C$1,0),"ERROR")</f>
        <v>2807</v>
      </c>
      <c r="D29" s="198">
        <f>IFERROR(VLOOKUP($B29,MMWR_TRAD_AGG_RO_COMP[],D$1,0),"ERROR")</f>
        <v>314.30210188810003</v>
      </c>
      <c r="E29" s="195">
        <f>IFERROR(VLOOKUP($B29,MMWR_TRAD_AGG_RO_COMP[],E$1,0),"ERROR")</f>
        <v>7209</v>
      </c>
      <c r="F29" s="191">
        <f>IFERROR(VLOOKUP($B29,MMWR_TRAD_AGG_RO_COMP[],F$1,0),"ERROR")</f>
        <v>1954</v>
      </c>
      <c r="G29" s="216">
        <f t="shared" si="0"/>
        <v>0.27105007629352201</v>
      </c>
      <c r="H29" s="190">
        <f>IFERROR(VLOOKUP($B29,MMWR_TRAD_AGG_RO_COMP[],H$1,0),"ERROR")</f>
        <v>8647</v>
      </c>
      <c r="I29" s="191">
        <f>IFERROR(VLOOKUP($B29,MMWR_TRAD_AGG_RO_COMP[],I$1,0),"ERROR")</f>
        <v>3977</v>
      </c>
      <c r="J29" s="216">
        <f t="shared" si="1"/>
        <v>0.45992829883196484</v>
      </c>
      <c r="K29" s="204">
        <f>IFERROR(VLOOKUP($B29,MMWR_TRAD_AGG_RO_COMP[],K$1,0),"ERROR")</f>
        <v>2391</v>
      </c>
      <c r="L29" s="205">
        <f>IFERROR(VLOOKUP($B29,MMWR_TRAD_AGG_RO_COMP[],L$1,0),"ERROR")</f>
        <v>2049</v>
      </c>
      <c r="M29" s="216">
        <f t="shared" si="2"/>
        <v>0.85696361355081552</v>
      </c>
      <c r="N29" s="204">
        <f>IFERROR(VLOOKUP($B29,MMWR_TRAD_AGG_RO_COMP[],N$1,0),"ERROR")</f>
        <v>1577</v>
      </c>
      <c r="O29" s="205">
        <f>IFERROR(VLOOKUP($B29,MMWR_TRAD_AGG_RO_COMP[],O$1,0),"ERROR")</f>
        <v>597</v>
      </c>
      <c r="P29" s="216">
        <f t="shared" si="3"/>
        <v>0.37856689917564995</v>
      </c>
      <c r="Q29" s="201">
        <f>IFERROR(VLOOKUP($B29,MMWR_TRAD_AGG_RO_COMP[],Q$1,0),"ERROR")</f>
        <v>2</v>
      </c>
      <c r="R29" s="201">
        <f>IFERROR(VLOOKUP($B29,MMWR_TRAD_AGG_RO_COMP[],R$1,0),"ERROR")</f>
        <v>211</v>
      </c>
      <c r="S29" s="201">
        <f>IFERROR(VLOOKUP($B29,MMWR_APP_RO[],S$1,0),"ERROR")</f>
        <v>5816</v>
      </c>
      <c r="T29" s="25"/>
    </row>
    <row r="30" spans="1:20" x14ac:dyDescent="0.2">
      <c r="A30" s="107"/>
      <c r="B30" s="108" t="s">
        <v>43</v>
      </c>
      <c r="C30" s="209">
        <f>IFERROR(VLOOKUP($B30,MMWR_TRAD_AGG_RO_COMP[],C$1,0),"ERROR")</f>
        <v>161</v>
      </c>
      <c r="D30" s="198">
        <f>IFERROR(VLOOKUP($B30,MMWR_TRAD_AGG_RO_COMP[],D$1,0),"ERROR")</f>
        <v>68.527950310600005</v>
      </c>
      <c r="E30" s="195">
        <f>IFERROR(VLOOKUP($B30,MMWR_TRAD_AGG_RO_COMP[],E$1,0),"ERROR")</f>
        <v>777</v>
      </c>
      <c r="F30" s="191">
        <f>IFERROR(VLOOKUP($B30,MMWR_TRAD_AGG_RO_COMP[],F$1,0),"ERROR")</f>
        <v>142</v>
      </c>
      <c r="G30" s="216">
        <f t="shared" si="0"/>
        <v>0.18275418275418276</v>
      </c>
      <c r="H30" s="190">
        <f>IFERROR(VLOOKUP($B30,MMWR_TRAD_AGG_RO_COMP[],H$1,0),"ERROR")</f>
        <v>330</v>
      </c>
      <c r="I30" s="191">
        <f>IFERROR(VLOOKUP($B30,MMWR_TRAD_AGG_RO_COMP[],I$1,0),"ERROR")</f>
        <v>21</v>
      </c>
      <c r="J30" s="216">
        <f t="shared" si="1"/>
        <v>6.363636363636363E-2</v>
      </c>
      <c r="K30" s="204">
        <f>IFERROR(VLOOKUP($B30,MMWR_TRAD_AGG_RO_COMP[],K$1,0),"ERROR")</f>
        <v>127</v>
      </c>
      <c r="L30" s="205">
        <f>IFERROR(VLOOKUP($B30,MMWR_TRAD_AGG_RO_COMP[],L$1,0),"ERROR")</f>
        <v>38</v>
      </c>
      <c r="M30" s="216">
        <f t="shared" si="2"/>
        <v>0.29921259842519687</v>
      </c>
      <c r="N30" s="204">
        <f>IFERROR(VLOOKUP($B30,MMWR_TRAD_AGG_RO_COMP[],N$1,0),"ERROR")</f>
        <v>88</v>
      </c>
      <c r="O30" s="205">
        <f>IFERROR(VLOOKUP($B30,MMWR_TRAD_AGG_RO_COMP[],O$1,0),"ERROR")</f>
        <v>50</v>
      </c>
      <c r="P30" s="216">
        <f t="shared" si="3"/>
        <v>0.56818181818181823</v>
      </c>
      <c r="Q30" s="201">
        <f>IFERROR(VLOOKUP($B30,MMWR_TRAD_AGG_RO_COMP[],Q$1,0),"ERROR")</f>
        <v>0</v>
      </c>
      <c r="R30" s="201">
        <f>IFERROR(VLOOKUP($B30,MMWR_TRAD_AGG_RO_COMP[],R$1,0),"ERROR")</f>
        <v>0</v>
      </c>
      <c r="S30" s="201">
        <f>IFERROR(VLOOKUP($B30,MMWR_APP_RO[],S$1,0),"ERROR")</f>
        <v>599</v>
      </c>
      <c r="T30" s="25"/>
    </row>
    <row r="31" spans="1:20" x14ac:dyDescent="0.2">
      <c r="A31" s="107"/>
      <c r="B31" s="108" t="s">
        <v>48</v>
      </c>
      <c r="C31" s="209">
        <f>IFERROR(VLOOKUP($B31,MMWR_TRAD_AGG_RO_COMP[],C$1,0),"ERROR")</f>
        <v>6272</v>
      </c>
      <c r="D31" s="198">
        <f>IFERROR(VLOOKUP($B31,MMWR_TRAD_AGG_RO_COMP[],D$1,0),"ERROR")</f>
        <v>563.04846938779997</v>
      </c>
      <c r="E31" s="195">
        <f>IFERROR(VLOOKUP($B31,MMWR_TRAD_AGG_RO_COMP[],E$1,0),"ERROR")</f>
        <v>4308</v>
      </c>
      <c r="F31" s="191">
        <f>IFERROR(VLOOKUP($B31,MMWR_TRAD_AGG_RO_COMP[],F$1,0),"ERROR")</f>
        <v>897</v>
      </c>
      <c r="G31" s="216">
        <f t="shared" si="0"/>
        <v>0.20821727019498606</v>
      </c>
      <c r="H31" s="190">
        <f>IFERROR(VLOOKUP($B31,MMWR_TRAD_AGG_RO_COMP[],H$1,0),"ERROR")</f>
        <v>9255</v>
      </c>
      <c r="I31" s="191">
        <f>IFERROR(VLOOKUP($B31,MMWR_TRAD_AGG_RO_COMP[],I$1,0),"ERROR")</f>
        <v>7008</v>
      </c>
      <c r="J31" s="216">
        <f t="shared" si="1"/>
        <v>0.7572123176661264</v>
      </c>
      <c r="K31" s="204">
        <f>IFERROR(VLOOKUP($B31,MMWR_TRAD_AGG_RO_COMP[],K$1,0),"ERROR")</f>
        <v>2119</v>
      </c>
      <c r="L31" s="205">
        <f>IFERROR(VLOOKUP($B31,MMWR_TRAD_AGG_RO_COMP[],L$1,0),"ERROR")</f>
        <v>1572</v>
      </c>
      <c r="M31" s="216">
        <f t="shared" si="2"/>
        <v>0.74185936762623883</v>
      </c>
      <c r="N31" s="204">
        <f>IFERROR(VLOOKUP($B31,MMWR_TRAD_AGG_RO_COMP[],N$1,0),"ERROR")</f>
        <v>2262</v>
      </c>
      <c r="O31" s="205">
        <f>IFERROR(VLOOKUP($B31,MMWR_TRAD_AGG_RO_COMP[],O$1,0),"ERROR")</f>
        <v>1632</v>
      </c>
      <c r="P31" s="216">
        <f t="shared" si="3"/>
        <v>0.72148541114058351</v>
      </c>
      <c r="Q31" s="201">
        <f>IFERROR(VLOOKUP($B31,MMWR_TRAD_AGG_RO_COMP[],Q$1,0),"ERROR")</f>
        <v>1</v>
      </c>
      <c r="R31" s="201">
        <f>IFERROR(VLOOKUP($B31,MMWR_TRAD_AGG_RO_COMP[],R$1,0),"ERROR")</f>
        <v>226</v>
      </c>
      <c r="S31" s="201">
        <f>IFERROR(VLOOKUP($B31,MMWR_APP_RO[],S$1,0),"ERROR")</f>
        <v>8004</v>
      </c>
      <c r="T31" s="25"/>
    </row>
    <row r="32" spans="1:20" x14ac:dyDescent="0.2">
      <c r="A32" s="107"/>
      <c r="B32" s="108" t="s">
        <v>50</v>
      </c>
      <c r="C32" s="209">
        <f>IFERROR(VLOOKUP($B32,MMWR_TRAD_AGG_RO_COMP[],C$1,0),"ERROR")</f>
        <v>1696</v>
      </c>
      <c r="D32" s="198">
        <f>IFERROR(VLOOKUP($B32,MMWR_TRAD_AGG_RO_COMP[],D$1,0),"ERROR")</f>
        <v>132.92983490570001</v>
      </c>
      <c r="E32" s="195">
        <f>IFERROR(VLOOKUP($B32,MMWR_TRAD_AGG_RO_COMP[],E$1,0),"ERROR")</f>
        <v>2011</v>
      </c>
      <c r="F32" s="191">
        <f>IFERROR(VLOOKUP($B32,MMWR_TRAD_AGG_RO_COMP[],F$1,0),"ERROR")</f>
        <v>279</v>
      </c>
      <c r="G32" s="216">
        <f t="shared" si="0"/>
        <v>0.13873694679264048</v>
      </c>
      <c r="H32" s="190">
        <f>IFERROR(VLOOKUP($B32,MMWR_TRAD_AGG_RO_COMP[],H$1,0),"ERROR")</f>
        <v>2739</v>
      </c>
      <c r="I32" s="191">
        <f>IFERROR(VLOOKUP($B32,MMWR_TRAD_AGG_RO_COMP[],I$1,0),"ERROR")</f>
        <v>994</v>
      </c>
      <c r="J32" s="216">
        <f t="shared" si="1"/>
        <v>0.3629061701350858</v>
      </c>
      <c r="K32" s="204">
        <f>IFERROR(VLOOKUP($B32,MMWR_TRAD_AGG_RO_COMP[],K$1,0),"ERROR")</f>
        <v>841</v>
      </c>
      <c r="L32" s="205">
        <f>IFERROR(VLOOKUP($B32,MMWR_TRAD_AGG_RO_COMP[],L$1,0),"ERROR")</f>
        <v>603</v>
      </c>
      <c r="M32" s="216">
        <f t="shared" si="2"/>
        <v>0.71700356718192626</v>
      </c>
      <c r="N32" s="204">
        <f>IFERROR(VLOOKUP($B32,MMWR_TRAD_AGG_RO_COMP[],N$1,0),"ERROR")</f>
        <v>669</v>
      </c>
      <c r="O32" s="205">
        <f>IFERROR(VLOOKUP($B32,MMWR_TRAD_AGG_RO_COMP[],O$1,0),"ERROR")</f>
        <v>365</v>
      </c>
      <c r="P32" s="216">
        <f t="shared" si="3"/>
        <v>0.54559043348281011</v>
      </c>
      <c r="Q32" s="201">
        <f>IFERROR(VLOOKUP($B32,MMWR_TRAD_AGG_RO_COMP[],Q$1,0),"ERROR")</f>
        <v>1</v>
      </c>
      <c r="R32" s="201">
        <f>IFERROR(VLOOKUP($B32,MMWR_TRAD_AGG_RO_COMP[],R$1,0),"ERROR")</f>
        <v>16</v>
      </c>
      <c r="S32" s="201">
        <f>IFERROR(VLOOKUP($B32,MMWR_APP_RO[],S$1,0),"ERROR")</f>
        <v>1251</v>
      </c>
      <c r="T32" s="25"/>
    </row>
    <row r="33" spans="1:20" x14ac:dyDescent="0.2">
      <c r="A33" s="107"/>
      <c r="B33" s="108" t="s">
        <v>56</v>
      </c>
      <c r="C33" s="209">
        <f>IFERROR(VLOOKUP($B33,MMWR_TRAD_AGG_RO_COMP[],C$1,0),"ERROR")</f>
        <v>4574</v>
      </c>
      <c r="D33" s="198">
        <f>IFERROR(VLOOKUP($B33,MMWR_TRAD_AGG_RO_COMP[],D$1,0),"ERROR")</f>
        <v>181.2330564058</v>
      </c>
      <c r="E33" s="195">
        <f>IFERROR(VLOOKUP($B33,MMWR_TRAD_AGG_RO_COMP[],E$1,0),"ERROR")</f>
        <v>5882</v>
      </c>
      <c r="F33" s="191">
        <f>IFERROR(VLOOKUP($B33,MMWR_TRAD_AGG_RO_COMP[],F$1,0),"ERROR")</f>
        <v>890</v>
      </c>
      <c r="G33" s="216">
        <f t="shared" si="0"/>
        <v>0.15130907854471268</v>
      </c>
      <c r="H33" s="190">
        <f>IFERROR(VLOOKUP($B33,MMWR_TRAD_AGG_RO_COMP[],H$1,0),"ERROR")</f>
        <v>6126</v>
      </c>
      <c r="I33" s="191">
        <f>IFERROR(VLOOKUP($B33,MMWR_TRAD_AGG_RO_COMP[],I$1,0),"ERROR")</f>
        <v>2607</v>
      </c>
      <c r="J33" s="216">
        <f t="shared" si="1"/>
        <v>0.42556317335945154</v>
      </c>
      <c r="K33" s="204">
        <f>IFERROR(VLOOKUP($B33,MMWR_TRAD_AGG_RO_COMP[],K$1,0),"ERROR")</f>
        <v>654</v>
      </c>
      <c r="L33" s="205">
        <f>IFERROR(VLOOKUP($B33,MMWR_TRAD_AGG_RO_COMP[],L$1,0),"ERROR")</f>
        <v>444</v>
      </c>
      <c r="M33" s="216">
        <f t="shared" si="2"/>
        <v>0.67889908256880738</v>
      </c>
      <c r="N33" s="204">
        <f>IFERROR(VLOOKUP($B33,MMWR_TRAD_AGG_RO_COMP[],N$1,0),"ERROR")</f>
        <v>642</v>
      </c>
      <c r="O33" s="205">
        <f>IFERROR(VLOOKUP($B33,MMWR_TRAD_AGG_RO_COMP[],O$1,0),"ERROR")</f>
        <v>336</v>
      </c>
      <c r="P33" s="216">
        <f t="shared" si="3"/>
        <v>0.52336448598130836</v>
      </c>
      <c r="Q33" s="201">
        <f>IFERROR(VLOOKUP($B33,MMWR_TRAD_AGG_RO_COMP[],Q$1,0),"ERROR")</f>
        <v>8410</v>
      </c>
      <c r="R33" s="201">
        <f>IFERROR(VLOOKUP($B33,MMWR_TRAD_AGG_RO_COMP[],R$1,0),"ERROR")</f>
        <v>0</v>
      </c>
      <c r="S33" s="201">
        <f>IFERROR(VLOOKUP($B33,MMWR_APP_RO[],S$1,0),"ERROR")</f>
        <v>3194</v>
      </c>
      <c r="T33" s="25"/>
    </row>
    <row r="34" spans="1:20" x14ac:dyDescent="0.2">
      <c r="A34" s="107"/>
      <c r="B34" s="108" t="s">
        <v>74</v>
      </c>
      <c r="C34" s="209">
        <f>IFERROR(VLOOKUP($B34,MMWR_TRAD_AGG_RO_COMP[],C$1,0),"ERROR")</f>
        <v>241</v>
      </c>
      <c r="D34" s="198">
        <f>IFERROR(VLOOKUP($B34,MMWR_TRAD_AGG_RO_COMP[],D$1,0),"ERROR")</f>
        <v>93.443983402499995</v>
      </c>
      <c r="E34" s="195">
        <f>IFERROR(VLOOKUP($B34,MMWR_TRAD_AGG_RO_COMP[],E$1,0),"ERROR")</f>
        <v>971</v>
      </c>
      <c r="F34" s="191">
        <f>IFERROR(VLOOKUP($B34,MMWR_TRAD_AGG_RO_COMP[],F$1,0),"ERROR")</f>
        <v>224</v>
      </c>
      <c r="G34" s="216">
        <f t="shared" si="0"/>
        <v>0.23069001029866118</v>
      </c>
      <c r="H34" s="190">
        <f>IFERROR(VLOOKUP($B34,MMWR_TRAD_AGG_RO_COMP[],H$1,0),"ERROR")</f>
        <v>480</v>
      </c>
      <c r="I34" s="191">
        <f>IFERROR(VLOOKUP($B34,MMWR_TRAD_AGG_RO_COMP[],I$1,0),"ERROR")</f>
        <v>96</v>
      </c>
      <c r="J34" s="216">
        <f t="shared" si="1"/>
        <v>0.2</v>
      </c>
      <c r="K34" s="204">
        <f>IFERROR(VLOOKUP($B34,MMWR_TRAD_AGG_RO_COMP[],K$1,0),"ERROR")</f>
        <v>320</v>
      </c>
      <c r="L34" s="205">
        <f>IFERROR(VLOOKUP($B34,MMWR_TRAD_AGG_RO_COMP[],L$1,0),"ERROR")</f>
        <v>127</v>
      </c>
      <c r="M34" s="216">
        <f t="shared" si="2"/>
        <v>0.39687499999999998</v>
      </c>
      <c r="N34" s="204">
        <f>IFERROR(VLOOKUP($B34,MMWR_TRAD_AGG_RO_COMP[],N$1,0),"ERROR")</f>
        <v>36</v>
      </c>
      <c r="O34" s="205">
        <f>IFERROR(VLOOKUP($B34,MMWR_TRAD_AGG_RO_COMP[],O$1,0),"ERROR")</f>
        <v>29</v>
      </c>
      <c r="P34" s="216">
        <f t="shared" si="3"/>
        <v>0.80555555555555558</v>
      </c>
      <c r="Q34" s="201">
        <f>IFERROR(VLOOKUP($B34,MMWR_TRAD_AGG_RO_COMP[],Q$1,0),"ERROR")</f>
        <v>0</v>
      </c>
      <c r="R34" s="201">
        <f>IFERROR(VLOOKUP($B34,MMWR_TRAD_AGG_RO_COMP[],R$1,0),"ERROR")</f>
        <v>0</v>
      </c>
      <c r="S34" s="201">
        <f>IFERROR(VLOOKUP($B34,MMWR_APP_RO[],S$1,0),"ERROR")</f>
        <v>275</v>
      </c>
      <c r="T34" s="25"/>
    </row>
    <row r="35" spans="1:20" x14ac:dyDescent="0.2">
      <c r="A35" s="107"/>
      <c r="B35" s="108" t="s">
        <v>75</v>
      </c>
      <c r="C35" s="209">
        <f>IFERROR(VLOOKUP($B35,MMWR_TRAD_AGG_RO_COMP[],C$1,0),"ERROR")</f>
        <v>3684</v>
      </c>
      <c r="D35" s="198">
        <f>IFERROR(VLOOKUP($B35,MMWR_TRAD_AGG_RO_COMP[],D$1,0),"ERROR")</f>
        <v>195.24619978280001</v>
      </c>
      <c r="E35" s="195">
        <f>IFERROR(VLOOKUP($B35,MMWR_TRAD_AGG_RO_COMP[],E$1,0),"ERROR")</f>
        <v>5628</v>
      </c>
      <c r="F35" s="191">
        <f>IFERROR(VLOOKUP($B35,MMWR_TRAD_AGG_RO_COMP[],F$1,0),"ERROR")</f>
        <v>1033</v>
      </c>
      <c r="G35" s="216">
        <f t="shared" si="0"/>
        <v>0.18354655294953803</v>
      </c>
      <c r="H35" s="190">
        <f>IFERROR(VLOOKUP($B35,MMWR_TRAD_AGG_RO_COMP[],H$1,0),"ERROR")</f>
        <v>5306</v>
      </c>
      <c r="I35" s="191">
        <f>IFERROR(VLOOKUP($B35,MMWR_TRAD_AGG_RO_COMP[],I$1,0),"ERROR")</f>
        <v>2623</v>
      </c>
      <c r="J35" s="216">
        <f t="shared" si="1"/>
        <v>0.49434602336977007</v>
      </c>
      <c r="K35" s="204">
        <f>IFERROR(VLOOKUP($B35,MMWR_TRAD_AGG_RO_COMP[],K$1,0),"ERROR")</f>
        <v>2041</v>
      </c>
      <c r="L35" s="205">
        <f>IFERROR(VLOOKUP($B35,MMWR_TRAD_AGG_RO_COMP[],L$1,0),"ERROR")</f>
        <v>1727</v>
      </c>
      <c r="M35" s="216">
        <f t="shared" si="2"/>
        <v>0.84615384615384615</v>
      </c>
      <c r="N35" s="204">
        <f>IFERROR(VLOOKUP($B35,MMWR_TRAD_AGG_RO_COMP[],N$1,0),"ERROR")</f>
        <v>1865</v>
      </c>
      <c r="O35" s="205">
        <f>IFERROR(VLOOKUP($B35,MMWR_TRAD_AGG_RO_COMP[],O$1,0),"ERROR")</f>
        <v>1630</v>
      </c>
      <c r="P35" s="216">
        <f t="shared" si="3"/>
        <v>0.87399463806970512</v>
      </c>
      <c r="Q35" s="201">
        <f>IFERROR(VLOOKUP($B35,MMWR_TRAD_AGG_RO_COMP[],Q$1,0),"ERROR")</f>
        <v>1</v>
      </c>
      <c r="R35" s="201">
        <f>IFERROR(VLOOKUP($B35,MMWR_TRAD_AGG_RO_COMP[],R$1,0),"ERROR")</f>
        <v>39</v>
      </c>
      <c r="S35" s="201">
        <f>IFERROR(VLOOKUP($B35,MMWR_APP_RO[],S$1,0),"ERROR")</f>
        <v>6233</v>
      </c>
      <c r="T35" s="25"/>
    </row>
    <row r="36" spans="1:20" x14ac:dyDescent="0.2">
      <c r="A36" s="28"/>
      <c r="B36" s="108" t="s">
        <v>76</v>
      </c>
      <c r="C36" s="219">
        <f>IFERROR(VLOOKUP($B36,MMWR_TRAD_AGG_RO_COMP[],C$1,0),"ERROR")</f>
        <v>3457</v>
      </c>
      <c r="D36" s="220">
        <f>IFERROR(VLOOKUP($B36,MMWR_TRAD_AGG_RO_COMP[],D$1,0),"ERROR")</f>
        <v>145.17095747760001</v>
      </c>
      <c r="E36" s="221">
        <f>IFERROR(VLOOKUP($B36,MMWR_TRAD_AGG_RO_COMP[],E$1,0),"ERROR")</f>
        <v>10359</v>
      </c>
      <c r="F36" s="222">
        <f>IFERROR(VLOOKUP($B36,MMWR_TRAD_AGG_RO_COMP[],F$1,0),"ERROR")</f>
        <v>1512</v>
      </c>
      <c r="G36" s="223">
        <f t="shared" si="0"/>
        <v>0.14596003475238922</v>
      </c>
      <c r="H36" s="224">
        <f>IFERROR(VLOOKUP($B36,MMWR_TRAD_AGG_RO_COMP[],H$1,0),"ERROR")</f>
        <v>9365</v>
      </c>
      <c r="I36" s="222">
        <f>IFERROR(VLOOKUP($B36,MMWR_TRAD_AGG_RO_COMP[],I$1,0),"ERROR")</f>
        <v>4101</v>
      </c>
      <c r="J36" s="223">
        <f t="shared" si="1"/>
        <v>0.43790710090763479</v>
      </c>
      <c r="K36" s="225">
        <f>IFERROR(VLOOKUP($B36,MMWR_TRAD_AGG_RO_COMP[],K$1,0),"ERROR")</f>
        <v>1999</v>
      </c>
      <c r="L36" s="226">
        <f>IFERROR(VLOOKUP($B36,MMWR_TRAD_AGG_RO_COMP[],L$1,0),"ERROR")</f>
        <v>870</v>
      </c>
      <c r="M36" s="223">
        <f t="shared" si="2"/>
        <v>0.43521760880440219</v>
      </c>
      <c r="N36" s="225">
        <f>IFERROR(VLOOKUP($B36,MMWR_TRAD_AGG_RO_COMP[],N$1,0),"ERROR")</f>
        <v>1025</v>
      </c>
      <c r="O36" s="226">
        <f>IFERROR(VLOOKUP($B36,MMWR_TRAD_AGG_RO_COMP[],O$1,0),"ERROR")</f>
        <v>666</v>
      </c>
      <c r="P36" s="223">
        <f t="shared" si="3"/>
        <v>0.64975609756097563</v>
      </c>
      <c r="Q36" s="227">
        <f>IFERROR(VLOOKUP($B36,MMWR_TRAD_AGG_RO_COMP[],Q$1,0),"ERROR")</f>
        <v>28</v>
      </c>
      <c r="R36" s="227">
        <f>IFERROR(VLOOKUP($B36,MMWR_TRAD_AGG_RO_COMP[],R$1,0),"ERROR")</f>
        <v>0</v>
      </c>
      <c r="S36" s="201">
        <f>IFERROR(VLOOKUP($B36,MMWR_APP_RO[],S$1,0),"ERROR")</f>
        <v>4060</v>
      </c>
      <c r="T36" s="28"/>
    </row>
    <row r="37" spans="1:20" x14ac:dyDescent="0.2">
      <c r="A37" s="28"/>
      <c r="B37" s="116" t="s">
        <v>81</v>
      </c>
      <c r="C37" s="228">
        <f>IFERROR(VLOOKUP($B37,MMWR_TRAD_AGG_RO_COMP[],C$1,0),"ERROR")</f>
        <v>1521</v>
      </c>
      <c r="D37" s="229">
        <f>IFERROR(VLOOKUP($B37,MMWR_TRAD_AGG_RO_COMP[],D$1,0),"ERROR")</f>
        <v>192.59894806049999</v>
      </c>
      <c r="E37" s="230">
        <f>IFERROR(VLOOKUP($B37,MMWR_TRAD_AGG_RO_COMP[],E$1,0),"ERROR")</f>
        <v>2056</v>
      </c>
      <c r="F37" s="231">
        <f>IFERROR(VLOOKUP($B37,MMWR_TRAD_AGG_RO_COMP[],F$1,0),"ERROR")</f>
        <v>363</v>
      </c>
      <c r="G37" s="232">
        <f t="shared" si="0"/>
        <v>0.17655642023346305</v>
      </c>
      <c r="H37" s="233">
        <f>IFERROR(VLOOKUP($B37,MMWR_TRAD_AGG_RO_COMP[],H$1,0),"ERROR")</f>
        <v>2154</v>
      </c>
      <c r="I37" s="231">
        <f>IFERROR(VLOOKUP($B37,MMWR_TRAD_AGG_RO_COMP[],I$1,0),"ERROR")</f>
        <v>1091</v>
      </c>
      <c r="J37" s="232">
        <f t="shared" si="1"/>
        <v>0.50649953574744666</v>
      </c>
      <c r="K37" s="234">
        <f>IFERROR(VLOOKUP($B37,MMWR_TRAD_AGG_RO_COMP[],K$1,0),"ERROR")</f>
        <v>971</v>
      </c>
      <c r="L37" s="235">
        <f>IFERROR(VLOOKUP($B37,MMWR_TRAD_AGG_RO_COMP[],L$1,0),"ERROR")</f>
        <v>497</v>
      </c>
      <c r="M37" s="232">
        <f t="shared" si="2"/>
        <v>0.51184346035015449</v>
      </c>
      <c r="N37" s="234">
        <f>IFERROR(VLOOKUP($B37,MMWR_TRAD_AGG_RO_COMP[],N$1,0),"ERROR")</f>
        <v>254</v>
      </c>
      <c r="O37" s="235">
        <f>IFERROR(VLOOKUP($B37,MMWR_TRAD_AGG_RO_COMP[],O$1,0),"ERROR")</f>
        <v>149</v>
      </c>
      <c r="P37" s="232">
        <f t="shared" si="3"/>
        <v>0.58661417322834641</v>
      </c>
      <c r="Q37" s="236">
        <f>IFERROR(VLOOKUP($B37,MMWR_TRAD_AGG_RO_COMP[],Q$1,0),"ERROR")</f>
        <v>0</v>
      </c>
      <c r="R37" s="236">
        <f>IFERROR(VLOOKUP($B37,MMWR_TRAD_AGG_RO_COMP[],R$1,0),"ERROR")</f>
        <v>6</v>
      </c>
      <c r="S37" s="201">
        <f>IFERROR(VLOOKUP($B37,MMWR_APP_RO[],S$1,0),"ERROR")</f>
        <v>1435</v>
      </c>
      <c r="T37" s="28"/>
    </row>
    <row r="38" spans="1:20" x14ac:dyDescent="0.2">
      <c r="A38" s="28"/>
      <c r="B38" s="101" t="s">
        <v>385</v>
      </c>
      <c r="C38" s="212">
        <f>IFERROR(VLOOKUP($B38,MMWR_TRAD_AGG_DISTRICT_COMP[],C$1,0),"ERROR")</f>
        <v>44578</v>
      </c>
      <c r="D38" s="197">
        <f>IFERROR(VLOOKUP($B38,MMWR_TRAD_AGG_DISTRICT_COMP[],D$1,0),"ERROR")</f>
        <v>361.65402216339999</v>
      </c>
      <c r="E38" s="213">
        <f>IFERROR(VLOOKUP($B38,MMWR_TRAD_AGG_DISTRICT_COMP[],E$1,0),"ERROR")</f>
        <v>61557</v>
      </c>
      <c r="F38" s="218">
        <f>IFERROR(VLOOKUP($B38,MMWR_TRAD_AGG_DISTRICT_COMP[],F$1,0),"ERROR")</f>
        <v>14223</v>
      </c>
      <c r="G38" s="214">
        <f t="shared" si="0"/>
        <v>0.23105414493883716</v>
      </c>
      <c r="H38" s="218">
        <f>IFERROR(VLOOKUP($B38,MMWR_TRAD_AGG_DISTRICT_COMP[],H$1,0),"ERROR")</f>
        <v>68135</v>
      </c>
      <c r="I38" s="218">
        <f>IFERROR(VLOOKUP($B38,MMWR_TRAD_AGG_DISTRICT_COMP[],I$1,0),"ERROR")</f>
        <v>43069</v>
      </c>
      <c r="J38" s="214">
        <f t="shared" si="1"/>
        <v>0.63211271739928088</v>
      </c>
      <c r="K38" s="212">
        <f>IFERROR(VLOOKUP($B38,MMWR_TRAD_AGG_DISTRICT_COMP[],K$1,0),"ERROR")</f>
        <v>19549</v>
      </c>
      <c r="L38" s="212">
        <f>IFERROR(VLOOKUP($B38,MMWR_TRAD_AGG_DISTRICT_COMP[],L$1,0),"ERROR")</f>
        <v>14143</v>
      </c>
      <c r="M38" s="214">
        <f t="shared" si="2"/>
        <v>0.72346411581155046</v>
      </c>
      <c r="N38" s="212">
        <f>IFERROR(VLOOKUP($B38,MMWR_TRAD_AGG_DISTRICT_COMP[],N$1,0),"ERROR")</f>
        <v>16748</v>
      </c>
      <c r="O38" s="212">
        <f>IFERROR(VLOOKUP($B38,MMWR_TRAD_AGG_DISTRICT_COMP[],O$1,0),"ERROR")</f>
        <v>9546</v>
      </c>
      <c r="P38" s="214">
        <f t="shared" si="3"/>
        <v>0.56997850489610702</v>
      </c>
      <c r="Q38" s="212">
        <f>IFERROR(VLOOKUP($B38,MMWR_TRAD_AGG_DISTRICT_COMP[],Q$1,0),"ERROR")</f>
        <v>52</v>
      </c>
      <c r="R38" s="215">
        <f>IFERROR(VLOOKUP($B38,MMWR_TRAD_AGG_DISTRICT_COMP[],R$1,0),"ERROR")</f>
        <v>1135</v>
      </c>
      <c r="S38" s="215">
        <f>IFERROR(VLOOKUP($B38,MMWR_APP_RO[],S$1,0),"ERROR")</f>
        <v>68149</v>
      </c>
      <c r="T38" s="28"/>
    </row>
    <row r="39" spans="1:20" x14ac:dyDescent="0.2">
      <c r="A39" s="28"/>
      <c r="B39" s="108" t="s">
        <v>36</v>
      </c>
      <c r="C39" s="219">
        <f>IFERROR(VLOOKUP($B39,MMWR_TRAD_AGG_RO_COMP[],C$1,0),"ERROR")</f>
        <v>260</v>
      </c>
      <c r="D39" s="220">
        <f>IFERROR(VLOOKUP($B39,MMWR_TRAD_AGG_RO_COMP[],D$1,0),"ERROR")</f>
        <v>224.92692307690001</v>
      </c>
      <c r="E39" s="221">
        <f>IFERROR(VLOOKUP($B39,MMWR_TRAD_AGG_RO_COMP[],E$1,0),"ERROR")</f>
        <v>614</v>
      </c>
      <c r="F39" s="222">
        <f>IFERROR(VLOOKUP($B39,MMWR_TRAD_AGG_RO_COMP[],F$1,0),"ERROR")</f>
        <v>84</v>
      </c>
      <c r="G39" s="223">
        <f t="shared" si="0"/>
        <v>0.13680781758957655</v>
      </c>
      <c r="H39" s="224">
        <f>IFERROR(VLOOKUP($B39,MMWR_TRAD_AGG_RO_COMP[],H$1,0),"ERROR")</f>
        <v>465</v>
      </c>
      <c r="I39" s="222">
        <f>IFERROR(VLOOKUP($B39,MMWR_TRAD_AGG_RO_COMP[],I$1,0),"ERROR")</f>
        <v>237</v>
      </c>
      <c r="J39" s="223">
        <f t="shared" si="1"/>
        <v>0.50967741935483868</v>
      </c>
      <c r="K39" s="225">
        <f>IFERROR(VLOOKUP($B39,MMWR_TRAD_AGG_RO_COMP[],K$1,0),"ERROR")</f>
        <v>160</v>
      </c>
      <c r="L39" s="226">
        <f>IFERROR(VLOOKUP($B39,MMWR_TRAD_AGG_RO_COMP[],L$1,0),"ERROR")</f>
        <v>96</v>
      </c>
      <c r="M39" s="223">
        <f t="shared" si="2"/>
        <v>0.6</v>
      </c>
      <c r="N39" s="225">
        <f>IFERROR(VLOOKUP($B39,MMWR_TRAD_AGG_RO_COMP[],N$1,0),"ERROR")</f>
        <v>108</v>
      </c>
      <c r="O39" s="226">
        <f>IFERROR(VLOOKUP($B39,MMWR_TRAD_AGG_RO_COMP[],O$1,0),"ERROR")</f>
        <v>55</v>
      </c>
      <c r="P39" s="223">
        <f t="shared" si="3"/>
        <v>0.5092592592592593</v>
      </c>
      <c r="Q39" s="227">
        <f>IFERROR(VLOOKUP($B39,MMWR_TRAD_AGG_RO_COMP[],Q$1,0),"ERROR")</f>
        <v>2</v>
      </c>
      <c r="R39" s="227">
        <f>IFERROR(VLOOKUP($B39,MMWR_TRAD_AGG_RO_COMP[],R$1,0),"ERROR")</f>
        <v>4</v>
      </c>
      <c r="S39" s="201">
        <f>IFERROR(VLOOKUP($B39,MMWR_APP_RO[],S$1,0),"ERROR")</f>
        <v>220</v>
      </c>
      <c r="T39" s="28"/>
    </row>
    <row r="40" spans="1:20" x14ac:dyDescent="0.2">
      <c r="A40" s="28"/>
      <c r="B40" s="108" t="s">
        <v>40</v>
      </c>
      <c r="C40" s="219">
        <f>IFERROR(VLOOKUP($B40,MMWR_TRAD_AGG_RO_COMP[],C$1,0),"ERROR")</f>
        <v>6376</v>
      </c>
      <c r="D40" s="220">
        <f>IFERROR(VLOOKUP($B40,MMWR_TRAD_AGG_RO_COMP[],D$1,0),"ERROR")</f>
        <v>444.76207653699998</v>
      </c>
      <c r="E40" s="221">
        <f>IFERROR(VLOOKUP($B40,MMWR_TRAD_AGG_RO_COMP[],E$1,0),"ERROR")</f>
        <v>7407</v>
      </c>
      <c r="F40" s="222">
        <f>IFERROR(VLOOKUP($B40,MMWR_TRAD_AGG_RO_COMP[],F$1,0),"ERROR")</f>
        <v>2584</v>
      </c>
      <c r="G40" s="223">
        <f t="shared" si="0"/>
        <v>0.34885918725529902</v>
      </c>
      <c r="H40" s="224">
        <f>IFERROR(VLOOKUP($B40,MMWR_TRAD_AGG_RO_COMP[],H$1,0),"ERROR")</f>
        <v>8788</v>
      </c>
      <c r="I40" s="222">
        <f>IFERROR(VLOOKUP($B40,MMWR_TRAD_AGG_RO_COMP[],I$1,0),"ERROR")</f>
        <v>5942</v>
      </c>
      <c r="J40" s="223">
        <f t="shared" si="1"/>
        <v>0.67614929449248973</v>
      </c>
      <c r="K40" s="225">
        <f>IFERROR(VLOOKUP($B40,MMWR_TRAD_AGG_RO_COMP[],K$1,0),"ERROR")</f>
        <v>3492</v>
      </c>
      <c r="L40" s="226">
        <f>IFERROR(VLOOKUP($B40,MMWR_TRAD_AGG_RO_COMP[],L$1,0),"ERROR")</f>
        <v>2840</v>
      </c>
      <c r="M40" s="223">
        <f t="shared" si="2"/>
        <v>0.81328751431844215</v>
      </c>
      <c r="N40" s="225">
        <f>IFERROR(VLOOKUP($B40,MMWR_TRAD_AGG_RO_COMP[],N$1,0),"ERROR")</f>
        <v>715</v>
      </c>
      <c r="O40" s="226">
        <f>IFERROR(VLOOKUP($B40,MMWR_TRAD_AGG_RO_COMP[],O$1,0),"ERROR")</f>
        <v>497</v>
      </c>
      <c r="P40" s="223">
        <f t="shared" si="3"/>
        <v>0.69510489510489515</v>
      </c>
      <c r="Q40" s="227">
        <f>IFERROR(VLOOKUP($B40,MMWR_TRAD_AGG_RO_COMP[],Q$1,0),"ERROR")</f>
        <v>0</v>
      </c>
      <c r="R40" s="227">
        <f>IFERROR(VLOOKUP($B40,MMWR_TRAD_AGG_RO_COMP[],R$1,0),"ERROR")</f>
        <v>55</v>
      </c>
      <c r="S40" s="201">
        <f>IFERROR(VLOOKUP($B40,MMWR_APP_RO[],S$1,0),"ERROR")</f>
        <v>6554</v>
      </c>
      <c r="T40" s="28"/>
    </row>
    <row r="41" spans="1:20" x14ac:dyDescent="0.2">
      <c r="A41" s="28"/>
      <c r="B41" s="108" t="s">
        <v>181</v>
      </c>
      <c r="C41" s="219">
        <f>IFERROR(VLOOKUP($B41,MMWR_TRAD_AGG_RO_COMP[],C$1,0),"ERROR")</f>
        <v>336</v>
      </c>
      <c r="D41" s="220">
        <f>IFERROR(VLOOKUP($B41,MMWR_TRAD_AGG_RO_COMP[],D$1,0),"ERROR")</f>
        <v>147.5178571429</v>
      </c>
      <c r="E41" s="221">
        <f>IFERROR(VLOOKUP($B41,MMWR_TRAD_AGG_RO_COMP[],E$1,0),"ERROR")</f>
        <v>585</v>
      </c>
      <c r="F41" s="222">
        <f>IFERROR(VLOOKUP($B41,MMWR_TRAD_AGG_RO_COMP[],F$1,0),"ERROR")</f>
        <v>42</v>
      </c>
      <c r="G41" s="223">
        <f t="shared" si="0"/>
        <v>7.179487179487179E-2</v>
      </c>
      <c r="H41" s="224">
        <f>IFERROR(VLOOKUP($B41,MMWR_TRAD_AGG_RO_COMP[],H$1,0),"ERROR")</f>
        <v>592</v>
      </c>
      <c r="I41" s="222">
        <f>IFERROR(VLOOKUP($B41,MMWR_TRAD_AGG_RO_COMP[],I$1,0),"ERROR")</f>
        <v>139</v>
      </c>
      <c r="J41" s="223">
        <f t="shared" si="1"/>
        <v>0.23479729729729729</v>
      </c>
      <c r="K41" s="225">
        <f>IFERROR(VLOOKUP($B41,MMWR_TRAD_AGG_RO_COMP[],K$1,0),"ERROR")</f>
        <v>450</v>
      </c>
      <c r="L41" s="226">
        <f>IFERROR(VLOOKUP($B41,MMWR_TRAD_AGG_RO_COMP[],L$1,0),"ERROR")</f>
        <v>275</v>
      </c>
      <c r="M41" s="223">
        <f t="shared" si="2"/>
        <v>0.61111111111111116</v>
      </c>
      <c r="N41" s="225">
        <f>IFERROR(VLOOKUP($B41,MMWR_TRAD_AGG_RO_COMP[],N$1,0),"ERROR")</f>
        <v>210</v>
      </c>
      <c r="O41" s="226">
        <f>IFERROR(VLOOKUP($B41,MMWR_TRAD_AGG_RO_COMP[],O$1,0),"ERROR")</f>
        <v>103</v>
      </c>
      <c r="P41" s="223">
        <f t="shared" si="3"/>
        <v>0.49047619047619045</v>
      </c>
      <c r="Q41" s="227">
        <f>IFERROR(VLOOKUP($B41,MMWR_TRAD_AGG_RO_COMP[],Q$1,0),"ERROR")</f>
        <v>0</v>
      </c>
      <c r="R41" s="227">
        <f>IFERROR(VLOOKUP($B41,MMWR_TRAD_AGG_RO_COMP[],R$1,0),"ERROR")</f>
        <v>4</v>
      </c>
      <c r="S41" s="201">
        <f>IFERROR(VLOOKUP($B41,MMWR_APP_RO[],S$1,0),"ERROR")</f>
        <v>297</v>
      </c>
      <c r="T41" s="28"/>
    </row>
    <row r="42" spans="1:20" x14ac:dyDescent="0.2">
      <c r="A42" s="28"/>
      <c r="B42" s="108" t="s">
        <v>46</v>
      </c>
      <c r="C42" s="219">
        <f>IFERROR(VLOOKUP($B42,MMWR_TRAD_AGG_RO_COMP[],C$1,0),"ERROR")</f>
        <v>11861</v>
      </c>
      <c r="D42" s="220">
        <f>IFERROR(VLOOKUP($B42,MMWR_TRAD_AGG_RO_COMP[],D$1,0),"ERROR")</f>
        <v>358.45940477189998</v>
      </c>
      <c r="E42" s="221">
        <f>IFERROR(VLOOKUP($B42,MMWR_TRAD_AGG_RO_COMP[],E$1,0),"ERROR")</f>
        <v>16364</v>
      </c>
      <c r="F42" s="222">
        <f>IFERROR(VLOOKUP($B42,MMWR_TRAD_AGG_RO_COMP[],F$1,0),"ERROR")</f>
        <v>4182</v>
      </c>
      <c r="G42" s="223">
        <f t="shared" si="0"/>
        <v>0.25556098753361034</v>
      </c>
      <c r="H42" s="224">
        <f>IFERROR(VLOOKUP($B42,MMWR_TRAD_AGG_RO_COMP[],H$1,0),"ERROR")</f>
        <v>15979</v>
      </c>
      <c r="I42" s="222">
        <f>IFERROR(VLOOKUP($B42,MMWR_TRAD_AGG_RO_COMP[],I$1,0),"ERROR")</f>
        <v>11349</v>
      </c>
      <c r="J42" s="223">
        <f t="shared" si="1"/>
        <v>0.71024469616371488</v>
      </c>
      <c r="K42" s="225">
        <f>IFERROR(VLOOKUP($B42,MMWR_TRAD_AGG_RO_COMP[],K$1,0),"ERROR")</f>
        <v>3141</v>
      </c>
      <c r="L42" s="226">
        <f>IFERROR(VLOOKUP($B42,MMWR_TRAD_AGG_RO_COMP[],L$1,0),"ERROR")</f>
        <v>2513</v>
      </c>
      <c r="M42" s="223">
        <f t="shared" si="2"/>
        <v>0.80006367398917544</v>
      </c>
      <c r="N42" s="225">
        <f>IFERROR(VLOOKUP($B42,MMWR_TRAD_AGG_RO_COMP[],N$1,0),"ERROR")</f>
        <v>3456</v>
      </c>
      <c r="O42" s="226">
        <f>IFERROR(VLOOKUP($B42,MMWR_TRAD_AGG_RO_COMP[],O$1,0),"ERROR")</f>
        <v>2814</v>
      </c>
      <c r="P42" s="223">
        <f t="shared" si="3"/>
        <v>0.81423611111111116</v>
      </c>
      <c r="Q42" s="227">
        <f>IFERROR(VLOOKUP($B42,MMWR_TRAD_AGG_RO_COMP[],Q$1,0),"ERROR")</f>
        <v>1</v>
      </c>
      <c r="R42" s="227">
        <f>IFERROR(VLOOKUP($B42,MMWR_TRAD_AGG_RO_COMP[],R$1,0),"ERROR")</f>
        <v>239</v>
      </c>
      <c r="S42" s="201">
        <f>IFERROR(VLOOKUP($B42,MMWR_APP_RO[],S$1,0),"ERROR")</f>
        <v>19738</v>
      </c>
      <c r="T42" s="28"/>
    </row>
    <row r="43" spans="1:20" x14ac:dyDescent="0.2">
      <c r="A43" s="28"/>
      <c r="B43" s="108" t="s">
        <v>49</v>
      </c>
      <c r="C43" s="219">
        <f>IFERROR(VLOOKUP($B43,MMWR_TRAD_AGG_RO_COMP[],C$1,0),"ERROR")</f>
        <v>3492</v>
      </c>
      <c r="D43" s="220">
        <f>IFERROR(VLOOKUP($B43,MMWR_TRAD_AGG_RO_COMP[],D$1,0),"ERROR")</f>
        <v>423.96449026350001</v>
      </c>
      <c r="E43" s="221">
        <f>IFERROR(VLOOKUP($B43,MMWR_TRAD_AGG_RO_COMP[],E$1,0),"ERROR")</f>
        <v>4526</v>
      </c>
      <c r="F43" s="222">
        <f>IFERROR(VLOOKUP($B43,MMWR_TRAD_AGG_RO_COMP[],F$1,0),"ERROR")</f>
        <v>1474</v>
      </c>
      <c r="G43" s="223">
        <f t="shared" si="0"/>
        <v>0.32567388422448079</v>
      </c>
      <c r="H43" s="224">
        <f>IFERROR(VLOOKUP($B43,MMWR_TRAD_AGG_RO_COMP[],H$1,0),"ERROR")</f>
        <v>5751</v>
      </c>
      <c r="I43" s="222">
        <f>IFERROR(VLOOKUP($B43,MMWR_TRAD_AGG_RO_COMP[],I$1,0),"ERROR")</f>
        <v>4523</v>
      </c>
      <c r="J43" s="223">
        <f t="shared" si="1"/>
        <v>0.78647191792731697</v>
      </c>
      <c r="K43" s="225">
        <f>IFERROR(VLOOKUP($B43,MMWR_TRAD_AGG_RO_COMP[],K$1,0),"ERROR")</f>
        <v>2292</v>
      </c>
      <c r="L43" s="226">
        <f>IFERROR(VLOOKUP($B43,MMWR_TRAD_AGG_RO_COMP[],L$1,0),"ERROR")</f>
        <v>1818</v>
      </c>
      <c r="M43" s="223">
        <f t="shared" si="2"/>
        <v>0.79319371727748689</v>
      </c>
      <c r="N43" s="225">
        <f>IFERROR(VLOOKUP($B43,MMWR_TRAD_AGG_RO_COMP[],N$1,0),"ERROR")</f>
        <v>863</v>
      </c>
      <c r="O43" s="226">
        <f>IFERROR(VLOOKUP($B43,MMWR_TRAD_AGG_RO_COMP[],O$1,0),"ERROR")</f>
        <v>688</v>
      </c>
      <c r="P43" s="223">
        <f t="shared" si="3"/>
        <v>0.79721900347624564</v>
      </c>
      <c r="Q43" s="227">
        <f>IFERROR(VLOOKUP($B43,MMWR_TRAD_AGG_RO_COMP[],Q$1,0),"ERROR")</f>
        <v>43</v>
      </c>
      <c r="R43" s="227">
        <f>IFERROR(VLOOKUP($B43,MMWR_TRAD_AGG_RO_COMP[],R$1,0),"ERROR")</f>
        <v>241</v>
      </c>
      <c r="S43" s="201">
        <f>IFERROR(VLOOKUP($B43,MMWR_APP_RO[],S$1,0),"ERROR")</f>
        <v>4703</v>
      </c>
      <c r="T43" s="28"/>
    </row>
    <row r="44" spans="1:20" x14ac:dyDescent="0.2">
      <c r="A44" s="28"/>
      <c r="B44" s="108" t="s">
        <v>51</v>
      </c>
      <c r="C44" s="219">
        <f>IFERROR(VLOOKUP($B44,MMWR_TRAD_AGG_RO_COMP[],C$1,0),"ERROR")</f>
        <v>3426</v>
      </c>
      <c r="D44" s="220">
        <f>IFERROR(VLOOKUP($B44,MMWR_TRAD_AGG_RO_COMP[],D$1,0),"ERROR")</f>
        <v>320.89754816110002</v>
      </c>
      <c r="E44" s="221">
        <f>IFERROR(VLOOKUP($B44,MMWR_TRAD_AGG_RO_COMP[],E$1,0),"ERROR")</f>
        <v>2871</v>
      </c>
      <c r="F44" s="222">
        <f>IFERROR(VLOOKUP($B44,MMWR_TRAD_AGG_RO_COMP[],F$1,0),"ERROR")</f>
        <v>491</v>
      </c>
      <c r="G44" s="223">
        <f t="shared" si="0"/>
        <v>0.17102055033089517</v>
      </c>
      <c r="H44" s="224">
        <f>IFERROR(VLOOKUP($B44,MMWR_TRAD_AGG_RO_COMP[],H$1,0),"ERROR")</f>
        <v>7004</v>
      </c>
      <c r="I44" s="222">
        <f>IFERROR(VLOOKUP($B44,MMWR_TRAD_AGG_RO_COMP[],I$1,0),"ERROR")</f>
        <v>3777</v>
      </c>
      <c r="J44" s="223">
        <f t="shared" si="1"/>
        <v>0.53926327812678465</v>
      </c>
      <c r="K44" s="225">
        <f>IFERROR(VLOOKUP($B44,MMWR_TRAD_AGG_RO_COMP[],K$1,0),"ERROR")</f>
        <v>3477</v>
      </c>
      <c r="L44" s="226">
        <f>IFERROR(VLOOKUP($B44,MMWR_TRAD_AGG_RO_COMP[],L$1,0),"ERROR")</f>
        <v>2884</v>
      </c>
      <c r="M44" s="223">
        <f t="shared" si="2"/>
        <v>0.82945067587000287</v>
      </c>
      <c r="N44" s="225">
        <f>IFERROR(VLOOKUP($B44,MMWR_TRAD_AGG_RO_COMP[],N$1,0),"ERROR")</f>
        <v>1492</v>
      </c>
      <c r="O44" s="226">
        <f>IFERROR(VLOOKUP($B44,MMWR_TRAD_AGG_RO_COMP[],O$1,0),"ERROR")</f>
        <v>945</v>
      </c>
      <c r="P44" s="223">
        <f t="shared" si="3"/>
        <v>0.63337801608579092</v>
      </c>
      <c r="Q44" s="227">
        <f>IFERROR(VLOOKUP($B44,MMWR_TRAD_AGG_RO_COMP[],Q$1,0),"ERROR")</f>
        <v>0</v>
      </c>
      <c r="R44" s="227">
        <f>IFERROR(VLOOKUP($B44,MMWR_TRAD_AGG_RO_COMP[],R$1,0),"ERROR")</f>
        <v>96</v>
      </c>
      <c r="S44" s="201">
        <f>IFERROR(VLOOKUP($B44,MMWR_APP_RO[],S$1,0),"ERROR")</f>
        <v>5261</v>
      </c>
      <c r="T44" s="28"/>
    </row>
    <row r="45" spans="1:20" x14ac:dyDescent="0.2">
      <c r="A45" s="28"/>
      <c r="B45" s="108" t="s">
        <v>27</v>
      </c>
      <c r="C45" s="219">
        <f>IFERROR(VLOOKUP($B45,MMWR_TRAD_AGG_RO_COMP[],C$1,0),"ERROR")</f>
        <v>1296</v>
      </c>
      <c r="D45" s="220">
        <f>IFERROR(VLOOKUP($B45,MMWR_TRAD_AGG_RO_COMP[],D$1,0),"ERROR")</f>
        <v>72.121913580200001</v>
      </c>
      <c r="E45" s="221">
        <f>IFERROR(VLOOKUP($B45,MMWR_TRAD_AGG_RO_COMP[],E$1,0),"ERROR")</f>
        <v>5105</v>
      </c>
      <c r="F45" s="222">
        <f>IFERROR(VLOOKUP($B45,MMWR_TRAD_AGG_RO_COMP[],F$1,0),"ERROR")</f>
        <v>692</v>
      </c>
      <c r="G45" s="223">
        <f t="shared" si="0"/>
        <v>0.13555337904015671</v>
      </c>
      <c r="H45" s="224">
        <f>IFERROR(VLOOKUP($B45,MMWR_TRAD_AGG_RO_COMP[],H$1,0),"ERROR")</f>
        <v>5203</v>
      </c>
      <c r="I45" s="222">
        <f>IFERROR(VLOOKUP($B45,MMWR_TRAD_AGG_RO_COMP[],I$1,0),"ERROR")</f>
        <v>2038</v>
      </c>
      <c r="J45" s="223">
        <f t="shared" si="1"/>
        <v>0.39169709782817608</v>
      </c>
      <c r="K45" s="225">
        <f>IFERROR(VLOOKUP($B45,MMWR_TRAD_AGG_RO_COMP[],K$1,0),"ERROR")</f>
        <v>1124</v>
      </c>
      <c r="L45" s="226">
        <f>IFERROR(VLOOKUP($B45,MMWR_TRAD_AGG_RO_COMP[],L$1,0),"ERROR")</f>
        <v>439</v>
      </c>
      <c r="M45" s="223">
        <f t="shared" si="2"/>
        <v>0.39056939501779359</v>
      </c>
      <c r="N45" s="225">
        <f>IFERROR(VLOOKUP($B45,MMWR_TRAD_AGG_RO_COMP[],N$1,0),"ERROR")</f>
        <v>1431</v>
      </c>
      <c r="O45" s="226">
        <f>IFERROR(VLOOKUP($B45,MMWR_TRAD_AGG_RO_COMP[],O$1,0),"ERROR")</f>
        <v>826</v>
      </c>
      <c r="P45" s="223">
        <f t="shared" si="3"/>
        <v>0.57721872816212438</v>
      </c>
      <c r="Q45" s="227">
        <f>IFERROR(VLOOKUP($B45,MMWR_TRAD_AGG_RO_COMP[],Q$1,0),"ERROR")</f>
        <v>0</v>
      </c>
      <c r="R45" s="227">
        <f>IFERROR(VLOOKUP($B45,MMWR_TRAD_AGG_RO_COMP[],R$1,0),"ERROR")</f>
        <v>38</v>
      </c>
      <c r="S45" s="201">
        <f>IFERROR(VLOOKUP($B45,MMWR_APP_RO[],S$1,0),"ERROR")</f>
        <v>4132</v>
      </c>
      <c r="T45" s="28"/>
    </row>
    <row r="46" spans="1:20" x14ac:dyDescent="0.2">
      <c r="A46" s="28"/>
      <c r="B46" s="108" t="s">
        <v>59</v>
      </c>
      <c r="C46" s="219">
        <f>IFERROR(VLOOKUP($B46,MMWR_TRAD_AGG_RO_COMP[],C$1,0),"ERROR")</f>
        <v>4012</v>
      </c>
      <c r="D46" s="220">
        <f>IFERROR(VLOOKUP($B46,MMWR_TRAD_AGG_RO_COMP[],D$1,0),"ERROR")</f>
        <v>450.99875373880002</v>
      </c>
      <c r="E46" s="221">
        <f>IFERROR(VLOOKUP($B46,MMWR_TRAD_AGG_RO_COMP[],E$1,0),"ERROR")</f>
        <v>5288</v>
      </c>
      <c r="F46" s="222">
        <f>IFERROR(VLOOKUP($B46,MMWR_TRAD_AGG_RO_COMP[],F$1,0),"ERROR")</f>
        <v>1229</v>
      </c>
      <c r="G46" s="223">
        <f t="shared" si="0"/>
        <v>0.23241301059001512</v>
      </c>
      <c r="H46" s="224">
        <f>IFERROR(VLOOKUP($B46,MMWR_TRAD_AGG_RO_COMP[],H$1,0),"ERROR")</f>
        <v>5489</v>
      </c>
      <c r="I46" s="222">
        <f>IFERROR(VLOOKUP($B46,MMWR_TRAD_AGG_RO_COMP[],I$1,0),"ERROR")</f>
        <v>3653</v>
      </c>
      <c r="J46" s="223">
        <f t="shared" si="1"/>
        <v>0.66551284386955734</v>
      </c>
      <c r="K46" s="225">
        <f>IFERROR(VLOOKUP($B46,MMWR_TRAD_AGG_RO_COMP[],K$1,0),"ERROR")</f>
        <v>973</v>
      </c>
      <c r="L46" s="226">
        <f>IFERROR(VLOOKUP($B46,MMWR_TRAD_AGG_RO_COMP[],L$1,0),"ERROR")</f>
        <v>637</v>
      </c>
      <c r="M46" s="223">
        <f t="shared" si="2"/>
        <v>0.65467625899280579</v>
      </c>
      <c r="N46" s="225">
        <f>IFERROR(VLOOKUP($B46,MMWR_TRAD_AGG_RO_COMP[],N$1,0),"ERROR")</f>
        <v>1611</v>
      </c>
      <c r="O46" s="226">
        <f>IFERROR(VLOOKUP($B46,MMWR_TRAD_AGG_RO_COMP[],O$1,0),"ERROR")</f>
        <v>1122</v>
      </c>
      <c r="P46" s="223">
        <f t="shared" si="3"/>
        <v>0.69646182495344511</v>
      </c>
      <c r="Q46" s="227">
        <f>IFERROR(VLOOKUP($B46,MMWR_TRAD_AGG_RO_COMP[],Q$1,0),"ERROR")</f>
        <v>2</v>
      </c>
      <c r="R46" s="227">
        <f>IFERROR(VLOOKUP($B46,MMWR_TRAD_AGG_RO_COMP[],R$1,0),"ERROR")</f>
        <v>267</v>
      </c>
      <c r="S46" s="201">
        <f>IFERROR(VLOOKUP($B46,MMWR_APP_RO[],S$1,0),"ERROR")</f>
        <v>5910</v>
      </c>
      <c r="T46" s="28"/>
    </row>
    <row r="47" spans="1:20" x14ac:dyDescent="0.2">
      <c r="A47" s="28"/>
      <c r="B47" s="108" t="s">
        <v>70</v>
      </c>
      <c r="C47" s="219">
        <f>IFERROR(VLOOKUP($B47,MMWR_TRAD_AGG_RO_COMP[],C$1,0),"ERROR")</f>
        <v>3537</v>
      </c>
      <c r="D47" s="220">
        <f>IFERROR(VLOOKUP($B47,MMWR_TRAD_AGG_RO_COMP[],D$1,0),"ERROR")</f>
        <v>349.66016398080001</v>
      </c>
      <c r="E47" s="221">
        <f>IFERROR(VLOOKUP($B47,MMWR_TRAD_AGG_RO_COMP[],E$1,0),"ERROR")</f>
        <v>2443</v>
      </c>
      <c r="F47" s="222">
        <f>IFERROR(VLOOKUP($B47,MMWR_TRAD_AGG_RO_COMP[],F$1,0),"ERROR")</f>
        <v>550</v>
      </c>
      <c r="G47" s="223">
        <f t="shared" si="0"/>
        <v>0.22513303315595579</v>
      </c>
      <c r="H47" s="224">
        <f>IFERROR(VLOOKUP($B47,MMWR_TRAD_AGG_RO_COMP[],H$1,0),"ERROR")</f>
        <v>6653</v>
      </c>
      <c r="I47" s="222">
        <f>IFERROR(VLOOKUP($B47,MMWR_TRAD_AGG_RO_COMP[],I$1,0),"ERROR")</f>
        <v>4390</v>
      </c>
      <c r="J47" s="223">
        <f t="shared" si="1"/>
        <v>0.65985269803096347</v>
      </c>
      <c r="K47" s="225">
        <f>IFERROR(VLOOKUP($B47,MMWR_TRAD_AGG_RO_COMP[],K$1,0),"ERROR")</f>
        <v>888</v>
      </c>
      <c r="L47" s="226">
        <f>IFERROR(VLOOKUP($B47,MMWR_TRAD_AGG_RO_COMP[],L$1,0),"ERROR")</f>
        <v>592</v>
      </c>
      <c r="M47" s="223">
        <f t="shared" si="2"/>
        <v>0.66666666666666663</v>
      </c>
      <c r="N47" s="225">
        <f>IFERROR(VLOOKUP($B47,MMWR_TRAD_AGG_RO_COMP[],N$1,0),"ERROR")</f>
        <v>374</v>
      </c>
      <c r="O47" s="226">
        <f>IFERROR(VLOOKUP($B47,MMWR_TRAD_AGG_RO_COMP[],O$1,0),"ERROR")</f>
        <v>185</v>
      </c>
      <c r="P47" s="223">
        <f t="shared" si="3"/>
        <v>0.49465240641711228</v>
      </c>
      <c r="Q47" s="227">
        <f>IFERROR(VLOOKUP($B47,MMWR_TRAD_AGG_RO_COMP[],Q$1,0),"ERROR")</f>
        <v>0</v>
      </c>
      <c r="R47" s="227">
        <f>IFERROR(VLOOKUP($B47,MMWR_TRAD_AGG_RO_COMP[],R$1,0),"ERROR")</f>
        <v>2</v>
      </c>
      <c r="S47" s="201">
        <f>IFERROR(VLOOKUP($B47,MMWR_APP_RO[],S$1,0),"ERROR")</f>
        <v>1236</v>
      </c>
      <c r="T47" s="28"/>
    </row>
    <row r="48" spans="1:20" x14ac:dyDescent="0.2">
      <c r="A48" s="28"/>
      <c r="B48" s="116" t="s">
        <v>79</v>
      </c>
      <c r="C48" s="228">
        <f>IFERROR(VLOOKUP($B48,MMWR_TRAD_AGG_RO_COMP[],C$1,0),"ERROR")</f>
        <v>9982</v>
      </c>
      <c r="D48" s="229">
        <f>IFERROR(VLOOKUP($B48,MMWR_TRAD_AGG_RO_COMP[],D$1,0),"ERROR")</f>
        <v>321.25545982770001</v>
      </c>
      <c r="E48" s="230">
        <f>IFERROR(VLOOKUP($B48,MMWR_TRAD_AGG_RO_COMP[],E$1,0),"ERROR")</f>
        <v>16354</v>
      </c>
      <c r="F48" s="231">
        <f>IFERROR(VLOOKUP($B48,MMWR_TRAD_AGG_RO_COMP[],F$1,0),"ERROR")</f>
        <v>2895</v>
      </c>
      <c r="G48" s="232">
        <f t="shared" si="0"/>
        <v>0.17702091231502995</v>
      </c>
      <c r="H48" s="233">
        <f>IFERROR(VLOOKUP($B48,MMWR_TRAD_AGG_RO_COMP[],H$1,0),"ERROR")</f>
        <v>12211</v>
      </c>
      <c r="I48" s="231">
        <f>IFERROR(VLOOKUP($B48,MMWR_TRAD_AGG_RO_COMP[],I$1,0),"ERROR")</f>
        <v>7021</v>
      </c>
      <c r="J48" s="232">
        <f t="shared" si="1"/>
        <v>0.5749733846531816</v>
      </c>
      <c r="K48" s="234">
        <f>IFERROR(VLOOKUP($B48,MMWR_TRAD_AGG_RO_COMP[],K$1,0),"ERROR")</f>
        <v>3552</v>
      </c>
      <c r="L48" s="235">
        <f>IFERROR(VLOOKUP($B48,MMWR_TRAD_AGG_RO_COMP[],L$1,0),"ERROR")</f>
        <v>2049</v>
      </c>
      <c r="M48" s="232">
        <f t="shared" si="2"/>
        <v>0.57685810810810811</v>
      </c>
      <c r="N48" s="234">
        <f>IFERROR(VLOOKUP($B48,MMWR_TRAD_AGG_RO_COMP[],N$1,0),"ERROR")</f>
        <v>6488</v>
      </c>
      <c r="O48" s="235">
        <f>IFERROR(VLOOKUP($B48,MMWR_TRAD_AGG_RO_COMP[],O$1,0),"ERROR")</f>
        <v>2311</v>
      </c>
      <c r="P48" s="232">
        <f t="shared" si="3"/>
        <v>0.35619605425400741</v>
      </c>
      <c r="Q48" s="236">
        <f>IFERROR(VLOOKUP($B48,MMWR_TRAD_AGG_RO_COMP[],Q$1,0),"ERROR")</f>
        <v>4</v>
      </c>
      <c r="R48" s="236">
        <f>IFERROR(VLOOKUP($B48,MMWR_TRAD_AGG_RO_COMP[],R$1,0),"ERROR")</f>
        <v>189</v>
      </c>
      <c r="S48" s="201">
        <f>IFERROR(VLOOKUP($B48,MMWR_APP_RO[],S$1,0),"ERROR")</f>
        <v>20098</v>
      </c>
      <c r="T48" s="28"/>
    </row>
    <row r="49" spans="1:20" x14ac:dyDescent="0.2">
      <c r="A49" s="28"/>
      <c r="B49" s="101" t="s">
        <v>404</v>
      </c>
      <c r="C49" s="212">
        <f>IFERROR(VLOOKUP($B49,MMWR_TRAD_AGG_DISTRICT_COMP[],C$1,0),"ERROR")</f>
        <v>49909</v>
      </c>
      <c r="D49" s="197">
        <f>IFERROR(VLOOKUP($B49,MMWR_TRAD_AGG_DISTRICT_COMP[],D$1,0),"ERROR")</f>
        <v>387.22743392979999</v>
      </c>
      <c r="E49" s="213">
        <f>IFERROR(VLOOKUP($B49,MMWR_TRAD_AGG_DISTRICT_COMP[],E$1,0),"ERROR")</f>
        <v>59484</v>
      </c>
      <c r="F49" s="218">
        <f>IFERROR(VLOOKUP($B49,MMWR_TRAD_AGG_DISTRICT_COMP[],F$1,0),"ERROR")</f>
        <v>11903</v>
      </c>
      <c r="G49" s="214">
        <f t="shared" si="0"/>
        <v>0.20010422970882927</v>
      </c>
      <c r="H49" s="218">
        <f>IFERROR(VLOOKUP($B49,MMWR_TRAD_AGG_DISTRICT_COMP[],H$1,0),"ERROR")</f>
        <v>74396</v>
      </c>
      <c r="I49" s="218">
        <f>IFERROR(VLOOKUP($B49,MMWR_TRAD_AGG_DISTRICT_COMP[],I$1,0),"ERROR")</f>
        <v>51411</v>
      </c>
      <c r="J49" s="214">
        <f t="shared" si="1"/>
        <v>0.69104521748481096</v>
      </c>
      <c r="K49" s="212">
        <f>IFERROR(VLOOKUP($B49,MMWR_TRAD_AGG_DISTRICT_COMP[],K$1,0),"ERROR")</f>
        <v>23589</v>
      </c>
      <c r="L49" s="212">
        <f>IFERROR(VLOOKUP($B49,MMWR_TRAD_AGG_DISTRICT_COMP[],L$1,0),"ERROR")</f>
        <v>18508</v>
      </c>
      <c r="M49" s="214">
        <f t="shared" si="2"/>
        <v>0.78460299292042901</v>
      </c>
      <c r="N49" s="212">
        <f>IFERROR(VLOOKUP($B49,MMWR_TRAD_AGG_DISTRICT_COMP[],N$1,0),"ERROR")</f>
        <v>19806</v>
      </c>
      <c r="O49" s="212">
        <f>IFERROR(VLOOKUP($B49,MMWR_TRAD_AGG_DISTRICT_COMP[],O$1,0),"ERROR")</f>
        <v>15009</v>
      </c>
      <c r="P49" s="214">
        <f t="shared" si="3"/>
        <v>0.75780066646470767</v>
      </c>
      <c r="Q49" s="212">
        <f>IFERROR(VLOOKUP($B49,MMWR_TRAD_AGG_DISTRICT_COMP[],Q$1,0),"ERROR")</f>
        <v>456</v>
      </c>
      <c r="R49" s="215">
        <f>IFERROR(VLOOKUP($B49,MMWR_TRAD_AGG_DISTRICT_COMP[],R$1,0),"ERROR")</f>
        <v>758</v>
      </c>
      <c r="S49" s="215">
        <f>IFERROR(VLOOKUP($B49,MMWR_APP_RO[],S$1,0),"ERROR")</f>
        <v>42808</v>
      </c>
      <c r="T49" s="28"/>
    </row>
    <row r="50" spans="1:20" x14ac:dyDescent="0.2">
      <c r="A50" s="28"/>
      <c r="B50" s="108" t="s">
        <v>31</v>
      </c>
      <c r="C50" s="219">
        <f>IFERROR(VLOOKUP($B50,MMWR_TRAD_AGG_RO_COMP[],C$1,0),"ERROR")</f>
        <v>786</v>
      </c>
      <c r="D50" s="220">
        <f>IFERROR(VLOOKUP($B50,MMWR_TRAD_AGG_RO_COMP[],D$1,0),"ERROR")</f>
        <v>142.87531806620001</v>
      </c>
      <c r="E50" s="221">
        <f>IFERROR(VLOOKUP($B50,MMWR_TRAD_AGG_RO_COMP[],E$1,0),"ERROR")</f>
        <v>2678</v>
      </c>
      <c r="F50" s="222">
        <f>IFERROR(VLOOKUP($B50,MMWR_TRAD_AGG_RO_COMP[],F$1,0),"ERROR")</f>
        <v>560</v>
      </c>
      <c r="G50" s="223">
        <f t="shared" si="0"/>
        <v>0.20911127707244212</v>
      </c>
      <c r="H50" s="224">
        <f>IFERROR(VLOOKUP($B50,MMWR_TRAD_AGG_RO_COMP[],H$1,0),"ERROR")</f>
        <v>1178</v>
      </c>
      <c r="I50" s="222">
        <f>IFERROR(VLOOKUP($B50,MMWR_TRAD_AGG_RO_COMP[],I$1,0),"ERROR")</f>
        <v>434</v>
      </c>
      <c r="J50" s="223">
        <f t="shared" si="1"/>
        <v>0.36842105263157893</v>
      </c>
      <c r="K50" s="225">
        <f>IFERROR(VLOOKUP($B50,MMWR_TRAD_AGG_RO_COMP[],K$1,0),"ERROR")</f>
        <v>261</v>
      </c>
      <c r="L50" s="226">
        <f>IFERROR(VLOOKUP($B50,MMWR_TRAD_AGG_RO_COMP[],L$1,0),"ERROR")</f>
        <v>114</v>
      </c>
      <c r="M50" s="223">
        <f t="shared" si="2"/>
        <v>0.43678160919540232</v>
      </c>
      <c r="N50" s="225">
        <f>IFERROR(VLOOKUP($B50,MMWR_TRAD_AGG_RO_COMP[],N$1,0),"ERROR")</f>
        <v>441</v>
      </c>
      <c r="O50" s="226">
        <f>IFERROR(VLOOKUP($B50,MMWR_TRAD_AGG_RO_COMP[],O$1,0),"ERROR")</f>
        <v>285</v>
      </c>
      <c r="P50" s="223">
        <f t="shared" si="3"/>
        <v>0.6462585034013606</v>
      </c>
      <c r="Q50" s="227">
        <f>IFERROR(VLOOKUP($B50,MMWR_TRAD_AGG_RO_COMP[],Q$1,0),"ERROR")</f>
        <v>0</v>
      </c>
      <c r="R50" s="227">
        <f>IFERROR(VLOOKUP($B50,MMWR_TRAD_AGG_RO_COMP[],R$1,0),"ERROR")</f>
        <v>8</v>
      </c>
      <c r="S50" s="201">
        <f>IFERROR(VLOOKUP($B50,MMWR_APP_RO[],S$1,0),"ERROR")</f>
        <v>1757</v>
      </c>
      <c r="T50" s="28"/>
    </row>
    <row r="51" spans="1:20" x14ac:dyDescent="0.2">
      <c r="A51" s="28"/>
      <c r="B51" s="108" t="s">
        <v>32</v>
      </c>
      <c r="C51" s="219">
        <f>IFERROR(VLOOKUP($B51,MMWR_TRAD_AGG_RO_COMP[],C$1,0),"ERROR")</f>
        <v>2007</v>
      </c>
      <c r="D51" s="220">
        <f>IFERROR(VLOOKUP($B51,MMWR_TRAD_AGG_RO_COMP[],D$1,0),"ERROR")</f>
        <v>474.7957149975</v>
      </c>
      <c r="E51" s="221">
        <f>IFERROR(VLOOKUP($B51,MMWR_TRAD_AGG_RO_COMP[],E$1,0),"ERROR")</f>
        <v>1095</v>
      </c>
      <c r="F51" s="222">
        <f>IFERROR(VLOOKUP($B51,MMWR_TRAD_AGG_RO_COMP[],F$1,0),"ERROR")</f>
        <v>294</v>
      </c>
      <c r="G51" s="223">
        <f t="shared" si="0"/>
        <v>0.26849315068493151</v>
      </c>
      <c r="H51" s="224">
        <f>IFERROR(VLOOKUP($B51,MMWR_TRAD_AGG_RO_COMP[],H$1,0),"ERROR")</f>
        <v>2712</v>
      </c>
      <c r="I51" s="222">
        <f>IFERROR(VLOOKUP($B51,MMWR_TRAD_AGG_RO_COMP[],I$1,0),"ERROR")</f>
        <v>2142</v>
      </c>
      <c r="J51" s="223">
        <f t="shared" si="1"/>
        <v>0.78982300884955747</v>
      </c>
      <c r="K51" s="225">
        <f>IFERROR(VLOOKUP($B51,MMWR_TRAD_AGG_RO_COMP[],K$1,0),"ERROR")</f>
        <v>2139</v>
      </c>
      <c r="L51" s="226">
        <f>IFERROR(VLOOKUP($B51,MMWR_TRAD_AGG_RO_COMP[],L$1,0),"ERROR")</f>
        <v>1829</v>
      </c>
      <c r="M51" s="223">
        <f t="shared" si="2"/>
        <v>0.85507246376811596</v>
      </c>
      <c r="N51" s="225">
        <f>IFERROR(VLOOKUP($B51,MMWR_TRAD_AGG_RO_COMP[],N$1,0),"ERROR")</f>
        <v>538</v>
      </c>
      <c r="O51" s="226">
        <f>IFERROR(VLOOKUP($B51,MMWR_TRAD_AGG_RO_COMP[],O$1,0),"ERROR")</f>
        <v>365</v>
      </c>
      <c r="P51" s="223">
        <f t="shared" si="3"/>
        <v>0.67843866171003719</v>
      </c>
      <c r="Q51" s="227">
        <f>IFERROR(VLOOKUP($B51,MMWR_TRAD_AGG_RO_COMP[],Q$1,0),"ERROR")</f>
        <v>0</v>
      </c>
      <c r="R51" s="227">
        <f>IFERROR(VLOOKUP($B51,MMWR_TRAD_AGG_RO_COMP[],R$1,0),"ERROR")</f>
        <v>4</v>
      </c>
      <c r="S51" s="201">
        <f>IFERROR(VLOOKUP($B51,MMWR_APP_RO[],S$1,0),"ERROR")</f>
        <v>232</v>
      </c>
      <c r="T51" s="28"/>
    </row>
    <row r="52" spans="1:20" x14ac:dyDescent="0.2">
      <c r="A52" s="28"/>
      <c r="B52" s="108" t="s">
        <v>34</v>
      </c>
      <c r="C52" s="219">
        <f>IFERROR(VLOOKUP($B52,MMWR_TRAD_AGG_RO_COMP[],C$1,0),"ERROR")</f>
        <v>311</v>
      </c>
      <c r="D52" s="220">
        <f>IFERROR(VLOOKUP($B52,MMWR_TRAD_AGG_RO_COMP[],D$1,0),"ERROR")</f>
        <v>50.964630225100002</v>
      </c>
      <c r="E52" s="221">
        <f>IFERROR(VLOOKUP($B52,MMWR_TRAD_AGG_RO_COMP[],E$1,0),"ERROR")</f>
        <v>1480</v>
      </c>
      <c r="F52" s="222">
        <f>IFERROR(VLOOKUP($B52,MMWR_TRAD_AGG_RO_COMP[],F$1,0),"ERROR")</f>
        <v>344</v>
      </c>
      <c r="G52" s="223">
        <f t="shared" si="0"/>
        <v>0.23243243243243245</v>
      </c>
      <c r="H52" s="224">
        <f>IFERROR(VLOOKUP($B52,MMWR_TRAD_AGG_RO_COMP[],H$1,0),"ERROR")</f>
        <v>484</v>
      </c>
      <c r="I52" s="222">
        <f>IFERROR(VLOOKUP($B52,MMWR_TRAD_AGG_RO_COMP[],I$1,0),"ERROR")</f>
        <v>47</v>
      </c>
      <c r="J52" s="223">
        <f t="shared" si="1"/>
        <v>9.7107438016528921E-2</v>
      </c>
      <c r="K52" s="225">
        <f>IFERROR(VLOOKUP($B52,MMWR_TRAD_AGG_RO_COMP[],K$1,0),"ERROR")</f>
        <v>80</v>
      </c>
      <c r="L52" s="226">
        <f>IFERROR(VLOOKUP($B52,MMWR_TRAD_AGG_RO_COMP[],L$1,0),"ERROR")</f>
        <v>33</v>
      </c>
      <c r="M52" s="223">
        <f t="shared" si="2"/>
        <v>0.41249999999999998</v>
      </c>
      <c r="N52" s="225">
        <f>IFERROR(VLOOKUP($B52,MMWR_TRAD_AGG_RO_COMP[],N$1,0),"ERROR")</f>
        <v>183</v>
      </c>
      <c r="O52" s="226">
        <f>IFERROR(VLOOKUP($B52,MMWR_TRAD_AGG_RO_COMP[],O$1,0),"ERROR")</f>
        <v>98</v>
      </c>
      <c r="P52" s="223">
        <f t="shared" si="3"/>
        <v>0.53551912568306015</v>
      </c>
      <c r="Q52" s="227">
        <f>IFERROR(VLOOKUP($B52,MMWR_TRAD_AGG_RO_COMP[],Q$1,0),"ERROR")</f>
        <v>0</v>
      </c>
      <c r="R52" s="227">
        <f>IFERROR(VLOOKUP($B52,MMWR_TRAD_AGG_RO_COMP[],R$1,0),"ERROR")</f>
        <v>4</v>
      </c>
      <c r="S52" s="201">
        <f>IFERROR(VLOOKUP($B52,MMWR_APP_RO[],S$1,0),"ERROR")</f>
        <v>888</v>
      </c>
      <c r="T52" s="28"/>
    </row>
    <row r="53" spans="1:20" x14ac:dyDescent="0.2">
      <c r="A53" s="28"/>
      <c r="B53" s="108" t="s">
        <v>45</v>
      </c>
      <c r="C53" s="219">
        <f>IFERROR(VLOOKUP($B53,MMWR_TRAD_AGG_RO_COMP[],C$1,0),"ERROR")</f>
        <v>1567</v>
      </c>
      <c r="D53" s="220">
        <f>IFERROR(VLOOKUP($B53,MMWR_TRAD_AGG_RO_COMP[],D$1,0),"ERROR")</f>
        <v>247.91640076580001</v>
      </c>
      <c r="E53" s="221">
        <f>IFERROR(VLOOKUP($B53,MMWR_TRAD_AGG_RO_COMP[],E$1,0),"ERROR")</f>
        <v>2012</v>
      </c>
      <c r="F53" s="222">
        <f>IFERROR(VLOOKUP($B53,MMWR_TRAD_AGG_RO_COMP[],F$1,0),"ERROR")</f>
        <v>319</v>
      </c>
      <c r="G53" s="223">
        <f t="shared" si="0"/>
        <v>0.15854870775347912</v>
      </c>
      <c r="H53" s="224">
        <f>IFERROR(VLOOKUP($B53,MMWR_TRAD_AGG_RO_COMP[],H$1,0),"ERROR")</f>
        <v>1874</v>
      </c>
      <c r="I53" s="222">
        <f>IFERROR(VLOOKUP($B53,MMWR_TRAD_AGG_RO_COMP[],I$1,0),"ERROR")</f>
        <v>1115</v>
      </c>
      <c r="J53" s="223">
        <f t="shared" si="1"/>
        <v>0.59498399146211312</v>
      </c>
      <c r="K53" s="225">
        <f>IFERROR(VLOOKUP($B53,MMWR_TRAD_AGG_RO_COMP[],K$1,0),"ERROR")</f>
        <v>986</v>
      </c>
      <c r="L53" s="226">
        <f>IFERROR(VLOOKUP($B53,MMWR_TRAD_AGG_RO_COMP[],L$1,0),"ERROR")</f>
        <v>563</v>
      </c>
      <c r="M53" s="223">
        <f t="shared" si="2"/>
        <v>0.57099391480730222</v>
      </c>
      <c r="N53" s="225">
        <f>IFERROR(VLOOKUP($B53,MMWR_TRAD_AGG_RO_COMP[],N$1,0),"ERROR")</f>
        <v>186</v>
      </c>
      <c r="O53" s="226">
        <f>IFERROR(VLOOKUP($B53,MMWR_TRAD_AGG_RO_COMP[],O$1,0),"ERROR")</f>
        <v>107</v>
      </c>
      <c r="P53" s="223">
        <f t="shared" si="3"/>
        <v>0.57526881720430112</v>
      </c>
      <c r="Q53" s="227">
        <f>IFERROR(VLOOKUP($B53,MMWR_TRAD_AGG_RO_COMP[],Q$1,0),"ERROR")</f>
        <v>0</v>
      </c>
      <c r="R53" s="227">
        <f>IFERROR(VLOOKUP($B53,MMWR_TRAD_AGG_RO_COMP[],R$1,0),"ERROR")</f>
        <v>1</v>
      </c>
      <c r="S53" s="201">
        <f>IFERROR(VLOOKUP($B53,MMWR_APP_RO[],S$1,0),"ERROR")</f>
        <v>1460</v>
      </c>
      <c r="T53" s="28"/>
    </row>
    <row r="54" spans="1:20" x14ac:dyDescent="0.2">
      <c r="A54" s="28"/>
      <c r="B54" s="108" t="s">
        <v>52</v>
      </c>
      <c r="C54" s="219">
        <f>IFERROR(VLOOKUP($B54,MMWR_TRAD_AGG_RO_COMP[],C$1,0),"ERROR")</f>
        <v>7381</v>
      </c>
      <c r="D54" s="220">
        <f>IFERROR(VLOOKUP($B54,MMWR_TRAD_AGG_RO_COMP[],D$1,0),"ERROR")</f>
        <v>403.1623086303</v>
      </c>
      <c r="E54" s="221">
        <f>IFERROR(VLOOKUP($B54,MMWR_TRAD_AGG_RO_COMP[],E$1,0),"ERROR")</f>
        <v>9641</v>
      </c>
      <c r="F54" s="222">
        <f>IFERROR(VLOOKUP($B54,MMWR_TRAD_AGG_RO_COMP[],F$1,0),"ERROR")</f>
        <v>1896</v>
      </c>
      <c r="G54" s="223">
        <f t="shared" si="0"/>
        <v>0.19666009750025931</v>
      </c>
      <c r="H54" s="224">
        <f>IFERROR(VLOOKUP($B54,MMWR_TRAD_AGG_RO_COMP[],H$1,0),"ERROR")</f>
        <v>9120</v>
      </c>
      <c r="I54" s="222">
        <f>IFERROR(VLOOKUP($B54,MMWR_TRAD_AGG_RO_COMP[],I$1,0),"ERROR")</f>
        <v>6806</v>
      </c>
      <c r="J54" s="223">
        <f t="shared" si="1"/>
        <v>0.74627192982456136</v>
      </c>
      <c r="K54" s="225">
        <f>IFERROR(VLOOKUP($B54,MMWR_TRAD_AGG_RO_COMP[],K$1,0),"ERROR")</f>
        <v>1020</v>
      </c>
      <c r="L54" s="226">
        <f>IFERROR(VLOOKUP($B54,MMWR_TRAD_AGG_RO_COMP[],L$1,0),"ERROR")</f>
        <v>878</v>
      </c>
      <c r="M54" s="223">
        <f t="shared" si="2"/>
        <v>0.86078431372549025</v>
      </c>
      <c r="N54" s="225">
        <f>IFERROR(VLOOKUP($B54,MMWR_TRAD_AGG_RO_COMP[],N$1,0),"ERROR")</f>
        <v>4076</v>
      </c>
      <c r="O54" s="226">
        <f>IFERROR(VLOOKUP($B54,MMWR_TRAD_AGG_RO_COMP[],O$1,0),"ERROR")</f>
        <v>3379</v>
      </c>
      <c r="P54" s="223">
        <f t="shared" si="3"/>
        <v>0.82899901864573111</v>
      </c>
      <c r="Q54" s="227">
        <f>IFERROR(VLOOKUP($B54,MMWR_TRAD_AGG_RO_COMP[],Q$1,0),"ERROR")</f>
        <v>4</v>
      </c>
      <c r="R54" s="227">
        <f>IFERROR(VLOOKUP($B54,MMWR_TRAD_AGG_RO_COMP[],R$1,0),"ERROR")</f>
        <v>33</v>
      </c>
      <c r="S54" s="201">
        <f>IFERROR(VLOOKUP($B54,MMWR_APP_RO[],S$1,0),"ERROR")</f>
        <v>4864</v>
      </c>
      <c r="T54" s="28"/>
    </row>
    <row r="55" spans="1:20" x14ac:dyDescent="0.2">
      <c r="A55" s="28"/>
      <c r="B55" s="108" t="s">
        <v>55</v>
      </c>
      <c r="C55" s="219">
        <f>IFERROR(VLOOKUP($B55,MMWR_TRAD_AGG_RO_COMP[],C$1,0),"ERROR")</f>
        <v>628</v>
      </c>
      <c r="D55" s="220">
        <f>IFERROR(VLOOKUP($B55,MMWR_TRAD_AGG_RO_COMP[],D$1,0),"ERROR")</f>
        <v>189.6130573248</v>
      </c>
      <c r="E55" s="221">
        <f>IFERROR(VLOOKUP($B55,MMWR_TRAD_AGG_RO_COMP[],E$1,0),"ERROR")</f>
        <v>818</v>
      </c>
      <c r="F55" s="222">
        <f>IFERROR(VLOOKUP($B55,MMWR_TRAD_AGG_RO_COMP[],F$1,0),"ERROR")</f>
        <v>190</v>
      </c>
      <c r="G55" s="223">
        <f t="shared" si="0"/>
        <v>0.23227383863080683</v>
      </c>
      <c r="H55" s="224">
        <f>IFERROR(VLOOKUP($B55,MMWR_TRAD_AGG_RO_COMP[],H$1,0),"ERROR")</f>
        <v>734</v>
      </c>
      <c r="I55" s="222">
        <f>IFERROR(VLOOKUP($B55,MMWR_TRAD_AGG_RO_COMP[],I$1,0),"ERROR")</f>
        <v>373</v>
      </c>
      <c r="J55" s="223">
        <f t="shared" si="1"/>
        <v>0.50817438692098094</v>
      </c>
      <c r="K55" s="225">
        <f>IFERROR(VLOOKUP($B55,MMWR_TRAD_AGG_RO_COMP[],K$1,0),"ERROR")</f>
        <v>251</v>
      </c>
      <c r="L55" s="226">
        <f>IFERROR(VLOOKUP($B55,MMWR_TRAD_AGG_RO_COMP[],L$1,0),"ERROR")</f>
        <v>228</v>
      </c>
      <c r="M55" s="223">
        <f t="shared" si="2"/>
        <v>0.9083665338645418</v>
      </c>
      <c r="N55" s="225">
        <f>IFERROR(VLOOKUP($B55,MMWR_TRAD_AGG_RO_COMP[],N$1,0),"ERROR")</f>
        <v>359</v>
      </c>
      <c r="O55" s="226">
        <f>IFERROR(VLOOKUP($B55,MMWR_TRAD_AGG_RO_COMP[],O$1,0),"ERROR")</f>
        <v>227</v>
      </c>
      <c r="P55" s="223">
        <f t="shared" si="3"/>
        <v>0.63231197771587744</v>
      </c>
      <c r="Q55" s="227">
        <f>IFERROR(VLOOKUP($B55,MMWR_TRAD_AGG_RO_COMP[],Q$1,0),"ERROR")</f>
        <v>449</v>
      </c>
      <c r="R55" s="227">
        <f>IFERROR(VLOOKUP($B55,MMWR_TRAD_AGG_RO_COMP[],R$1,0),"ERROR")</f>
        <v>165</v>
      </c>
      <c r="S55" s="201">
        <f>IFERROR(VLOOKUP($B55,MMWR_APP_RO[],S$1,0),"ERROR")</f>
        <v>980</v>
      </c>
      <c r="T55" s="28"/>
    </row>
    <row r="56" spans="1:20" x14ac:dyDescent="0.2">
      <c r="A56" s="28"/>
      <c r="B56" s="108" t="s">
        <v>62</v>
      </c>
      <c r="C56" s="219">
        <f>IFERROR(VLOOKUP($B56,MMWR_TRAD_AGG_RO_COMP[],C$1,0),"ERROR")</f>
        <v>9554</v>
      </c>
      <c r="D56" s="220">
        <f>IFERROR(VLOOKUP($B56,MMWR_TRAD_AGG_RO_COMP[],D$1,0),"ERROR")</f>
        <v>443.94264182540002</v>
      </c>
      <c r="E56" s="221">
        <f>IFERROR(VLOOKUP($B56,MMWR_TRAD_AGG_RO_COMP[],E$1,0),"ERROR")</f>
        <v>11431</v>
      </c>
      <c r="F56" s="222">
        <f>IFERROR(VLOOKUP($B56,MMWR_TRAD_AGG_RO_COMP[],F$1,0),"ERROR")</f>
        <v>2704</v>
      </c>
      <c r="G56" s="223">
        <f t="shared" si="0"/>
        <v>0.23654973318169889</v>
      </c>
      <c r="H56" s="224">
        <f>IFERROR(VLOOKUP($B56,MMWR_TRAD_AGG_RO_COMP[],H$1,0),"ERROR")</f>
        <v>12804</v>
      </c>
      <c r="I56" s="222">
        <f>IFERROR(VLOOKUP($B56,MMWR_TRAD_AGG_RO_COMP[],I$1,0),"ERROR")</f>
        <v>9863</v>
      </c>
      <c r="J56" s="223">
        <f t="shared" si="1"/>
        <v>0.77030615432677285</v>
      </c>
      <c r="K56" s="225">
        <f>IFERROR(VLOOKUP($B56,MMWR_TRAD_AGG_RO_COMP[],K$1,0),"ERROR")</f>
        <v>3959</v>
      </c>
      <c r="L56" s="226">
        <f>IFERROR(VLOOKUP($B56,MMWR_TRAD_AGG_RO_COMP[],L$1,0),"ERROR")</f>
        <v>3539</v>
      </c>
      <c r="M56" s="223">
        <f t="shared" si="2"/>
        <v>0.89391260419297802</v>
      </c>
      <c r="N56" s="225">
        <f>IFERROR(VLOOKUP($B56,MMWR_TRAD_AGG_RO_COMP[],N$1,0),"ERROR")</f>
        <v>2544</v>
      </c>
      <c r="O56" s="226">
        <f>IFERROR(VLOOKUP($B56,MMWR_TRAD_AGG_RO_COMP[],O$1,0),"ERROR")</f>
        <v>2093</v>
      </c>
      <c r="P56" s="223">
        <f t="shared" si="3"/>
        <v>0.82272012578616349</v>
      </c>
      <c r="Q56" s="227">
        <f>IFERROR(VLOOKUP($B56,MMWR_TRAD_AGG_RO_COMP[],Q$1,0),"ERROR")</f>
        <v>0</v>
      </c>
      <c r="R56" s="227">
        <f>IFERROR(VLOOKUP($B56,MMWR_TRAD_AGG_RO_COMP[],R$1,0),"ERROR")</f>
        <v>42</v>
      </c>
      <c r="S56" s="201">
        <f>IFERROR(VLOOKUP($B56,MMWR_APP_RO[],S$1,0),"ERROR")</f>
        <v>8487</v>
      </c>
      <c r="T56" s="28"/>
    </row>
    <row r="57" spans="1:20" x14ac:dyDescent="0.2">
      <c r="A57" s="28"/>
      <c r="B57" s="108" t="s">
        <v>64</v>
      </c>
      <c r="C57" s="219">
        <f>IFERROR(VLOOKUP($B57,MMWR_TRAD_AGG_RO_COMP[],C$1,0),"ERROR")</f>
        <v>3224</v>
      </c>
      <c r="D57" s="220">
        <f>IFERROR(VLOOKUP($B57,MMWR_TRAD_AGG_RO_COMP[],D$1,0),"ERROR")</f>
        <v>224.69230769230001</v>
      </c>
      <c r="E57" s="221">
        <f>IFERROR(VLOOKUP($B57,MMWR_TRAD_AGG_RO_COMP[],E$1,0),"ERROR")</f>
        <v>3662</v>
      </c>
      <c r="F57" s="222">
        <f>IFERROR(VLOOKUP($B57,MMWR_TRAD_AGG_RO_COMP[],F$1,0),"ERROR")</f>
        <v>728</v>
      </c>
      <c r="G57" s="223">
        <f t="shared" si="0"/>
        <v>0.198798470780994</v>
      </c>
      <c r="H57" s="224">
        <f>IFERROR(VLOOKUP($B57,MMWR_TRAD_AGG_RO_COMP[],H$1,0),"ERROR")</f>
        <v>4060</v>
      </c>
      <c r="I57" s="222">
        <f>IFERROR(VLOOKUP($B57,MMWR_TRAD_AGG_RO_COMP[],I$1,0),"ERROR")</f>
        <v>2084</v>
      </c>
      <c r="J57" s="223">
        <f t="shared" si="1"/>
        <v>0.51330049261083743</v>
      </c>
      <c r="K57" s="225">
        <f>IFERROR(VLOOKUP($B57,MMWR_TRAD_AGG_RO_COMP[],K$1,0),"ERROR")</f>
        <v>750</v>
      </c>
      <c r="L57" s="226">
        <f>IFERROR(VLOOKUP($B57,MMWR_TRAD_AGG_RO_COMP[],L$1,0),"ERROR")</f>
        <v>544</v>
      </c>
      <c r="M57" s="223">
        <f t="shared" si="2"/>
        <v>0.72533333333333339</v>
      </c>
      <c r="N57" s="225">
        <f>IFERROR(VLOOKUP($B57,MMWR_TRAD_AGG_RO_COMP[],N$1,0),"ERROR")</f>
        <v>1217</v>
      </c>
      <c r="O57" s="226">
        <f>IFERROR(VLOOKUP($B57,MMWR_TRAD_AGG_RO_COMP[],O$1,0),"ERROR")</f>
        <v>718</v>
      </c>
      <c r="P57" s="223">
        <f t="shared" si="3"/>
        <v>0.58997534921939199</v>
      </c>
      <c r="Q57" s="227">
        <f>IFERROR(VLOOKUP($B57,MMWR_TRAD_AGG_RO_COMP[],Q$1,0),"ERROR")</f>
        <v>0</v>
      </c>
      <c r="R57" s="227">
        <f>IFERROR(VLOOKUP($B57,MMWR_TRAD_AGG_RO_COMP[],R$1,0),"ERROR")</f>
        <v>69</v>
      </c>
      <c r="S57" s="201">
        <f>IFERROR(VLOOKUP($B57,MMWR_APP_RO[],S$1,0),"ERROR")</f>
        <v>7065</v>
      </c>
      <c r="T57" s="28"/>
    </row>
    <row r="58" spans="1:20" x14ac:dyDescent="0.2">
      <c r="A58" s="28"/>
      <c r="B58" s="108" t="s">
        <v>66</v>
      </c>
      <c r="C58" s="219">
        <f>IFERROR(VLOOKUP($B58,MMWR_TRAD_AGG_RO_COMP[],C$1,0),"ERROR")</f>
        <v>5946</v>
      </c>
      <c r="D58" s="220">
        <f>IFERROR(VLOOKUP($B58,MMWR_TRAD_AGG_RO_COMP[],D$1,0),"ERROR")</f>
        <v>460.02589976450002</v>
      </c>
      <c r="E58" s="221">
        <f>IFERROR(VLOOKUP($B58,MMWR_TRAD_AGG_RO_COMP[],E$1,0),"ERROR")</f>
        <v>4703</v>
      </c>
      <c r="F58" s="222">
        <f>IFERROR(VLOOKUP($B58,MMWR_TRAD_AGG_RO_COMP[],F$1,0),"ERROR")</f>
        <v>924</v>
      </c>
      <c r="G58" s="223">
        <f t="shared" si="0"/>
        <v>0.19647033808207526</v>
      </c>
      <c r="H58" s="224">
        <f>IFERROR(VLOOKUP($B58,MMWR_TRAD_AGG_RO_COMP[],H$1,0),"ERROR")</f>
        <v>7391</v>
      </c>
      <c r="I58" s="222">
        <f>IFERROR(VLOOKUP($B58,MMWR_TRAD_AGG_RO_COMP[],I$1,0),"ERROR")</f>
        <v>5487</v>
      </c>
      <c r="J58" s="223">
        <f t="shared" si="1"/>
        <v>0.74238939250439728</v>
      </c>
      <c r="K58" s="225">
        <f>IFERROR(VLOOKUP($B58,MMWR_TRAD_AGG_RO_COMP[],K$1,0),"ERROR")</f>
        <v>2896</v>
      </c>
      <c r="L58" s="226">
        <f>IFERROR(VLOOKUP($B58,MMWR_TRAD_AGG_RO_COMP[],L$1,0),"ERROR")</f>
        <v>2714</v>
      </c>
      <c r="M58" s="223">
        <f t="shared" si="2"/>
        <v>0.93715469613259672</v>
      </c>
      <c r="N58" s="225">
        <f>IFERROR(VLOOKUP($B58,MMWR_TRAD_AGG_RO_COMP[],N$1,0),"ERROR")</f>
        <v>2142</v>
      </c>
      <c r="O58" s="226">
        <f>IFERROR(VLOOKUP($B58,MMWR_TRAD_AGG_RO_COMP[],O$1,0),"ERROR")</f>
        <v>1448</v>
      </c>
      <c r="P58" s="223">
        <f t="shared" si="3"/>
        <v>0.67600373482726428</v>
      </c>
      <c r="Q58" s="227">
        <f>IFERROR(VLOOKUP($B58,MMWR_TRAD_AGG_RO_COMP[],Q$1,0),"ERROR")</f>
        <v>0</v>
      </c>
      <c r="R58" s="227">
        <f>IFERROR(VLOOKUP($B58,MMWR_TRAD_AGG_RO_COMP[],R$1,0),"ERROR")</f>
        <v>96</v>
      </c>
      <c r="S58" s="201">
        <f>IFERROR(VLOOKUP($B58,MMWR_APP_RO[],S$1,0),"ERROR")</f>
        <v>5165</v>
      </c>
      <c r="T58" s="28"/>
    </row>
    <row r="59" spans="1:20" x14ac:dyDescent="0.2">
      <c r="A59" s="28"/>
      <c r="B59" s="108" t="s">
        <v>68</v>
      </c>
      <c r="C59" s="219">
        <f>IFERROR(VLOOKUP($B59,MMWR_TRAD_AGG_RO_COMP[],C$1,0),"ERROR")</f>
        <v>2837</v>
      </c>
      <c r="D59" s="220">
        <f>IFERROR(VLOOKUP($B59,MMWR_TRAD_AGG_RO_COMP[],D$1,0),"ERROR")</f>
        <v>415.81988015510001</v>
      </c>
      <c r="E59" s="221">
        <f>IFERROR(VLOOKUP($B59,MMWR_TRAD_AGG_RO_COMP[],E$1,0),"ERROR")</f>
        <v>3954</v>
      </c>
      <c r="F59" s="222">
        <f>IFERROR(VLOOKUP($B59,MMWR_TRAD_AGG_RO_COMP[],F$1,0),"ERROR")</f>
        <v>963</v>
      </c>
      <c r="G59" s="223">
        <f t="shared" si="0"/>
        <v>0.24355083459787558</v>
      </c>
      <c r="H59" s="224">
        <f>IFERROR(VLOOKUP($B59,MMWR_TRAD_AGG_RO_COMP[],H$1,0),"ERROR")</f>
        <v>3419</v>
      </c>
      <c r="I59" s="222">
        <f>IFERROR(VLOOKUP($B59,MMWR_TRAD_AGG_RO_COMP[],I$1,0),"ERROR")</f>
        <v>2421</v>
      </c>
      <c r="J59" s="223">
        <f t="shared" si="1"/>
        <v>0.70810178414741154</v>
      </c>
      <c r="K59" s="225">
        <f>IFERROR(VLOOKUP($B59,MMWR_TRAD_AGG_RO_COMP[],K$1,0),"ERROR")</f>
        <v>632</v>
      </c>
      <c r="L59" s="226">
        <f>IFERROR(VLOOKUP($B59,MMWR_TRAD_AGG_RO_COMP[],L$1,0),"ERROR")</f>
        <v>504</v>
      </c>
      <c r="M59" s="223">
        <f t="shared" si="2"/>
        <v>0.79746835443037978</v>
      </c>
      <c r="N59" s="225">
        <f>IFERROR(VLOOKUP($B59,MMWR_TRAD_AGG_RO_COMP[],N$1,0),"ERROR")</f>
        <v>1226</v>
      </c>
      <c r="O59" s="226">
        <f>IFERROR(VLOOKUP($B59,MMWR_TRAD_AGG_RO_COMP[],O$1,0),"ERROR")</f>
        <v>982</v>
      </c>
      <c r="P59" s="223">
        <f t="shared" si="3"/>
        <v>0.80097879282218598</v>
      </c>
      <c r="Q59" s="227">
        <f>IFERROR(VLOOKUP($B59,MMWR_TRAD_AGG_RO_COMP[],Q$1,0),"ERROR")</f>
        <v>0</v>
      </c>
      <c r="R59" s="227">
        <f>IFERROR(VLOOKUP($B59,MMWR_TRAD_AGG_RO_COMP[],R$1,0),"ERROR")</f>
        <v>123</v>
      </c>
      <c r="S59" s="201">
        <f>IFERROR(VLOOKUP($B59,MMWR_APP_RO[],S$1,0),"ERROR")</f>
        <v>3134</v>
      </c>
      <c r="T59" s="28"/>
    </row>
    <row r="60" spans="1:20" x14ac:dyDescent="0.2">
      <c r="A60" s="28"/>
      <c r="B60" s="108" t="s">
        <v>71</v>
      </c>
      <c r="C60" s="219">
        <f>IFERROR(VLOOKUP($B60,MMWR_TRAD_AGG_RO_COMP[],C$1,0),"ERROR")</f>
        <v>5690</v>
      </c>
      <c r="D60" s="220">
        <f>IFERROR(VLOOKUP($B60,MMWR_TRAD_AGG_RO_COMP[],D$1,0),"ERROR")</f>
        <v>344.44973637959998</v>
      </c>
      <c r="E60" s="221">
        <f>IFERROR(VLOOKUP($B60,MMWR_TRAD_AGG_RO_COMP[],E$1,0),"ERROR")</f>
        <v>10430</v>
      </c>
      <c r="F60" s="222">
        <f>IFERROR(VLOOKUP($B60,MMWR_TRAD_AGG_RO_COMP[],F$1,0),"ERROR")</f>
        <v>1916</v>
      </c>
      <c r="G60" s="223">
        <f t="shared" si="0"/>
        <v>0.18370086289549376</v>
      </c>
      <c r="H60" s="224">
        <f>IFERROR(VLOOKUP($B60,MMWR_TRAD_AGG_RO_COMP[],H$1,0),"ERROR")</f>
        <v>15972</v>
      </c>
      <c r="I60" s="222">
        <f>IFERROR(VLOOKUP($B60,MMWR_TRAD_AGG_RO_COMP[],I$1,0),"ERROR")</f>
        <v>10291</v>
      </c>
      <c r="J60" s="223">
        <f t="shared" si="1"/>
        <v>0.64431505133984468</v>
      </c>
      <c r="K60" s="225">
        <f>IFERROR(VLOOKUP($B60,MMWR_TRAD_AGG_RO_COMP[],K$1,0),"ERROR")</f>
        <v>6288</v>
      </c>
      <c r="L60" s="226">
        <f>IFERROR(VLOOKUP($B60,MMWR_TRAD_AGG_RO_COMP[],L$1,0),"ERROR")</f>
        <v>4325</v>
      </c>
      <c r="M60" s="223">
        <f t="shared" si="2"/>
        <v>0.68781806615776087</v>
      </c>
      <c r="N60" s="225">
        <f>IFERROR(VLOOKUP($B60,MMWR_TRAD_AGG_RO_COMP[],N$1,0),"ERROR")</f>
        <v>2446</v>
      </c>
      <c r="O60" s="226">
        <f>IFERROR(VLOOKUP($B60,MMWR_TRAD_AGG_RO_COMP[],O$1,0),"ERROR")</f>
        <v>1794</v>
      </c>
      <c r="P60" s="223">
        <f t="shared" si="3"/>
        <v>0.7334423548650858</v>
      </c>
      <c r="Q60" s="227">
        <f>IFERROR(VLOOKUP($B60,MMWR_TRAD_AGG_RO_COMP[],Q$1,0),"ERROR")</f>
        <v>0</v>
      </c>
      <c r="R60" s="227">
        <f>IFERROR(VLOOKUP($B60,MMWR_TRAD_AGG_RO_COMP[],R$1,0),"ERROR")</f>
        <v>60</v>
      </c>
      <c r="S60" s="201">
        <f>IFERROR(VLOOKUP($B60,MMWR_APP_RO[],S$1,0),"ERROR")</f>
        <v>3982</v>
      </c>
      <c r="T60" s="28"/>
    </row>
    <row r="61" spans="1:20" x14ac:dyDescent="0.2">
      <c r="A61" s="28"/>
      <c r="B61" s="116" t="s">
        <v>73</v>
      </c>
      <c r="C61" s="228">
        <f>IFERROR(VLOOKUP($B61,MMWR_TRAD_AGG_RO_COMP[],C$1,0),"ERROR")</f>
        <v>9978</v>
      </c>
      <c r="D61" s="229">
        <f>IFERROR(VLOOKUP($B61,MMWR_TRAD_AGG_RO_COMP[],D$1,0),"ERROR")</f>
        <v>392.966125476</v>
      </c>
      <c r="E61" s="230">
        <f>IFERROR(VLOOKUP($B61,MMWR_TRAD_AGG_RO_COMP[],E$1,0),"ERROR")</f>
        <v>7580</v>
      </c>
      <c r="F61" s="231">
        <f>IFERROR(VLOOKUP($B61,MMWR_TRAD_AGG_RO_COMP[],F$1,0),"ERROR")</f>
        <v>1065</v>
      </c>
      <c r="G61" s="232">
        <f t="shared" si="0"/>
        <v>0.14050131926121373</v>
      </c>
      <c r="H61" s="233">
        <f>IFERROR(VLOOKUP($B61,MMWR_TRAD_AGG_RO_COMP[],H$1,0),"ERROR")</f>
        <v>14648</v>
      </c>
      <c r="I61" s="231">
        <f>IFERROR(VLOOKUP($B61,MMWR_TRAD_AGG_RO_COMP[],I$1,0),"ERROR")</f>
        <v>10348</v>
      </c>
      <c r="J61" s="232">
        <f t="shared" si="1"/>
        <v>0.70644456581103221</v>
      </c>
      <c r="K61" s="234">
        <f>IFERROR(VLOOKUP($B61,MMWR_TRAD_AGG_RO_COMP[],K$1,0),"ERROR")</f>
        <v>4327</v>
      </c>
      <c r="L61" s="235">
        <f>IFERROR(VLOOKUP($B61,MMWR_TRAD_AGG_RO_COMP[],L$1,0),"ERROR")</f>
        <v>3237</v>
      </c>
      <c r="M61" s="232">
        <f t="shared" si="2"/>
        <v>0.74809336722902708</v>
      </c>
      <c r="N61" s="234">
        <f>IFERROR(VLOOKUP($B61,MMWR_TRAD_AGG_RO_COMP[],N$1,0),"ERROR")</f>
        <v>4448</v>
      </c>
      <c r="O61" s="235">
        <f>IFERROR(VLOOKUP($B61,MMWR_TRAD_AGG_RO_COMP[],O$1,0),"ERROR")</f>
        <v>3513</v>
      </c>
      <c r="P61" s="232">
        <f t="shared" si="3"/>
        <v>0.7897931654676259</v>
      </c>
      <c r="Q61" s="236">
        <f>IFERROR(VLOOKUP($B61,MMWR_TRAD_AGG_RO_COMP[],Q$1,0),"ERROR")</f>
        <v>3</v>
      </c>
      <c r="R61" s="236">
        <f>IFERROR(VLOOKUP($B61,MMWR_TRAD_AGG_RO_COMP[],R$1,0),"ERROR")</f>
        <v>153</v>
      </c>
      <c r="S61" s="201">
        <f>IFERROR(VLOOKUP($B61,MMWR_APP_RO[],S$1,0),"ERROR")</f>
        <v>4794</v>
      </c>
      <c r="T61" s="28"/>
    </row>
    <row r="62" spans="1:20" x14ac:dyDescent="0.2">
      <c r="A62" s="28"/>
      <c r="B62" s="101" t="s">
        <v>380</v>
      </c>
      <c r="C62" s="212">
        <f>IFERROR(VLOOKUP($B62,MMWR_TRAD_AGG_DISTRICT_COMP[],C$1,0),"ERROR")</f>
        <v>60054</v>
      </c>
      <c r="D62" s="197">
        <f>IFERROR(VLOOKUP($B62,MMWR_TRAD_AGG_DISTRICT_COMP[],D$1,0),"ERROR")</f>
        <v>346.06380923839998</v>
      </c>
      <c r="E62" s="213">
        <f>IFERROR(VLOOKUP($B62,MMWR_TRAD_AGG_DISTRICT_COMP[],E$1,0),"ERROR")</f>
        <v>69220</v>
      </c>
      <c r="F62" s="218">
        <f>IFERROR(VLOOKUP($B62,MMWR_TRAD_AGG_DISTRICT_COMP[],F$1,0),"ERROR")</f>
        <v>16708</v>
      </c>
      <c r="G62" s="214">
        <f t="shared" si="0"/>
        <v>0.24137532505056342</v>
      </c>
      <c r="H62" s="218">
        <f>IFERROR(VLOOKUP($B62,MMWR_TRAD_AGG_DISTRICT_COMP[],H$1,0),"ERROR")</f>
        <v>82215</v>
      </c>
      <c r="I62" s="218">
        <f>IFERROR(VLOOKUP($B62,MMWR_TRAD_AGG_DISTRICT_COMP[],I$1,0),"ERROR")</f>
        <v>54594</v>
      </c>
      <c r="J62" s="214">
        <f t="shared" si="1"/>
        <v>0.66403940886699508</v>
      </c>
      <c r="K62" s="212">
        <f>IFERROR(VLOOKUP($B62,MMWR_TRAD_AGG_DISTRICT_COMP[],K$1,0),"ERROR")</f>
        <v>26375</v>
      </c>
      <c r="L62" s="212">
        <f>IFERROR(VLOOKUP($B62,MMWR_TRAD_AGG_DISTRICT_COMP[],L$1,0),"ERROR")</f>
        <v>21782</v>
      </c>
      <c r="M62" s="214">
        <f t="shared" si="2"/>
        <v>0.82585781990521323</v>
      </c>
      <c r="N62" s="212">
        <f>IFERROR(VLOOKUP($B62,MMWR_TRAD_AGG_DISTRICT_COMP[],N$1,0),"ERROR")</f>
        <v>30191</v>
      </c>
      <c r="O62" s="212">
        <f>IFERROR(VLOOKUP($B62,MMWR_TRAD_AGG_DISTRICT_COMP[],O$1,0),"ERROR")</f>
        <v>23083</v>
      </c>
      <c r="P62" s="214">
        <f t="shared" si="3"/>
        <v>0.76456559901957533</v>
      </c>
      <c r="Q62" s="212">
        <f>IFERROR(VLOOKUP($B62,MMWR_TRAD_AGG_DISTRICT_COMP[],Q$1,0),"ERROR")</f>
        <v>164</v>
      </c>
      <c r="R62" s="215">
        <f>IFERROR(VLOOKUP($B62,MMWR_TRAD_AGG_DISTRICT_COMP[],R$1,0),"ERROR")</f>
        <v>1303</v>
      </c>
      <c r="S62" s="215">
        <f>IFERROR(VLOOKUP($B62,MMWR_APP_RO[],S$1,0),"ERROR")</f>
        <v>87374</v>
      </c>
      <c r="T62" s="28"/>
    </row>
    <row r="63" spans="1:20" x14ac:dyDescent="0.2">
      <c r="A63" s="28"/>
      <c r="B63" s="108" t="s">
        <v>25</v>
      </c>
      <c r="C63" s="219">
        <f>IFERROR(VLOOKUP($B63,MMWR_TRAD_AGG_RO_COMP[],C$1,0),"ERROR")</f>
        <v>12155</v>
      </c>
      <c r="D63" s="220">
        <f>IFERROR(VLOOKUP($B63,MMWR_TRAD_AGG_RO_COMP[],D$1,0),"ERROR")</f>
        <v>355.49806663919998</v>
      </c>
      <c r="E63" s="221">
        <f>IFERROR(VLOOKUP($B63,MMWR_TRAD_AGG_RO_COMP[],E$1,0),"ERROR")</f>
        <v>17094</v>
      </c>
      <c r="F63" s="222">
        <f>IFERROR(VLOOKUP($B63,MMWR_TRAD_AGG_RO_COMP[],F$1,0),"ERROR")</f>
        <v>4482</v>
      </c>
      <c r="G63" s="223">
        <f t="shared" si="0"/>
        <v>0.26219726219726219</v>
      </c>
      <c r="H63" s="224">
        <f>IFERROR(VLOOKUP($B63,MMWR_TRAD_AGG_RO_COMP[],H$1,0),"ERROR")</f>
        <v>17777</v>
      </c>
      <c r="I63" s="222">
        <f>IFERROR(VLOOKUP($B63,MMWR_TRAD_AGG_RO_COMP[],I$1,0),"ERROR")</f>
        <v>12349</v>
      </c>
      <c r="J63" s="223">
        <f t="shared" si="1"/>
        <v>0.6946616414468133</v>
      </c>
      <c r="K63" s="225">
        <f>IFERROR(VLOOKUP($B63,MMWR_TRAD_AGG_RO_COMP[],K$1,0),"ERROR")</f>
        <v>7594</v>
      </c>
      <c r="L63" s="226">
        <f>IFERROR(VLOOKUP($B63,MMWR_TRAD_AGG_RO_COMP[],L$1,0),"ERROR")</f>
        <v>5950</v>
      </c>
      <c r="M63" s="223">
        <f t="shared" si="2"/>
        <v>0.78351329997366337</v>
      </c>
      <c r="N63" s="225">
        <f>IFERROR(VLOOKUP($B63,MMWR_TRAD_AGG_RO_COMP[],N$1,0),"ERROR")</f>
        <v>10201</v>
      </c>
      <c r="O63" s="226">
        <f>IFERROR(VLOOKUP($B63,MMWR_TRAD_AGG_RO_COMP[],O$1,0),"ERROR")</f>
        <v>9281</v>
      </c>
      <c r="P63" s="223">
        <f t="shared" si="3"/>
        <v>0.9098127634545633</v>
      </c>
      <c r="Q63" s="227">
        <f>IFERROR(VLOOKUP($B63,MMWR_TRAD_AGG_RO_COMP[],Q$1,0),"ERROR")</f>
        <v>72</v>
      </c>
      <c r="R63" s="227">
        <f>IFERROR(VLOOKUP($B63,MMWR_TRAD_AGG_RO_COMP[],R$1,0),"ERROR")</f>
        <v>12</v>
      </c>
      <c r="S63" s="201">
        <f>IFERROR(VLOOKUP($B63,MMWR_APP_RO[],S$1,0),"ERROR")</f>
        <v>17937</v>
      </c>
      <c r="T63" s="28"/>
    </row>
    <row r="64" spans="1:20" x14ac:dyDescent="0.2">
      <c r="A64" s="28"/>
      <c r="B64" s="108" t="s">
        <v>39</v>
      </c>
      <c r="C64" s="219">
        <f>IFERROR(VLOOKUP($B64,MMWR_TRAD_AGG_RO_COMP[],C$1,0),"ERROR")</f>
        <v>8594</v>
      </c>
      <c r="D64" s="220">
        <f>IFERROR(VLOOKUP($B64,MMWR_TRAD_AGG_RO_COMP[],D$1,0),"ERROR")</f>
        <v>281.85582964859998</v>
      </c>
      <c r="E64" s="221">
        <f>IFERROR(VLOOKUP($B64,MMWR_TRAD_AGG_RO_COMP[],E$1,0),"ERROR")</f>
        <v>8948</v>
      </c>
      <c r="F64" s="222">
        <f>IFERROR(VLOOKUP($B64,MMWR_TRAD_AGG_RO_COMP[],F$1,0),"ERROR")</f>
        <v>2424</v>
      </c>
      <c r="G64" s="223">
        <f t="shared" si="0"/>
        <v>0.27089852481001342</v>
      </c>
      <c r="H64" s="224">
        <f>IFERROR(VLOOKUP($B64,MMWR_TRAD_AGG_RO_COMP[],H$1,0),"ERROR")</f>
        <v>12976</v>
      </c>
      <c r="I64" s="222">
        <f>IFERROR(VLOOKUP($B64,MMWR_TRAD_AGG_RO_COMP[],I$1,0),"ERROR")</f>
        <v>8329</v>
      </c>
      <c r="J64" s="223">
        <f t="shared" si="1"/>
        <v>0.64187731196054254</v>
      </c>
      <c r="K64" s="225">
        <f>IFERROR(VLOOKUP($B64,MMWR_TRAD_AGG_RO_COMP[],K$1,0),"ERROR")</f>
        <v>2798</v>
      </c>
      <c r="L64" s="226">
        <f>IFERROR(VLOOKUP($B64,MMWR_TRAD_AGG_RO_COMP[],L$1,0),"ERROR")</f>
        <v>2195</v>
      </c>
      <c r="M64" s="223">
        <f t="shared" si="2"/>
        <v>0.78448892065761255</v>
      </c>
      <c r="N64" s="225">
        <f>IFERROR(VLOOKUP($B64,MMWR_TRAD_AGG_RO_COMP[],N$1,0),"ERROR")</f>
        <v>1624</v>
      </c>
      <c r="O64" s="226">
        <f>IFERROR(VLOOKUP($B64,MMWR_TRAD_AGG_RO_COMP[],O$1,0),"ERROR")</f>
        <v>1077</v>
      </c>
      <c r="P64" s="223">
        <f t="shared" si="3"/>
        <v>0.66317733990147787</v>
      </c>
      <c r="Q64" s="227">
        <f>IFERROR(VLOOKUP($B64,MMWR_TRAD_AGG_RO_COMP[],Q$1,0),"ERROR")</f>
        <v>1</v>
      </c>
      <c r="R64" s="227">
        <f>IFERROR(VLOOKUP($B64,MMWR_TRAD_AGG_RO_COMP[],R$1,0),"ERROR")</f>
        <v>54</v>
      </c>
      <c r="S64" s="201">
        <f>IFERROR(VLOOKUP($B64,MMWR_APP_RO[],S$1,0),"ERROR")</f>
        <v>13130</v>
      </c>
      <c r="T64" s="28"/>
    </row>
    <row r="65" spans="1:20" x14ac:dyDescent="0.2">
      <c r="A65" s="28"/>
      <c r="B65" s="108" t="s">
        <v>53</v>
      </c>
      <c r="C65" s="219">
        <f>IFERROR(VLOOKUP($B65,MMWR_TRAD_AGG_RO_COMP[],C$1,0),"ERROR")</f>
        <v>7905</v>
      </c>
      <c r="D65" s="220">
        <f>IFERROR(VLOOKUP($B65,MMWR_TRAD_AGG_RO_COMP[],D$1,0),"ERROR")</f>
        <v>495.40506008860001</v>
      </c>
      <c r="E65" s="221">
        <f>IFERROR(VLOOKUP($B65,MMWR_TRAD_AGG_RO_COMP[],E$1,0),"ERROR")</f>
        <v>3928</v>
      </c>
      <c r="F65" s="222">
        <f>IFERROR(VLOOKUP($B65,MMWR_TRAD_AGG_RO_COMP[],F$1,0),"ERROR")</f>
        <v>950</v>
      </c>
      <c r="G65" s="223">
        <f t="shared" si="0"/>
        <v>0.24185336048879838</v>
      </c>
      <c r="H65" s="224">
        <f>IFERROR(VLOOKUP($B65,MMWR_TRAD_AGG_RO_COMP[],H$1,0),"ERROR")</f>
        <v>10854</v>
      </c>
      <c r="I65" s="222">
        <f>IFERROR(VLOOKUP($B65,MMWR_TRAD_AGG_RO_COMP[],I$1,0),"ERROR")</f>
        <v>8010</v>
      </c>
      <c r="J65" s="223">
        <f t="shared" si="1"/>
        <v>0.73797678275290213</v>
      </c>
      <c r="K65" s="225">
        <f>IFERROR(VLOOKUP($B65,MMWR_TRAD_AGG_RO_COMP[],K$1,0),"ERROR")</f>
        <v>3204</v>
      </c>
      <c r="L65" s="226">
        <f>IFERROR(VLOOKUP($B65,MMWR_TRAD_AGG_RO_COMP[],L$1,0),"ERROR")</f>
        <v>2996</v>
      </c>
      <c r="M65" s="223">
        <f t="shared" si="2"/>
        <v>0.93508114856429458</v>
      </c>
      <c r="N65" s="225">
        <f>IFERROR(VLOOKUP($B65,MMWR_TRAD_AGG_RO_COMP[],N$1,0),"ERROR")</f>
        <v>1585</v>
      </c>
      <c r="O65" s="226">
        <f>IFERROR(VLOOKUP($B65,MMWR_TRAD_AGG_RO_COMP[],O$1,0),"ERROR")</f>
        <v>934</v>
      </c>
      <c r="P65" s="223">
        <f t="shared" si="3"/>
        <v>0.58927444794952677</v>
      </c>
      <c r="Q65" s="227">
        <f>IFERROR(VLOOKUP($B65,MMWR_TRAD_AGG_RO_COMP[],Q$1,0),"ERROR")</f>
        <v>85</v>
      </c>
      <c r="R65" s="227">
        <f>IFERROR(VLOOKUP($B65,MMWR_TRAD_AGG_RO_COMP[],R$1,0),"ERROR")</f>
        <v>296</v>
      </c>
      <c r="S65" s="201">
        <f>IFERROR(VLOOKUP($B65,MMWR_APP_RO[],S$1,0),"ERROR")</f>
        <v>4815</v>
      </c>
      <c r="T65" s="28"/>
    </row>
    <row r="66" spans="1:20" x14ac:dyDescent="0.2">
      <c r="A66" s="28"/>
      <c r="B66" s="108" t="s">
        <v>57</v>
      </c>
      <c r="C66" s="219">
        <f>IFERROR(VLOOKUP($B66,MMWR_TRAD_AGG_RO_COMP[],C$1,0),"ERROR")</f>
        <v>11151</v>
      </c>
      <c r="D66" s="220">
        <f>IFERROR(VLOOKUP($B66,MMWR_TRAD_AGG_RO_COMP[],D$1,0),"ERROR")</f>
        <v>367.2567482737</v>
      </c>
      <c r="E66" s="221">
        <f>IFERROR(VLOOKUP($B66,MMWR_TRAD_AGG_RO_COMP[],E$1,0),"ERROR")</f>
        <v>7060</v>
      </c>
      <c r="F66" s="222">
        <f>IFERROR(VLOOKUP($B66,MMWR_TRAD_AGG_RO_COMP[],F$1,0),"ERROR")</f>
        <v>1645</v>
      </c>
      <c r="G66" s="223">
        <f t="shared" si="0"/>
        <v>0.23300283286118981</v>
      </c>
      <c r="H66" s="224">
        <f>IFERROR(VLOOKUP($B66,MMWR_TRAD_AGG_RO_COMP[],H$1,0),"ERROR")</f>
        <v>13191</v>
      </c>
      <c r="I66" s="222">
        <f>IFERROR(VLOOKUP($B66,MMWR_TRAD_AGG_RO_COMP[],I$1,0),"ERROR")</f>
        <v>9443</v>
      </c>
      <c r="J66" s="223">
        <f t="shared" si="1"/>
        <v>0.71586687893260559</v>
      </c>
      <c r="K66" s="225">
        <f>IFERROR(VLOOKUP($B66,MMWR_TRAD_AGG_RO_COMP[],K$1,0),"ERROR")</f>
        <v>4352</v>
      </c>
      <c r="L66" s="226">
        <f>IFERROR(VLOOKUP($B66,MMWR_TRAD_AGG_RO_COMP[],L$1,0),"ERROR")</f>
        <v>3991</v>
      </c>
      <c r="M66" s="223">
        <f t="shared" si="2"/>
        <v>0.91704963235294112</v>
      </c>
      <c r="N66" s="225">
        <f>IFERROR(VLOOKUP($B66,MMWR_TRAD_AGG_RO_COMP[],N$1,0),"ERROR")</f>
        <v>1204</v>
      </c>
      <c r="O66" s="226">
        <f>IFERROR(VLOOKUP($B66,MMWR_TRAD_AGG_RO_COMP[],O$1,0),"ERROR")</f>
        <v>558</v>
      </c>
      <c r="P66" s="223">
        <f t="shared" si="3"/>
        <v>0.46345514950166111</v>
      </c>
      <c r="Q66" s="227">
        <f>IFERROR(VLOOKUP($B66,MMWR_TRAD_AGG_RO_COMP[],Q$1,0),"ERROR")</f>
        <v>0</v>
      </c>
      <c r="R66" s="227">
        <f>IFERROR(VLOOKUP($B66,MMWR_TRAD_AGG_RO_COMP[],R$1,0),"ERROR")</f>
        <v>395</v>
      </c>
      <c r="S66" s="201">
        <f>IFERROR(VLOOKUP($B66,MMWR_APP_RO[],S$1,0),"ERROR")</f>
        <v>9733</v>
      </c>
      <c r="T66" s="28"/>
    </row>
    <row r="67" spans="1:20" x14ac:dyDescent="0.2">
      <c r="A67" s="28"/>
      <c r="B67" s="108" t="s">
        <v>58</v>
      </c>
      <c r="C67" s="219">
        <f>IFERROR(VLOOKUP($B67,MMWR_TRAD_AGG_RO_COMP[],C$1,0),"ERROR")</f>
        <v>2971</v>
      </c>
      <c r="D67" s="220">
        <f>IFERROR(VLOOKUP($B67,MMWR_TRAD_AGG_RO_COMP[],D$1,0),"ERROR")</f>
        <v>236.00168293499999</v>
      </c>
      <c r="E67" s="221">
        <f>IFERROR(VLOOKUP($B67,MMWR_TRAD_AGG_RO_COMP[],E$1,0),"ERROR")</f>
        <v>8253</v>
      </c>
      <c r="F67" s="222">
        <f>IFERROR(VLOOKUP($B67,MMWR_TRAD_AGG_RO_COMP[],F$1,0),"ERROR")</f>
        <v>1708</v>
      </c>
      <c r="G67" s="223">
        <f t="shared" si="0"/>
        <v>0.20695504664970313</v>
      </c>
      <c r="H67" s="224">
        <f>IFERROR(VLOOKUP($B67,MMWR_TRAD_AGG_RO_COMP[],H$1,0),"ERROR")</f>
        <v>5673</v>
      </c>
      <c r="I67" s="222">
        <f>IFERROR(VLOOKUP($B67,MMWR_TRAD_AGG_RO_COMP[],I$1,0),"ERROR")</f>
        <v>2611</v>
      </c>
      <c r="J67" s="223">
        <f t="shared" si="1"/>
        <v>0.46025030847875903</v>
      </c>
      <c r="K67" s="225">
        <f>IFERROR(VLOOKUP($B67,MMWR_TRAD_AGG_RO_COMP[],K$1,0),"ERROR")</f>
        <v>2800</v>
      </c>
      <c r="L67" s="226">
        <f>IFERROR(VLOOKUP($B67,MMWR_TRAD_AGG_RO_COMP[],L$1,0),"ERROR")</f>
        <v>2140</v>
      </c>
      <c r="M67" s="223">
        <f t="shared" si="2"/>
        <v>0.76428571428571423</v>
      </c>
      <c r="N67" s="225">
        <f>IFERROR(VLOOKUP($B67,MMWR_TRAD_AGG_RO_COMP[],N$1,0),"ERROR")</f>
        <v>1542</v>
      </c>
      <c r="O67" s="226">
        <f>IFERROR(VLOOKUP($B67,MMWR_TRAD_AGG_RO_COMP[],O$1,0),"ERROR")</f>
        <v>1202</v>
      </c>
      <c r="P67" s="223">
        <f t="shared" si="3"/>
        <v>0.77950713359273671</v>
      </c>
      <c r="Q67" s="227">
        <f>IFERROR(VLOOKUP($B67,MMWR_TRAD_AGG_RO_COMP[],Q$1,0),"ERROR")</f>
        <v>0</v>
      </c>
      <c r="R67" s="227">
        <f>IFERROR(VLOOKUP($B67,MMWR_TRAD_AGG_RO_COMP[],R$1,0),"ERROR")</f>
        <v>269</v>
      </c>
      <c r="S67" s="201">
        <f>IFERROR(VLOOKUP($B67,MMWR_APP_RO[],S$1,0),"ERROR")</f>
        <v>6742</v>
      </c>
      <c r="T67" s="28"/>
    </row>
    <row r="68" spans="1:20" x14ac:dyDescent="0.2">
      <c r="A68" s="28"/>
      <c r="B68" s="108" t="s">
        <v>72</v>
      </c>
      <c r="C68" s="219">
        <f>IFERROR(VLOOKUP($B68,MMWR_TRAD_AGG_RO_COMP[],C$1,0),"ERROR")</f>
        <v>1099</v>
      </c>
      <c r="D68" s="220">
        <f>IFERROR(VLOOKUP($B68,MMWR_TRAD_AGG_RO_COMP[],D$1,0),"ERROR")</f>
        <v>314.68334849860003</v>
      </c>
      <c r="E68" s="221">
        <f>IFERROR(VLOOKUP($B68,MMWR_TRAD_AGG_RO_COMP[],E$1,0),"ERROR")</f>
        <v>2278</v>
      </c>
      <c r="F68" s="222">
        <f>IFERROR(VLOOKUP($B68,MMWR_TRAD_AGG_RO_COMP[],F$1,0),"ERROR")</f>
        <v>642</v>
      </c>
      <c r="G68" s="223">
        <f t="shared" si="0"/>
        <v>0.28182616330114135</v>
      </c>
      <c r="H68" s="224">
        <f>IFERROR(VLOOKUP($B68,MMWR_TRAD_AGG_RO_COMP[],H$1,0),"ERROR")</f>
        <v>2164</v>
      </c>
      <c r="I68" s="222">
        <f>IFERROR(VLOOKUP($B68,MMWR_TRAD_AGG_RO_COMP[],I$1,0),"ERROR")</f>
        <v>1411</v>
      </c>
      <c r="J68" s="223">
        <f t="shared" si="1"/>
        <v>0.6520332717190388</v>
      </c>
      <c r="K68" s="225">
        <f>IFERROR(VLOOKUP($B68,MMWR_TRAD_AGG_RO_COMP[],K$1,0),"ERROR")</f>
        <v>863</v>
      </c>
      <c r="L68" s="226">
        <f>IFERROR(VLOOKUP($B68,MMWR_TRAD_AGG_RO_COMP[],L$1,0),"ERROR")</f>
        <v>788</v>
      </c>
      <c r="M68" s="223">
        <f t="shared" si="2"/>
        <v>0.91309385863267667</v>
      </c>
      <c r="N68" s="225">
        <f>IFERROR(VLOOKUP($B68,MMWR_TRAD_AGG_RO_COMP[],N$1,0),"ERROR")</f>
        <v>1230</v>
      </c>
      <c r="O68" s="226">
        <f>IFERROR(VLOOKUP($B68,MMWR_TRAD_AGG_RO_COMP[],O$1,0),"ERROR")</f>
        <v>995</v>
      </c>
      <c r="P68" s="223">
        <f t="shared" si="3"/>
        <v>0.80894308943089432</v>
      </c>
      <c r="Q68" s="227">
        <f>IFERROR(VLOOKUP($B68,MMWR_TRAD_AGG_RO_COMP[],Q$1,0),"ERROR")</f>
        <v>0</v>
      </c>
      <c r="R68" s="227">
        <f>IFERROR(VLOOKUP($B68,MMWR_TRAD_AGG_RO_COMP[],R$1,0),"ERROR")</f>
        <v>1</v>
      </c>
      <c r="S68" s="201">
        <f>IFERROR(VLOOKUP($B68,MMWR_APP_RO[],S$1,0),"ERROR")</f>
        <v>5088</v>
      </c>
      <c r="T68" s="28"/>
    </row>
    <row r="69" spans="1:20" x14ac:dyDescent="0.2">
      <c r="A69" s="28"/>
      <c r="B69" s="116" t="s">
        <v>77</v>
      </c>
      <c r="C69" s="228">
        <f>IFERROR(VLOOKUP($B69,MMWR_TRAD_AGG_RO_COMP[],C$1,0),"ERROR")</f>
        <v>16179</v>
      </c>
      <c r="D69" s="229">
        <f>IFERROR(VLOOKUP($B69,MMWR_TRAD_AGG_RO_COMP[],D$1,0),"ERROR")</f>
        <v>307.85048519690002</v>
      </c>
      <c r="E69" s="230">
        <f>IFERROR(VLOOKUP($B69,MMWR_TRAD_AGG_RO_COMP[],E$1,0),"ERROR")</f>
        <v>21659</v>
      </c>
      <c r="F69" s="231">
        <f>IFERROR(VLOOKUP($B69,MMWR_TRAD_AGG_RO_COMP[],F$1,0),"ERROR")</f>
        <v>4857</v>
      </c>
      <c r="G69" s="232">
        <f t="shared" si="0"/>
        <v>0.22424858026686367</v>
      </c>
      <c r="H69" s="233">
        <f>IFERROR(VLOOKUP($B69,MMWR_TRAD_AGG_RO_COMP[],H$1,0),"ERROR")</f>
        <v>19580</v>
      </c>
      <c r="I69" s="231">
        <f>IFERROR(VLOOKUP($B69,MMWR_TRAD_AGG_RO_COMP[],I$1,0),"ERROR")</f>
        <v>12441</v>
      </c>
      <c r="J69" s="232">
        <f t="shared" si="1"/>
        <v>0.63539325842696626</v>
      </c>
      <c r="K69" s="234">
        <f>IFERROR(VLOOKUP($B69,MMWR_TRAD_AGG_RO_COMP[],K$1,0),"ERROR")</f>
        <v>4764</v>
      </c>
      <c r="L69" s="235">
        <f>IFERROR(VLOOKUP($B69,MMWR_TRAD_AGG_RO_COMP[],L$1,0),"ERROR")</f>
        <v>3722</v>
      </c>
      <c r="M69" s="232">
        <f t="shared" si="2"/>
        <v>0.78127623845507976</v>
      </c>
      <c r="N69" s="234">
        <f>IFERROR(VLOOKUP($B69,MMWR_TRAD_AGG_RO_COMP[],N$1,0),"ERROR")</f>
        <v>12805</v>
      </c>
      <c r="O69" s="235">
        <f>IFERROR(VLOOKUP($B69,MMWR_TRAD_AGG_RO_COMP[],O$1,0),"ERROR")</f>
        <v>9036</v>
      </c>
      <c r="P69" s="232">
        <f t="shared" si="3"/>
        <v>0.70566185083951583</v>
      </c>
      <c r="Q69" s="236">
        <f>IFERROR(VLOOKUP($B69,MMWR_TRAD_AGG_RO_COMP[],Q$1,0),"ERROR")</f>
        <v>6</v>
      </c>
      <c r="R69" s="236">
        <f>IFERROR(VLOOKUP($B69,MMWR_TRAD_AGG_RO_COMP[],R$1,0),"ERROR")</f>
        <v>276</v>
      </c>
      <c r="S69" s="201">
        <f>IFERROR(VLOOKUP($B69,MMWR_APP_RO[],S$1,0),"ERROR")</f>
        <v>29929</v>
      </c>
      <c r="T69" s="28"/>
    </row>
    <row r="70" spans="1:20" x14ac:dyDescent="0.2">
      <c r="A70" s="28"/>
      <c r="B70" s="101" t="s">
        <v>8</v>
      </c>
      <c r="C70" s="212">
        <f>IFERROR(VLOOKUP($B70,MMWR_TRAD_AGG_RO_COMP[],C$1,0),"ERROR")</f>
        <v>213</v>
      </c>
      <c r="D70" s="197">
        <f>IFERROR(VLOOKUP($B70,MMWR_TRAD_AGG_RO_COMP[],D$1,0),"ERROR")</f>
        <v>510.9154929577</v>
      </c>
      <c r="E70" s="213">
        <f>IFERROR(VLOOKUP($B70,MMWR_TRAD_AGG_RO_COMP[],E$1,0),"ERROR")</f>
        <v>357</v>
      </c>
      <c r="F70" s="218">
        <f>IFERROR(VLOOKUP($B70,MMWR_TRAD_AGG_RO_COMP[],F$1,0),"ERROR")</f>
        <v>8</v>
      </c>
      <c r="G70" s="214">
        <f>IFERROR(F70/E70,"0%")</f>
        <v>2.2408963585434174E-2</v>
      </c>
      <c r="H70" s="218">
        <f>IFERROR(VLOOKUP($B70,MMWR_TRAD_AGG_RO_COMP[],H$1,0),"ERROR")</f>
        <v>251</v>
      </c>
      <c r="I70" s="218">
        <f>IFERROR(VLOOKUP($B70,MMWR_TRAD_AGG_RO_COMP[],I$1,0),"ERROR")</f>
        <v>187</v>
      </c>
      <c r="J70" s="214">
        <f>IFERROR(I70/H70,"0%")</f>
        <v>0.7450199203187251</v>
      </c>
      <c r="K70" s="212">
        <f>IFERROR(VLOOKUP($B70,MMWR_TRAD_AGG_RO_COMP[],K$1,0),"ERROR")</f>
        <v>37</v>
      </c>
      <c r="L70" s="212">
        <f>IFERROR(VLOOKUP($B70,MMWR_TRAD_AGG_RO_COMP[],L$1,0),"ERROR")</f>
        <v>18</v>
      </c>
      <c r="M70" s="214">
        <f>IFERROR(L70/K70,"0%")</f>
        <v>0.48648648648648651</v>
      </c>
      <c r="N70" s="212">
        <f>IFERROR(VLOOKUP($B70,MMWR_TRAD_AGG_RO_COMP[],N$1,0),"ERROR")</f>
        <v>63057</v>
      </c>
      <c r="O70" s="212">
        <f>IFERROR(VLOOKUP($B70,MMWR_TRAD_AGG_RO_COMP[],O$1,0),"ERROR")</f>
        <v>35637</v>
      </c>
      <c r="P70" s="214">
        <f>IFERROR(O70/N70,"0%")</f>
        <v>0.5651553356486988</v>
      </c>
      <c r="Q70" s="212">
        <f>IFERROR(VLOOKUP($B70,MMWR_TRAD_AGG_RO_COMP[],Q$1,0),"ERROR")</f>
        <v>0</v>
      </c>
      <c r="R70" s="215">
        <f>IFERROR(VLOOKUP($B70,MMWR_TRAD_AGG_RO_COMP[],R$1,0),"ERROR")</f>
        <v>1</v>
      </c>
      <c r="S70" s="215">
        <f>IFERROR(VLOOKUP($B70,MMWR_APP_RO[],S$1,0),"ERROR")</f>
        <v>10395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26623</v>
      </c>
      <c r="D75" s="238">
        <f>IFERROR(VLOOKUP($B75,MMWR_TRAD_AGG_RO_PEN[],D$1,0),"ERROR")</f>
        <v>84.210532246599996</v>
      </c>
      <c r="E75" s="237">
        <f>IFERROR(VLOOKUP($B75,MMWR_TRAD_AGG_RO_PEN[],E$1,0),"ERROR")</f>
        <v>32244</v>
      </c>
      <c r="F75" s="237">
        <f>IFERROR(VLOOKUP($B75,MMWR_TRAD_AGG_RO_PEN[],F$1,0),"ERROR")</f>
        <v>4670</v>
      </c>
      <c r="G75" s="239">
        <f>IFERROR(F75/E75,"0%")</f>
        <v>0.14483314725220195</v>
      </c>
      <c r="H75" s="237">
        <f>IFERROR(VLOOKUP($B75,MMWR_TRAD_AGG_RO_PEN[],H$1,0),"ERROR")</f>
        <v>34117</v>
      </c>
      <c r="I75" s="237">
        <f>IFERROR(VLOOKUP($B75,MMWR_TRAD_AGG_RO_PEN[],I$1,0),"ERROR")</f>
        <v>6499</v>
      </c>
      <c r="J75" s="239">
        <f>IFERROR(I75/H75,"0%")</f>
        <v>0.19049154380514113</v>
      </c>
      <c r="K75" s="237">
        <f>IFERROR(VLOOKUP($B75,MMWR_TRAD_AGG_RO_PEN[],K$1,0),"ERROR")</f>
        <v>687</v>
      </c>
      <c r="L75" s="237">
        <f>IFERROR(VLOOKUP($B75,MMWR_TRAD_AGG_RO_PEN[],L$1,0),"ERROR")</f>
        <v>586</v>
      </c>
      <c r="M75" s="239">
        <f>IFERROR(L75/K75,"0%")</f>
        <v>0.85298398835516742</v>
      </c>
      <c r="N75" s="237">
        <f>IFERROR(VLOOKUP($B75,MMWR_TRAD_AGG_RO_PEN[],N$1,0),"ERROR")</f>
        <v>2172</v>
      </c>
      <c r="O75" s="237">
        <f>IFERROR(VLOOKUP($B75,MMWR_TRAD_AGG_RO_PEN[],O$1,0),"ERROR")</f>
        <v>593</v>
      </c>
      <c r="P75" s="239">
        <f>IFERROR(O75/N75,"0%")</f>
        <v>0.27302025782688766</v>
      </c>
      <c r="Q75" s="237">
        <f>IFERROR(VLOOKUP($B75,MMWR_TRAD_AGG_RO_PEN[],Q$1,0),"ERROR")</f>
        <v>12399</v>
      </c>
      <c r="R75" s="240">
        <f>IFERROR(VLOOKUP($B75,MMWR_TRAD_AGG_RO_PEN[],R$1,0),"ERROR")</f>
        <v>6143</v>
      </c>
      <c r="S75" s="240">
        <f>IFERROR(VLOOKUP($B75,MMWR_APP_RO[],S$1,0),"ERROR")</f>
        <v>6113</v>
      </c>
      <c r="T75" s="28"/>
    </row>
    <row r="76" spans="1:20" x14ac:dyDescent="0.2">
      <c r="A76" s="107"/>
      <c r="B76" s="122" t="s">
        <v>210</v>
      </c>
      <c r="C76" s="241">
        <f>IFERROR(VLOOKUP($B76,MMWR_TRAD_AGG_RO_PEN[],C$1,0),"ERROR")</f>
        <v>14017</v>
      </c>
      <c r="D76" s="242">
        <f>IFERROR(VLOOKUP($B76,MMWR_TRAD_AGG_RO_PEN[],D$1,0),"ERROR")</f>
        <v>102.9898694442</v>
      </c>
      <c r="E76" s="241">
        <f>IFERROR(VLOOKUP($B76,MMWR_TRAD_AGG_RO_PEN[],E$1,0),"ERROR")</f>
        <v>17762</v>
      </c>
      <c r="F76" s="241">
        <f>IFERROR(VLOOKUP($B76,MMWR_TRAD_AGG_RO_PEN[],F$1,0),"ERROR")</f>
        <v>3613</v>
      </c>
      <c r="G76" s="223">
        <f>IFERROR(F76/E76,"0%")</f>
        <v>0.20341177795293322</v>
      </c>
      <c r="H76" s="241">
        <f>IFERROR(VLOOKUP($B76,MMWR_TRAD_AGG_RO_PEN[],H$1,0),"ERROR")</f>
        <v>17081</v>
      </c>
      <c r="I76" s="241">
        <f>IFERROR(VLOOKUP($B76,MMWR_TRAD_AGG_RO_PEN[],I$1,0),"ERROR")</f>
        <v>4862</v>
      </c>
      <c r="J76" s="223">
        <f>IFERROR(I76/H76,"0%")</f>
        <v>0.28464375622036181</v>
      </c>
      <c r="K76" s="241">
        <f>IFERROR(VLOOKUP($B76,MMWR_TRAD_AGG_RO_PEN[],K$1,0),"ERROR")</f>
        <v>46</v>
      </c>
      <c r="L76" s="241">
        <f>IFERROR(VLOOKUP($B76,MMWR_TRAD_AGG_RO_PEN[],L$1,0),"ERROR")</f>
        <v>46</v>
      </c>
      <c r="M76" s="223">
        <f>IFERROR(L76/K76,"0%")</f>
        <v>1</v>
      </c>
      <c r="N76" s="241">
        <f>IFERROR(VLOOKUP($B76,MMWR_TRAD_AGG_RO_PEN[],N$1,0),"ERROR")</f>
        <v>1125</v>
      </c>
      <c r="O76" s="241">
        <f>IFERROR(VLOOKUP($B76,MMWR_TRAD_AGG_RO_PEN[],O$1,0),"ERROR")</f>
        <v>293</v>
      </c>
      <c r="P76" s="223">
        <f>IFERROR(O76/N76,"0%")</f>
        <v>0.26044444444444442</v>
      </c>
      <c r="Q76" s="241">
        <f>IFERROR(VLOOKUP($B76,MMWR_TRAD_AGG_RO_PEN[],Q$1,0),"ERROR")</f>
        <v>1997</v>
      </c>
      <c r="R76" s="241">
        <f>IFERROR(VLOOKUP($B76,MMWR_TRAD_AGG_RO_PEN[],R$1,0),"ERROR")</f>
        <v>3834</v>
      </c>
      <c r="S76" s="243">
        <f>IFERROR(VLOOKUP($B76,MMWR_APP_RO[],S$1,0),"ERROR")</f>
        <v>2290</v>
      </c>
      <c r="T76" s="28"/>
    </row>
    <row r="77" spans="1:20" x14ac:dyDescent="0.2">
      <c r="A77" s="107"/>
      <c r="B77" s="122" t="s">
        <v>209</v>
      </c>
      <c r="C77" s="241">
        <f>IFERROR(VLOOKUP($B77,MMWR_TRAD_AGG_RO_PEN[],C$1,0),"ERROR")</f>
        <v>6939</v>
      </c>
      <c r="D77" s="242">
        <f>IFERROR(VLOOKUP($B77,MMWR_TRAD_AGG_RO_PEN[],D$1,0),"ERROR")</f>
        <v>67.200317048599999</v>
      </c>
      <c r="E77" s="241">
        <f>IFERROR(VLOOKUP($B77,MMWR_TRAD_AGG_RO_PEN[],E$1,0),"ERROR")</f>
        <v>7545</v>
      </c>
      <c r="F77" s="241">
        <f>IFERROR(VLOOKUP($B77,MMWR_TRAD_AGG_RO_PEN[],F$1,0),"ERROR")</f>
        <v>732</v>
      </c>
      <c r="G77" s="223">
        <f>IFERROR(F77/E77,"0%")</f>
        <v>9.7017892644135184E-2</v>
      </c>
      <c r="H77" s="241">
        <f>IFERROR(VLOOKUP($B77,MMWR_TRAD_AGG_RO_PEN[],H$1,0),"ERROR")</f>
        <v>8545</v>
      </c>
      <c r="I77" s="241">
        <f>IFERROR(VLOOKUP($B77,MMWR_TRAD_AGG_RO_PEN[],I$1,0),"ERROR")</f>
        <v>567</v>
      </c>
      <c r="J77" s="223">
        <f>IFERROR(I77/H77,"0%")</f>
        <v>6.6354593329432415E-2</v>
      </c>
      <c r="K77" s="241">
        <f>IFERROR(VLOOKUP($B77,MMWR_TRAD_AGG_RO_PEN[],K$1,0),"ERROR")</f>
        <v>4</v>
      </c>
      <c r="L77" s="241">
        <f>IFERROR(VLOOKUP($B77,MMWR_TRAD_AGG_RO_PEN[],L$1,0),"ERROR")</f>
        <v>3</v>
      </c>
      <c r="M77" s="223">
        <f>IFERROR(L77/K77,"0%")</f>
        <v>0.75</v>
      </c>
      <c r="N77" s="241">
        <f>IFERROR(VLOOKUP($B77,MMWR_TRAD_AGG_RO_PEN[],N$1,0),"ERROR")</f>
        <v>617</v>
      </c>
      <c r="O77" s="241">
        <f>IFERROR(VLOOKUP($B77,MMWR_TRAD_AGG_RO_PEN[],O$1,0),"ERROR")</f>
        <v>115</v>
      </c>
      <c r="P77" s="223">
        <f>IFERROR(O77/N77,"0%")</f>
        <v>0.18638573743922204</v>
      </c>
      <c r="Q77" s="241">
        <f>IFERROR(VLOOKUP($B77,MMWR_TRAD_AGG_RO_PEN[],Q$1,0),"ERROR")</f>
        <v>1144</v>
      </c>
      <c r="R77" s="241">
        <f>IFERROR(VLOOKUP($B77,MMWR_TRAD_AGG_RO_PEN[],R$1,0),"ERROR")</f>
        <v>878</v>
      </c>
      <c r="S77" s="243">
        <f>IFERROR(VLOOKUP($B77,MMWR_APP_RO[],S$1,0),"ERROR")</f>
        <v>2488</v>
      </c>
      <c r="T77" s="28"/>
    </row>
    <row r="78" spans="1:20" x14ac:dyDescent="0.2">
      <c r="A78" s="107"/>
      <c r="B78" s="122" t="s">
        <v>212</v>
      </c>
      <c r="C78" s="241">
        <f>IFERROR(VLOOKUP($B78,MMWR_TRAD_AGG_RO_PEN[],C$1,0),"ERROR")</f>
        <v>5667</v>
      </c>
      <c r="D78" s="242">
        <f>IFERROR(VLOOKUP($B78,MMWR_TRAD_AGG_RO_PEN[],D$1,0),"ERROR")</f>
        <v>58.589200635300003</v>
      </c>
      <c r="E78" s="241">
        <f>IFERROR(VLOOKUP($B78,MMWR_TRAD_AGG_RO_PEN[],E$1,0),"ERROR")</f>
        <v>6576</v>
      </c>
      <c r="F78" s="241">
        <f>IFERROR(VLOOKUP($B78,MMWR_TRAD_AGG_RO_PEN[],F$1,0),"ERROR")</f>
        <v>186</v>
      </c>
      <c r="G78" s="223">
        <f>IFERROR(F78/E78,"0%")</f>
        <v>2.8284671532846715E-2</v>
      </c>
      <c r="H78" s="241">
        <f>IFERROR(VLOOKUP($B78,MMWR_TRAD_AGG_RO_PEN[],H$1,0),"ERROR")</f>
        <v>6955</v>
      </c>
      <c r="I78" s="241">
        <f>IFERROR(VLOOKUP($B78,MMWR_TRAD_AGG_RO_PEN[],I$1,0),"ERROR")</f>
        <v>128</v>
      </c>
      <c r="J78" s="223">
        <f>IFERROR(I78/H78,"0%")</f>
        <v>1.8404025880661395E-2</v>
      </c>
      <c r="K78" s="241">
        <f>IFERROR(VLOOKUP($B78,MMWR_TRAD_AGG_RO_PEN[],K$1,0),"ERROR")</f>
        <v>179</v>
      </c>
      <c r="L78" s="241">
        <f>IFERROR(VLOOKUP($B78,MMWR_TRAD_AGG_RO_PEN[],L$1,0),"ERROR")</f>
        <v>80</v>
      </c>
      <c r="M78" s="223">
        <f>IFERROR(L78/K78,"0%")</f>
        <v>0.44692737430167595</v>
      </c>
      <c r="N78" s="241">
        <f>IFERROR(VLOOKUP($B78,MMWR_TRAD_AGG_RO_PEN[],N$1,0),"ERROR")</f>
        <v>255</v>
      </c>
      <c r="O78" s="241">
        <f>IFERROR(VLOOKUP($B78,MMWR_TRAD_AGG_RO_PEN[],O$1,0),"ERROR")</f>
        <v>71</v>
      </c>
      <c r="P78" s="223">
        <f>IFERROR(O78/N78,"0%")</f>
        <v>0.27843137254901962</v>
      </c>
      <c r="Q78" s="241">
        <f>IFERROR(VLOOKUP($B78,MMWR_TRAD_AGG_RO_PEN[],Q$1,0),"ERROR")</f>
        <v>9253</v>
      </c>
      <c r="R78" s="241">
        <f>IFERROR(VLOOKUP($B78,MMWR_TRAD_AGG_RO_PEN[],R$1,0),"ERROR")</f>
        <v>1431</v>
      </c>
      <c r="S78" s="243">
        <f>IFERROR(VLOOKUP($B78,MMWR_APP_RO[],S$1,0),"ERROR")</f>
        <v>1335</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361</v>
      </c>
      <c r="F79" s="218">
        <f>IFERROR(VLOOKUP($B79,MMWR_TRAD_AGG_RO_PEN[],F$1,0),"ERROR")</f>
        <v>139</v>
      </c>
      <c r="G79" s="214">
        <f>IFERROR(F79/E79,"0%")</f>
        <v>0.38504155124653738</v>
      </c>
      <c r="H79" s="218">
        <f>IFERROR(VLOOKUP($B79,MMWR_TRAD_AGG_RO_PEN[],H$1,0),"ERROR")</f>
        <v>1536</v>
      </c>
      <c r="I79" s="218">
        <f>IFERROR(VLOOKUP($B79,MMWR_TRAD_AGG_RO_PEN[],I$1,0),"ERROR")</f>
        <v>942</v>
      </c>
      <c r="J79" s="214">
        <f>IFERROR(I79/H79,"0%")</f>
        <v>0.61328125</v>
      </c>
      <c r="K79" s="218">
        <f>IFERROR(VLOOKUP($B79,MMWR_TRAD_AGG_RO_PEN[],K$1,0),"ERROR")</f>
        <v>458</v>
      </c>
      <c r="L79" s="218">
        <f>IFERROR(VLOOKUP($B79,MMWR_TRAD_AGG_RO_PEN[],L$1,0),"ERROR")</f>
        <v>457</v>
      </c>
      <c r="M79" s="214">
        <f>IFERROR(L79/K79,"0%")</f>
        <v>0.99781659388646293</v>
      </c>
      <c r="N79" s="218">
        <f>IFERROR(VLOOKUP($B79,MMWR_TRAD_AGG_RO_PEN[],N$1,0),"ERROR")</f>
        <v>175</v>
      </c>
      <c r="O79" s="218">
        <f>IFERROR(VLOOKUP($B79,MMWR_TRAD_AGG_RO_PEN[],O$1,0),"ERROR")</f>
        <v>114</v>
      </c>
      <c r="P79" s="214">
        <f>IFERROR(O79/N79,"0%")</f>
        <v>0.65142857142857147</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MAY 07,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263243</v>
      </c>
      <c r="D6" s="95">
        <f>IFERROR(VLOOKUP($B6,MMWR_TRAD_AGG_ST_DISTRICT_COMP[],D$1,0),"ERROR")</f>
        <v>375.85331803690002</v>
      </c>
      <c r="E6" s="96">
        <f>IFERROR(VLOOKUP($B6,MMWR_TRAD_AGG_ST_DISTRICT_COMP[],E$1,0),"ERROR")</f>
        <v>323629</v>
      </c>
      <c r="F6" s="97">
        <f>IFERROR(VLOOKUP($B6,MMWR_TRAD_AGG_ST_DISTRICT_COMP[],F$1,0),"ERROR")</f>
        <v>72646</v>
      </c>
      <c r="G6" s="98">
        <f t="shared" ref="G6:G37" si="0">IFERROR(F6/E6,"0%")</f>
        <v>0.22447308492131421</v>
      </c>
      <c r="H6" s="96">
        <f>IFERROR(VLOOKUP($B6,MMWR_TRAD_AGG_ST_DISTRICT_COMP[],H$1,0),"ERROR")</f>
        <v>387003</v>
      </c>
      <c r="I6" s="97">
        <f>IFERROR(VLOOKUP($B6,MMWR_TRAD_AGG_ST_DISTRICT_COMP[],I$1,0),"ERROR")</f>
        <v>252919</v>
      </c>
      <c r="J6" s="99">
        <f t="shared" ref="J6:J37" si="1">IFERROR(I6/H6,"0%")</f>
        <v>0.65353240155761061</v>
      </c>
      <c r="K6" s="96">
        <f>IFERROR(VLOOKUP($B6,MMWR_TRAD_AGG_ST_DISTRICT_COMP[],K$1,0),"ERROR")</f>
        <v>124289</v>
      </c>
      <c r="L6" s="97">
        <f>IFERROR(VLOOKUP($B6,MMWR_TRAD_AGG_ST_DISTRICT_COMP[],L$1,0),"ERROR")</f>
        <v>97284</v>
      </c>
      <c r="M6" s="99">
        <f t="shared" ref="M6:M37" si="2">IFERROR(L6/K6,"0%")</f>
        <v>0.7827241348791929</v>
      </c>
      <c r="N6" s="96">
        <f>IFERROR(VLOOKUP($B6,MMWR_TRAD_AGG_ST_DISTRICT_COMP[],N$1,0),"ERROR")</f>
        <v>171648</v>
      </c>
      <c r="O6" s="97">
        <f>IFERROR(VLOOKUP($B6,MMWR_TRAD_AGG_ST_DISTRICT_COMP[],O$1,0),"ERROR")</f>
        <v>113460</v>
      </c>
      <c r="P6" s="99">
        <f t="shared" ref="P6:P37" si="3">IFERROR(O6/N6,"0%")</f>
        <v>0.66100391498881428</v>
      </c>
      <c r="Q6" s="100">
        <f>IFERROR(VLOOKUP($B6,MMWR_TRAD_AGG_ST_DISTRICT_COMP[],Q$1,0),"ERROR")</f>
        <v>23044</v>
      </c>
      <c r="R6" s="100">
        <f>IFERROR(VLOOKUP($B6,MMWR_TRAD_AGG_ST_DISTRICT_COMP[],R$1,0),"ERROR")</f>
        <v>4301</v>
      </c>
      <c r="S6" s="100">
        <f>S7+S23+S36+S46+S56+S64</f>
        <v>315567</v>
      </c>
      <c r="T6" s="28"/>
    </row>
    <row r="7" spans="1:20" s="123" customFormat="1" x14ac:dyDescent="0.2">
      <c r="A7" s="92"/>
      <c r="B7" s="126" t="s">
        <v>369</v>
      </c>
      <c r="C7" s="102">
        <f>IF(SUM(C8:C22)&lt;&gt;VLOOKUP($B7,MMWR_TRAD_AGG_ST_DISTRICT_COMP[],C$1,0),"ERROR",
VLOOKUP($B7,MMWR_TRAD_AGG_ST_DISTRICT_COMP[],C$1,0))</f>
        <v>64683</v>
      </c>
      <c r="D7" s="103">
        <f>IFERROR(VLOOKUP($B7,MMWR_TRAD_AGG_ST_DISTRICT_COMP[],D$1,0),"ERROR")</f>
        <v>405.15311596560002</v>
      </c>
      <c r="E7" s="102">
        <f>IF(SUM(E8:E22)&lt;&gt;VLOOKUP($B7,MMWR_TRAD_AGG_ST_DISTRICT_COMP[],E$1,0),"ERROR",
VLOOKUP($B7,MMWR_TRAD_AGG_ST_DISTRICT_COMP[],E$1,0))</f>
        <v>72013</v>
      </c>
      <c r="F7" s="102">
        <f>IFERROR(VLOOKUP($B7,MMWR_TRAD_AGG_ST_DISTRICT_COMP[],F$1,0),"ERROR")</f>
        <v>17429</v>
      </c>
      <c r="G7" s="104">
        <f t="shared" si="0"/>
        <v>0.24202574535153376</v>
      </c>
      <c r="H7" s="102">
        <f>IF(SUM(H8:H22)&lt;&gt;VLOOKUP($B7,MMWR_TRAD_AGG_ST_DISTRICT_COMP[],H$1,0),"ERROR",
VLOOKUP($B7,MMWR_TRAD_AGG_ST_DISTRICT_COMP[],H$1,0))</f>
        <v>92672</v>
      </c>
      <c r="I7" s="102">
        <f>IF(SUM(I8:I22)&lt;&gt;VLOOKUP($B7,MMWR_TRAD_AGG_ST_DISTRICT_COMP[],I$1,0),"ERROR",
VLOOKUP($B7,MMWR_TRAD_AGG_ST_DISTRICT_COMP[],I$1,0))</f>
        <v>61292</v>
      </c>
      <c r="J7" s="105">
        <f t="shared" si="1"/>
        <v>0.66138639502762431</v>
      </c>
      <c r="K7" s="102">
        <f>IF(SUM(K8:K22)&lt;&gt;VLOOKUP($B7,MMWR_TRAD_AGG_ST_DISTRICT_COMP[],K$1,0),"ERROR",
VLOOKUP($B7,MMWR_TRAD_AGG_ST_DISTRICT_COMP[],K$1,0))</f>
        <v>36327</v>
      </c>
      <c r="L7" s="102">
        <f>IF(SUM(L8:L22)&lt;&gt;VLOOKUP($B7,MMWR_TRAD_AGG_ST_DISTRICT_COMP[],L$1,0),"ERROR",
VLOOKUP($B7,MMWR_TRAD_AGG_ST_DISTRICT_COMP[],L$1,0))</f>
        <v>29317</v>
      </c>
      <c r="M7" s="105">
        <f t="shared" si="2"/>
        <v>0.80703058331268751</v>
      </c>
      <c r="N7" s="102">
        <f>IF(SUM(N8:N22)&lt;&gt;VLOOKUP($B7,MMWR_TRAD_AGG_ST_DISTRICT_COMP[],N$1,0),"ERROR",
VLOOKUP($B7,MMWR_TRAD_AGG_ST_DISTRICT_COMP[],N$1,0))</f>
        <v>38950</v>
      </c>
      <c r="O7" s="102">
        <f>IF(SUM(O8:O22)&lt;&gt;VLOOKUP($B7,MMWR_TRAD_AGG_ST_DISTRICT_COMP[],O$1,0),"ERROR",
VLOOKUP($B7,MMWR_TRAD_AGG_ST_DISTRICT_COMP[],O$1,0))</f>
        <v>26363</v>
      </c>
      <c r="P7" s="105">
        <f t="shared" si="3"/>
        <v>0.67684210526315791</v>
      </c>
      <c r="Q7" s="102">
        <f>IF(SUM(Q8:Q22)&lt;&gt;VLOOKUP($B7,MMWR_TRAD_AGG_ST_DISTRICT_COMP[],Q$1,0),"ERROR",
VLOOKUP($B7,MMWR_TRAD_AGG_ST_DISTRICT_COMP[],Q$1,0))</f>
        <v>9340</v>
      </c>
      <c r="R7" s="106">
        <f>IFERROR(VLOOKUP($B7,MMWR_TRAD_AGG_ST_DISTRICT_COMP[],R$1,0),"ERROR")</f>
        <v>144</v>
      </c>
      <c r="S7" s="106">
        <f>SUM(S8:S22)</f>
        <v>57571</v>
      </c>
      <c r="T7" s="28"/>
    </row>
    <row r="8" spans="1:20" s="123" customFormat="1" x14ac:dyDescent="0.2">
      <c r="A8" s="107"/>
      <c r="B8" s="127" t="s">
        <v>373</v>
      </c>
      <c r="C8" s="109">
        <f>IFERROR(VLOOKUP($B8,MMWR_TRAD_AGG_STATE_COMP[],C$1,0),"ERROR")</f>
        <v>838</v>
      </c>
      <c r="D8" s="110">
        <f>IFERROR(VLOOKUP($B8,MMWR_TRAD_AGG_STATE_COMP[],D$1,0),"ERROR")</f>
        <v>293.33412887830002</v>
      </c>
      <c r="E8" s="111">
        <f>IFERROR(VLOOKUP($B8,MMWR_TRAD_AGG_STATE_COMP[],E$1,0),"ERROR")</f>
        <v>1679</v>
      </c>
      <c r="F8" s="112">
        <f>IFERROR(VLOOKUP($B8,MMWR_TRAD_AGG_STATE_COMP[],F$1,0),"ERROR")</f>
        <v>397</v>
      </c>
      <c r="G8" s="113">
        <f t="shared" si="0"/>
        <v>0.2364502680166766</v>
      </c>
      <c r="H8" s="111">
        <f>IFERROR(VLOOKUP($B8,MMWR_TRAD_AGG_STATE_COMP[],H$1,0),"ERROR")</f>
        <v>2298</v>
      </c>
      <c r="I8" s="112">
        <f>IFERROR(VLOOKUP($B8,MMWR_TRAD_AGG_STATE_COMP[],I$1,0),"ERROR")</f>
        <v>1280</v>
      </c>
      <c r="J8" s="114">
        <f t="shared" si="1"/>
        <v>0.557006092254134</v>
      </c>
      <c r="K8" s="111">
        <f>IFERROR(VLOOKUP($B8,MMWR_TRAD_AGG_STATE_COMP[],K$1,0),"ERROR")</f>
        <v>651</v>
      </c>
      <c r="L8" s="112">
        <f>IFERROR(VLOOKUP($B8,MMWR_TRAD_AGG_STATE_COMP[],L$1,0),"ERROR")</f>
        <v>403</v>
      </c>
      <c r="M8" s="114">
        <f t="shared" si="2"/>
        <v>0.61904761904761907</v>
      </c>
      <c r="N8" s="111">
        <f>IFERROR(VLOOKUP($B8,MMWR_TRAD_AGG_STATE_COMP[],N$1,0),"ERROR")</f>
        <v>1131</v>
      </c>
      <c r="O8" s="112">
        <f>IFERROR(VLOOKUP($B8,MMWR_TRAD_AGG_STATE_COMP[],O$1,0),"ERROR")</f>
        <v>829</v>
      </c>
      <c r="P8" s="114">
        <f t="shared" si="3"/>
        <v>0.73297966401414683</v>
      </c>
      <c r="Q8" s="115">
        <f>IFERROR(VLOOKUP($B8,MMWR_TRAD_AGG_STATE_COMP[],Q$1,0),"ERROR")</f>
        <v>313</v>
      </c>
      <c r="R8" s="115">
        <f>IFERROR(VLOOKUP($B8,MMWR_TRAD_AGG_STATE_COMP[],R$1,0),"ERROR")</f>
        <v>5</v>
      </c>
      <c r="S8" s="115">
        <f>IFERROR(VLOOKUP($B8,MMWR_APP_STATE_COMP[],S$1,0),"ERROR")</f>
        <v>1299</v>
      </c>
      <c r="T8" s="28"/>
    </row>
    <row r="9" spans="1:20" s="123" customFormat="1" x14ac:dyDescent="0.2">
      <c r="A9" s="107"/>
      <c r="B9" s="127" t="s">
        <v>423</v>
      </c>
      <c r="C9" s="109">
        <f>IFERROR(VLOOKUP($B9,MMWR_TRAD_AGG_STATE_COMP[],C$1,0),"ERROR")</f>
        <v>804</v>
      </c>
      <c r="D9" s="110">
        <f>IFERROR(VLOOKUP($B9,MMWR_TRAD_AGG_STATE_COMP[],D$1,0),"ERROR")</f>
        <v>413.19029850750002</v>
      </c>
      <c r="E9" s="111">
        <f>IFERROR(VLOOKUP($B9,MMWR_TRAD_AGG_STATE_COMP[],E$1,0),"ERROR")</f>
        <v>893</v>
      </c>
      <c r="F9" s="112">
        <f>IFERROR(VLOOKUP($B9,MMWR_TRAD_AGG_STATE_COMP[],F$1,0),"ERROR")</f>
        <v>203</v>
      </c>
      <c r="G9" s="113">
        <f t="shared" si="0"/>
        <v>0.22732362821948487</v>
      </c>
      <c r="H9" s="111">
        <f>IFERROR(VLOOKUP($B9,MMWR_TRAD_AGG_STATE_COMP[],H$1,0),"ERROR")</f>
        <v>1061</v>
      </c>
      <c r="I9" s="112">
        <f>IFERROR(VLOOKUP($B9,MMWR_TRAD_AGG_STATE_COMP[],I$1,0),"ERROR")</f>
        <v>740</v>
      </c>
      <c r="J9" s="114">
        <f t="shared" si="1"/>
        <v>0.69745523091423189</v>
      </c>
      <c r="K9" s="111">
        <f>IFERROR(VLOOKUP($B9,MMWR_TRAD_AGG_STATE_COMP[],K$1,0),"ERROR")</f>
        <v>231</v>
      </c>
      <c r="L9" s="112">
        <f>IFERROR(VLOOKUP($B9,MMWR_TRAD_AGG_STATE_COMP[],L$1,0),"ERROR")</f>
        <v>183</v>
      </c>
      <c r="M9" s="114">
        <f t="shared" si="2"/>
        <v>0.79220779220779225</v>
      </c>
      <c r="N9" s="111">
        <f>IFERROR(VLOOKUP($B9,MMWR_TRAD_AGG_STATE_COMP[],N$1,0),"ERROR")</f>
        <v>371</v>
      </c>
      <c r="O9" s="112">
        <f>IFERROR(VLOOKUP($B9,MMWR_TRAD_AGG_STATE_COMP[],O$1,0),"ERROR")</f>
        <v>229</v>
      </c>
      <c r="P9" s="114">
        <f t="shared" si="3"/>
        <v>0.61725067385444743</v>
      </c>
      <c r="Q9" s="115">
        <f>IFERROR(VLOOKUP($B9,MMWR_TRAD_AGG_STATE_COMP[],Q$1,0),"ERROR")</f>
        <v>89</v>
      </c>
      <c r="R9" s="115">
        <f>IFERROR(VLOOKUP($B9,MMWR_TRAD_AGG_STATE_COMP[],R$1,0),"ERROR")</f>
        <v>1</v>
      </c>
      <c r="S9" s="115">
        <f>IFERROR(VLOOKUP($B9,MMWR_APP_STATE_COMP[],S$1,0),"ERROR")</f>
        <v>631</v>
      </c>
      <c r="T9" s="28"/>
    </row>
    <row r="10" spans="1:20" s="123" customFormat="1" x14ac:dyDescent="0.2">
      <c r="A10" s="107"/>
      <c r="B10" s="127" t="s">
        <v>414</v>
      </c>
      <c r="C10" s="109">
        <f>IFERROR(VLOOKUP($B10,MMWR_TRAD_AGG_STATE_COMP[],C$1,0),"ERROR")</f>
        <v>465</v>
      </c>
      <c r="D10" s="110">
        <f>IFERROR(VLOOKUP($B10,MMWR_TRAD_AGG_STATE_COMP[],D$1,0),"ERROR")</f>
        <v>468.14408602150002</v>
      </c>
      <c r="E10" s="111">
        <f>IFERROR(VLOOKUP($B10,MMWR_TRAD_AGG_STATE_COMP[],E$1,0),"ERROR")</f>
        <v>439</v>
      </c>
      <c r="F10" s="112">
        <f>IFERROR(VLOOKUP($B10,MMWR_TRAD_AGG_STATE_COMP[],F$1,0),"ERROR")</f>
        <v>90</v>
      </c>
      <c r="G10" s="113">
        <f t="shared" si="0"/>
        <v>0.20501138952164008</v>
      </c>
      <c r="H10" s="111">
        <f>IFERROR(VLOOKUP($B10,MMWR_TRAD_AGG_STATE_COMP[],H$1,0),"ERROR")</f>
        <v>647</v>
      </c>
      <c r="I10" s="112">
        <f>IFERROR(VLOOKUP($B10,MMWR_TRAD_AGG_STATE_COMP[],I$1,0),"ERROR")</f>
        <v>436</v>
      </c>
      <c r="J10" s="114">
        <f t="shared" si="1"/>
        <v>0.67387944358578056</v>
      </c>
      <c r="K10" s="111">
        <f>IFERROR(VLOOKUP($B10,MMWR_TRAD_AGG_STATE_COMP[],K$1,0),"ERROR")</f>
        <v>212</v>
      </c>
      <c r="L10" s="112">
        <f>IFERROR(VLOOKUP($B10,MMWR_TRAD_AGG_STATE_COMP[],L$1,0),"ERROR")</f>
        <v>186</v>
      </c>
      <c r="M10" s="114">
        <f t="shared" si="2"/>
        <v>0.87735849056603776</v>
      </c>
      <c r="N10" s="111">
        <f>IFERROR(VLOOKUP($B10,MMWR_TRAD_AGG_STATE_COMP[],N$1,0),"ERROR")</f>
        <v>363</v>
      </c>
      <c r="O10" s="112">
        <f>IFERROR(VLOOKUP($B10,MMWR_TRAD_AGG_STATE_COMP[],O$1,0),"ERROR")</f>
        <v>279</v>
      </c>
      <c r="P10" s="114">
        <f t="shared" si="3"/>
        <v>0.76859504132231404</v>
      </c>
      <c r="Q10" s="115">
        <f>IFERROR(VLOOKUP($B10,MMWR_TRAD_AGG_STATE_COMP[],Q$1,0),"ERROR")</f>
        <v>38</v>
      </c>
      <c r="R10" s="115">
        <f>IFERROR(VLOOKUP($B10,MMWR_TRAD_AGG_STATE_COMP[],R$1,0),"ERROR")</f>
        <v>0</v>
      </c>
      <c r="S10" s="115">
        <f>IFERROR(VLOOKUP($B10,MMWR_APP_STATE_COMP[],S$1,0),"ERROR")</f>
        <v>602</v>
      </c>
      <c r="T10" s="28"/>
    </row>
    <row r="11" spans="1:20" s="123" customFormat="1" x14ac:dyDescent="0.2">
      <c r="A11" s="107"/>
      <c r="B11" s="127" t="s">
        <v>416</v>
      </c>
      <c r="C11" s="109">
        <f>IFERROR(VLOOKUP($B11,MMWR_TRAD_AGG_STATE_COMP[],C$1,0),"ERROR")</f>
        <v>1110</v>
      </c>
      <c r="D11" s="110">
        <f>IFERROR(VLOOKUP($B11,MMWR_TRAD_AGG_STATE_COMP[],D$1,0),"ERROR")</f>
        <v>294.47567567570002</v>
      </c>
      <c r="E11" s="111">
        <f>IFERROR(VLOOKUP($B11,MMWR_TRAD_AGG_STATE_COMP[],E$1,0),"ERROR")</f>
        <v>1260</v>
      </c>
      <c r="F11" s="112">
        <f>IFERROR(VLOOKUP($B11,MMWR_TRAD_AGG_STATE_COMP[],F$1,0),"ERROR")</f>
        <v>203</v>
      </c>
      <c r="G11" s="113">
        <f t="shared" si="0"/>
        <v>0.16111111111111112</v>
      </c>
      <c r="H11" s="111">
        <f>IFERROR(VLOOKUP($B11,MMWR_TRAD_AGG_STATE_COMP[],H$1,0),"ERROR")</f>
        <v>1868</v>
      </c>
      <c r="I11" s="112">
        <f>IFERROR(VLOOKUP($B11,MMWR_TRAD_AGG_STATE_COMP[],I$1,0),"ERROR")</f>
        <v>935</v>
      </c>
      <c r="J11" s="114">
        <f t="shared" si="1"/>
        <v>0.50053533190578159</v>
      </c>
      <c r="K11" s="111">
        <f>IFERROR(VLOOKUP($B11,MMWR_TRAD_AGG_STATE_COMP[],K$1,0),"ERROR")</f>
        <v>998</v>
      </c>
      <c r="L11" s="112">
        <f>IFERROR(VLOOKUP($B11,MMWR_TRAD_AGG_STATE_COMP[],L$1,0),"ERROR")</f>
        <v>779</v>
      </c>
      <c r="M11" s="114">
        <f t="shared" si="2"/>
        <v>0.78056112224448893</v>
      </c>
      <c r="N11" s="111">
        <f>IFERROR(VLOOKUP($B11,MMWR_TRAD_AGG_STATE_COMP[],N$1,0),"ERROR")</f>
        <v>435</v>
      </c>
      <c r="O11" s="112">
        <f>IFERROR(VLOOKUP($B11,MMWR_TRAD_AGG_STATE_COMP[],O$1,0),"ERROR")</f>
        <v>266</v>
      </c>
      <c r="P11" s="114">
        <f t="shared" si="3"/>
        <v>0.61149425287356318</v>
      </c>
      <c r="Q11" s="115">
        <f>IFERROR(VLOOKUP($B11,MMWR_TRAD_AGG_STATE_COMP[],Q$1,0),"ERROR")</f>
        <v>365</v>
      </c>
      <c r="R11" s="115">
        <f>IFERROR(VLOOKUP($B11,MMWR_TRAD_AGG_STATE_COMP[],R$1,0),"ERROR")</f>
        <v>2</v>
      </c>
      <c r="S11" s="115">
        <f>IFERROR(VLOOKUP($B11,MMWR_APP_STATE_COMP[],S$1,0),"ERROR")</f>
        <v>458</v>
      </c>
      <c r="T11" s="28"/>
    </row>
    <row r="12" spans="1:20" s="123" customFormat="1" x14ac:dyDescent="0.2">
      <c r="A12" s="107"/>
      <c r="B12" s="127" t="s">
        <v>376</v>
      </c>
      <c r="C12" s="109">
        <f>IFERROR(VLOOKUP($B12,MMWR_TRAD_AGG_STATE_COMP[],C$1,0),"ERROR")</f>
        <v>9150</v>
      </c>
      <c r="D12" s="110">
        <f>IFERROR(VLOOKUP($B12,MMWR_TRAD_AGG_STATE_COMP[],D$1,0),"ERROR")</f>
        <v>652.00765027320006</v>
      </c>
      <c r="E12" s="111">
        <f>IFERROR(VLOOKUP($B12,MMWR_TRAD_AGG_STATE_COMP[],E$1,0),"ERROR")</f>
        <v>5356</v>
      </c>
      <c r="F12" s="112">
        <f>IFERROR(VLOOKUP($B12,MMWR_TRAD_AGG_STATE_COMP[],F$1,0),"ERROR")</f>
        <v>1437</v>
      </c>
      <c r="G12" s="113">
        <f t="shared" si="0"/>
        <v>0.26829723674383871</v>
      </c>
      <c r="H12" s="111">
        <f>IFERROR(VLOOKUP($B12,MMWR_TRAD_AGG_STATE_COMP[],H$1,0),"ERROR")</f>
        <v>11765</v>
      </c>
      <c r="I12" s="112">
        <f>IFERROR(VLOOKUP($B12,MMWR_TRAD_AGG_STATE_COMP[],I$1,0),"ERROR")</f>
        <v>9111</v>
      </c>
      <c r="J12" s="114">
        <f t="shared" si="1"/>
        <v>0.77441563960900972</v>
      </c>
      <c r="K12" s="111">
        <f>IFERROR(VLOOKUP($B12,MMWR_TRAD_AGG_STATE_COMP[],K$1,0),"ERROR")</f>
        <v>4404</v>
      </c>
      <c r="L12" s="112">
        <f>IFERROR(VLOOKUP($B12,MMWR_TRAD_AGG_STATE_COMP[],L$1,0),"ERROR")</f>
        <v>3713</v>
      </c>
      <c r="M12" s="114">
        <f t="shared" si="2"/>
        <v>0.84309718437783832</v>
      </c>
      <c r="N12" s="111">
        <f>IFERROR(VLOOKUP($B12,MMWR_TRAD_AGG_STATE_COMP[],N$1,0),"ERROR")</f>
        <v>3078</v>
      </c>
      <c r="O12" s="112">
        <f>IFERROR(VLOOKUP($B12,MMWR_TRAD_AGG_STATE_COMP[],O$1,0),"ERROR")</f>
        <v>2225</v>
      </c>
      <c r="P12" s="114">
        <f t="shared" si="3"/>
        <v>0.72287199480181941</v>
      </c>
      <c r="Q12" s="115">
        <f>IFERROR(VLOOKUP($B12,MMWR_TRAD_AGG_STATE_COMP[],Q$1,0),"ERROR")</f>
        <v>452</v>
      </c>
      <c r="R12" s="115">
        <f>IFERROR(VLOOKUP($B12,MMWR_TRAD_AGG_STATE_COMP[],R$1,0),"ERROR")</f>
        <v>6</v>
      </c>
      <c r="S12" s="115">
        <f>IFERROR(VLOOKUP($B12,MMWR_APP_STATE_COMP[],S$1,0),"ERROR")</f>
        <v>5726</v>
      </c>
      <c r="T12" s="28"/>
    </row>
    <row r="13" spans="1:20" s="123" customFormat="1" x14ac:dyDescent="0.2">
      <c r="A13" s="107"/>
      <c r="B13" s="127" t="s">
        <v>371</v>
      </c>
      <c r="C13" s="109">
        <f>IFERROR(VLOOKUP($B13,MMWR_TRAD_AGG_STATE_COMP[],C$1,0),"ERROR")</f>
        <v>4044</v>
      </c>
      <c r="D13" s="110">
        <f>IFERROR(VLOOKUP($B13,MMWR_TRAD_AGG_STATE_COMP[],D$1,0),"ERROR")</f>
        <v>572.10954500490004</v>
      </c>
      <c r="E13" s="111">
        <f>IFERROR(VLOOKUP($B13,MMWR_TRAD_AGG_STATE_COMP[],E$1,0),"ERROR")</f>
        <v>4344</v>
      </c>
      <c r="F13" s="112">
        <f>IFERROR(VLOOKUP($B13,MMWR_TRAD_AGG_STATE_COMP[],F$1,0),"ERROR")</f>
        <v>976</v>
      </c>
      <c r="G13" s="113">
        <f t="shared" si="0"/>
        <v>0.22467771639042358</v>
      </c>
      <c r="H13" s="111">
        <f>IFERROR(VLOOKUP($B13,MMWR_TRAD_AGG_STATE_COMP[],H$1,0),"ERROR")</f>
        <v>5943</v>
      </c>
      <c r="I13" s="112">
        <f>IFERROR(VLOOKUP($B13,MMWR_TRAD_AGG_STATE_COMP[],I$1,0),"ERROR")</f>
        <v>4276</v>
      </c>
      <c r="J13" s="114">
        <f t="shared" si="1"/>
        <v>0.71950193504963822</v>
      </c>
      <c r="K13" s="111">
        <f>IFERROR(VLOOKUP($B13,MMWR_TRAD_AGG_STATE_COMP[],K$1,0),"ERROR")</f>
        <v>2889</v>
      </c>
      <c r="L13" s="112">
        <f>IFERROR(VLOOKUP($B13,MMWR_TRAD_AGG_STATE_COMP[],L$1,0),"ERROR")</f>
        <v>2329</v>
      </c>
      <c r="M13" s="114">
        <f t="shared" si="2"/>
        <v>0.80616130148840426</v>
      </c>
      <c r="N13" s="111">
        <f>IFERROR(VLOOKUP($B13,MMWR_TRAD_AGG_STATE_COMP[],N$1,0),"ERROR")</f>
        <v>1366</v>
      </c>
      <c r="O13" s="112">
        <f>IFERROR(VLOOKUP($B13,MMWR_TRAD_AGG_STATE_COMP[],O$1,0),"ERROR")</f>
        <v>1043</v>
      </c>
      <c r="P13" s="114">
        <f t="shared" si="3"/>
        <v>0.76354319180087848</v>
      </c>
      <c r="Q13" s="115">
        <f>IFERROR(VLOOKUP($B13,MMWR_TRAD_AGG_STATE_COMP[],Q$1,0),"ERROR")</f>
        <v>811</v>
      </c>
      <c r="R13" s="115">
        <f>IFERROR(VLOOKUP($B13,MMWR_TRAD_AGG_STATE_COMP[],R$1,0),"ERROR")</f>
        <v>12</v>
      </c>
      <c r="S13" s="115">
        <f>IFERROR(VLOOKUP($B13,MMWR_APP_STATE_COMP[],S$1,0),"ERROR")</f>
        <v>3435</v>
      </c>
      <c r="T13" s="28"/>
    </row>
    <row r="14" spans="1:20" s="123" customFormat="1" x14ac:dyDescent="0.2">
      <c r="A14" s="107"/>
      <c r="B14" s="127" t="s">
        <v>415</v>
      </c>
      <c r="C14" s="109">
        <f>IFERROR(VLOOKUP($B14,MMWR_TRAD_AGG_STATE_COMP[],C$1,0),"ERROR")</f>
        <v>1128</v>
      </c>
      <c r="D14" s="110">
        <f>IFERROR(VLOOKUP($B14,MMWR_TRAD_AGG_STATE_COMP[],D$1,0),"ERROR")</f>
        <v>294.0567375887</v>
      </c>
      <c r="E14" s="111">
        <f>IFERROR(VLOOKUP($B14,MMWR_TRAD_AGG_STATE_COMP[],E$1,0),"ERROR")</f>
        <v>1204</v>
      </c>
      <c r="F14" s="112">
        <f>IFERROR(VLOOKUP($B14,MMWR_TRAD_AGG_STATE_COMP[],F$1,0),"ERROR")</f>
        <v>201</v>
      </c>
      <c r="G14" s="113">
        <f t="shared" si="0"/>
        <v>0.1669435215946844</v>
      </c>
      <c r="H14" s="111">
        <f>IFERROR(VLOOKUP($B14,MMWR_TRAD_AGG_STATE_COMP[],H$1,0),"ERROR")</f>
        <v>1754</v>
      </c>
      <c r="I14" s="112">
        <f>IFERROR(VLOOKUP($B14,MMWR_TRAD_AGG_STATE_COMP[],I$1,0),"ERROR")</f>
        <v>1060</v>
      </c>
      <c r="J14" s="114">
        <f t="shared" si="1"/>
        <v>0.60433295324971492</v>
      </c>
      <c r="K14" s="111">
        <f>IFERROR(VLOOKUP($B14,MMWR_TRAD_AGG_STATE_COMP[],K$1,0),"ERROR")</f>
        <v>390</v>
      </c>
      <c r="L14" s="112">
        <f>IFERROR(VLOOKUP($B14,MMWR_TRAD_AGG_STATE_COMP[],L$1,0),"ERROR")</f>
        <v>305</v>
      </c>
      <c r="M14" s="114">
        <f t="shared" si="2"/>
        <v>0.78205128205128205</v>
      </c>
      <c r="N14" s="111">
        <f>IFERROR(VLOOKUP($B14,MMWR_TRAD_AGG_STATE_COMP[],N$1,0),"ERROR")</f>
        <v>316</v>
      </c>
      <c r="O14" s="112">
        <f>IFERROR(VLOOKUP($B14,MMWR_TRAD_AGG_STATE_COMP[],O$1,0),"ERROR")</f>
        <v>172</v>
      </c>
      <c r="P14" s="114">
        <f t="shared" si="3"/>
        <v>0.54430379746835444</v>
      </c>
      <c r="Q14" s="115">
        <f>IFERROR(VLOOKUP($B14,MMWR_TRAD_AGG_STATE_COMP[],Q$1,0),"ERROR")</f>
        <v>189</v>
      </c>
      <c r="R14" s="115">
        <f>IFERROR(VLOOKUP($B14,MMWR_TRAD_AGG_STATE_COMP[],R$1,0),"ERROR")</f>
        <v>4</v>
      </c>
      <c r="S14" s="115">
        <f>IFERROR(VLOOKUP($B14,MMWR_APP_STATE_COMP[],S$1,0),"ERROR")</f>
        <v>623</v>
      </c>
      <c r="T14" s="28"/>
    </row>
    <row r="15" spans="1:20" s="123" customFormat="1" x14ac:dyDescent="0.2">
      <c r="A15" s="107"/>
      <c r="B15" s="127" t="s">
        <v>374</v>
      </c>
      <c r="C15" s="109">
        <f>IFERROR(VLOOKUP($B15,MMWR_TRAD_AGG_STATE_COMP[],C$1,0),"ERROR")</f>
        <v>1823</v>
      </c>
      <c r="D15" s="110">
        <f>IFERROR(VLOOKUP($B15,MMWR_TRAD_AGG_STATE_COMP[],D$1,0),"ERROR")</f>
        <v>335.62150301700001</v>
      </c>
      <c r="E15" s="111">
        <f>IFERROR(VLOOKUP($B15,MMWR_TRAD_AGG_STATE_COMP[],E$1,0),"ERROR")</f>
        <v>4398</v>
      </c>
      <c r="F15" s="112">
        <f>IFERROR(VLOOKUP($B15,MMWR_TRAD_AGG_STATE_COMP[],F$1,0),"ERROR")</f>
        <v>1083</v>
      </c>
      <c r="G15" s="113">
        <f t="shared" si="0"/>
        <v>0.24624829467939974</v>
      </c>
      <c r="H15" s="111">
        <f>IFERROR(VLOOKUP($B15,MMWR_TRAD_AGG_STATE_COMP[],H$1,0),"ERROR")</f>
        <v>3492</v>
      </c>
      <c r="I15" s="112">
        <f>IFERROR(VLOOKUP($B15,MMWR_TRAD_AGG_STATE_COMP[],I$1,0),"ERROR")</f>
        <v>1882</v>
      </c>
      <c r="J15" s="114">
        <f t="shared" si="1"/>
        <v>0.53894616265750284</v>
      </c>
      <c r="K15" s="111">
        <f>IFERROR(VLOOKUP($B15,MMWR_TRAD_AGG_STATE_COMP[],K$1,0),"ERROR")</f>
        <v>1451</v>
      </c>
      <c r="L15" s="112">
        <f>IFERROR(VLOOKUP($B15,MMWR_TRAD_AGG_STATE_COMP[],L$1,0),"ERROR")</f>
        <v>1192</v>
      </c>
      <c r="M15" s="114">
        <f t="shared" si="2"/>
        <v>0.82150241212956576</v>
      </c>
      <c r="N15" s="111">
        <f>IFERROR(VLOOKUP($B15,MMWR_TRAD_AGG_STATE_COMP[],N$1,0),"ERROR")</f>
        <v>2468</v>
      </c>
      <c r="O15" s="112">
        <f>IFERROR(VLOOKUP($B15,MMWR_TRAD_AGG_STATE_COMP[],O$1,0),"ERROR")</f>
        <v>1688</v>
      </c>
      <c r="P15" s="114">
        <f t="shared" si="3"/>
        <v>0.68395461912479738</v>
      </c>
      <c r="Q15" s="115">
        <f>IFERROR(VLOOKUP($B15,MMWR_TRAD_AGG_STATE_COMP[],Q$1,0),"ERROR")</f>
        <v>786</v>
      </c>
      <c r="R15" s="115">
        <f>IFERROR(VLOOKUP($B15,MMWR_TRAD_AGG_STATE_COMP[],R$1,0),"ERROR")</f>
        <v>4</v>
      </c>
      <c r="S15" s="115">
        <f>IFERROR(VLOOKUP($B15,MMWR_APP_STATE_COMP[],S$1,0),"ERROR")</f>
        <v>3996</v>
      </c>
      <c r="T15" s="28"/>
    </row>
    <row r="16" spans="1:20" s="123" customFormat="1" x14ac:dyDescent="0.2">
      <c r="A16" s="107"/>
      <c r="B16" s="127" t="s">
        <v>60</v>
      </c>
      <c r="C16" s="109">
        <f>IFERROR(VLOOKUP($B16,MMWR_TRAD_AGG_STATE_COMP[],C$1,0),"ERROR")</f>
        <v>3898</v>
      </c>
      <c r="D16" s="110">
        <f>IFERROR(VLOOKUP($B16,MMWR_TRAD_AGG_STATE_COMP[],D$1,0),"ERROR")</f>
        <v>276.59261159570002</v>
      </c>
      <c r="E16" s="111">
        <f>IFERROR(VLOOKUP($B16,MMWR_TRAD_AGG_STATE_COMP[],E$1,0),"ERROR")</f>
        <v>8979</v>
      </c>
      <c r="F16" s="112">
        <f>IFERROR(VLOOKUP($B16,MMWR_TRAD_AGG_STATE_COMP[],F$1,0),"ERROR")</f>
        <v>2203</v>
      </c>
      <c r="G16" s="113">
        <f t="shared" si="0"/>
        <v>0.2453502617217953</v>
      </c>
      <c r="H16" s="111">
        <f>IFERROR(VLOOKUP($B16,MMWR_TRAD_AGG_STATE_COMP[],H$1,0),"ERROR")</f>
        <v>7619</v>
      </c>
      <c r="I16" s="112">
        <f>IFERROR(VLOOKUP($B16,MMWR_TRAD_AGG_STATE_COMP[],I$1,0),"ERROR")</f>
        <v>3794</v>
      </c>
      <c r="J16" s="114">
        <f t="shared" si="1"/>
        <v>0.4979656122850768</v>
      </c>
      <c r="K16" s="111">
        <f>IFERROR(VLOOKUP($B16,MMWR_TRAD_AGG_STATE_COMP[],K$1,0),"ERROR")</f>
        <v>3932</v>
      </c>
      <c r="L16" s="112">
        <f>IFERROR(VLOOKUP($B16,MMWR_TRAD_AGG_STATE_COMP[],L$1,0),"ERROR")</f>
        <v>3027</v>
      </c>
      <c r="M16" s="114">
        <f t="shared" si="2"/>
        <v>0.76983723296032558</v>
      </c>
      <c r="N16" s="111">
        <f>IFERROR(VLOOKUP($B16,MMWR_TRAD_AGG_STATE_COMP[],N$1,0),"ERROR")</f>
        <v>6031</v>
      </c>
      <c r="O16" s="112">
        <f>IFERROR(VLOOKUP($B16,MMWR_TRAD_AGG_STATE_COMP[],O$1,0),"ERROR")</f>
        <v>2363</v>
      </c>
      <c r="P16" s="114">
        <f t="shared" si="3"/>
        <v>0.39180898690101146</v>
      </c>
      <c r="Q16" s="115">
        <f>IFERROR(VLOOKUP($B16,MMWR_TRAD_AGG_STATE_COMP[],Q$1,0),"ERROR")</f>
        <v>1711</v>
      </c>
      <c r="R16" s="115">
        <f>IFERROR(VLOOKUP($B16,MMWR_TRAD_AGG_STATE_COMP[],R$1,0),"ERROR")</f>
        <v>14</v>
      </c>
      <c r="S16" s="115">
        <f>IFERROR(VLOOKUP($B16,MMWR_APP_STATE_COMP[],S$1,0),"ERROR")</f>
        <v>5283</v>
      </c>
      <c r="T16" s="28"/>
    </row>
    <row r="17" spans="1:20" s="123" customFormat="1" x14ac:dyDescent="0.2">
      <c r="A17" s="107"/>
      <c r="B17" s="127" t="s">
        <v>382</v>
      </c>
      <c r="C17" s="109">
        <f>IFERROR(VLOOKUP($B17,MMWR_TRAD_AGG_STATE_COMP[],C$1,0),"ERROR")</f>
        <v>14929</v>
      </c>
      <c r="D17" s="110">
        <f>IFERROR(VLOOKUP($B17,MMWR_TRAD_AGG_STATE_COMP[],D$1,0),"ERROR")</f>
        <v>300.05727108309998</v>
      </c>
      <c r="E17" s="111">
        <f>IFERROR(VLOOKUP($B17,MMWR_TRAD_AGG_STATE_COMP[],E$1,0),"ERROR")</f>
        <v>17758</v>
      </c>
      <c r="F17" s="112">
        <f>IFERROR(VLOOKUP($B17,MMWR_TRAD_AGG_STATE_COMP[],F$1,0),"ERROR")</f>
        <v>4670</v>
      </c>
      <c r="G17" s="113">
        <f t="shared" si="0"/>
        <v>0.26298006532267149</v>
      </c>
      <c r="H17" s="111">
        <f>IFERROR(VLOOKUP($B17,MMWR_TRAD_AGG_STATE_COMP[],H$1,0),"ERROR")</f>
        <v>19690</v>
      </c>
      <c r="I17" s="112">
        <f>IFERROR(VLOOKUP($B17,MMWR_TRAD_AGG_STATE_COMP[],I$1,0),"ERROR")</f>
        <v>13078</v>
      </c>
      <c r="J17" s="114">
        <f t="shared" si="1"/>
        <v>0.6641950228542407</v>
      </c>
      <c r="K17" s="111">
        <f>IFERROR(VLOOKUP($B17,MMWR_TRAD_AGG_STATE_COMP[],K$1,0),"ERROR")</f>
        <v>9406</v>
      </c>
      <c r="L17" s="112">
        <f>IFERROR(VLOOKUP($B17,MMWR_TRAD_AGG_STATE_COMP[],L$1,0),"ERROR")</f>
        <v>7335</v>
      </c>
      <c r="M17" s="114">
        <f t="shared" si="2"/>
        <v>0.7798213906017436</v>
      </c>
      <c r="N17" s="111">
        <f>IFERROR(VLOOKUP($B17,MMWR_TRAD_AGG_STATE_COMP[],N$1,0),"ERROR")</f>
        <v>7340</v>
      </c>
      <c r="O17" s="112">
        <f>IFERROR(VLOOKUP($B17,MMWR_TRAD_AGG_STATE_COMP[],O$1,0),"ERROR")</f>
        <v>5119</v>
      </c>
      <c r="P17" s="114">
        <f t="shared" si="3"/>
        <v>0.69741144414168932</v>
      </c>
      <c r="Q17" s="115">
        <f>IFERROR(VLOOKUP($B17,MMWR_TRAD_AGG_STATE_COMP[],Q$1,0),"ERROR")</f>
        <v>1287</v>
      </c>
      <c r="R17" s="115">
        <f>IFERROR(VLOOKUP($B17,MMWR_TRAD_AGG_STATE_COMP[],R$1,0),"ERROR")</f>
        <v>44</v>
      </c>
      <c r="S17" s="115">
        <f>IFERROR(VLOOKUP($B17,MMWR_APP_STATE_COMP[],S$1,0),"ERROR")</f>
        <v>9833</v>
      </c>
      <c r="T17" s="28"/>
    </row>
    <row r="18" spans="1:20" s="123" customFormat="1" x14ac:dyDescent="0.2">
      <c r="A18" s="107"/>
      <c r="B18" s="127" t="s">
        <v>375</v>
      </c>
      <c r="C18" s="109">
        <f>IFERROR(VLOOKUP($B18,MMWR_TRAD_AGG_STATE_COMP[],C$1,0),"ERROR")</f>
        <v>6328</v>
      </c>
      <c r="D18" s="110">
        <f>IFERROR(VLOOKUP($B18,MMWR_TRAD_AGG_STATE_COMP[],D$1,0),"ERROR")</f>
        <v>443.08707332490002</v>
      </c>
      <c r="E18" s="111">
        <f>IFERROR(VLOOKUP($B18,MMWR_TRAD_AGG_STATE_COMP[],E$1,0),"ERROR")</f>
        <v>9963</v>
      </c>
      <c r="F18" s="112">
        <f>IFERROR(VLOOKUP($B18,MMWR_TRAD_AGG_STATE_COMP[],F$1,0),"ERROR")</f>
        <v>2565</v>
      </c>
      <c r="G18" s="113">
        <f t="shared" si="0"/>
        <v>0.25745257452574527</v>
      </c>
      <c r="H18" s="111">
        <f>IFERROR(VLOOKUP($B18,MMWR_TRAD_AGG_STATE_COMP[],H$1,0),"ERROR")</f>
        <v>10064</v>
      </c>
      <c r="I18" s="112">
        <f>IFERROR(VLOOKUP($B18,MMWR_TRAD_AGG_STATE_COMP[],I$1,0),"ERROR")</f>
        <v>7235</v>
      </c>
      <c r="J18" s="114">
        <f t="shared" si="1"/>
        <v>0.7188990461049285</v>
      </c>
      <c r="K18" s="111">
        <f>IFERROR(VLOOKUP($B18,MMWR_TRAD_AGG_STATE_COMP[],K$1,0),"ERROR")</f>
        <v>1879</v>
      </c>
      <c r="L18" s="112">
        <f>IFERROR(VLOOKUP($B18,MMWR_TRAD_AGG_STATE_COMP[],L$1,0),"ERROR")</f>
        <v>1501</v>
      </c>
      <c r="M18" s="114">
        <f t="shared" si="2"/>
        <v>0.79882916444917507</v>
      </c>
      <c r="N18" s="111">
        <f>IFERROR(VLOOKUP($B18,MMWR_TRAD_AGG_STATE_COMP[],N$1,0),"ERROR")</f>
        <v>6534</v>
      </c>
      <c r="O18" s="112">
        <f>IFERROR(VLOOKUP($B18,MMWR_TRAD_AGG_STATE_COMP[],O$1,0),"ERROR")</f>
        <v>5235</v>
      </c>
      <c r="P18" s="114">
        <f t="shared" si="3"/>
        <v>0.80119375573921026</v>
      </c>
      <c r="Q18" s="115">
        <f>IFERROR(VLOOKUP($B18,MMWR_TRAD_AGG_STATE_COMP[],Q$1,0),"ERROR")</f>
        <v>1613</v>
      </c>
      <c r="R18" s="115">
        <f>IFERROR(VLOOKUP($B18,MMWR_TRAD_AGG_STATE_COMP[],R$1,0),"ERROR")</f>
        <v>15</v>
      </c>
      <c r="S18" s="115">
        <f>IFERROR(VLOOKUP($B18,MMWR_APP_STATE_COMP[],S$1,0),"ERROR")</f>
        <v>7440</v>
      </c>
      <c r="T18" s="28"/>
    </row>
    <row r="19" spans="1:20" s="123" customFormat="1" x14ac:dyDescent="0.2">
      <c r="A19" s="107"/>
      <c r="B19" s="127" t="s">
        <v>372</v>
      </c>
      <c r="C19" s="109">
        <f>IFERROR(VLOOKUP($B19,MMWR_TRAD_AGG_STATE_COMP[],C$1,0),"ERROR")</f>
        <v>306</v>
      </c>
      <c r="D19" s="110">
        <f>IFERROR(VLOOKUP($B19,MMWR_TRAD_AGG_STATE_COMP[],D$1,0),"ERROR")</f>
        <v>214.4117647059</v>
      </c>
      <c r="E19" s="111">
        <f>IFERROR(VLOOKUP($B19,MMWR_TRAD_AGG_STATE_COMP[],E$1,0),"ERROR")</f>
        <v>861</v>
      </c>
      <c r="F19" s="112">
        <f>IFERROR(VLOOKUP($B19,MMWR_TRAD_AGG_STATE_COMP[],F$1,0),"ERROR")</f>
        <v>171</v>
      </c>
      <c r="G19" s="113">
        <f t="shared" si="0"/>
        <v>0.19860627177700349</v>
      </c>
      <c r="H19" s="111">
        <f>IFERROR(VLOOKUP($B19,MMWR_TRAD_AGG_STATE_COMP[],H$1,0),"ERROR")</f>
        <v>537</v>
      </c>
      <c r="I19" s="112">
        <f>IFERROR(VLOOKUP($B19,MMWR_TRAD_AGG_STATE_COMP[],I$1,0),"ERROR")</f>
        <v>238</v>
      </c>
      <c r="J19" s="114">
        <f t="shared" si="1"/>
        <v>0.44320297951582865</v>
      </c>
      <c r="K19" s="111">
        <f>IFERROR(VLOOKUP($B19,MMWR_TRAD_AGG_STATE_COMP[],K$1,0),"ERROR")</f>
        <v>230</v>
      </c>
      <c r="L19" s="112">
        <f>IFERROR(VLOOKUP($B19,MMWR_TRAD_AGG_STATE_COMP[],L$1,0),"ERROR")</f>
        <v>186</v>
      </c>
      <c r="M19" s="114">
        <f t="shared" si="2"/>
        <v>0.80869565217391304</v>
      </c>
      <c r="N19" s="111">
        <f>IFERROR(VLOOKUP($B19,MMWR_TRAD_AGG_STATE_COMP[],N$1,0),"ERROR")</f>
        <v>194</v>
      </c>
      <c r="O19" s="112">
        <f>IFERROR(VLOOKUP($B19,MMWR_TRAD_AGG_STATE_COMP[],O$1,0),"ERROR")</f>
        <v>106</v>
      </c>
      <c r="P19" s="114">
        <f t="shared" si="3"/>
        <v>0.54639175257731953</v>
      </c>
      <c r="Q19" s="115">
        <f>IFERROR(VLOOKUP($B19,MMWR_TRAD_AGG_STATE_COMP[],Q$1,0),"ERROR")</f>
        <v>205</v>
      </c>
      <c r="R19" s="115">
        <f>IFERROR(VLOOKUP($B19,MMWR_TRAD_AGG_STATE_COMP[],R$1,0),"ERROR")</f>
        <v>3</v>
      </c>
      <c r="S19" s="115">
        <f>IFERROR(VLOOKUP($B19,MMWR_APP_STATE_COMP[],S$1,0),"ERROR")</f>
        <v>279</v>
      </c>
      <c r="T19" s="28"/>
    </row>
    <row r="20" spans="1:20" s="123" customFormat="1" x14ac:dyDescent="0.2">
      <c r="A20" s="107"/>
      <c r="B20" s="127" t="s">
        <v>417</v>
      </c>
      <c r="C20" s="109">
        <f>IFERROR(VLOOKUP($B20,MMWR_TRAD_AGG_STATE_COMP[],C$1,0),"ERROR")</f>
        <v>485</v>
      </c>
      <c r="D20" s="110">
        <f>IFERROR(VLOOKUP($B20,MMWR_TRAD_AGG_STATE_COMP[],D$1,0),"ERROR")</f>
        <v>369.89484536079999</v>
      </c>
      <c r="E20" s="111">
        <f>IFERROR(VLOOKUP($B20,MMWR_TRAD_AGG_STATE_COMP[],E$1,0),"ERROR")</f>
        <v>512</v>
      </c>
      <c r="F20" s="112">
        <f>IFERROR(VLOOKUP($B20,MMWR_TRAD_AGG_STATE_COMP[],F$1,0),"ERROR")</f>
        <v>146</v>
      </c>
      <c r="G20" s="113">
        <f t="shared" si="0"/>
        <v>0.28515625</v>
      </c>
      <c r="H20" s="111">
        <f>IFERROR(VLOOKUP($B20,MMWR_TRAD_AGG_STATE_COMP[],H$1,0),"ERROR")</f>
        <v>824</v>
      </c>
      <c r="I20" s="112">
        <f>IFERROR(VLOOKUP($B20,MMWR_TRAD_AGG_STATE_COMP[],I$1,0),"ERROR")</f>
        <v>532</v>
      </c>
      <c r="J20" s="114">
        <f t="shared" si="1"/>
        <v>0.64563106796116509</v>
      </c>
      <c r="K20" s="111">
        <f>IFERROR(VLOOKUP($B20,MMWR_TRAD_AGG_STATE_COMP[],K$1,0),"ERROR")</f>
        <v>217</v>
      </c>
      <c r="L20" s="112">
        <f>IFERROR(VLOOKUP($B20,MMWR_TRAD_AGG_STATE_COMP[],L$1,0),"ERROR")</f>
        <v>142</v>
      </c>
      <c r="M20" s="114">
        <f t="shared" si="2"/>
        <v>0.65437788018433185</v>
      </c>
      <c r="N20" s="111">
        <f>IFERROR(VLOOKUP($B20,MMWR_TRAD_AGG_STATE_COMP[],N$1,0),"ERROR")</f>
        <v>172</v>
      </c>
      <c r="O20" s="112">
        <f>IFERROR(VLOOKUP($B20,MMWR_TRAD_AGG_STATE_COMP[],O$1,0),"ERROR")</f>
        <v>80</v>
      </c>
      <c r="P20" s="114">
        <f t="shared" si="3"/>
        <v>0.46511627906976744</v>
      </c>
      <c r="Q20" s="115">
        <f>IFERROR(VLOOKUP($B20,MMWR_TRAD_AGG_STATE_COMP[],Q$1,0),"ERROR")</f>
        <v>71</v>
      </c>
      <c r="R20" s="115">
        <f>IFERROR(VLOOKUP($B20,MMWR_TRAD_AGG_STATE_COMP[],R$1,0),"ERROR")</f>
        <v>1</v>
      </c>
      <c r="S20" s="115">
        <f>IFERROR(VLOOKUP($B20,MMWR_APP_STATE_COMP[],S$1,0),"ERROR")</f>
        <v>99</v>
      </c>
      <c r="T20" s="28"/>
    </row>
    <row r="21" spans="1:20" s="123" customFormat="1" x14ac:dyDescent="0.2">
      <c r="A21" s="107"/>
      <c r="B21" s="127" t="s">
        <v>378</v>
      </c>
      <c r="C21" s="109">
        <f>IFERROR(VLOOKUP($B21,MMWR_TRAD_AGG_STATE_COMP[],C$1,0),"ERROR")</f>
        <v>17302</v>
      </c>
      <c r="D21" s="110">
        <f>IFERROR(VLOOKUP($B21,MMWR_TRAD_AGG_STATE_COMP[],D$1,0),"ERROR")</f>
        <v>388.20379146919998</v>
      </c>
      <c r="E21" s="111">
        <f>IFERROR(VLOOKUP($B21,MMWR_TRAD_AGG_STATE_COMP[],E$1,0),"ERROR")</f>
        <v>11465</v>
      </c>
      <c r="F21" s="112">
        <f>IFERROR(VLOOKUP($B21,MMWR_TRAD_AGG_STATE_COMP[],F$1,0),"ERROR")</f>
        <v>2529</v>
      </c>
      <c r="G21" s="113">
        <f t="shared" si="0"/>
        <v>0.22058438726559093</v>
      </c>
      <c r="H21" s="111">
        <f>IFERROR(VLOOKUP($B21,MMWR_TRAD_AGG_STATE_COMP[],H$1,0),"ERROR")</f>
        <v>21822</v>
      </c>
      <c r="I21" s="112">
        <f>IFERROR(VLOOKUP($B21,MMWR_TRAD_AGG_STATE_COMP[],I$1,0),"ERROR")</f>
        <v>14554</v>
      </c>
      <c r="J21" s="114">
        <f t="shared" si="1"/>
        <v>0.66694161855008705</v>
      </c>
      <c r="K21" s="111">
        <f>IFERROR(VLOOKUP($B21,MMWR_TRAD_AGG_STATE_COMP[],K$1,0),"ERROR")</f>
        <v>8981</v>
      </c>
      <c r="L21" s="112">
        <f>IFERROR(VLOOKUP($B21,MMWR_TRAD_AGG_STATE_COMP[],L$1,0),"ERROR")</f>
        <v>7719</v>
      </c>
      <c r="M21" s="114">
        <f t="shared" si="2"/>
        <v>0.85948112682329358</v>
      </c>
      <c r="N21" s="111">
        <f>IFERROR(VLOOKUP($B21,MMWR_TRAD_AGG_STATE_COMP[],N$1,0),"ERROR")</f>
        <v>7713</v>
      </c>
      <c r="O21" s="112">
        <f>IFERROR(VLOOKUP($B21,MMWR_TRAD_AGG_STATE_COMP[],O$1,0),"ERROR")</f>
        <v>5738</v>
      </c>
      <c r="P21" s="114">
        <f t="shared" si="3"/>
        <v>0.74393880461558404</v>
      </c>
      <c r="Q21" s="115">
        <f>IFERROR(VLOOKUP($B21,MMWR_TRAD_AGG_STATE_COMP[],Q$1,0),"ERROR")</f>
        <v>1059</v>
      </c>
      <c r="R21" s="115">
        <f>IFERROR(VLOOKUP($B21,MMWR_TRAD_AGG_STATE_COMP[],R$1,0),"ERROR")</f>
        <v>19</v>
      </c>
      <c r="S21" s="115">
        <f>IFERROR(VLOOKUP($B21,MMWR_APP_STATE_COMP[],S$1,0),"ERROR")</f>
        <v>15340</v>
      </c>
      <c r="T21" s="28"/>
    </row>
    <row r="22" spans="1:20" s="123" customFormat="1" x14ac:dyDescent="0.2">
      <c r="A22" s="107"/>
      <c r="B22" s="127" t="s">
        <v>379</v>
      </c>
      <c r="C22" s="109">
        <f>IFERROR(VLOOKUP($B22,MMWR_TRAD_AGG_STATE_COMP[],C$1,0),"ERROR")</f>
        <v>2073</v>
      </c>
      <c r="D22" s="110">
        <f>IFERROR(VLOOKUP($B22,MMWR_TRAD_AGG_STATE_COMP[],D$1,0),"ERROR")</f>
        <v>259.35890014469999</v>
      </c>
      <c r="E22" s="111">
        <f>IFERROR(VLOOKUP($B22,MMWR_TRAD_AGG_STATE_COMP[],E$1,0),"ERROR")</f>
        <v>2902</v>
      </c>
      <c r="F22" s="112">
        <f>IFERROR(VLOOKUP($B22,MMWR_TRAD_AGG_STATE_COMP[],F$1,0),"ERROR")</f>
        <v>555</v>
      </c>
      <c r="G22" s="113">
        <f t="shared" si="0"/>
        <v>0.19124741557546521</v>
      </c>
      <c r="H22" s="111">
        <f>IFERROR(VLOOKUP($B22,MMWR_TRAD_AGG_STATE_COMP[],H$1,0),"ERROR")</f>
        <v>3288</v>
      </c>
      <c r="I22" s="112">
        <f>IFERROR(VLOOKUP($B22,MMWR_TRAD_AGG_STATE_COMP[],I$1,0),"ERROR")</f>
        <v>2141</v>
      </c>
      <c r="J22" s="114">
        <f t="shared" si="1"/>
        <v>0.65115571776155723</v>
      </c>
      <c r="K22" s="111">
        <f>IFERROR(VLOOKUP($B22,MMWR_TRAD_AGG_STATE_COMP[],K$1,0),"ERROR")</f>
        <v>456</v>
      </c>
      <c r="L22" s="112">
        <f>IFERROR(VLOOKUP($B22,MMWR_TRAD_AGG_STATE_COMP[],L$1,0),"ERROR")</f>
        <v>317</v>
      </c>
      <c r="M22" s="114">
        <f t="shared" si="2"/>
        <v>0.69517543859649122</v>
      </c>
      <c r="N22" s="111">
        <f>IFERROR(VLOOKUP($B22,MMWR_TRAD_AGG_STATE_COMP[],N$1,0),"ERROR")</f>
        <v>1438</v>
      </c>
      <c r="O22" s="112">
        <f>IFERROR(VLOOKUP($B22,MMWR_TRAD_AGG_STATE_COMP[],O$1,0),"ERROR")</f>
        <v>991</v>
      </c>
      <c r="P22" s="114">
        <f t="shared" si="3"/>
        <v>0.68915159944367177</v>
      </c>
      <c r="Q22" s="115">
        <f>IFERROR(VLOOKUP($B22,MMWR_TRAD_AGG_STATE_COMP[],Q$1,0),"ERROR")</f>
        <v>351</v>
      </c>
      <c r="R22" s="115">
        <f>IFERROR(VLOOKUP($B22,MMWR_TRAD_AGG_STATE_COMP[],R$1,0),"ERROR")</f>
        <v>14</v>
      </c>
      <c r="S22" s="115">
        <f>IFERROR(VLOOKUP($B22,MMWR_APP_STATE_COMP[],S$1,0),"ERROR")</f>
        <v>2527</v>
      </c>
      <c r="T22" s="28"/>
    </row>
    <row r="23" spans="1:20" s="123" customFormat="1" x14ac:dyDescent="0.2">
      <c r="A23" s="107"/>
      <c r="B23" s="126" t="s">
        <v>390</v>
      </c>
      <c r="C23" s="102">
        <f>IF(SUM(C24:C35)&lt;&gt;VLOOKUP($B23,MMWR_TRAD_AGG_ST_DISTRICT_COMP[],C$1,0),"ERROR",
VLOOKUP($B23,MMWR_TRAD_AGG_ST_DISTRICT_COMP[],C$1,0))</f>
        <v>32443</v>
      </c>
      <c r="D23" s="103">
        <f>IFERROR(VLOOKUP($B23,MMWR_TRAD_AGG_ST_DISTRICT_COMP[],D$1,0),"ERROR")</f>
        <v>366.98911937859998</v>
      </c>
      <c r="E23" s="102">
        <f>IF(SUM(E24:E35)&lt;&gt;VLOOKUP($B23,MMWR_TRAD_AGG_ST_DISTRICT_COMP[],E$1,0),"ERROR",
VLOOKUP($B23,MMWR_TRAD_AGG_ST_DISTRICT_COMP[],E$1,0))</f>
        <v>49228</v>
      </c>
      <c r="F23" s="102">
        <f>IF(SUM(F24:F35)&lt;&gt;VLOOKUP($B23,MMWR_TRAD_AGG_ST_DISTRICT_COMP[],F$1,0),"ERROR",
VLOOKUP($B23,MMWR_TRAD_AGG_ST_DISTRICT_COMP[],F$1,0))</f>
        <v>9963</v>
      </c>
      <c r="G23" s="104">
        <f t="shared" si="0"/>
        <v>0.2023848216462176</v>
      </c>
      <c r="H23" s="102">
        <f>IF(SUM(H24:H35)&lt;&gt;VLOOKUP($B23,MMWR_TRAD_AGG_ST_DISTRICT_COMP[],H$1,0),"ERROR",
VLOOKUP($B23,MMWR_TRAD_AGG_ST_DISTRICT_COMP[],H$1,0))</f>
        <v>52405</v>
      </c>
      <c r="I23" s="102">
        <f>IF(SUM(I24:I35)&lt;&gt;VLOOKUP($B23,MMWR_TRAD_AGG_ST_DISTRICT_COMP[],I$1,0),"ERROR",
VLOOKUP($B23,MMWR_TRAD_AGG_ST_DISTRICT_COMP[],I$1,0))</f>
        <v>31047</v>
      </c>
      <c r="J23" s="105">
        <f t="shared" si="1"/>
        <v>0.59244346913462453</v>
      </c>
      <c r="K23" s="102">
        <f>IF(SUM(K24:K35)&lt;&gt;VLOOKUP($B23,MMWR_TRAD_AGG_ST_DISTRICT_COMP[],K$1,0),"ERROR",
VLOOKUP($B23,MMWR_TRAD_AGG_ST_DISTRICT_COMP[],K$1,0))</f>
        <v>14343</v>
      </c>
      <c r="L23" s="102">
        <f>IF(SUM(L24:L35)&lt;&gt;VLOOKUP($B23,MMWR_TRAD_AGG_ST_DISTRICT_COMP[],L$1,0),"ERROR",
VLOOKUP($B23,MMWR_TRAD_AGG_ST_DISTRICT_COMP[],L$1,0))</f>
        <v>11069</v>
      </c>
      <c r="M23" s="105">
        <f t="shared" si="2"/>
        <v>0.77173534128146137</v>
      </c>
      <c r="N23" s="102">
        <f>IF(SUM(N24:N35)&lt;&gt;VLOOKUP($B23,MMWR_TRAD_AGG_ST_DISTRICT_COMP[],N$1,0),"ERROR",
VLOOKUP($B23,MMWR_TRAD_AGG_ST_DISTRICT_COMP[],N$1,0))</f>
        <v>23816</v>
      </c>
      <c r="O23" s="102">
        <f>IF(SUM(O24:O35)&lt;&gt;VLOOKUP($B23,MMWR_TRAD_AGG_ST_DISTRICT_COMP[],O$1,0),"ERROR",
VLOOKUP($B23,MMWR_TRAD_AGG_ST_DISTRICT_COMP[],O$1,0))</f>
        <v>15164</v>
      </c>
      <c r="P23" s="105">
        <f t="shared" si="3"/>
        <v>0.6367148135707088</v>
      </c>
      <c r="Q23" s="102">
        <f>IF(SUM(Q24:Q35)&lt;&gt;VLOOKUP($B23,MMWR_TRAD_AGG_ST_DISTRICT_COMP[],Q$1,0),"ERROR",
VLOOKUP($B23,MMWR_TRAD_AGG_ST_DISTRICT_COMP[],Q$1,0))</f>
        <v>5311</v>
      </c>
      <c r="R23" s="102">
        <f>IF(SUM(R24:R35)&lt;&gt;VLOOKUP($B23,MMWR_TRAD_AGG_ST_DISTRICT_COMP[],R$1,0),"ERROR",
VLOOKUP($B23,MMWR_TRAD_AGG_ST_DISTRICT_COMP[],R$1,0))</f>
        <v>1082</v>
      </c>
      <c r="S23" s="106">
        <f>SUM(S24:S35)</f>
        <v>51993</v>
      </c>
      <c r="T23" s="28"/>
    </row>
    <row r="24" spans="1:20" s="123" customFormat="1" x14ac:dyDescent="0.2">
      <c r="A24" s="92"/>
      <c r="B24" s="127" t="s">
        <v>394</v>
      </c>
      <c r="C24" s="109">
        <f>IFERROR(VLOOKUP($B24,MMWR_TRAD_AGG_STATE_COMP[],C$1,0),"ERROR")</f>
        <v>5745</v>
      </c>
      <c r="D24" s="110">
        <f>IFERROR(VLOOKUP($B24,MMWR_TRAD_AGG_STATE_COMP[],D$1,0),"ERROR")</f>
        <v>466.96710182769999</v>
      </c>
      <c r="E24" s="111">
        <f>IFERROR(VLOOKUP($B24,MMWR_TRAD_AGG_STATE_COMP[],E$1,0),"ERROR")</f>
        <v>6881</v>
      </c>
      <c r="F24" s="112">
        <f>IFERROR(VLOOKUP($B24,MMWR_TRAD_AGG_STATE_COMP[],F$1,0),"ERROR")</f>
        <v>1563</v>
      </c>
      <c r="G24" s="113">
        <f t="shared" si="0"/>
        <v>0.22714721697427701</v>
      </c>
      <c r="H24" s="111">
        <f>IFERROR(VLOOKUP($B24,MMWR_TRAD_AGG_STATE_COMP[],H$1,0),"ERROR")</f>
        <v>8490</v>
      </c>
      <c r="I24" s="112">
        <f>IFERROR(VLOOKUP($B24,MMWR_TRAD_AGG_STATE_COMP[],I$1,0),"ERROR")</f>
        <v>5584</v>
      </c>
      <c r="J24" s="114">
        <f t="shared" si="1"/>
        <v>0.6577149587750295</v>
      </c>
      <c r="K24" s="111">
        <f>IFERROR(VLOOKUP($B24,MMWR_TRAD_AGG_STATE_COMP[],K$1,0),"ERROR")</f>
        <v>2324</v>
      </c>
      <c r="L24" s="112">
        <f>IFERROR(VLOOKUP($B24,MMWR_TRAD_AGG_STATE_COMP[],L$1,0),"ERROR")</f>
        <v>2068</v>
      </c>
      <c r="M24" s="114">
        <f t="shared" si="2"/>
        <v>0.88984509466437178</v>
      </c>
      <c r="N24" s="111">
        <f>IFERROR(VLOOKUP($B24,MMWR_TRAD_AGG_STATE_COMP[],N$1,0),"ERROR")</f>
        <v>3349</v>
      </c>
      <c r="O24" s="112">
        <f>IFERROR(VLOOKUP($B24,MMWR_TRAD_AGG_STATE_COMP[],O$1,0),"ERROR")</f>
        <v>1978</v>
      </c>
      <c r="P24" s="114">
        <f t="shared" si="3"/>
        <v>0.59062406688563751</v>
      </c>
      <c r="Q24" s="115">
        <f>IFERROR(VLOOKUP($B24,MMWR_TRAD_AGG_STATE_COMP[],Q$1,0),"ERROR")</f>
        <v>956</v>
      </c>
      <c r="R24" s="115">
        <f>IFERROR(VLOOKUP($B24,MMWR_TRAD_AGG_STATE_COMP[],R$1,0),"ERROR")</f>
        <v>216</v>
      </c>
      <c r="S24" s="115">
        <f>IFERROR(VLOOKUP($B24,MMWR_APP_STATE_COMP[],S$1,0),"ERROR")</f>
        <v>8516</v>
      </c>
      <c r="T24" s="28"/>
    </row>
    <row r="25" spans="1:20" s="123" customFormat="1" x14ac:dyDescent="0.2">
      <c r="A25" s="107"/>
      <c r="B25" s="127" t="s">
        <v>392</v>
      </c>
      <c r="C25" s="109">
        <f>IFERROR(VLOOKUP($B25,MMWR_TRAD_AGG_STATE_COMP[],C$1,0),"ERROR")</f>
        <v>5510</v>
      </c>
      <c r="D25" s="110">
        <f>IFERROR(VLOOKUP($B25,MMWR_TRAD_AGG_STATE_COMP[],D$1,0),"ERROR")</f>
        <v>625.39382940109999</v>
      </c>
      <c r="E25" s="111">
        <f>IFERROR(VLOOKUP($B25,MMWR_TRAD_AGG_STATE_COMP[],E$1,0),"ERROR")</f>
        <v>4713</v>
      </c>
      <c r="F25" s="112">
        <f>IFERROR(VLOOKUP($B25,MMWR_TRAD_AGG_STATE_COMP[],F$1,0),"ERROR")</f>
        <v>971</v>
      </c>
      <c r="G25" s="113">
        <f t="shared" si="0"/>
        <v>0.20602588584765541</v>
      </c>
      <c r="H25" s="111">
        <f>IFERROR(VLOOKUP($B25,MMWR_TRAD_AGG_STATE_COMP[],H$1,0),"ERROR")</f>
        <v>8626</v>
      </c>
      <c r="I25" s="112">
        <f>IFERROR(VLOOKUP($B25,MMWR_TRAD_AGG_STATE_COMP[],I$1,0),"ERROR")</f>
        <v>6531</v>
      </c>
      <c r="J25" s="114">
        <f t="shared" si="1"/>
        <v>0.75712960816137265</v>
      </c>
      <c r="K25" s="111">
        <f>IFERROR(VLOOKUP($B25,MMWR_TRAD_AGG_STATE_COMP[],K$1,0),"ERROR")</f>
        <v>2302</v>
      </c>
      <c r="L25" s="112">
        <f>IFERROR(VLOOKUP($B25,MMWR_TRAD_AGG_STATE_COMP[],L$1,0),"ERROR")</f>
        <v>1934</v>
      </c>
      <c r="M25" s="114">
        <f t="shared" si="2"/>
        <v>0.84013900955690701</v>
      </c>
      <c r="N25" s="111">
        <f>IFERROR(VLOOKUP($B25,MMWR_TRAD_AGG_STATE_COMP[],N$1,0),"ERROR")</f>
        <v>3044</v>
      </c>
      <c r="O25" s="112">
        <f>IFERROR(VLOOKUP($B25,MMWR_TRAD_AGG_STATE_COMP[],O$1,0),"ERROR")</f>
        <v>2292</v>
      </c>
      <c r="P25" s="114">
        <f t="shared" si="3"/>
        <v>0.7529566360052562</v>
      </c>
      <c r="Q25" s="115">
        <f>IFERROR(VLOOKUP($B25,MMWR_TRAD_AGG_STATE_COMP[],Q$1,0),"ERROR")</f>
        <v>741</v>
      </c>
      <c r="R25" s="115">
        <f>IFERROR(VLOOKUP($B25,MMWR_TRAD_AGG_STATE_COMP[],R$1,0),"ERROR")</f>
        <v>221</v>
      </c>
      <c r="S25" s="115">
        <f>IFERROR(VLOOKUP($B25,MMWR_APP_STATE_COMP[],S$1,0),"ERROR")</f>
        <v>8185</v>
      </c>
      <c r="T25" s="28"/>
    </row>
    <row r="26" spans="1:20" s="123" customFormat="1" x14ac:dyDescent="0.2">
      <c r="A26" s="107"/>
      <c r="B26" s="127" t="s">
        <v>399</v>
      </c>
      <c r="C26" s="109">
        <f>IFERROR(VLOOKUP($B26,MMWR_TRAD_AGG_STATE_COMP[],C$1,0),"ERROR")</f>
        <v>943</v>
      </c>
      <c r="D26" s="110">
        <f>IFERROR(VLOOKUP($B26,MMWR_TRAD_AGG_STATE_COMP[],D$1,0),"ERROR")</f>
        <v>150.12301166489999</v>
      </c>
      <c r="E26" s="111">
        <f>IFERROR(VLOOKUP($B26,MMWR_TRAD_AGG_STATE_COMP[],E$1,0),"ERROR")</f>
        <v>2504</v>
      </c>
      <c r="F26" s="112">
        <f>IFERROR(VLOOKUP($B26,MMWR_TRAD_AGG_STATE_COMP[],F$1,0),"ERROR")</f>
        <v>390</v>
      </c>
      <c r="G26" s="113">
        <f t="shared" si="0"/>
        <v>0.15575079872204473</v>
      </c>
      <c r="H26" s="111">
        <f>IFERROR(VLOOKUP($B26,MMWR_TRAD_AGG_STATE_COMP[],H$1,0),"ERROR")</f>
        <v>1382</v>
      </c>
      <c r="I26" s="112">
        <f>IFERROR(VLOOKUP($B26,MMWR_TRAD_AGG_STATE_COMP[],I$1,0),"ERROR")</f>
        <v>484</v>
      </c>
      <c r="J26" s="114">
        <f t="shared" si="1"/>
        <v>0.35021707670043417</v>
      </c>
      <c r="K26" s="111">
        <f>IFERROR(VLOOKUP($B26,MMWR_TRAD_AGG_STATE_COMP[],K$1,0),"ERROR")</f>
        <v>308</v>
      </c>
      <c r="L26" s="112">
        <f>IFERROR(VLOOKUP($B26,MMWR_TRAD_AGG_STATE_COMP[],L$1,0),"ERROR")</f>
        <v>189</v>
      </c>
      <c r="M26" s="114">
        <f t="shared" si="2"/>
        <v>0.61363636363636365</v>
      </c>
      <c r="N26" s="111">
        <f>IFERROR(VLOOKUP($B26,MMWR_TRAD_AGG_STATE_COMP[],N$1,0),"ERROR")</f>
        <v>501</v>
      </c>
      <c r="O26" s="112">
        <f>IFERROR(VLOOKUP($B26,MMWR_TRAD_AGG_STATE_COMP[],O$1,0),"ERROR")</f>
        <v>299</v>
      </c>
      <c r="P26" s="114">
        <f t="shared" si="3"/>
        <v>0.59680638722554891</v>
      </c>
      <c r="Q26" s="115">
        <f>IFERROR(VLOOKUP($B26,MMWR_TRAD_AGG_STATE_COMP[],Q$1,0),"ERROR")</f>
        <v>1</v>
      </c>
      <c r="R26" s="115">
        <f>IFERROR(VLOOKUP($B26,MMWR_TRAD_AGG_STATE_COMP[],R$1,0),"ERROR")</f>
        <v>9</v>
      </c>
      <c r="S26" s="115">
        <f>IFERROR(VLOOKUP($B26,MMWR_APP_STATE_COMP[],S$1,0),"ERROR")</f>
        <v>1452</v>
      </c>
      <c r="T26" s="28"/>
    </row>
    <row r="27" spans="1:20" s="123" customFormat="1" x14ac:dyDescent="0.2">
      <c r="A27" s="107"/>
      <c r="B27" s="127" t="s">
        <v>422</v>
      </c>
      <c r="C27" s="109">
        <f>IFERROR(VLOOKUP($B27,MMWR_TRAD_AGG_STATE_COMP[],C$1,0),"ERROR")</f>
        <v>1670</v>
      </c>
      <c r="D27" s="110">
        <f>IFERROR(VLOOKUP($B27,MMWR_TRAD_AGG_STATE_COMP[],D$1,0),"ERROR")</f>
        <v>217.3143712575</v>
      </c>
      <c r="E27" s="111">
        <f>IFERROR(VLOOKUP($B27,MMWR_TRAD_AGG_STATE_COMP[],E$1,0),"ERROR")</f>
        <v>2087</v>
      </c>
      <c r="F27" s="112">
        <f>IFERROR(VLOOKUP($B27,MMWR_TRAD_AGG_STATE_COMP[],F$1,0),"ERROR")</f>
        <v>352</v>
      </c>
      <c r="G27" s="113">
        <f t="shared" si="0"/>
        <v>0.16866315285098227</v>
      </c>
      <c r="H27" s="111">
        <f>IFERROR(VLOOKUP($B27,MMWR_TRAD_AGG_STATE_COMP[],H$1,0),"ERROR")</f>
        <v>2495</v>
      </c>
      <c r="I27" s="112">
        <f>IFERROR(VLOOKUP($B27,MMWR_TRAD_AGG_STATE_COMP[],I$1,0),"ERROR")</f>
        <v>1244</v>
      </c>
      <c r="J27" s="114">
        <f t="shared" si="1"/>
        <v>0.49859719438877753</v>
      </c>
      <c r="K27" s="111">
        <f>IFERROR(VLOOKUP($B27,MMWR_TRAD_AGG_STATE_COMP[],K$1,0),"ERROR")</f>
        <v>980</v>
      </c>
      <c r="L27" s="112">
        <f>IFERROR(VLOOKUP($B27,MMWR_TRAD_AGG_STATE_COMP[],L$1,0),"ERROR")</f>
        <v>549</v>
      </c>
      <c r="M27" s="114">
        <f t="shared" si="2"/>
        <v>0.56020408163265301</v>
      </c>
      <c r="N27" s="111">
        <f>IFERROR(VLOOKUP($B27,MMWR_TRAD_AGG_STATE_COMP[],N$1,0),"ERROR")</f>
        <v>800</v>
      </c>
      <c r="O27" s="112">
        <f>IFERROR(VLOOKUP($B27,MMWR_TRAD_AGG_STATE_COMP[],O$1,0),"ERROR")</f>
        <v>433</v>
      </c>
      <c r="P27" s="114">
        <f t="shared" si="3"/>
        <v>0.54125000000000001</v>
      </c>
      <c r="Q27" s="115">
        <f>IFERROR(VLOOKUP($B27,MMWR_TRAD_AGG_STATE_COMP[],Q$1,0),"ERROR")</f>
        <v>6</v>
      </c>
      <c r="R27" s="115">
        <f>IFERROR(VLOOKUP($B27,MMWR_TRAD_AGG_STATE_COMP[],R$1,0),"ERROR")</f>
        <v>13</v>
      </c>
      <c r="S27" s="115">
        <f>IFERROR(VLOOKUP($B27,MMWR_APP_STATE_COMP[],S$1,0),"ERROR")</f>
        <v>1359</v>
      </c>
      <c r="T27" s="28"/>
    </row>
    <row r="28" spans="1:20" s="123" customFormat="1" x14ac:dyDescent="0.2">
      <c r="A28" s="107"/>
      <c r="B28" s="127" t="s">
        <v>395</v>
      </c>
      <c r="C28" s="109">
        <f>IFERROR(VLOOKUP($B28,MMWR_TRAD_AGG_STATE_COMP[],C$1,0),"ERROR")</f>
        <v>3421</v>
      </c>
      <c r="D28" s="110">
        <f>IFERROR(VLOOKUP($B28,MMWR_TRAD_AGG_STATE_COMP[],D$1,0),"ERROR")</f>
        <v>309.48553054659999</v>
      </c>
      <c r="E28" s="111">
        <f>IFERROR(VLOOKUP($B28,MMWR_TRAD_AGG_STATE_COMP[],E$1,0),"ERROR")</f>
        <v>7801</v>
      </c>
      <c r="F28" s="112">
        <f>IFERROR(VLOOKUP($B28,MMWR_TRAD_AGG_STATE_COMP[],F$1,0),"ERROR")</f>
        <v>2076</v>
      </c>
      <c r="G28" s="113">
        <f t="shared" si="0"/>
        <v>0.26611972823996921</v>
      </c>
      <c r="H28" s="111">
        <f>IFERROR(VLOOKUP($B28,MMWR_TRAD_AGG_STATE_COMP[],H$1,0),"ERROR")</f>
        <v>6479</v>
      </c>
      <c r="I28" s="112">
        <f>IFERROR(VLOOKUP($B28,MMWR_TRAD_AGG_STATE_COMP[],I$1,0),"ERROR")</f>
        <v>3942</v>
      </c>
      <c r="J28" s="114">
        <f t="shared" si="1"/>
        <v>0.60842722642383085</v>
      </c>
      <c r="K28" s="111">
        <f>IFERROR(VLOOKUP($B28,MMWR_TRAD_AGG_STATE_COMP[],K$1,0),"ERROR")</f>
        <v>1433</v>
      </c>
      <c r="L28" s="112">
        <f>IFERROR(VLOOKUP($B28,MMWR_TRAD_AGG_STATE_COMP[],L$1,0),"ERROR")</f>
        <v>1177</v>
      </c>
      <c r="M28" s="114">
        <f t="shared" si="2"/>
        <v>0.82135380321004881</v>
      </c>
      <c r="N28" s="111">
        <f>IFERROR(VLOOKUP($B28,MMWR_TRAD_AGG_STATE_COMP[],N$1,0),"ERROR")</f>
        <v>3003</v>
      </c>
      <c r="O28" s="112">
        <f>IFERROR(VLOOKUP($B28,MMWR_TRAD_AGG_STATE_COMP[],O$1,0),"ERROR")</f>
        <v>1390</v>
      </c>
      <c r="P28" s="114">
        <f t="shared" si="3"/>
        <v>0.46287046287046285</v>
      </c>
      <c r="Q28" s="115">
        <f>IFERROR(VLOOKUP($B28,MMWR_TRAD_AGG_STATE_COMP[],Q$1,0),"ERROR")</f>
        <v>1035</v>
      </c>
      <c r="R28" s="115">
        <f>IFERROR(VLOOKUP($B28,MMWR_TRAD_AGG_STATE_COMP[],R$1,0),"ERROR")</f>
        <v>212</v>
      </c>
      <c r="S28" s="115">
        <f>IFERROR(VLOOKUP($B28,MMWR_APP_STATE_COMP[],S$1,0),"ERROR")</f>
        <v>5432</v>
      </c>
      <c r="T28" s="28"/>
    </row>
    <row r="29" spans="1:20" s="123" customFormat="1" x14ac:dyDescent="0.2">
      <c r="A29" s="107"/>
      <c r="B29" s="127" t="s">
        <v>401</v>
      </c>
      <c r="C29" s="109">
        <f>IFERROR(VLOOKUP($B29,MMWR_TRAD_AGG_STATE_COMP[],C$1,0),"ERROR")</f>
        <v>1576</v>
      </c>
      <c r="D29" s="110">
        <f>IFERROR(VLOOKUP($B29,MMWR_TRAD_AGG_STATE_COMP[],D$1,0),"ERROR")</f>
        <v>170.78870558380001</v>
      </c>
      <c r="E29" s="111">
        <f>IFERROR(VLOOKUP($B29,MMWR_TRAD_AGG_STATE_COMP[],E$1,0),"ERROR")</f>
        <v>4501</v>
      </c>
      <c r="F29" s="112">
        <f>IFERROR(VLOOKUP($B29,MMWR_TRAD_AGG_STATE_COMP[],F$1,0),"ERROR")</f>
        <v>737</v>
      </c>
      <c r="G29" s="113">
        <f t="shared" si="0"/>
        <v>0.163741390802044</v>
      </c>
      <c r="H29" s="111">
        <f>IFERROR(VLOOKUP($B29,MMWR_TRAD_AGG_STATE_COMP[],H$1,0),"ERROR")</f>
        <v>2697</v>
      </c>
      <c r="I29" s="112">
        <f>IFERROR(VLOOKUP($B29,MMWR_TRAD_AGG_STATE_COMP[],I$1,0),"ERROR")</f>
        <v>1067</v>
      </c>
      <c r="J29" s="114">
        <f t="shared" si="1"/>
        <v>0.39562476826103077</v>
      </c>
      <c r="K29" s="111">
        <f>IFERROR(VLOOKUP($B29,MMWR_TRAD_AGG_STATE_COMP[],K$1,0),"ERROR")</f>
        <v>776</v>
      </c>
      <c r="L29" s="112">
        <f>IFERROR(VLOOKUP($B29,MMWR_TRAD_AGG_STATE_COMP[],L$1,0),"ERROR")</f>
        <v>351</v>
      </c>
      <c r="M29" s="114">
        <f t="shared" si="2"/>
        <v>0.45231958762886598</v>
      </c>
      <c r="N29" s="111">
        <f>IFERROR(VLOOKUP($B29,MMWR_TRAD_AGG_STATE_COMP[],N$1,0),"ERROR")</f>
        <v>1216</v>
      </c>
      <c r="O29" s="112">
        <f>IFERROR(VLOOKUP($B29,MMWR_TRAD_AGG_STATE_COMP[],O$1,0),"ERROR")</f>
        <v>769</v>
      </c>
      <c r="P29" s="114">
        <f t="shared" si="3"/>
        <v>0.63240131578947367</v>
      </c>
      <c r="Q29" s="115">
        <f>IFERROR(VLOOKUP($B29,MMWR_TRAD_AGG_STATE_COMP[],Q$1,0),"ERROR")</f>
        <v>7</v>
      </c>
      <c r="R29" s="115">
        <f>IFERROR(VLOOKUP($B29,MMWR_TRAD_AGG_STATE_COMP[],R$1,0),"ERROR")</f>
        <v>4</v>
      </c>
      <c r="S29" s="115">
        <f>IFERROR(VLOOKUP($B29,MMWR_APP_STATE_COMP[],S$1,0),"ERROR")</f>
        <v>2206</v>
      </c>
      <c r="T29" s="28"/>
    </row>
    <row r="30" spans="1:20" s="123" customFormat="1" x14ac:dyDescent="0.2">
      <c r="A30" s="107"/>
      <c r="B30" s="127" t="s">
        <v>397</v>
      </c>
      <c r="C30" s="109">
        <f>IFERROR(VLOOKUP($B30,MMWR_TRAD_AGG_STATE_COMP[],C$1,0),"ERROR")</f>
        <v>3962</v>
      </c>
      <c r="D30" s="110">
        <f>IFERROR(VLOOKUP($B30,MMWR_TRAD_AGG_STATE_COMP[],D$1,0),"ERROR")</f>
        <v>228.76224129229999</v>
      </c>
      <c r="E30" s="111">
        <f>IFERROR(VLOOKUP($B30,MMWR_TRAD_AGG_STATE_COMP[],E$1,0),"ERROR")</f>
        <v>5794</v>
      </c>
      <c r="F30" s="112">
        <f>IFERROR(VLOOKUP($B30,MMWR_TRAD_AGG_STATE_COMP[],F$1,0),"ERROR")</f>
        <v>1119</v>
      </c>
      <c r="G30" s="113">
        <f t="shared" si="0"/>
        <v>0.19313082499137038</v>
      </c>
      <c r="H30" s="111">
        <f>IFERROR(VLOOKUP($B30,MMWR_TRAD_AGG_STATE_COMP[],H$1,0),"ERROR")</f>
        <v>6196</v>
      </c>
      <c r="I30" s="112">
        <f>IFERROR(VLOOKUP($B30,MMWR_TRAD_AGG_STATE_COMP[],I$1,0),"ERROR")</f>
        <v>3167</v>
      </c>
      <c r="J30" s="114">
        <f t="shared" si="1"/>
        <v>0.51113621691413813</v>
      </c>
      <c r="K30" s="111">
        <f>IFERROR(VLOOKUP($B30,MMWR_TRAD_AGG_STATE_COMP[],K$1,0),"ERROR")</f>
        <v>2180</v>
      </c>
      <c r="L30" s="112">
        <f>IFERROR(VLOOKUP($B30,MMWR_TRAD_AGG_STATE_COMP[],L$1,0),"ERROR")</f>
        <v>1767</v>
      </c>
      <c r="M30" s="114">
        <f t="shared" si="2"/>
        <v>0.81055045871559628</v>
      </c>
      <c r="N30" s="111">
        <f>IFERROR(VLOOKUP($B30,MMWR_TRAD_AGG_STATE_COMP[],N$1,0),"ERROR")</f>
        <v>5702</v>
      </c>
      <c r="O30" s="112">
        <f>IFERROR(VLOOKUP($B30,MMWR_TRAD_AGG_STATE_COMP[],O$1,0),"ERROR")</f>
        <v>3924</v>
      </c>
      <c r="P30" s="114">
        <f t="shared" si="3"/>
        <v>0.68817958611013674</v>
      </c>
      <c r="Q30" s="115">
        <f>IFERROR(VLOOKUP($B30,MMWR_TRAD_AGG_STATE_COMP[],Q$1,0),"ERROR")</f>
        <v>934</v>
      </c>
      <c r="R30" s="115">
        <f>IFERROR(VLOOKUP($B30,MMWR_TRAD_AGG_STATE_COMP[],R$1,0),"ERROR")</f>
        <v>51</v>
      </c>
      <c r="S30" s="115">
        <f>IFERROR(VLOOKUP($B30,MMWR_APP_STATE_COMP[],S$1,0),"ERROR")</f>
        <v>6603</v>
      </c>
      <c r="T30" s="28"/>
    </row>
    <row r="31" spans="1:20" s="123" customFormat="1" x14ac:dyDescent="0.2">
      <c r="A31" s="107"/>
      <c r="B31" s="127" t="s">
        <v>400</v>
      </c>
      <c r="C31" s="109">
        <f>IFERROR(VLOOKUP($B31,MMWR_TRAD_AGG_STATE_COMP[],C$1,0),"ERROR")</f>
        <v>863</v>
      </c>
      <c r="D31" s="110">
        <f>IFERROR(VLOOKUP($B31,MMWR_TRAD_AGG_STATE_COMP[],D$1,0),"ERROR")</f>
        <v>185.10544611820001</v>
      </c>
      <c r="E31" s="111">
        <f>IFERROR(VLOOKUP($B31,MMWR_TRAD_AGG_STATE_COMP[],E$1,0),"ERROR")</f>
        <v>2073</v>
      </c>
      <c r="F31" s="112">
        <f>IFERROR(VLOOKUP($B31,MMWR_TRAD_AGG_STATE_COMP[],F$1,0),"ERROR")</f>
        <v>285</v>
      </c>
      <c r="G31" s="113">
        <f t="shared" si="0"/>
        <v>0.13748191027496381</v>
      </c>
      <c r="H31" s="111">
        <f>IFERROR(VLOOKUP($B31,MMWR_TRAD_AGG_STATE_COMP[],H$1,0),"ERROR")</f>
        <v>1660</v>
      </c>
      <c r="I31" s="112">
        <f>IFERROR(VLOOKUP($B31,MMWR_TRAD_AGG_STATE_COMP[],I$1,0),"ERROR")</f>
        <v>725</v>
      </c>
      <c r="J31" s="114">
        <f t="shared" si="1"/>
        <v>0.43674698795180722</v>
      </c>
      <c r="K31" s="111">
        <f>IFERROR(VLOOKUP($B31,MMWR_TRAD_AGG_STATE_COMP[],K$1,0),"ERROR")</f>
        <v>795</v>
      </c>
      <c r="L31" s="112">
        <f>IFERROR(VLOOKUP($B31,MMWR_TRAD_AGG_STATE_COMP[],L$1,0),"ERROR")</f>
        <v>566</v>
      </c>
      <c r="M31" s="114">
        <f t="shared" si="2"/>
        <v>0.71194968553459115</v>
      </c>
      <c r="N31" s="111">
        <f>IFERROR(VLOOKUP($B31,MMWR_TRAD_AGG_STATE_COMP[],N$1,0),"ERROR")</f>
        <v>648</v>
      </c>
      <c r="O31" s="112">
        <f>IFERROR(VLOOKUP($B31,MMWR_TRAD_AGG_STATE_COMP[],O$1,0),"ERROR")</f>
        <v>360</v>
      </c>
      <c r="P31" s="114">
        <f t="shared" si="3"/>
        <v>0.55555555555555558</v>
      </c>
      <c r="Q31" s="115">
        <f>IFERROR(VLOOKUP($B31,MMWR_TRAD_AGG_STATE_COMP[],Q$1,0),"ERROR")</f>
        <v>0</v>
      </c>
      <c r="R31" s="115">
        <f>IFERROR(VLOOKUP($B31,MMWR_TRAD_AGG_STATE_COMP[],R$1,0),"ERROR")</f>
        <v>13</v>
      </c>
      <c r="S31" s="115">
        <f>IFERROR(VLOOKUP($B31,MMWR_APP_STATE_COMP[],S$1,0),"ERROR")</f>
        <v>1078</v>
      </c>
      <c r="T31" s="28"/>
    </row>
    <row r="32" spans="1:20" s="123" customFormat="1" x14ac:dyDescent="0.2">
      <c r="A32" s="107"/>
      <c r="B32" s="127" t="s">
        <v>419</v>
      </c>
      <c r="C32" s="109">
        <f>IFERROR(VLOOKUP($B32,MMWR_TRAD_AGG_STATE_COMP[],C$1,0),"ERROR")</f>
        <v>173</v>
      </c>
      <c r="D32" s="110">
        <f>IFERROR(VLOOKUP($B32,MMWR_TRAD_AGG_STATE_COMP[],D$1,0),"ERROR")</f>
        <v>175.676300578</v>
      </c>
      <c r="E32" s="111">
        <f>IFERROR(VLOOKUP($B32,MMWR_TRAD_AGG_STATE_COMP[],E$1,0),"ERROR")</f>
        <v>575</v>
      </c>
      <c r="F32" s="112">
        <f>IFERROR(VLOOKUP($B32,MMWR_TRAD_AGG_STATE_COMP[],F$1,0),"ERROR")</f>
        <v>101</v>
      </c>
      <c r="G32" s="113">
        <f t="shared" si="0"/>
        <v>0.17565217391304347</v>
      </c>
      <c r="H32" s="111">
        <f>IFERROR(VLOOKUP($B32,MMWR_TRAD_AGG_STATE_COMP[],H$1,0),"ERROR")</f>
        <v>348</v>
      </c>
      <c r="I32" s="112">
        <f>IFERROR(VLOOKUP($B32,MMWR_TRAD_AGG_STATE_COMP[],I$1,0),"ERROR")</f>
        <v>102</v>
      </c>
      <c r="J32" s="114">
        <f t="shared" si="1"/>
        <v>0.29310344827586204</v>
      </c>
      <c r="K32" s="111">
        <f>IFERROR(VLOOKUP($B32,MMWR_TRAD_AGG_STATE_COMP[],K$1,0),"ERROR")</f>
        <v>137</v>
      </c>
      <c r="L32" s="112">
        <f>IFERROR(VLOOKUP($B32,MMWR_TRAD_AGG_STATE_COMP[],L$1,0),"ERROR")</f>
        <v>63</v>
      </c>
      <c r="M32" s="114">
        <f t="shared" si="2"/>
        <v>0.45985401459854014</v>
      </c>
      <c r="N32" s="111">
        <f>IFERROR(VLOOKUP($B32,MMWR_TRAD_AGG_STATE_COMP[],N$1,0),"ERROR")</f>
        <v>168</v>
      </c>
      <c r="O32" s="112">
        <f>IFERROR(VLOOKUP($B32,MMWR_TRAD_AGG_STATE_COMP[],O$1,0),"ERROR")</f>
        <v>98</v>
      </c>
      <c r="P32" s="114">
        <f t="shared" si="3"/>
        <v>0.58333333333333337</v>
      </c>
      <c r="Q32" s="115">
        <f>IFERROR(VLOOKUP($B32,MMWR_TRAD_AGG_STATE_COMP[],Q$1,0),"ERROR")</f>
        <v>1</v>
      </c>
      <c r="R32" s="115">
        <f>IFERROR(VLOOKUP($B32,MMWR_TRAD_AGG_STATE_COMP[],R$1,0),"ERROR")</f>
        <v>3</v>
      </c>
      <c r="S32" s="115">
        <f>IFERROR(VLOOKUP($B32,MMWR_APP_STATE_COMP[],S$1,0),"ERROR")</f>
        <v>486</v>
      </c>
      <c r="T32" s="28"/>
    </row>
    <row r="33" spans="1:20" s="123" customFormat="1" x14ac:dyDescent="0.2">
      <c r="A33" s="107"/>
      <c r="B33" s="127" t="s">
        <v>391</v>
      </c>
      <c r="C33" s="109">
        <f>IFERROR(VLOOKUP($B33,MMWR_TRAD_AGG_STATE_COMP[],C$1,0),"ERROR")</f>
        <v>4994</v>
      </c>
      <c r="D33" s="110">
        <f>IFERROR(VLOOKUP($B33,MMWR_TRAD_AGG_STATE_COMP[],D$1,0),"ERROR")</f>
        <v>401.50841009210001</v>
      </c>
      <c r="E33" s="111">
        <f>IFERROR(VLOOKUP($B33,MMWR_TRAD_AGG_STATE_COMP[],E$1,0),"ERROR")</f>
        <v>8001</v>
      </c>
      <c r="F33" s="112">
        <f>IFERROR(VLOOKUP($B33,MMWR_TRAD_AGG_STATE_COMP[],F$1,0),"ERROR")</f>
        <v>1623</v>
      </c>
      <c r="G33" s="113">
        <f t="shared" si="0"/>
        <v>0.20284964379452569</v>
      </c>
      <c r="H33" s="111">
        <f>IFERROR(VLOOKUP($B33,MMWR_TRAD_AGG_STATE_COMP[],H$1,0),"ERROR")</f>
        <v>8869</v>
      </c>
      <c r="I33" s="112">
        <f>IFERROR(VLOOKUP($B33,MMWR_TRAD_AGG_STATE_COMP[],I$1,0),"ERROR")</f>
        <v>5450</v>
      </c>
      <c r="J33" s="114">
        <f t="shared" si="1"/>
        <v>0.6144999436238584</v>
      </c>
      <c r="K33" s="111">
        <f>IFERROR(VLOOKUP($B33,MMWR_TRAD_AGG_STATE_COMP[],K$1,0),"ERROR")</f>
        <v>2051</v>
      </c>
      <c r="L33" s="112">
        <f>IFERROR(VLOOKUP($B33,MMWR_TRAD_AGG_STATE_COMP[],L$1,0),"ERROR")</f>
        <v>1723</v>
      </c>
      <c r="M33" s="114">
        <f t="shared" si="2"/>
        <v>0.84007801072647492</v>
      </c>
      <c r="N33" s="111">
        <f>IFERROR(VLOOKUP($B33,MMWR_TRAD_AGG_STATE_COMP[],N$1,0),"ERROR")</f>
        <v>4165</v>
      </c>
      <c r="O33" s="112">
        <f>IFERROR(VLOOKUP($B33,MMWR_TRAD_AGG_STATE_COMP[],O$1,0),"ERROR")</f>
        <v>2962</v>
      </c>
      <c r="P33" s="114">
        <f t="shared" si="3"/>
        <v>0.71116446578631454</v>
      </c>
      <c r="Q33" s="115">
        <f>IFERROR(VLOOKUP($B33,MMWR_TRAD_AGG_STATE_COMP[],Q$1,0),"ERROR")</f>
        <v>1087</v>
      </c>
      <c r="R33" s="115">
        <f>IFERROR(VLOOKUP($B33,MMWR_TRAD_AGG_STATE_COMP[],R$1,0),"ERROR")</f>
        <v>333</v>
      </c>
      <c r="S33" s="115">
        <f>IFERROR(VLOOKUP($B33,MMWR_APP_STATE_COMP[],S$1,0),"ERROR")</f>
        <v>13188</v>
      </c>
      <c r="T33" s="28"/>
    </row>
    <row r="34" spans="1:20" s="123" customFormat="1" x14ac:dyDescent="0.2">
      <c r="A34" s="107"/>
      <c r="B34" s="127" t="s">
        <v>420</v>
      </c>
      <c r="C34" s="109">
        <f>IFERROR(VLOOKUP($B34,MMWR_TRAD_AGG_STATE_COMP[],C$1,0),"ERROR")</f>
        <v>302</v>
      </c>
      <c r="D34" s="110">
        <f>IFERROR(VLOOKUP($B34,MMWR_TRAD_AGG_STATE_COMP[],D$1,0),"ERROR")</f>
        <v>170.33774834440001</v>
      </c>
      <c r="E34" s="111">
        <f>IFERROR(VLOOKUP($B34,MMWR_TRAD_AGG_STATE_COMP[],E$1,0),"ERROR")</f>
        <v>1012</v>
      </c>
      <c r="F34" s="112">
        <f>IFERROR(VLOOKUP($B34,MMWR_TRAD_AGG_STATE_COMP[],F$1,0),"ERROR")</f>
        <v>223</v>
      </c>
      <c r="G34" s="113">
        <f t="shared" si="0"/>
        <v>0.22035573122529645</v>
      </c>
      <c r="H34" s="111">
        <f>IFERROR(VLOOKUP($B34,MMWR_TRAD_AGG_STATE_COMP[],H$1,0),"ERROR")</f>
        <v>555</v>
      </c>
      <c r="I34" s="112">
        <f>IFERROR(VLOOKUP($B34,MMWR_TRAD_AGG_STATE_COMP[],I$1,0),"ERROR")</f>
        <v>184</v>
      </c>
      <c r="J34" s="114">
        <f t="shared" si="1"/>
        <v>0.33153153153153153</v>
      </c>
      <c r="K34" s="111">
        <f>IFERROR(VLOOKUP($B34,MMWR_TRAD_AGG_STATE_COMP[],K$1,0),"ERROR")</f>
        <v>312</v>
      </c>
      <c r="L34" s="112">
        <f>IFERROR(VLOOKUP($B34,MMWR_TRAD_AGG_STATE_COMP[],L$1,0),"ERROR")</f>
        <v>137</v>
      </c>
      <c r="M34" s="114">
        <f t="shared" si="2"/>
        <v>0.4391025641025641</v>
      </c>
      <c r="N34" s="111">
        <f>IFERROR(VLOOKUP($B34,MMWR_TRAD_AGG_STATE_COMP[],N$1,0),"ERROR")</f>
        <v>148</v>
      </c>
      <c r="O34" s="112">
        <f>IFERROR(VLOOKUP($B34,MMWR_TRAD_AGG_STATE_COMP[],O$1,0),"ERROR")</f>
        <v>86</v>
      </c>
      <c r="P34" s="114">
        <f t="shared" si="3"/>
        <v>0.58108108108108103</v>
      </c>
      <c r="Q34" s="115">
        <f>IFERROR(VLOOKUP($B34,MMWR_TRAD_AGG_STATE_COMP[],Q$1,0),"ERROR")</f>
        <v>1</v>
      </c>
      <c r="R34" s="115">
        <f>IFERROR(VLOOKUP($B34,MMWR_TRAD_AGG_STATE_COMP[],R$1,0),"ERROR")</f>
        <v>1</v>
      </c>
      <c r="S34" s="115">
        <f>IFERROR(VLOOKUP($B34,MMWR_APP_STATE_COMP[],S$1,0),"ERROR")</f>
        <v>186</v>
      </c>
      <c r="T34" s="28"/>
    </row>
    <row r="35" spans="1:20" s="123" customFormat="1" x14ac:dyDescent="0.2">
      <c r="A35" s="107"/>
      <c r="B35" s="127" t="s">
        <v>396</v>
      </c>
      <c r="C35" s="109">
        <f>IFERROR(VLOOKUP($B35,MMWR_TRAD_AGG_STATE_COMP[],C$1,0),"ERROR")</f>
        <v>3284</v>
      </c>
      <c r="D35" s="110">
        <f>IFERROR(VLOOKUP($B35,MMWR_TRAD_AGG_STATE_COMP[],D$1,0),"ERROR")</f>
        <v>241.20554202189999</v>
      </c>
      <c r="E35" s="111">
        <f>IFERROR(VLOOKUP($B35,MMWR_TRAD_AGG_STATE_COMP[],E$1,0),"ERROR")</f>
        <v>3286</v>
      </c>
      <c r="F35" s="112">
        <f>IFERROR(VLOOKUP($B35,MMWR_TRAD_AGG_STATE_COMP[],F$1,0),"ERROR")</f>
        <v>523</v>
      </c>
      <c r="G35" s="113">
        <f t="shared" si="0"/>
        <v>0.1591600730371272</v>
      </c>
      <c r="H35" s="111">
        <f>IFERROR(VLOOKUP($B35,MMWR_TRAD_AGG_STATE_COMP[],H$1,0),"ERROR")</f>
        <v>4608</v>
      </c>
      <c r="I35" s="112">
        <f>IFERROR(VLOOKUP($B35,MMWR_TRAD_AGG_STATE_COMP[],I$1,0),"ERROR")</f>
        <v>2567</v>
      </c>
      <c r="J35" s="114">
        <f t="shared" si="1"/>
        <v>0.55707465277777779</v>
      </c>
      <c r="K35" s="111">
        <f>IFERROR(VLOOKUP($B35,MMWR_TRAD_AGG_STATE_COMP[],K$1,0),"ERROR")</f>
        <v>745</v>
      </c>
      <c r="L35" s="112">
        <f>IFERROR(VLOOKUP($B35,MMWR_TRAD_AGG_STATE_COMP[],L$1,0),"ERROR")</f>
        <v>545</v>
      </c>
      <c r="M35" s="114">
        <f t="shared" si="2"/>
        <v>0.73154362416107388</v>
      </c>
      <c r="N35" s="111">
        <f>IFERROR(VLOOKUP($B35,MMWR_TRAD_AGG_STATE_COMP[],N$1,0),"ERROR")</f>
        <v>1072</v>
      </c>
      <c r="O35" s="112">
        <f>IFERROR(VLOOKUP($B35,MMWR_TRAD_AGG_STATE_COMP[],O$1,0),"ERROR")</f>
        <v>573</v>
      </c>
      <c r="P35" s="114">
        <f t="shared" si="3"/>
        <v>0.53451492537313428</v>
      </c>
      <c r="Q35" s="115">
        <f>IFERROR(VLOOKUP($B35,MMWR_TRAD_AGG_STATE_COMP[],Q$1,0),"ERROR")</f>
        <v>542</v>
      </c>
      <c r="R35" s="115">
        <f>IFERROR(VLOOKUP($B35,MMWR_TRAD_AGG_STATE_COMP[],R$1,0),"ERROR")</f>
        <v>6</v>
      </c>
      <c r="S35" s="115">
        <f>IFERROR(VLOOKUP($B35,MMWR_APP_STATE_COMP[],S$1,0),"ERROR")</f>
        <v>3302</v>
      </c>
      <c r="T35" s="28"/>
    </row>
    <row r="36" spans="1:20" s="123" customFormat="1" x14ac:dyDescent="0.2">
      <c r="A36" s="28"/>
      <c r="B36" s="126" t="s">
        <v>385</v>
      </c>
      <c r="C36" s="102">
        <f>IF(SUM(C37:C45)&lt;&gt;VLOOKUP($B36,MMWR_TRAD_AGG_ST_DISTRICT_COMP[],C$1,0),"ERROR",
VLOOKUP($B36,MMWR_TRAD_AGG_ST_DISTRICT_COMP[],C$1,0))</f>
        <v>46551</v>
      </c>
      <c r="D36" s="103">
        <f>IFERROR(VLOOKUP($B36,MMWR_TRAD_AGG_ST_DISTRICT_COMP[],D$1,0),"ERROR")</f>
        <v>355.01877510690002</v>
      </c>
      <c r="E36" s="102">
        <f>IFERROR(VLOOKUP($B36,MMWR_TRAD_AGG_ST_DISTRICT_COMP[],E$1,0),"ERROR")</f>
        <v>64327</v>
      </c>
      <c r="F36" s="102">
        <f>IFERROR(VLOOKUP($B36,MMWR_TRAD_AGG_ST_DISTRICT_COMP[],F$1,0),"ERROR")</f>
        <v>13996</v>
      </c>
      <c r="G36" s="104">
        <f t="shared" si="0"/>
        <v>0.21757582352666843</v>
      </c>
      <c r="H36" s="102">
        <f>IFERROR(VLOOKUP($B36,MMWR_TRAD_AGG_ST_DISTRICT_COMP[],H$1,0),"ERROR")</f>
        <v>68361</v>
      </c>
      <c r="I36" s="102">
        <f>IFERROR(VLOOKUP($B36,MMWR_TRAD_AGG_ST_DISTRICT_COMP[],I$1,0),"ERROR")</f>
        <v>42871</v>
      </c>
      <c r="J36" s="105">
        <f t="shared" si="1"/>
        <v>0.62712657801963112</v>
      </c>
      <c r="K36" s="102">
        <f>IFERROR(VLOOKUP($B36,MMWR_TRAD_AGG_ST_DISTRICT_COMP[],K$1,0),"ERROR")</f>
        <v>19046</v>
      </c>
      <c r="L36" s="102">
        <f>IFERROR(VLOOKUP($B36,MMWR_TRAD_AGG_ST_DISTRICT_COMP[],L$1,0),"ERROR")</f>
        <v>13697</v>
      </c>
      <c r="M36" s="105">
        <f t="shared" si="2"/>
        <v>0.71915362805838501</v>
      </c>
      <c r="N36" s="102">
        <f>IFERROR(VLOOKUP($B36,MMWR_TRAD_AGG_ST_DISTRICT_COMP[],N$1,0),"ERROR")</f>
        <v>29755</v>
      </c>
      <c r="O36" s="102">
        <f>IFERROR(VLOOKUP($B36,MMWR_TRAD_AGG_ST_DISTRICT_COMP[],O$1,0),"ERROR")</f>
        <v>17107</v>
      </c>
      <c r="P36" s="105">
        <f t="shared" si="3"/>
        <v>0.57492858343135611</v>
      </c>
      <c r="Q36" s="102">
        <f>IFERROR(VLOOKUP($B36,MMWR_TRAD_AGG_ST_DISTRICT_COMP[],Q$1,0),"ERROR")</f>
        <v>1270</v>
      </c>
      <c r="R36" s="106">
        <f>IFERROR(VLOOKUP($B36,MMWR_TRAD_AGG_ST_DISTRICT_COMP[],R$1,0),"ERROR")</f>
        <v>1090</v>
      </c>
      <c r="S36" s="106">
        <f>SUM(S37:S45)</f>
        <v>70940</v>
      </c>
      <c r="T36" s="28"/>
    </row>
    <row r="37" spans="1:20" s="123" customFormat="1" x14ac:dyDescent="0.2">
      <c r="A37" s="28"/>
      <c r="B37" s="127" t="s">
        <v>411</v>
      </c>
      <c r="C37" s="109">
        <f>IFERROR(VLOOKUP($B37,MMWR_TRAD_AGG_STATE_COMP[],C$1,0),"ERROR")</f>
        <v>3509</v>
      </c>
      <c r="D37" s="110">
        <f>IFERROR(VLOOKUP($B37,MMWR_TRAD_AGG_STATE_COMP[],D$1,0),"ERROR")</f>
        <v>319.18780279280003</v>
      </c>
      <c r="E37" s="111">
        <f>IFERROR(VLOOKUP($B37,MMWR_TRAD_AGG_STATE_COMP[],E$1,0),"ERROR")</f>
        <v>3194</v>
      </c>
      <c r="F37" s="112">
        <f>IFERROR(VLOOKUP($B37,MMWR_TRAD_AGG_STATE_COMP[],F$1,0),"ERROR")</f>
        <v>580</v>
      </c>
      <c r="G37" s="113">
        <f t="shared" si="0"/>
        <v>0.18159048215403883</v>
      </c>
      <c r="H37" s="111">
        <f>IFERROR(VLOOKUP($B37,MMWR_TRAD_AGG_STATE_COMP[],H$1,0),"ERROR")</f>
        <v>5139</v>
      </c>
      <c r="I37" s="112">
        <f>IFERROR(VLOOKUP($B37,MMWR_TRAD_AGG_STATE_COMP[],I$1,0),"ERROR")</f>
        <v>2905</v>
      </c>
      <c r="J37" s="114">
        <f t="shared" si="1"/>
        <v>0.56528507491729907</v>
      </c>
      <c r="K37" s="111">
        <f>IFERROR(VLOOKUP($B37,MMWR_TRAD_AGG_STATE_COMP[],K$1,0),"ERROR")</f>
        <v>1718</v>
      </c>
      <c r="L37" s="112">
        <f>IFERROR(VLOOKUP($B37,MMWR_TRAD_AGG_STATE_COMP[],L$1,0),"ERROR")</f>
        <v>1448</v>
      </c>
      <c r="M37" s="114">
        <f t="shared" si="2"/>
        <v>0.84284051222351575</v>
      </c>
      <c r="N37" s="111">
        <f>IFERROR(VLOOKUP($B37,MMWR_TRAD_AGG_STATE_COMP[],N$1,0),"ERROR")</f>
        <v>2550</v>
      </c>
      <c r="O37" s="112">
        <f>IFERROR(VLOOKUP($B37,MMWR_TRAD_AGG_STATE_COMP[],O$1,0),"ERROR")</f>
        <v>1514</v>
      </c>
      <c r="P37" s="114">
        <f t="shared" si="3"/>
        <v>0.59372549019607845</v>
      </c>
      <c r="Q37" s="115">
        <f>IFERROR(VLOOKUP($B37,MMWR_TRAD_AGG_STATE_COMP[],Q$1,0),"ERROR")</f>
        <v>441</v>
      </c>
      <c r="R37" s="115">
        <f>IFERROR(VLOOKUP($B37,MMWR_TRAD_AGG_STATE_COMP[],R$1,0),"ERROR")</f>
        <v>101</v>
      </c>
      <c r="S37" s="115">
        <f>IFERROR(VLOOKUP($B37,MMWR_APP_STATE_COMP[],S$1,0),"ERROR")</f>
        <v>5295</v>
      </c>
      <c r="T37" s="28"/>
    </row>
    <row r="38" spans="1:20" s="123" customFormat="1" x14ac:dyDescent="0.2">
      <c r="A38" s="28"/>
      <c r="B38" s="127" t="s">
        <v>403</v>
      </c>
      <c r="C38" s="109">
        <f>IFERROR(VLOOKUP($B38,MMWR_TRAD_AGG_STATE_COMP[],C$1,0),"ERROR")</f>
        <v>6427</v>
      </c>
      <c r="D38" s="110">
        <f>IFERROR(VLOOKUP($B38,MMWR_TRAD_AGG_STATE_COMP[],D$1,0),"ERROR")</f>
        <v>417.19573673560001</v>
      </c>
      <c r="E38" s="111">
        <f>IFERROR(VLOOKUP($B38,MMWR_TRAD_AGG_STATE_COMP[],E$1,0),"ERROR")</f>
        <v>6446</v>
      </c>
      <c r="F38" s="112">
        <f>IFERROR(VLOOKUP($B38,MMWR_TRAD_AGG_STATE_COMP[],F$1,0),"ERROR")</f>
        <v>1600</v>
      </c>
      <c r="G38" s="113">
        <f t="shared" ref="G38:G64" si="4">IFERROR(F38/E38,"0%")</f>
        <v>0.24821594787465096</v>
      </c>
      <c r="H38" s="111">
        <f>IFERROR(VLOOKUP($B38,MMWR_TRAD_AGG_STATE_COMP[],H$1,0),"ERROR")</f>
        <v>9649</v>
      </c>
      <c r="I38" s="112">
        <f>IFERROR(VLOOKUP($B38,MMWR_TRAD_AGG_STATE_COMP[],I$1,0),"ERROR")</f>
        <v>6500</v>
      </c>
      <c r="J38" s="114">
        <f t="shared" ref="J38:J64" si="5">IFERROR(I38/H38,"0%")</f>
        <v>0.67364493729920194</v>
      </c>
      <c r="K38" s="111">
        <f>IFERROR(VLOOKUP($B38,MMWR_TRAD_AGG_STATE_COMP[],K$1,0),"ERROR")</f>
        <v>3467</v>
      </c>
      <c r="L38" s="112">
        <f>IFERROR(VLOOKUP($B38,MMWR_TRAD_AGG_STATE_COMP[],L$1,0),"ERROR")</f>
        <v>2752</v>
      </c>
      <c r="M38" s="114">
        <f t="shared" ref="M38:M64" si="6">IFERROR(L38/K38,"0%")</f>
        <v>0.79376982982405542</v>
      </c>
      <c r="N38" s="111">
        <f>IFERROR(VLOOKUP($B38,MMWR_TRAD_AGG_STATE_COMP[],N$1,0),"ERROR")</f>
        <v>1867</v>
      </c>
      <c r="O38" s="112">
        <f>IFERROR(VLOOKUP($B38,MMWR_TRAD_AGG_STATE_COMP[],O$1,0),"ERROR")</f>
        <v>1159</v>
      </c>
      <c r="P38" s="114">
        <f t="shared" ref="P38:P64" si="7">IFERROR(O38/N38,"0%")</f>
        <v>0.6207820032137118</v>
      </c>
      <c r="Q38" s="115">
        <f>IFERROR(VLOOKUP($B38,MMWR_TRAD_AGG_STATE_COMP[],Q$1,0),"ERROR")</f>
        <v>7</v>
      </c>
      <c r="R38" s="115">
        <f>IFERROR(VLOOKUP($B38,MMWR_TRAD_AGG_STATE_COMP[],R$1,0),"ERROR")</f>
        <v>59</v>
      </c>
      <c r="S38" s="115">
        <f>IFERROR(VLOOKUP($B38,MMWR_APP_STATE_COMP[],S$1,0),"ERROR")</f>
        <v>6688</v>
      </c>
      <c r="T38" s="28"/>
    </row>
    <row r="39" spans="1:20" s="123" customFormat="1" x14ac:dyDescent="0.2">
      <c r="A39" s="28"/>
      <c r="B39" s="127" t="s">
        <v>387</v>
      </c>
      <c r="C39" s="109">
        <f>IFERROR(VLOOKUP($B39,MMWR_TRAD_AGG_STATE_COMP[],C$1,0),"ERROR")</f>
        <v>4369</v>
      </c>
      <c r="D39" s="110">
        <f>IFERROR(VLOOKUP($B39,MMWR_TRAD_AGG_STATE_COMP[],D$1,0),"ERROR")</f>
        <v>439.6674296178</v>
      </c>
      <c r="E39" s="111">
        <f>IFERROR(VLOOKUP($B39,MMWR_TRAD_AGG_STATE_COMP[],E$1,0),"ERROR")</f>
        <v>5529</v>
      </c>
      <c r="F39" s="112">
        <f>IFERROR(VLOOKUP($B39,MMWR_TRAD_AGG_STATE_COMP[],F$1,0),"ERROR")</f>
        <v>1294</v>
      </c>
      <c r="G39" s="113">
        <f t="shared" si="4"/>
        <v>0.23403870500994756</v>
      </c>
      <c r="H39" s="111">
        <f>IFERROR(VLOOKUP($B39,MMWR_TRAD_AGG_STATE_COMP[],H$1,0),"ERROR")</f>
        <v>6756</v>
      </c>
      <c r="I39" s="112">
        <f>IFERROR(VLOOKUP($B39,MMWR_TRAD_AGG_STATE_COMP[],I$1,0),"ERROR")</f>
        <v>4462</v>
      </c>
      <c r="J39" s="114">
        <f t="shared" si="5"/>
        <v>0.6604499703966844</v>
      </c>
      <c r="K39" s="111">
        <f>IFERROR(VLOOKUP($B39,MMWR_TRAD_AGG_STATE_COMP[],K$1,0),"ERROR")</f>
        <v>1516</v>
      </c>
      <c r="L39" s="112">
        <f>IFERROR(VLOOKUP($B39,MMWR_TRAD_AGG_STATE_COMP[],L$1,0),"ERROR")</f>
        <v>1068</v>
      </c>
      <c r="M39" s="114">
        <f t="shared" si="6"/>
        <v>0.70448548812664913</v>
      </c>
      <c r="N39" s="111">
        <f>IFERROR(VLOOKUP($B39,MMWR_TRAD_AGG_STATE_COMP[],N$1,0),"ERROR")</f>
        <v>2695</v>
      </c>
      <c r="O39" s="112">
        <f>IFERROR(VLOOKUP($B39,MMWR_TRAD_AGG_STATE_COMP[],O$1,0),"ERROR")</f>
        <v>1760</v>
      </c>
      <c r="P39" s="114">
        <f t="shared" si="7"/>
        <v>0.65306122448979587</v>
      </c>
      <c r="Q39" s="115">
        <f>IFERROR(VLOOKUP($B39,MMWR_TRAD_AGG_STATE_COMP[],Q$1,0),"ERROR")</f>
        <v>307</v>
      </c>
      <c r="R39" s="115">
        <f>IFERROR(VLOOKUP($B39,MMWR_TRAD_AGG_STATE_COMP[],R$1,0),"ERROR")</f>
        <v>263</v>
      </c>
      <c r="S39" s="115">
        <f>IFERROR(VLOOKUP($B39,MMWR_APP_STATE_COMP[],S$1,0),"ERROR")</f>
        <v>6067</v>
      </c>
      <c r="T39" s="28"/>
    </row>
    <row r="40" spans="1:20" s="123" customFormat="1" x14ac:dyDescent="0.2">
      <c r="A40" s="28"/>
      <c r="B40" s="127" t="s">
        <v>389</v>
      </c>
      <c r="C40" s="109">
        <f>IFERROR(VLOOKUP($B40,MMWR_TRAD_AGG_STATE_COMP[],C$1,0),"ERROR")</f>
        <v>3864</v>
      </c>
      <c r="D40" s="110">
        <f>IFERROR(VLOOKUP($B40,MMWR_TRAD_AGG_STATE_COMP[],D$1,0),"ERROR")</f>
        <v>413.80331262940001</v>
      </c>
      <c r="E40" s="111">
        <f>IFERROR(VLOOKUP($B40,MMWR_TRAD_AGG_STATE_COMP[],E$1,0),"ERROR")</f>
        <v>4718</v>
      </c>
      <c r="F40" s="112">
        <f>IFERROR(VLOOKUP($B40,MMWR_TRAD_AGG_STATE_COMP[],F$1,0),"ERROR")</f>
        <v>1479</v>
      </c>
      <c r="G40" s="113">
        <f t="shared" si="4"/>
        <v>0.31348028825773633</v>
      </c>
      <c r="H40" s="111">
        <f>IFERROR(VLOOKUP($B40,MMWR_TRAD_AGG_STATE_COMP[],H$1,0),"ERROR")</f>
        <v>6194</v>
      </c>
      <c r="I40" s="112">
        <f>IFERROR(VLOOKUP($B40,MMWR_TRAD_AGG_STATE_COMP[],I$1,0),"ERROR")</f>
        <v>4698</v>
      </c>
      <c r="J40" s="114">
        <f t="shared" si="5"/>
        <v>0.75847594446238298</v>
      </c>
      <c r="K40" s="111">
        <f>IFERROR(VLOOKUP($B40,MMWR_TRAD_AGG_STATE_COMP[],K$1,0),"ERROR")</f>
        <v>1564</v>
      </c>
      <c r="L40" s="112">
        <f>IFERROR(VLOOKUP($B40,MMWR_TRAD_AGG_STATE_COMP[],L$1,0),"ERROR")</f>
        <v>1166</v>
      </c>
      <c r="M40" s="114">
        <f t="shared" si="6"/>
        <v>0.74552429667519182</v>
      </c>
      <c r="N40" s="111">
        <f>IFERROR(VLOOKUP($B40,MMWR_TRAD_AGG_STATE_COMP[],N$1,0),"ERROR")</f>
        <v>1699</v>
      </c>
      <c r="O40" s="112">
        <f>IFERROR(VLOOKUP($B40,MMWR_TRAD_AGG_STATE_COMP[],O$1,0),"ERROR")</f>
        <v>1119</v>
      </c>
      <c r="P40" s="114">
        <f t="shared" si="7"/>
        <v>0.65862271924661564</v>
      </c>
      <c r="Q40" s="115">
        <f>IFERROR(VLOOKUP($B40,MMWR_TRAD_AGG_STATE_COMP[],Q$1,0),"ERROR")</f>
        <v>486</v>
      </c>
      <c r="R40" s="115">
        <f>IFERROR(VLOOKUP($B40,MMWR_TRAD_AGG_STATE_COMP[],R$1,0),"ERROR")</f>
        <v>196</v>
      </c>
      <c r="S40" s="115">
        <f>IFERROR(VLOOKUP($B40,MMWR_APP_STATE_COMP[],S$1,0),"ERROR")</f>
        <v>4972</v>
      </c>
      <c r="T40" s="28"/>
    </row>
    <row r="41" spans="1:20" s="123" customFormat="1" x14ac:dyDescent="0.2">
      <c r="A41" s="28"/>
      <c r="B41" s="127" t="s">
        <v>418</v>
      </c>
      <c r="C41" s="109">
        <f>IFERROR(VLOOKUP($B41,MMWR_TRAD_AGG_STATE_COMP[],C$1,0),"ERROR")</f>
        <v>486</v>
      </c>
      <c r="D41" s="110">
        <f>IFERROR(VLOOKUP($B41,MMWR_TRAD_AGG_STATE_COMP[],D$1,0),"ERROR")</f>
        <v>245.73456790119999</v>
      </c>
      <c r="E41" s="111">
        <f>IFERROR(VLOOKUP($B41,MMWR_TRAD_AGG_STATE_COMP[],E$1,0),"ERROR")</f>
        <v>680</v>
      </c>
      <c r="F41" s="112">
        <f>IFERROR(VLOOKUP($B41,MMWR_TRAD_AGG_STATE_COMP[],F$1,0),"ERROR")</f>
        <v>59</v>
      </c>
      <c r="G41" s="113">
        <f t="shared" si="4"/>
        <v>8.6764705882352938E-2</v>
      </c>
      <c r="H41" s="111">
        <f>IFERROR(VLOOKUP($B41,MMWR_TRAD_AGG_STATE_COMP[],H$1,0),"ERROR")</f>
        <v>815</v>
      </c>
      <c r="I41" s="112">
        <f>IFERROR(VLOOKUP($B41,MMWR_TRAD_AGG_STATE_COMP[],I$1,0),"ERROR")</f>
        <v>385</v>
      </c>
      <c r="J41" s="114">
        <f t="shared" si="5"/>
        <v>0.47239263803680981</v>
      </c>
      <c r="K41" s="111">
        <f>IFERROR(VLOOKUP($B41,MMWR_TRAD_AGG_STATE_COMP[],K$1,0),"ERROR")</f>
        <v>402</v>
      </c>
      <c r="L41" s="112">
        <f>IFERROR(VLOOKUP($B41,MMWR_TRAD_AGG_STATE_COMP[],L$1,0),"ERROR")</f>
        <v>263</v>
      </c>
      <c r="M41" s="114">
        <f t="shared" si="6"/>
        <v>0.654228855721393</v>
      </c>
      <c r="N41" s="111">
        <f>IFERROR(VLOOKUP($B41,MMWR_TRAD_AGG_STATE_COMP[],N$1,0),"ERROR")</f>
        <v>424</v>
      </c>
      <c r="O41" s="112">
        <f>IFERROR(VLOOKUP($B41,MMWR_TRAD_AGG_STATE_COMP[],O$1,0),"ERROR")</f>
        <v>218</v>
      </c>
      <c r="P41" s="114">
        <f t="shared" si="7"/>
        <v>0.51415094339622647</v>
      </c>
      <c r="Q41" s="115">
        <f>IFERROR(VLOOKUP($B41,MMWR_TRAD_AGG_STATE_COMP[],Q$1,0),"ERROR")</f>
        <v>0</v>
      </c>
      <c r="R41" s="115">
        <f>IFERROR(VLOOKUP($B41,MMWR_TRAD_AGG_STATE_COMP[],R$1,0),"ERROR")</f>
        <v>6</v>
      </c>
      <c r="S41" s="115">
        <f>IFERROR(VLOOKUP($B41,MMWR_APP_STATE_COMP[],S$1,0),"ERROR")</f>
        <v>313</v>
      </c>
      <c r="T41" s="28"/>
    </row>
    <row r="42" spans="1:20" s="123" customFormat="1" x14ac:dyDescent="0.2">
      <c r="A42" s="28"/>
      <c r="B42" s="127" t="s">
        <v>412</v>
      </c>
      <c r="C42" s="109">
        <f>IFERROR(VLOOKUP($B42,MMWR_TRAD_AGG_STATE_COMP[],C$1,0),"ERROR")</f>
        <v>1873</v>
      </c>
      <c r="D42" s="110">
        <f>IFERROR(VLOOKUP($B42,MMWR_TRAD_AGG_STATE_COMP[],D$1,0),"ERROR")</f>
        <v>181.96743192740001</v>
      </c>
      <c r="E42" s="111">
        <f>IFERROR(VLOOKUP($B42,MMWR_TRAD_AGG_STATE_COMP[],E$1,0),"ERROR")</f>
        <v>5515</v>
      </c>
      <c r="F42" s="112">
        <f>IFERROR(VLOOKUP($B42,MMWR_TRAD_AGG_STATE_COMP[],F$1,0),"ERROR")</f>
        <v>754</v>
      </c>
      <c r="G42" s="113">
        <f t="shared" si="4"/>
        <v>0.13671804170444243</v>
      </c>
      <c r="H42" s="111">
        <f>IFERROR(VLOOKUP($B42,MMWR_TRAD_AGG_STATE_COMP[],H$1,0),"ERROR")</f>
        <v>3140</v>
      </c>
      <c r="I42" s="112">
        <f>IFERROR(VLOOKUP($B42,MMWR_TRAD_AGG_STATE_COMP[],I$1,0),"ERROR")</f>
        <v>890</v>
      </c>
      <c r="J42" s="114">
        <f t="shared" si="5"/>
        <v>0.28343949044585987</v>
      </c>
      <c r="K42" s="111">
        <f>IFERROR(VLOOKUP($B42,MMWR_TRAD_AGG_STATE_COMP[],K$1,0),"ERROR")</f>
        <v>1148</v>
      </c>
      <c r="L42" s="112">
        <f>IFERROR(VLOOKUP($B42,MMWR_TRAD_AGG_STATE_COMP[],L$1,0),"ERROR")</f>
        <v>544</v>
      </c>
      <c r="M42" s="114">
        <f t="shared" si="6"/>
        <v>0.47386759581881532</v>
      </c>
      <c r="N42" s="111">
        <f>IFERROR(VLOOKUP($B42,MMWR_TRAD_AGG_STATE_COMP[],N$1,0),"ERROR")</f>
        <v>2850</v>
      </c>
      <c r="O42" s="112">
        <f>IFERROR(VLOOKUP($B42,MMWR_TRAD_AGG_STATE_COMP[],O$1,0),"ERROR")</f>
        <v>1644</v>
      </c>
      <c r="P42" s="114">
        <f t="shared" si="7"/>
        <v>0.57684210526315793</v>
      </c>
      <c r="Q42" s="115">
        <f>IFERROR(VLOOKUP($B42,MMWR_TRAD_AGG_STATE_COMP[],Q$1,0),"ERROR")</f>
        <v>10</v>
      </c>
      <c r="R42" s="115">
        <f>IFERROR(VLOOKUP($B42,MMWR_TRAD_AGG_STATE_COMP[],R$1,0),"ERROR")</f>
        <v>39</v>
      </c>
      <c r="S42" s="115">
        <f>IFERROR(VLOOKUP($B42,MMWR_APP_STATE_COMP[],S$1,0),"ERROR")</f>
        <v>4488</v>
      </c>
      <c r="T42" s="28"/>
    </row>
    <row r="43" spans="1:20" s="123" customFormat="1" x14ac:dyDescent="0.2">
      <c r="A43" s="28"/>
      <c r="B43" s="127" t="s">
        <v>410</v>
      </c>
      <c r="C43" s="109">
        <f>IFERROR(VLOOKUP($B43,MMWR_TRAD_AGG_STATE_COMP[],C$1,0),"ERROR")</f>
        <v>24627</v>
      </c>
      <c r="D43" s="110">
        <f>IFERROR(VLOOKUP($B43,MMWR_TRAD_AGG_STATE_COMP[],D$1,0),"ERROR")</f>
        <v>339.75867949809998</v>
      </c>
      <c r="E43" s="111">
        <f>IFERROR(VLOOKUP($B43,MMWR_TRAD_AGG_STATE_COMP[],E$1,0),"ERROR")</f>
        <v>35431</v>
      </c>
      <c r="F43" s="112">
        <f>IFERROR(VLOOKUP($B43,MMWR_TRAD_AGG_STATE_COMP[],F$1,0),"ERROR")</f>
        <v>7552</v>
      </c>
      <c r="G43" s="113">
        <f t="shared" si="4"/>
        <v>0.21314667946148852</v>
      </c>
      <c r="H43" s="111">
        <f>IFERROR(VLOOKUP($B43,MMWR_TRAD_AGG_STATE_COMP[],H$1,0),"ERROR")</f>
        <v>34524</v>
      </c>
      <c r="I43" s="112">
        <f>IFERROR(VLOOKUP($B43,MMWR_TRAD_AGG_STATE_COMP[],I$1,0),"ERROR")</f>
        <v>21879</v>
      </c>
      <c r="J43" s="114">
        <f t="shared" si="5"/>
        <v>0.63373305526590196</v>
      </c>
      <c r="K43" s="111">
        <f>IFERROR(VLOOKUP($B43,MMWR_TRAD_AGG_STATE_COMP[],K$1,0),"ERROR")</f>
        <v>8614</v>
      </c>
      <c r="L43" s="112">
        <f>IFERROR(VLOOKUP($B43,MMWR_TRAD_AGG_STATE_COMP[],L$1,0),"ERROR")</f>
        <v>6052</v>
      </c>
      <c r="M43" s="114">
        <f t="shared" si="6"/>
        <v>0.70257719990712797</v>
      </c>
      <c r="N43" s="111">
        <f>IFERROR(VLOOKUP($B43,MMWR_TRAD_AGG_STATE_COMP[],N$1,0),"ERROR")</f>
        <v>16948</v>
      </c>
      <c r="O43" s="112">
        <f>IFERROR(VLOOKUP($B43,MMWR_TRAD_AGG_STATE_COMP[],O$1,0),"ERROR")</f>
        <v>9304</v>
      </c>
      <c r="P43" s="114">
        <f t="shared" si="7"/>
        <v>0.54897333018645267</v>
      </c>
      <c r="Q43" s="115">
        <f>IFERROR(VLOOKUP($B43,MMWR_TRAD_AGG_STATE_COMP[],Q$1,0),"ERROR")</f>
        <v>17</v>
      </c>
      <c r="R43" s="115">
        <f>IFERROR(VLOOKUP($B43,MMWR_TRAD_AGG_STATE_COMP[],R$1,0),"ERROR")</f>
        <v>423</v>
      </c>
      <c r="S43" s="115">
        <f>IFERROR(VLOOKUP($B43,MMWR_APP_STATE_COMP[],S$1,0),"ERROR")</f>
        <v>42302</v>
      </c>
      <c r="T43" s="28"/>
    </row>
    <row r="44" spans="1:20" s="123" customFormat="1" x14ac:dyDescent="0.2">
      <c r="A44" s="28"/>
      <c r="B44" s="127" t="s">
        <v>406</v>
      </c>
      <c r="C44" s="109">
        <f>IFERROR(VLOOKUP($B44,MMWR_TRAD_AGG_STATE_COMP[],C$1,0),"ERROR")</f>
        <v>1045</v>
      </c>
      <c r="D44" s="110">
        <f>IFERROR(VLOOKUP($B44,MMWR_TRAD_AGG_STATE_COMP[],D$1,0),"ERROR")</f>
        <v>256.361722488</v>
      </c>
      <c r="E44" s="111">
        <f>IFERROR(VLOOKUP($B44,MMWR_TRAD_AGG_STATE_COMP[],E$1,0),"ERROR")</f>
        <v>2140</v>
      </c>
      <c r="F44" s="112">
        <f>IFERROR(VLOOKUP($B44,MMWR_TRAD_AGG_STATE_COMP[],F$1,0),"ERROR")</f>
        <v>580</v>
      </c>
      <c r="G44" s="113">
        <f t="shared" si="4"/>
        <v>0.27102803738317754</v>
      </c>
      <c r="H44" s="111">
        <f>IFERROR(VLOOKUP($B44,MMWR_TRAD_AGG_STATE_COMP[],H$1,0),"ERROR")</f>
        <v>1506</v>
      </c>
      <c r="I44" s="112">
        <f>IFERROR(VLOOKUP($B44,MMWR_TRAD_AGG_STATE_COMP[],I$1,0),"ERROR")</f>
        <v>795</v>
      </c>
      <c r="J44" s="114">
        <f t="shared" si="5"/>
        <v>0.52788844621513942</v>
      </c>
      <c r="K44" s="111">
        <f>IFERROR(VLOOKUP($B44,MMWR_TRAD_AGG_STATE_COMP[],K$1,0),"ERROR")</f>
        <v>421</v>
      </c>
      <c r="L44" s="112">
        <f>IFERROR(VLOOKUP($B44,MMWR_TRAD_AGG_STATE_COMP[],L$1,0),"ERROR")</f>
        <v>285</v>
      </c>
      <c r="M44" s="114">
        <f t="shared" si="6"/>
        <v>0.6769596199524941</v>
      </c>
      <c r="N44" s="111">
        <f>IFERROR(VLOOKUP($B44,MMWR_TRAD_AGG_STATE_COMP[],N$1,0),"ERROR")</f>
        <v>528</v>
      </c>
      <c r="O44" s="112">
        <f>IFERROR(VLOOKUP($B44,MMWR_TRAD_AGG_STATE_COMP[],O$1,0),"ERROR")</f>
        <v>280</v>
      </c>
      <c r="P44" s="114">
        <f t="shared" si="7"/>
        <v>0.53030303030303028</v>
      </c>
      <c r="Q44" s="115">
        <f>IFERROR(VLOOKUP($B44,MMWR_TRAD_AGG_STATE_COMP[],Q$1,0),"ERROR")</f>
        <v>0</v>
      </c>
      <c r="R44" s="115">
        <f>IFERROR(VLOOKUP($B44,MMWR_TRAD_AGG_STATE_COMP[],R$1,0),"ERROR")</f>
        <v>2</v>
      </c>
      <c r="S44" s="115">
        <f>IFERROR(VLOOKUP($B44,MMWR_APP_STATE_COMP[],S$1,0),"ERROR")</f>
        <v>586</v>
      </c>
      <c r="T44" s="28"/>
    </row>
    <row r="45" spans="1:20" s="123" customFormat="1" x14ac:dyDescent="0.2">
      <c r="A45" s="28"/>
      <c r="B45" s="127" t="s">
        <v>421</v>
      </c>
      <c r="C45" s="109">
        <f>IFERROR(VLOOKUP($B45,MMWR_TRAD_AGG_STATE_COMP[],C$1,0),"ERROR")</f>
        <v>351</v>
      </c>
      <c r="D45" s="110">
        <f>IFERROR(VLOOKUP($B45,MMWR_TRAD_AGG_STATE_COMP[],D$1,0),"ERROR")</f>
        <v>313.1111111111</v>
      </c>
      <c r="E45" s="111">
        <f>IFERROR(VLOOKUP($B45,MMWR_TRAD_AGG_STATE_COMP[],E$1,0),"ERROR")</f>
        <v>674</v>
      </c>
      <c r="F45" s="112">
        <f>IFERROR(VLOOKUP($B45,MMWR_TRAD_AGG_STATE_COMP[],F$1,0),"ERROR")</f>
        <v>98</v>
      </c>
      <c r="G45" s="113">
        <f t="shared" si="4"/>
        <v>0.14540059347181009</v>
      </c>
      <c r="H45" s="111">
        <f>IFERROR(VLOOKUP($B45,MMWR_TRAD_AGG_STATE_COMP[],H$1,0),"ERROR")</f>
        <v>638</v>
      </c>
      <c r="I45" s="112">
        <f>IFERROR(VLOOKUP($B45,MMWR_TRAD_AGG_STATE_COMP[],I$1,0),"ERROR")</f>
        <v>357</v>
      </c>
      <c r="J45" s="114">
        <f t="shared" si="5"/>
        <v>0.55956112852664575</v>
      </c>
      <c r="K45" s="111">
        <f>IFERROR(VLOOKUP($B45,MMWR_TRAD_AGG_STATE_COMP[],K$1,0),"ERROR")</f>
        <v>196</v>
      </c>
      <c r="L45" s="112">
        <f>IFERROR(VLOOKUP($B45,MMWR_TRAD_AGG_STATE_COMP[],L$1,0),"ERROR")</f>
        <v>119</v>
      </c>
      <c r="M45" s="114">
        <f t="shared" si="6"/>
        <v>0.6071428571428571</v>
      </c>
      <c r="N45" s="111">
        <f>IFERROR(VLOOKUP($B45,MMWR_TRAD_AGG_STATE_COMP[],N$1,0),"ERROR")</f>
        <v>194</v>
      </c>
      <c r="O45" s="112">
        <f>IFERROR(VLOOKUP($B45,MMWR_TRAD_AGG_STATE_COMP[],O$1,0),"ERROR")</f>
        <v>109</v>
      </c>
      <c r="P45" s="114">
        <f t="shared" si="7"/>
        <v>0.56185567010309279</v>
      </c>
      <c r="Q45" s="115">
        <f>IFERROR(VLOOKUP($B45,MMWR_TRAD_AGG_STATE_COMP[],Q$1,0),"ERROR")</f>
        <v>2</v>
      </c>
      <c r="R45" s="115">
        <f>IFERROR(VLOOKUP($B45,MMWR_TRAD_AGG_STATE_COMP[],R$1,0),"ERROR")</f>
        <v>1</v>
      </c>
      <c r="S45" s="115">
        <f>IFERROR(VLOOKUP($B45,MMWR_APP_STATE_COMP[],S$1,0),"ERROR")</f>
        <v>229</v>
      </c>
      <c r="T45" s="28"/>
    </row>
    <row r="46" spans="1:20" s="123" customFormat="1" x14ac:dyDescent="0.2">
      <c r="A46" s="28"/>
      <c r="B46" s="126" t="s">
        <v>404</v>
      </c>
      <c r="C46" s="102">
        <f>IFERROR(VLOOKUP($B46,MMWR_TRAD_AGG_ST_DISTRICT_COMP[],C$1,0),"ERROR")</f>
        <v>51246</v>
      </c>
      <c r="D46" s="103">
        <f>IFERROR(VLOOKUP($B46,MMWR_TRAD_AGG_ST_DISTRICT_COMP[],D$1,0),"ERROR")</f>
        <v>393.2426140577</v>
      </c>
      <c r="E46" s="102">
        <f>IFERROR(VLOOKUP($B46,MMWR_TRAD_AGG_ST_DISTRICT_COMP[],E$1,0),"ERROR")</f>
        <v>58726</v>
      </c>
      <c r="F46" s="102">
        <f>IFERROR(VLOOKUP($B46,MMWR_TRAD_AGG_ST_DISTRICT_COMP[],F$1,0),"ERROR")</f>
        <v>12012</v>
      </c>
      <c r="G46" s="104">
        <f t="shared" si="4"/>
        <v>0.20454313251370773</v>
      </c>
      <c r="H46" s="102">
        <f>IFERROR(VLOOKUP($B46,MMWR_TRAD_AGG_ST_DISTRICT_COMP[],H$1,0),"ERROR")</f>
        <v>75037</v>
      </c>
      <c r="I46" s="102">
        <f>IFERROR(VLOOKUP($B46,MMWR_TRAD_AGG_ST_DISTRICT_COMP[],I$1,0),"ERROR")</f>
        <v>51972</v>
      </c>
      <c r="J46" s="105">
        <f t="shared" si="5"/>
        <v>0.69261830830123805</v>
      </c>
      <c r="K46" s="102">
        <f>IFERROR(VLOOKUP($B46,MMWR_TRAD_AGG_ST_DISTRICT_COMP[],K$1,0),"ERROR")</f>
        <v>23301</v>
      </c>
      <c r="L46" s="102">
        <f>IFERROR(VLOOKUP($B46,MMWR_TRAD_AGG_ST_DISTRICT_COMP[],L$1,0),"ERROR")</f>
        <v>18186</v>
      </c>
      <c r="M46" s="105">
        <f t="shared" si="6"/>
        <v>0.78048152439809448</v>
      </c>
      <c r="N46" s="102">
        <f>IFERROR(VLOOKUP($B46,MMWR_TRAD_AGG_ST_DISTRICT_COMP[],N$1,0),"ERROR")</f>
        <v>32301</v>
      </c>
      <c r="O46" s="102">
        <f>IFERROR(VLOOKUP($B46,MMWR_TRAD_AGG_ST_DISTRICT_COMP[],O$1,0),"ERROR")</f>
        <v>22293</v>
      </c>
      <c r="P46" s="105">
        <f t="shared" si="7"/>
        <v>0.69016439119531903</v>
      </c>
      <c r="Q46" s="102">
        <f>IFERROR(VLOOKUP($B46,MMWR_TRAD_AGG_ST_DISTRICT_COMP[],Q$1,0),"ERROR")</f>
        <v>97</v>
      </c>
      <c r="R46" s="106">
        <f>IFERROR(VLOOKUP($B46,MMWR_TRAD_AGG_ST_DISTRICT_COMP[],R$1,0),"ERROR")</f>
        <v>621</v>
      </c>
      <c r="S46" s="106">
        <f>SUM(S47:S55)</f>
        <v>43413</v>
      </c>
      <c r="T46" s="28"/>
    </row>
    <row r="47" spans="1:20" s="123" customFormat="1" x14ac:dyDescent="0.2">
      <c r="A47" s="28"/>
      <c r="B47" s="127" t="s">
        <v>424</v>
      </c>
      <c r="C47" s="109">
        <f>IFERROR(VLOOKUP($B47,MMWR_TRAD_AGG_STATE_COMP[],C$1,0),"ERROR")</f>
        <v>1842</v>
      </c>
      <c r="D47" s="110">
        <f>IFERROR(VLOOKUP($B47,MMWR_TRAD_AGG_STATE_COMP[],D$1,0),"ERROR")</f>
        <v>467.4364820847</v>
      </c>
      <c r="E47" s="111">
        <f>IFERROR(VLOOKUP($B47,MMWR_TRAD_AGG_STATE_COMP[],E$1,0),"ERROR")</f>
        <v>1145</v>
      </c>
      <c r="F47" s="112">
        <f>IFERROR(VLOOKUP($B47,MMWR_TRAD_AGG_STATE_COMP[],F$1,0),"ERROR")</f>
        <v>294</v>
      </c>
      <c r="G47" s="113">
        <f t="shared" si="4"/>
        <v>0.25676855895196504</v>
      </c>
      <c r="H47" s="111">
        <f>IFERROR(VLOOKUP($B47,MMWR_TRAD_AGG_STATE_COMP[],H$1,0),"ERROR")</f>
        <v>2615</v>
      </c>
      <c r="I47" s="112">
        <f>IFERROR(VLOOKUP($B47,MMWR_TRAD_AGG_STATE_COMP[],I$1,0),"ERROR")</f>
        <v>2006</v>
      </c>
      <c r="J47" s="114">
        <f t="shared" si="5"/>
        <v>0.76711281070745696</v>
      </c>
      <c r="K47" s="111">
        <f>IFERROR(VLOOKUP($B47,MMWR_TRAD_AGG_STATE_COMP[],K$1,0),"ERROR")</f>
        <v>1882</v>
      </c>
      <c r="L47" s="112">
        <f>IFERROR(VLOOKUP($B47,MMWR_TRAD_AGG_STATE_COMP[],L$1,0),"ERROR")</f>
        <v>1558</v>
      </c>
      <c r="M47" s="114">
        <f t="shared" si="6"/>
        <v>0.82784272051009566</v>
      </c>
      <c r="N47" s="111">
        <f>IFERROR(VLOOKUP($B47,MMWR_TRAD_AGG_STATE_COMP[],N$1,0),"ERROR")</f>
        <v>698</v>
      </c>
      <c r="O47" s="112">
        <f>IFERROR(VLOOKUP($B47,MMWR_TRAD_AGG_STATE_COMP[],O$1,0),"ERROR")</f>
        <v>444</v>
      </c>
      <c r="P47" s="114">
        <f t="shared" si="7"/>
        <v>0.63610315186246413</v>
      </c>
      <c r="Q47" s="115">
        <f>IFERROR(VLOOKUP($B47,MMWR_TRAD_AGG_STATE_COMP[],Q$1,0),"ERROR")</f>
        <v>0</v>
      </c>
      <c r="R47" s="115">
        <f>IFERROR(VLOOKUP($B47,MMWR_TRAD_AGG_STATE_COMP[],R$1,0),"ERROR")</f>
        <v>3</v>
      </c>
      <c r="S47" s="115">
        <f>IFERROR(VLOOKUP($B47,MMWR_APP_STATE_COMP[],S$1,0),"ERROR")</f>
        <v>271</v>
      </c>
      <c r="T47" s="28"/>
    </row>
    <row r="48" spans="1:20" s="123" customFormat="1" x14ac:dyDescent="0.2">
      <c r="A48" s="28"/>
      <c r="B48" s="127" t="s">
        <v>426</v>
      </c>
      <c r="C48" s="109">
        <f>IFERROR(VLOOKUP($B48,MMWR_TRAD_AGG_STATE_COMP[],C$1,0),"ERROR")</f>
        <v>4323</v>
      </c>
      <c r="D48" s="110">
        <f>IFERROR(VLOOKUP($B48,MMWR_TRAD_AGG_STATE_COMP[],D$1,0),"ERROR")</f>
        <v>281.04094378899998</v>
      </c>
      <c r="E48" s="111">
        <f>IFERROR(VLOOKUP($B48,MMWR_TRAD_AGG_STATE_COMP[],E$1,0),"ERROR")</f>
        <v>5011</v>
      </c>
      <c r="F48" s="112">
        <f>IFERROR(VLOOKUP($B48,MMWR_TRAD_AGG_STATE_COMP[],F$1,0),"ERROR")</f>
        <v>1050</v>
      </c>
      <c r="G48" s="113">
        <f t="shared" si="4"/>
        <v>0.20953901416882859</v>
      </c>
      <c r="H48" s="111">
        <f>IFERROR(VLOOKUP($B48,MMWR_TRAD_AGG_STATE_COMP[],H$1,0),"ERROR")</f>
        <v>6171</v>
      </c>
      <c r="I48" s="112">
        <f>IFERROR(VLOOKUP($B48,MMWR_TRAD_AGG_STATE_COMP[],I$1,0),"ERROR")</f>
        <v>3668</v>
      </c>
      <c r="J48" s="114">
        <f t="shared" si="5"/>
        <v>0.59439312915248743</v>
      </c>
      <c r="K48" s="111">
        <f>IFERROR(VLOOKUP($B48,MMWR_TRAD_AGG_STATE_COMP[],K$1,0),"ERROR")</f>
        <v>1404</v>
      </c>
      <c r="L48" s="112">
        <f>IFERROR(VLOOKUP($B48,MMWR_TRAD_AGG_STATE_COMP[],L$1,0),"ERROR")</f>
        <v>1015</v>
      </c>
      <c r="M48" s="114">
        <f t="shared" si="6"/>
        <v>0.72293447293447288</v>
      </c>
      <c r="N48" s="111">
        <f>IFERROR(VLOOKUP($B48,MMWR_TRAD_AGG_STATE_COMP[],N$1,0),"ERROR")</f>
        <v>2647</v>
      </c>
      <c r="O48" s="112">
        <f>IFERROR(VLOOKUP($B48,MMWR_TRAD_AGG_STATE_COMP[],O$1,0),"ERROR")</f>
        <v>1557</v>
      </c>
      <c r="P48" s="114">
        <f t="shared" si="7"/>
        <v>0.58821307140158674</v>
      </c>
      <c r="Q48" s="115">
        <f>IFERROR(VLOOKUP($B48,MMWR_TRAD_AGG_STATE_COMP[],Q$1,0),"ERROR")</f>
        <v>6</v>
      </c>
      <c r="R48" s="115">
        <f>IFERROR(VLOOKUP($B48,MMWR_TRAD_AGG_STATE_COMP[],R$1,0),"ERROR")</f>
        <v>79</v>
      </c>
      <c r="S48" s="115">
        <f>IFERROR(VLOOKUP($B48,MMWR_APP_STATE_COMP[],S$1,0),"ERROR")</f>
        <v>7281</v>
      </c>
      <c r="T48" s="28"/>
    </row>
    <row r="49" spans="1:20" s="123" customFormat="1" x14ac:dyDescent="0.2">
      <c r="A49" s="28"/>
      <c r="B49" s="127" t="s">
        <v>407</v>
      </c>
      <c r="C49" s="109">
        <f>IFERROR(VLOOKUP($B49,MMWR_TRAD_AGG_STATE_COMP[],C$1,0),"ERROR")</f>
        <v>23205</v>
      </c>
      <c r="D49" s="110">
        <f>IFERROR(VLOOKUP($B49,MMWR_TRAD_AGG_STATE_COMP[],D$1,0),"ERROR")</f>
        <v>405.9778065072</v>
      </c>
      <c r="E49" s="111">
        <f>IFERROR(VLOOKUP($B49,MMWR_TRAD_AGG_STATE_COMP[],E$1,0),"ERROR")</f>
        <v>31006</v>
      </c>
      <c r="F49" s="112">
        <f>IFERROR(VLOOKUP($B49,MMWR_TRAD_AGG_STATE_COMP[],F$1,0),"ERROR")</f>
        <v>6439</v>
      </c>
      <c r="G49" s="113">
        <f t="shared" si="4"/>
        <v>0.2076694833258079</v>
      </c>
      <c r="H49" s="111">
        <f>IFERROR(VLOOKUP($B49,MMWR_TRAD_AGG_STATE_COMP[],H$1,0),"ERROR")</f>
        <v>35163</v>
      </c>
      <c r="I49" s="112">
        <f>IFERROR(VLOOKUP($B49,MMWR_TRAD_AGG_STATE_COMP[],I$1,0),"ERROR")</f>
        <v>24664</v>
      </c>
      <c r="J49" s="114">
        <f t="shared" si="5"/>
        <v>0.70141910530955831</v>
      </c>
      <c r="K49" s="111">
        <f>IFERROR(VLOOKUP($B49,MMWR_TRAD_AGG_STATE_COMP[],K$1,0),"ERROR")</f>
        <v>10150</v>
      </c>
      <c r="L49" s="112">
        <f>IFERROR(VLOOKUP($B49,MMWR_TRAD_AGG_STATE_COMP[],L$1,0),"ERROR")</f>
        <v>8084</v>
      </c>
      <c r="M49" s="114">
        <f t="shared" si="6"/>
        <v>0.79645320197044334</v>
      </c>
      <c r="N49" s="111">
        <f>IFERROR(VLOOKUP($B49,MMWR_TRAD_AGG_STATE_COMP[],N$1,0),"ERROR")</f>
        <v>15489</v>
      </c>
      <c r="O49" s="112">
        <f>IFERROR(VLOOKUP($B49,MMWR_TRAD_AGG_STATE_COMP[],O$1,0),"ERROR")</f>
        <v>11057</v>
      </c>
      <c r="P49" s="114">
        <f t="shared" si="7"/>
        <v>0.71386145006133384</v>
      </c>
      <c r="Q49" s="115">
        <f>IFERROR(VLOOKUP($B49,MMWR_TRAD_AGG_STATE_COMP[],Q$1,0),"ERROR")</f>
        <v>61</v>
      </c>
      <c r="R49" s="115">
        <f>IFERROR(VLOOKUP($B49,MMWR_TRAD_AGG_STATE_COMP[],R$1,0),"ERROR")</f>
        <v>152</v>
      </c>
      <c r="S49" s="115">
        <f>IFERROR(VLOOKUP($B49,MMWR_APP_STATE_COMP[],S$1,0),"ERROR")</f>
        <v>18337</v>
      </c>
      <c r="T49" s="28"/>
    </row>
    <row r="50" spans="1:20" s="123" customFormat="1" x14ac:dyDescent="0.2">
      <c r="A50" s="28"/>
      <c r="B50" s="127" t="s">
        <v>428</v>
      </c>
      <c r="C50" s="109">
        <f>IFERROR(VLOOKUP($B50,MMWR_TRAD_AGG_STATE_COMP[],C$1,0),"ERROR")</f>
        <v>1377</v>
      </c>
      <c r="D50" s="110">
        <f>IFERROR(VLOOKUP($B50,MMWR_TRAD_AGG_STATE_COMP[],D$1,0),"ERROR")</f>
        <v>281.21786492370001</v>
      </c>
      <c r="E50" s="111">
        <f>IFERROR(VLOOKUP($B50,MMWR_TRAD_AGG_STATE_COMP[],E$1,0),"ERROR")</f>
        <v>1697</v>
      </c>
      <c r="F50" s="112">
        <f>IFERROR(VLOOKUP($B50,MMWR_TRAD_AGG_STATE_COMP[],F$1,0),"ERROR")</f>
        <v>282</v>
      </c>
      <c r="G50" s="113">
        <f t="shared" si="4"/>
        <v>0.16617560400707129</v>
      </c>
      <c r="H50" s="111">
        <f>IFERROR(VLOOKUP($B50,MMWR_TRAD_AGG_STATE_COMP[],H$1,0),"ERROR")</f>
        <v>1931</v>
      </c>
      <c r="I50" s="112">
        <f>IFERROR(VLOOKUP($B50,MMWR_TRAD_AGG_STATE_COMP[],I$1,0),"ERROR")</f>
        <v>1200</v>
      </c>
      <c r="J50" s="114">
        <f t="shared" si="5"/>
        <v>0.62143966856551014</v>
      </c>
      <c r="K50" s="111">
        <f>IFERROR(VLOOKUP($B50,MMWR_TRAD_AGG_STATE_COMP[],K$1,0),"ERROR")</f>
        <v>1033</v>
      </c>
      <c r="L50" s="112">
        <f>IFERROR(VLOOKUP($B50,MMWR_TRAD_AGG_STATE_COMP[],L$1,0),"ERROR")</f>
        <v>600</v>
      </c>
      <c r="M50" s="114">
        <f t="shared" si="6"/>
        <v>0.58083252662149076</v>
      </c>
      <c r="N50" s="111">
        <f>IFERROR(VLOOKUP($B50,MMWR_TRAD_AGG_STATE_COMP[],N$1,0),"ERROR")</f>
        <v>597</v>
      </c>
      <c r="O50" s="112">
        <f>IFERROR(VLOOKUP($B50,MMWR_TRAD_AGG_STATE_COMP[],O$1,0),"ERROR")</f>
        <v>367</v>
      </c>
      <c r="P50" s="114">
        <f t="shared" si="7"/>
        <v>0.61474036850921276</v>
      </c>
      <c r="Q50" s="115">
        <f>IFERROR(VLOOKUP($B50,MMWR_TRAD_AGG_STATE_COMP[],Q$1,0),"ERROR")</f>
        <v>3</v>
      </c>
      <c r="R50" s="115">
        <f>IFERROR(VLOOKUP($B50,MMWR_TRAD_AGG_STATE_COMP[],R$1,0),"ERROR")</f>
        <v>5</v>
      </c>
      <c r="S50" s="115">
        <f>IFERROR(VLOOKUP($B50,MMWR_APP_STATE_COMP[],S$1,0),"ERROR")</f>
        <v>1220</v>
      </c>
      <c r="T50" s="28"/>
    </row>
    <row r="51" spans="1:20" s="123" customFormat="1" x14ac:dyDescent="0.2">
      <c r="A51" s="28"/>
      <c r="B51" s="127" t="s">
        <v>408</v>
      </c>
      <c r="C51" s="109">
        <f>IFERROR(VLOOKUP($B51,MMWR_TRAD_AGG_STATE_COMP[],C$1,0),"ERROR")</f>
        <v>620</v>
      </c>
      <c r="D51" s="110">
        <f>IFERROR(VLOOKUP($B51,MMWR_TRAD_AGG_STATE_COMP[],D$1,0),"ERROR")</f>
        <v>244.50967741939999</v>
      </c>
      <c r="E51" s="111">
        <f>IFERROR(VLOOKUP($B51,MMWR_TRAD_AGG_STATE_COMP[],E$1,0),"ERROR")</f>
        <v>1624</v>
      </c>
      <c r="F51" s="112">
        <f>IFERROR(VLOOKUP($B51,MMWR_TRAD_AGG_STATE_COMP[],F$1,0),"ERROR")</f>
        <v>391</v>
      </c>
      <c r="G51" s="113">
        <f t="shared" si="4"/>
        <v>0.24076354679802955</v>
      </c>
      <c r="H51" s="111">
        <f>IFERROR(VLOOKUP($B51,MMWR_TRAD_AGG_STATE_COMP[],H$1,0),"ERROR")</f>
        <v>921</v>
      </c>
      <c r="I51" s="112">
        <f>IFERROR(VLOOKUP($B51,MMWR_TRAD_AGG_STATE_COMP[],I$1,0),"ERROR")</f>
        <v>397</v>
      </c>
      <c r="J51" s="114">
        <f t="shared" si="5"/>
        <v>0.43105320304017375</v>
      </c>
      <c r="K51" s="111">
        <f>IFERROR(VLOOKUP($B51,MMWR_TRAD_AGG_STATE_COMP[],K$1,0),"ERROR")</f>
        <v>261</v>
      </c>
      <c r="L51" s="112">
        <f>IFERROR(VLOOKUP($B51,MMWR_TRAD_AGG_STATE_COMP[],L$1,0),"ERROR")</f>
        <v>172</v>
      </c>
      <c r="M51" s="114">
        <f t="shared" si="6"/>
        <v>0.65900383141762453</v>
      </c>
      <c r="N51" s="111">
        <f>IFERROR(VLOOKUP($B51,MMWR_TRAD_AGG_STATE_COMP[],N$1,0),"ERROR")</f>
        <v>502</v>
      </c>
      <c r="O51" s="112">
        <f>IFERROR(VLOOKUP($B51,MMWR_TRAD_AGG_STATE_COMP[],O$1,0),"ERROR")</f>
        <v>273</v>
      </c>
      <c r="P51" s="114">
        <f t="shared" si="7"/>
        <v>0.54382470119521908</v>
      </c>
      <c r="Q51" s="115">
        <f>IFERROR(VLOOKUP($B51,MMWR_TRAD_AGG_STATE_COMP[],Q$1,0),"ERROR")</f>
        <v>1</v>
      </c>
      <c r="R51" s="115">
        <f>IFERROR(VLOOKUP($B51,MMWR_TRAD_AGG_STATE_COMP[],R$1,0),"ERROR")</f>
        <v>5</v>
      </c>
      <c r="S51" s="115">
        <f>IFERROR(VLOOKUP($B51,MMWR_APP_STATE_COMP[],S$1,0),"ERROR")</f>
        <v>958</v>
      </c>
      <c r="T51" s="28"/>
    </row>
    <row r="52" spans="1:20" s="123" customFormat="1" x14ac:dyDescent="0.2">
      <c r="A52" s="28"/>
      <c r="B52" s="127" t="s">
        <v>413</v>
      </c>
      <c r="C52" s="109">
        <f>IFERROR(VLOOKUP($B52,MMWR_TRAD_AGG_STATE_COMP[],C$1,0),"ERROR")</f>
        <v>3194</v>
      </c>
      <c r="D52" s="110">
        <f>IFERROR(VLOOKUP($B52,MMWR_TRAD_AGG_STATE_COMP[],D$1,0),"ERROR")</f>
        <v>413.34032561049997</v>
      </c>
      <c r="E52" s="111">
        <f>IFERROR(VLOOKUP($B52,MMWR_TRAD_AGG_STATE_COMP[],E$1,0),"ERROR")</f>
        <v>4221</v>
      </c>
      <c r="F52" s="112">
        <f>IFERROR(VLOOKUP($B52,MMWR_TRAD_AGG_STATE_COMP[],F$1,0),"ERROR")</f>
        <v>1014</v>
      </c>
      <c r="G52" s="113">
        <f t="shared" si="4"/>
        <v>0.24022743425728502</v>
      </c>
      <c r="H52" s="111">
        <f>IFERROR(VLOOKUP($B52,MMWR_TRAD_AGG_STATE_COMP[],H$1,0),"ERROR")</f>
        <v>4228</v>
      </c>
      <c r="I52" s="112">
        <f>IFERROR(VLOOKUP($B52,MMWR_TRAD_AGG_STATE_COMP[],I$1,0),"ERROR")</f>
        <v>3000</v>
      </c>
      <c r="J52" s="114">
        <f t="shared" si="5"/>
        <v>0.70955534531693476</v>
      </c>
      <c r="K52" s="111">
        <f>IFERROR(VLOOKUP($B52,MMWR_TRAD_AGG_STATE_COMP[],K$1,0),"ERROR")</f>
        <v>1017</v>
      </c>
      <c r="L52" s="112">
        <f>IFERROR(VLOOKUP($B52,MMWR_TRAD_AGG_STATE_COMP[],L$1,0),"ERROR")</f>
        <v>826</v>
      </c>
      <c r="M52" s="114">
        <f t="shared" si="6"/>
        <v>0.81219272369714846</v>
      </c>
      <c r="N52" s="111">
        <f>IFERROR(VLOOKUP($B52,MMWR_TRAD_AGG_STATE_COMP[],N$1,0),"ERROR")</f>
        <v>2042</v>
      </c>
      <c r="O52" s="112">
        <f>IFERROR(VLOOKUP($B52,MMWR_TRAD_AGG_STATE_COMP[],O$1,0),"ERROR")</f>
        <v>1471</v>
      </c>
      <c r="P52" s="114">
        <f t="shared" si="7"/>
        <v>0.7203721841332027</v>
      </c>
      <c r="Q52" s="115">
        <f>IFERROR(VLOOKUP($B52,MMWR_TRAD_AGG_STATE_COMP[],Q$1,0),"ERROR")</f>
        <v>3</v>
      </c>
      <c r="R52" s="115">
        <f>IFERROR(VLOOKUP($B52,MMWR_TRAD_AGG_STATE_COMP[],R$1,0),"ERROR")</f>
        <v>126</v>
      </c>
      <c r="S52" s="115">
        <f>IFERROR(VLOOKUP($B52,MMWR_APP_STATE_COMP[],S$1,0),"ERROR")</f>
        <v>3208</v>
      </c>
      <c r="T52" s="28"/>
    </row>
    <row r="53" spans="1:20" s="123" customFormat="1" x14ac:dyDescent="0.2">
      <c r="A53" s="28"/>
      <c r="B53" s="127" t="s">
        <v>405</v>
      </c>
      <c r="C53" s="109">
        <f>IFERROR(VLOOKUP($B53,MMWR_TRAD_AGG_STATE_COMP[],C$1,0),"ERROR")</f>
        <v>1069</v>
      </c>
      <c r="D53" s="110">
        <f>IFERROR(VLOOKUP($B53,MMWR_TRAD_AGG_STATE_COMP[],D$1,0),"ERROR")</f>
        <v>236.00374181480001</v>
      </c>
      <c r="E53" s="111">
        <f>IFERROR(VLOOKUP($B53,MMWR_TRAD_AGG_STATE_COMP[],E$1,0),"ERROR")</f>
        <v>2595</v>
      </c>
      <c r="F53" s="112">
        <f>IFERROR(VLOOKUP($B53,MMWR_TRAD_AGG_STATE_COMP[],F$1,0),"ERROR")</f>
        <v>545</v>
      </c>
      <c r="G53" s="113">
        <f t="shared" si="4"/>
        <v>0.21001926782273603</v>
      </c>
      <c r="H53" s="111">
        <f>IFERROR(VLOOKUP($B53,MMWR_TRAD_AGG_STATE_COMP[],H$1,0),"ERROR")</f>
        <v>1764</v>
      </c>
      <c r="I53" s="112">
        <f>IFERROR(VLOOKUP($B53,MMWR_TRAD_AGG_STATE_COMP[],I$1,0),"ERROR")</f>
        <v>848</v>
      </c>
      <c r="J53" s="114">
        <f t="shared" si="5"/>
        <v>0.48072562358276644</v>
      </c>
      <c r="K53" s="111">
        <f>IFERROR(VLOOKUP($B53,MMWR_TRAD_AGG_STATE_COMP[],K$1,0),"ERROR")</f>
        <v>541</v>
      </c>
      <c r="L53" s="112">
        <f>IFERROR(VLOOKUP($B53,MMWR_TRAD_AGG_STATE_COMP[],L$1,0),"ERROR")</f>
        <v>330</v>
      </c>
      <c r="M53" s="114">
        <f t="shared" si="6"/>
        <v>0.60998151571164505</v>
      </c>
      <c r="N53" s="111">
        <f>IFERROR(VLOOKUP($B53,MMWR_TRAD_AGG_STATE_COMP[],N$1,0),"ERROR")</f>
        <v>949</v>
      </c>
      <c r="O53" s="112">
        <f>IFERROR(VLOOKUP($B53,MMWR_TRAD_AGG_STATE_COMP[],O$1,0),"ERROR")</f>
        <v>564</v>
      </c>
      <c r="P53" s="114">
        <f t="shared" si="7"/>
        <v>0.5943097997892518</v>
      </c>
      <c r="Q53" s="115">
        <f>IFERROR(VLOOKUP($B53,MMWR_TRAD_AGG_STATE_COMP[],Q$1,0),"ERROR")</f>
        <v>6</v>
      </c>
      <c r="R53" s="115">
        <f>IFERROR(VLOOKUP($B53,MMWR_TRAD_AGG_STATE_COMP[],R$1,0),"ERROR")</f>
        <v>11</v>
      </c>
      <c r="S53" s="115">
        <f>IFERROR(VLOOKUP($B53,MMWR_APP_STATE_COMP[],S$1,0),"ERROR")</f>
        <v>1848</v>
      </c>
      <c r="T53" s="28"/>
    </row>
    <row r="54" spans="1:20" s="123" customFormat="1" x14ac:dyDescent="0.2">
      <c r="A54" s="28"/>
      <c r="B54" s="127" t="s">
        <v>409</v>
      </c>
      <c r="C54" s="109">
        <f>IFERROR(VLOOKUP($B54,MMWR_TRAD_AGG_STATE_COMP[],C$1,0),"ERROR")</f>
        <v>6035</v>
      </c>
      <c r="D54" s="110">
        <f>IFERROR(VLOOKUP($B54,MMWR_TRAD_AGG_STATE_COMP[],D$1,0),"ERROR")</f>
        <v>461.4258492129</v>
      </c>
      <c r="E54" s="111">
        <f>IFERROR(VLOOKUP($B54,MMWR_TRAD_AGG_STATE_COMP[],E$1,0),"ERROR")</f>
        <v>4812</v>
      </c>
      <c r="F54" s="112">
        <f>IFERROR(VLOOKUP($B54,MMWR_TRAD_AGG_STATE_COMP[],F$1,0),"ERROR")</f>
        <v>979</v>
      </c>
      <c r="G54" s="113">
        <f t="shared" si="4"/>
        <v>0.20344970906068163</v>
      </c>
      <c r="H54" s="111">
        <f>IFERROR(VLOOKUP($B54,MMWR_TRAD_AGG_STATE_COMP[],H$1,0),"ERROR")</f>
        <v>8359</v>
      </c>
      <c r="I54" s="112">
        <f>IFERROR(VLOOKUP($B54,MMWR_TRAD_AGG_STATE_COMP[],I$1,0),"ERROR")</f>
        <v>6238</v>
      </c>
      <c r="J54" s="114">
        <f t="shared" si="5"/>
        <v>0.74626151453523148</v>
      </c>
      <c r="K54" s="111">
        <f>IFERROR(VLOOKUP($B54,MMWR_TRAD_AGG_STATE_COMP[],K$1,0),"ERROR")</f>
        <v>3002</v>
      </c>
      <c r="L54" s="112">
        <f>IFERROR(VLOOKUP($B54,MMWR_TRAD_AGG_STATE_COMP[],L$1,0),"ERROR")</f>
        <v>2702</v>
      </c>
      <c r="M54" s="114">
        <f t="shared" si="6"/>
        <v>0.90006662225183209</v>
      </c>
      <c r="N54" s="111">
        <f>IFERROR(VLOOKUP($B54,MMWR_TRAD_AGG_STATE_COMP[],N$1,0),"ERROR")</f>
        <v>3150</v>
      </c>
      <c r="O54" s="112">
        <f>IFERROR(VLOOKUP($B54,MMWR_TRAD_AGG_STATE_COMP[],O$1,0),"ERROR")</f>
        <v>2065</v>
      </c>
      <c r="P54" s="114">
        <f t="shared" si="7"/>
        <v>0.65555555555555556</v>
      </c>
      <c r="Q54" s="115">
        <f>IFERROR(VLOOKUP($B54,MMWR_TRAD_AGG_STATE_COMP[],Q$1,0),"ERROR")</f>
        <v>6</v>
      </c>
      <c r="R54" s="115">
        <f>IFERROR(VLOOKUP($B54,MMWR_TRAD_AGG_STATE_COMP[],R$1,0),"ERROR")</f>
        <v>97</v>
      </c>
      <c r="S54" s="115">
        <f>IFERROR(VLOOKUP($B54,MMWR_APP_STATE_COMP[],S$1,0),"ERROR")</f>
        <v>5227</v>
      </c>
      <c r="T54" s="28"/>
    </row>
    <row r="55" spans="1:20" s="123" customFormat="1" x14ac:dyDescent="0.2">
      <c r="A55" s="28"/>
      <c r="B55" s="127" t="s">
        <v>80</v>
      </c>
      <c r="C55" s="109">
        <f>IFERROR(VLOOKUP($B55,MMWR_TRAD_AGG_STATE_COMP[],C$1,0),"ERROR")</f>
        <v>9581</v>
      </c>
      <c r="D55" s="110">
        <f>IFERROR(VLOOKUP($B55,MMWR_TRAD_AGG_STATE_COMP[],D$1,0),"ERROR")</f>
        <v>392.38106669450002</v>
      </c>
      <c r="E55" s="111">
        <f>IFERROR(VLOOKUP($B55,MMWR_TRAD_AGG_STATE_COMP[],E$1,0),"ERROR")</f>
        <v>6615</v>
      </c>
      <c r="F55" s="112">
        <f>IFERROR(VLOOKUP($B55,MMWR_TRAD_AGG_STATE_COMP[],F$1,0),"ERROR")</f>
        <v>1018</v>
      </c>
      <c r="G55" s="113">
        <f t="shared" si="4"/>
        <v>0.15389266817838246</v>
      </c>
      <c r="H55" s="111">
        <f>IFERROR(VLOOKUP($B55,MMWR_TRAD_AGG_STATE_COMP[],H$1,0),"ERROR")</f>
        <v>13885</v>
      </c>
      <c r="I55" s="112">
        <f>IFERROR(VLOOKUP($B55,MMWR_TRAD_AGG_STATE_COMP[],I$1,0),"ERROR")</f>
        <v>9951</v>
      </c>
      <c r="J55" s="114">
        <f t="shared" si="5"/>
        <v>0.71667266834713717</v>
      </c>
      <c r="K55" s="111">
        <f>IFERROR(VLOOKUP($B55,MMWR_TRAD_AGG_STATE_COMP[],K$1,0),"ERROR")</f>
        <v>4011</v>
      </c>
      <c r="L55" s="112">
        <f>IFERROR(VLOOKUP($B55,MMWR_TRAD_AGG_STATE_COMP[],L$1,0),"ERROR")</f>
        <v>2899</v>
      </c>
      <c r="M55" s="114">
        <f t="shared" si="6"/>
        <v>0.72276240339067566</v>
      </c>
      <c r="N55" s="111">
        <f>IFERROR(VLOOKUP($B55,MMWR_TRAD_AGG_STATE_COMP[],N$1,0),"ERROR")</f>
        <v>6227</v>
      </c>
      <c r="O55" s="112">
        <f>IFERROR(VLOOKUP($B55,MMWR_TRAD_AGG_STATE_COMP[],O$1,0),"ERROR")</f>
        <v>4495</v>
      </c>
      <c r="P55" s="114">
        <f t="shared" si="7"/>
        <v>0.72185643166854019</v>
      </c>
      <c r="Q55" s="115">
        <f>IFERROR(VLOOKUP($B55,MMWR_TRAD_AGG_STATE_COMP[],Q$1,0),"ERROR")</f>
        <v>11</v>
      </c>
      <c r="R55" s="115">
        <f>IFERROR(VLOOKUP($B55,MMWR_TRAD_AGG_STATE_COMP[],R$1,0),"ERROR")</f>
        <v>143</v>
      </c>
      <c r="S55" s="115">
        <f>IFERROR(VLOOKUP($B55,MMWR_APP_STATE_COMP[],S$1,0),"ERROR")</f>
        <v>5063</v>
      </c>
      <c r="T55" s="28"/>
    </row>
    <row r="56" spans="1:20" s="123" customFormat="1" x14ac:dyDescent="0.2">
      <c r="A56" s="28"/>
      <c r="B56" s="126" t="s">
        <v>380</v>
      </c>
      <c r="C56" s="102">
        <f>IFERROR(VLOOKUP($B56,MMWR_TRAD_AGG_ST_DISTRICT_COMP[],C$1,0),"ERROR")</f>
        <v>64884</v>
      </c>
      <c r="D56" s="103">
        <f>IFERROR(VLOOKUP($B56,MMWR_TRAD_AGG_ST_DISTRICT_COMP[],D$1,0),"ERROR")</f>
        <v>353.42491215090001</v>
      </c>
      <c r="E56" s="102">
        <f>IFERROR(VLOOKUP($B56,MMWR_TRAD_AGG_ST_DISTRICT_COMP[],E$1,0),"ERROR")</f>
        <v>74863</v>
      </c>
      <c r="F56" s="102">
        <f>IFERROR(VLOOKUP($B56,MMWR_TRAD_AGG_ST_DISTRICT_COMP[],F$1,0),"ERROR")</f>
        <v>17337</v>
      </c>
      <c r="G56" s="104">
        <f t="shared" si="4"/>
        <v>0.23158302499231931</v>
      </c>
      <c r="H56" s="102">
        <f>IFERROR(VLOOKUP($B56,MMWR_TRAD_AGG_ST_DISTRICT_COMP[],H$1,0),"ERROR")</f>
        <v>93816</v>
      </c>
      <c r="I56" s="102">
        <f>IFERROR(VLOOKUP($B56,MMWR_TRAD_AGG_ST_DISTRICT_COMP[],I$1,0),"ERROR")</f>
        <v>62588</v>
      </c>
      <c r="J56" s="105">
        <f t="shared" si="5"/>
        <v>0.66713566982177885</v>
      </c>
      <c r="K56" s="102">
        <f>IFERROR(VLOOKUP($B56,MMWR_TRAD_AGG_ST_DISTRICT_COMP[],K$1,0),"ERROR")</f>
        <v>29938</v>
      </c>
      <c r="L56" s="102">
        <f>IFERROR(VLOOKUP($B56,MMWR_TRAD_AGG_ST_DISTRICT_COMP[],L$1,0),"ERROR")</f>
        <v>24120</v>
      </c>
      <c r="M56" s="105">
        <f t="shared" si="6"/>
        <v>0.80566504108490877</v>
      </c>
      <c r="N56" s="102">
        <f>IFERROR(VLOOKUP($B56,MMWR_TRAD_AGG_ST_DISTRICT_COMP[],N$1,0),"ERROR")</f>
        <v>45537</v>
      </c>
      <c r="O56" s="102">
        <f>IFERROR(VLOOKUP($B56,MMWR_TRAD_AGG_ST_DISTRICT_COMP[],O$1,0),"ERROR")</f>
        <v>31679</v>
      </c>
      <c r="P56" s="105">
        <f t="shared" si="7"/>
        <v>0.69567604365680658</v>
      </c>
      <c r="Q56" s="102">
        <f>IFERROR(VLOOKUP($B56,MMWR_TRAD_AGG_ST_DISTRICT_COMP[],Q$1,0),"ERROR")</f>
        <v>6547</v>
      </c>
      <c r="R56" s="106">
        <f>IFERROR(VLOOKUP($B56,MMWR_TRAD_AGG_ST_DISTRICT_COMP[],R$1,0),"ERROR")</f>
        <v>1208</v>
      </c>
      <c r="S56" s="106">
        <f>SUM(S57:S63)</f>
        <v>91245</v>
      </c>
      <c r="T56" s="28"/>
    </row>
    <row r="57" spans="1:20" s="123" customFormat="1" x14ac:dyDescent="0.2">
      <c r="A57" s="28"/>
      <c r="B57" s="127" t="s">
        <v>388</v>
      </c>
      <c r="C57" s="109">
        <f>IFERROR(VLOOKUP($B57,MMWR_TRAD_AGG_STATE_COMP[],C$1,0),"ERROR")</f>
        <v>11705</v>
      </c>
      <c r="D57" s="110">
        <f>IFERROR(VLOOKUP($B57,MMWR_TRAD_AGG_STATE_COMP[],D$1,0),"ERROR")</f>
        <v>371.61435284070001</v>
      </c>
      <c r="E57" s="111">
        <f>IFERROR(VLOOKUP($B57,MMWR_TRAD_AGG_STATE_COMP[],E$1,0),"ERROR")</f>
        <v>7629</v>
      </c>
      <c r="F57" s="112">
        <f>IFERROR(VLOOKUP($B57,MMWR_TRAD_AGG_STATE_COMP[],F$1,0),"ERROR")</f>
        <v>1708</v>
      </c>
      <c r="G57" s="113">
        <f t="shared" si="4"/>
        <v>0.22388255341460217</v>
      </c>
      <c r="H57" s="111">
        <f>IFERROR(VLOOKUP($B57,MMWR_TRAD_AGG_STATE_COMP[],H$1,0),"ERROR")</f>
        <v>15655</v>
      </c>
      <c r="I57" s="112">
        <f>IFERROR(VLOOKUP($B57,MMWR_TRAD_AGG_STATE_COMP[],I$1,0),"ERROR")</f>
        <v>11200</v>
      </c>
      <c r="J57" s="114">
        <f t="shared" si="5"/>
        <v>0.71542638134781222</v>
      </c>
      <c r="K57" s="111">
        <f>IFERROR(VLOOKUP($B57,MMWR_TRAD_AGG_STATE_COMP[],K$1,0),"ERROR")</f>
        <v>5062</v>
      </c>
      <c r="L57" s="112">
        <f>IFERROR(VLOOKUP($B57,MMWR_TRAD_AGG_STATE_COMP[],L$1,0),"ERROR")</f>
        <v>4373</v>
      </c>
      <c r="M57" s="114">
        <f t="shared" si="6"/>
        <v>0.86388779138680361</v>
      </c>
      <c r="N57" s="111">
        <f>IFERROR(VLOOKUP($B57,MMWR_TRAD_AGG_STATE_COMP[],N$1,0),"ERROR")</f>
        <v>3176</v>
      </c>
      <c r="O57" s="112">
        <f>IFERROR(VLOOKUP($B57,MMWR_TRAD_AGG_STATE_COMP[],O$1,0),"ERROR")</f>
        <v>1827</v>
      </c>
      <c r="P57" s="114">
        <f t="shared" si="7"/>
        <v>0.5752518891687658</v>
      </c>
      <c r="Q57" s="115">
        <f>IFERROR(VLOOKUP($B57,MMWR_TRAD_AGG_STATE_COMP[],Q$1,0),"ERROR")</f>
        <v>556</v>
      </c>
      <c r="R57" s="115">
        <f>IFERROR(VLOOKUP($B57,MMWR_TRAD_AGG_STATE_COMP[],R$1,0),"ERROR")</f>
        <v>393</v>
      </c>
      <c r="S57" s="115">
        <f>IFERROR(VLOOKUP($B57,MMWR_APP_STATE_COMP[],S$1,0),"ERROR")</f>
        <v>10274</v>
      </c>
      <c r="T57" s="28"/>
    </row>
    <row r="58" spans="1:20" s="123" customFormat="1" x14ac:dyDescent="0.2">
      <c r="A58" s="28"/>
      <c r="B58" s="127" t="s">
        <v>425</v>
      </c>
      <c r="C58" s="109">
        <f>IFERROR(VLOOKUP($B58,MMWR_TRAD_AGG_STATE_COMP[],C$1,0),"ERROR")</f>
        <v>19356</v>
      </c>
      <c r="D58" s="110">
        <f>IFERROR(VLOOKUP($B58,MMWR_TRAD_AGG_STATE_COMP[],D$1,0),"ERROR")</f>
        <v>318.35337879730002</v>
      </c>
      <c r="E58" s="111">
        <f>IFERROR(VLOOKUP($B58,MMWR_TRAD_AGG_STATE_COMP[],E$1,0),"ERROR")</f>
        <v>24667</v>
      </c>
      <c r="F58" s="112">
        <f>IFERROR(VLOOKUP($B58,MMWR_TRAD_AGG_STATE_COMP[],F$1,0),"ERROR")</f>
        <v>5355</v>
      </c>
      <c r="G58" s="113">
        <f t="shared" si="4"/>
        <v>0.21709166092350105</v>
      </c>
      <c r="H58" s="111">
        <f>IFERROR(VLOOKUP($B58,MMWR_TRAD_AGG_STATE_COMP[],H$1,0),"ERROR")</f>
        <v>26562</v>
      </c>
      <c r="I58" s="112">
        <f>IFERROR(VLOOKUP($B58,MMWR_TRAD_AGG_STATE_COMP[],I$1,0),"ERROR")</f>
        <v>17024</v>
      </c>
      <c r="J58" s="114">
        <f t="shared" si="5"/>
        <v>0.64091559370529327</v>
      </c>
      <c r="K58" s="111">
        <f>IFERROR(VLOOKUP($B58,MMWR_TRAD_AGG_STATE_COMP[],K$1,0),"ERROR")</f>
        <v>7477</v>
      </c>
      <c r="L58" s="112">
        <f>IFERROR(VLOOKUP($B58,MMWR_TRAD_AGG_STATE_COMP[],L$1,0),"ERROR")</f>
        <v>5655</v>
      </c>
      <c r="M58" s="114">
        <f t="shared" si="6"/>
        <v>0.75631937943025274</v>
      </c>
      <c r="N58" s="111">
        <f>IFERROR(VLOOKUP($B58,MMWR_TRAD_AGG_STATE_COMP[],N$1,0),"ERROR")</f>
        <v>18363</v>
      </c>
      <c r="O58" s="112">
        <f>IFERROR(VLOOKUP($B58,MMWR_TRAD_AGG_STATE_COMP[],O$1,0),"ERROR")</f>
        <v>12283</v>
      </c>
      <c r="P58" s="114">
        <f t="shared" si="7"/>
        <v>0.66889941730654034</v>
      </c>
      <c r="Q58" s="115">
        <f>IFERROR(VLOOKUP($B58,MMWR_TRAD_AGG_STATE_COMP[],Q$1,0),"ERROR")</f>
        <v>2321</v>
      </c>
      <c r="R58" s="115">
        <f>IFERROR(VLOOKUP($B58,MMWR_TRAD_AGG_STATE_COMP[],R$1,0),"ERROR")</f>
        <v>299</v>
      </c>
      <c r="S58" s="115">
        <f>IFERROR(VLOOKUP($B58,MMWR_APP_STATE_COMP[],S$1,0),"ERROR")</f>
        <v>32113</v>
      </c>
      <c r="T58" s="28"/>
    </row>
    <row r="59" spans="1:20" s="123" customFormat="1" x14ac:dyDescent="0.2">
      <c r="A59" s="28"/>
      <c r="B59" s="127" t="s">
        <v>381</v>
      </c>
      <c r="C59" s="109">
        <f>IFERROR(VLOOKUP($B59,MMWR_TRAD_AGG_STATE_COMP[],C$1,0),"ERROR")</f>
        <v>13922</v>
      </c>
      <c r="D59" s="110">
        <f>IFERROR(VLOOKUP($B59,MMWR_TRAD_AGG_STATE_COMP[],D$1,0),"ERROR")</f>
        <v>351.42623186319997</v>
      </c>
      <c r="E59" s="111">
        <f>IFERROR(VLOOKUP($B59,MMWR_TRAD_AGG_STATE_COMP[],E$1,0),"ERROR")</f>
        <v>18797</v>
      </c>
      <c r="F59" s="112">
        <f>IFERROR(VLOOKUP($B59,MMWR_TRAD_AGG_STATE_COMP[],F$1,0),"ERROR")</f>
        <v>4720</v>
      </c>
      <c r="G59" s="113">
        <f t="shared" si="4"/>
        <v>0.2511038995584402</v>
      </c>
      <c r="H59" s="111">
        <f>IFERROR(VLOOKUP($B59,MMWR_TRAD_AGG_STATE_COMP[],H$1,0),"ERROR")</f>
        <v>20589</v>
      </c>
      <c r="I59" s="112">
        <f>IFERROR(VLOOKUP($B59,MMWR_TRAD_AGG_STATE_COMP[],I$1,0),"ERROR")</f>
        <v>13999</v>
      </c>
      <c r="J59" s="114">
        <f t="shared" si="5"/>
        <v>0.67992617417067369</v>
      </c>
      <c r="K59" s="111">
        <f>IFERROR(VLOOKUP($B59,MMWR_TRAD_AGG_STATE_COMP[],K$1,0),"ERROR")</f>
        <v>8186</v>
      </c>
      <c r="L59" s="112">
        <f>IFERROR(VLOOKUP($B59,MMWR_TRAD_AGG_STATE_COMP[],L$1,0),"ERROR")</f>
        <v>6625</v>
      </c>
      <c r="M59" s="114">
        <f t="shared" si="6"/>
        <v>0.80930857561690694</v>
      </c>
      <c r="N59" s="111">
        <f>IFERROR(VLOOKUP($B59,MMWR_TRAD_AGG_STATE_COMP[],N$1,0),"ERROR")</f>
        <v>13229</v>
      </c>
      <c r="O59" s="112">
        <f>IFERROR(VLOOKUP($B59,MMWR_TRAD_AGG_STATE_COMP[],O$1,0),"ERROR")</f>
        <v>10757</v>
      </c>
      <c r="P59" s="114">
        <f t="shared" si="7"/>
        <v>0.8131378033109079</v>
      </c>
      <c r="Q59" s="115">
        <f>IFERROR(VLOOKUP($B59,MMWR_TRAD_AGG_STATE_COMP[],Q$1,0),"ERROR")</f>
        <v>1134</v>
      </c>
      <c r="R59" s="115">
        <f>IFERROR(VLOOKUP($B59,MMWR_TRAD_AGG_STATE_COMP[],R$1,0),"ERROR")</f>
        <v>29</v>
      </c>
      <c r="S59" s="115">
        <f>IFERROR(VLOOKUP($B59,MMWR_APP_STATE_COMP[],S$1,0),"ERROR")</f>
        <v>19445</v>
      </c>
      <c r="T59" s="28"/>
    </row>
    <row r="60" spans="1:20" s="123" customFormat="1" x14ac:dyDescent="0.2">
      <c r="A60" s="28"/>
      <c r="B60" s="127" t="s">
        <v>393</v>
      </c>
      <c r="C60" s="109">
        <f>IFERROR(VLOOKUP($B60,MMWR_TRAD_AGG_STATE_COMP[],C$1,0),"ERROR")</f>
        <v>6289</v>
      </c>
      <c r="D60" s="110">
        <f>IFERROR(VLOOKUP($B60,MMWR_TRAD_AGG_STATE_COMP[],D$1,0),"ERROR")</f>
        <v>532.63905231360002</v>
      </c>
      <c r="E60" s="111">
        <f>IFERROR(VLOOKUP($B60,MMWR_TRAD_AGG_STATE_COMP[],E$1,0),"ERROR")</f>
        <v>3528</v>
      </c>
      <c r="F60" s="112">
        <f>IFERROR(VLOOKUP($B60,MMWR_TRAD_AGG_STATE_COMP[],F$1,0),"ERROR")</f>
        <v>590</v>
      </c>
      <c r="G60" s="113">
        <f t="shared" si="4"/>
        <v>0.16723356009070295</v>
      </c>
      <c r="H60" s="111">
        <f>IFERROR(VLOOKUP($B60,MMWR_TRAD_AGG_STATE_COMP[],H$1,0),"ERROR")</f>
        <v>8672</v>
      </c>
      <c r="I60" s="112">
        <f>IFERROR(VLOOKUP($B60,MMWR_TRAD_AGG_STATE_COMP[],I$1,0),"ERROR")</f>
        <v>6466</v>
      </c>
      <c r="J60" s="114">
        <f t="shared" si="5"/>
        <v>0.74561808118081185</v>
      </c>
      <c r="K60" s="111">
        <f>IFERROR(VLOOKUP($B60,MMWR_TRAD_AGG_STATE_COMP[],K$1,0),"ERROR")</f>
        <v>2353</v>
      </c>
      <c r="L60" s="112">
        <f>IFERROR(VLOOKUP($B60,MMWR_TRAD_AGG_STATE_COMP[],L$1,0),"ERROR")</f>
        <v>2015</v>
      </c>
      <c r="M60" s="114">
        <f t="shared" si="6"/>
        <v>0.85635359116022103</v>
      </c>
      <c r="N60" s="111">
        <f>IFERROR(VLOOKUP($B60,MMWR_TRAD_AGG_STATE_COMP[],N$1,0),"ERROR")</f>
        <v>2092</v>
      </c>
      <c r="O60" s="112">
        <f>IFERROR(VLOOKUP($B60,MMWR_TRAD_AGG_STATE_COMP[],O$1,0),"ERROR")</f>
        <v>1234</v>
      </c>
      <c r="P60" s="114">
        <f t="shared" si="7"/>
        <v>0.58986615678776289</v>
      </c>
      <c r="Q60" s="115">
        <f>IFERROR(VLOOKUP($B60,MMWR_TRAD_AGG_STATE_COMP[],Q$1,0),"ERROR")</f>
        <v>657</v>
      </c>
      <c r="R60" s="115">
        <f>IFERROR(VLOOKUP($B60,MMWR_TRAD_AGG_STATE_COMP[],R$1,0),"ERROR")</f>
        <v>152</v>
      </c>
      <c r="S60" s="115">
        <f>IFERROR(VLOOKUP($B60,MMWR_APP_STATE_COMP[],S$1,0),"ERROR")</f>
        <v>3368</v>
      </c>
      <c r="T60" s="28"/>
    </row>
    <row r="61" spans="1:20" s="123" customFormat="1" x14ac:dyDescent="0.2">
      <c r="A61" s="28"/>
      <c r="B61" s="127" t="s">
        <v>427</v>
      </c>
      <c r="C61" s="109">
        <f>IFERROR(VLOOKUP($B61,MMWR_TRAD_AGG_STATE_COMP[],C$1,0),"ERROR")</f>
        <v>1393</v>
      </c>
      <c r="D61" s="110">
        <f>IFERROR(VLOOKUP($B61,MMWR_TRAD_AGG_STATE_COMP[],D$1,0),"ERROR")</f>
        <v>312.13065326629999</v>
      </c>
      <c r="E61" s="111">
        <f>IFERROR(VLOOKUP($B61,MMWR_TRAD_AGG_STATE_COMP[],E$1,0),"ERROR")</f>
        <v>2416</v>
      </c>
      <c r="F61" s="112">
        <f>IFERROR(VLOOKUP($B61,MMWR_TRAD_AGG_STATE_COMP[],F$1,0),"ERROR")</f>
        <v>663</v>
      </c>
      <c r="G61" s="113">
        <f t="shared" si="4"/>
        <v>0.27442052980132453</v>
      </c>
      <c r="H61" s="111">
        <f>IFERROR(VLOOKUP($B61,MMWR_TRAD_AGG_STATE_COMP[],H$1,0),"ERROR")</f>
        <v>3544</v>
      </c>
      <c r="I61" s="112">
        <f>IFERROR(VLOOKUP($B61,MMWR_TRAD_AGG_STATE_COMP[],I$1,0),"ERROR")</f>
        <v>2206</v>
      </c>
      <c r="J61" s="114">
        <f t="shared" si="5"/>
        <v>0.6224604966139955</v>
      </c>
      <c r="K61" s="111">
        <f>IFERROR(VLOOKUP($B61,MMWR_TRAD_AGG_STATE_COMP[],K$1,0),"ERROR")</f>
        <v>934</v>
      </c>
      <c r="L61" s="112">
        <f>IFERROR(VLOOKUP($B61,MMWR_TRAD_AGG_STATE_COMP[],L$1,0),"ERROR")</f>
        <v>797</v>
      </c>
      <c r="M61" s="114">
        <f t="shared" si="6"/>
        <v>0.85331905781584583</v>
      </c>
      <c r="N61" s="111">
        <f>IFERROR(VLOOKUP($B61,MMWR_TRAD_AGG_STATE_COMP[],N$1,0),"ERROR")</f>
        <v>1965</v>
      </c>
      <c r="O61" s="112">
        <f>IFERROR(VLOOKUP($B61,MMWR_TRAD_AGG_STATE_COMP[],O$1,0),"ERROR")</f>
        <v>1375</v>
      </c>
      <c r="P61" s="114">
        <f t="shared" si="7"/>
        <v>0.69974554707379133</v>
      </c>
      <c r="Q61" s="115">
        <f>IFERROR(VLOOKUP($B61,MMWR_TRAD_AGG_STATE_COMP[],Q$1,0),"ERROR")</f>
        <v>410</v>
      </c>
      <c r="R61" s="115">
        <f>IFERROR(VLOOKUP($B61,MMWR_TRAD_AGG_STATE_COMP[],R$1,0),"ERROR")</f>
        <v>2</v>
      </c>
      <c r="S61" s="115">
        <f>IFERROR(VLOOKUP($B61,MMWR_APP_STATE_COMP[],S$1,0),"ERROR")</f>
        <v>5242</v>
      </c>
      <c r="T61" s="28"/>
    </row>
    <row r="62" spans="1:20" s="123" customFormat="1" x14ac:dyDescent="0.2">
      <c r="A62" s="28"/>
      <c r="B62" s="127" t="s">
        <v>383</v>
      </c>
      <c r="C62" s="109">
        <f>IFERROR(VLOOKUP($B62,MMWR_TRAD_AGG_STATE_COMP[],C$1,0),"ERROR")</f>
        <v>8125</v>
      </c>
      <c r="D62" s="110">
        <f>IFERROR(VLOOKUP($B62,MMWR_TRAD_AGG_STATE_COMP[],D$1,0),"ERROR")</f>
        <v>322.32147692310002</v>
      </c>
      <c r="E62" s="111">
        <f>IFERROR(VLOOKUP($B62,MMWR_TRAD_AGG_STATE_COMP[],E$1,0),"ERROR")</f>
        <v>9387</v>
      </c>
      <c r="F62" s="112">
        <f>IFERROR(VLOOKUP($B62,MMWR_TRAD_AGG_STATE_COMP[],F$1,0),"ERROR")</f>
        <v>2574</v>
      </c>
      <c r="G62" s="113">
        <f t="shared" si="4"/>
        <v>0.274209012464046</v>
      </c>
      <c r="H62" s="111">
        <f>IFERROR(VLOOKUP($B62,MMWR_TRAD_AGG_STATE_COMP[],H$1,0),"ERROR")</f>
        <v>11441</v>
      </c>
      <c r="I62" s="112">
        <f>IFERROR(VLOOKUP($B62,MMWR_TRAD_AGG_STATE_COMP[],I$1,0),"ERROR")</f>
        <v>7734</v>
      </c>
      <c r="J62" s="114">
        <f t="shared" si="5"/>
        <v>0.67598986102613412</v>
      </c>
      <c r="K62" s="111">
        <f>IFERROR(VLOOKUP($B62,MMWR_TRAD_AGG_STATE_COMP[],K$1,0),"ERROR")</f>
        <v>2912</v>
      </c>
      <c r="L62" s="112">
        <f>IFERROR(VLOOKUP($B62,MMWR_TRAD_AGG_STATE_COMP[],L$1,0),"ERROR")</f>
        <v>2189</v>
      </c>
      <c r="M62" s="114">
        <f t="shared" si="6"/>
        <v>0.75171703296703296</v>
      </c>
      <c r="N62" s="111">
        <f>IFERROR(VLOOKUP($B62,MMWR_TRAD_AGG_STATE_COMP[],N$1,0),"ERROR")</f>
        <v>3703</v>
      </c>
      <c r="O62" s="112">
        <f>IFERROR(VLOOKUP($B62,MMWR_TRAD_AGG_STATE_COMP[],O$1,0),"ERROR")</f>
        <v>2316</v>
      </c>
      <c r="P62" s="114">
        <f t="shared" si="7"/>
        <v>0.62543883337834183</v>
      </c>
      <c r="Q62" s="115">
        <f>IFERROR(VLOOKUP($B62,MMWR_TRAD_AGG_STATE_COMP[],Q$1,0),"ERROR")</f>
        <v>727</v>
      </c>
      <c r="R62" s="115">
        <f>IFERROR(VLOOKUP($B62,MMWR_TRAD_AGG_STATE_COMP[],R$1,0),"ERROR")</f>
        <v>61</v>
      </c>
      <c r="S62" s="115">
        <f>IFERROR(VLOOKUP($B62,MMWR_APP_STATE_COMP[],S$1,0),"ERROR")</f>
        <v>13425</v>
      </c>
      <c r="T62" s="28"/>
    </row>
    <row r="63" spans="1:20" s="123" customFormat="1" x14ac:dyDescent="0.2">
      <c r="A63" s="28"/>
      <c r="B63" s="127" t="s">
        <v>384</v>
      </c>
      <c r="C63" s="109">
        <f>IFERROR(VLOOKUP($B63,MMWR_TRAD_AGG_STATE_COMP[],C$1,0),"ERROR")</f>
        <v>4094</v>
      </c>
      <c r="D63" s="110">
        <f>IFERROR(VLOOKUP($B63,MMWR_TRAD_AGG_STATE_COMP[],D$1,0),"ERROR")</f>
        <v>274.5102589155</v>
      </c>
      <c r="E63" s="111">
        <f>IFERROR(VLOOKUP($B63,MMWR_TRAD_AGG_STATE_COMP[],E$1,0),"ERROR")</f>
        <v>8439</v>
      </c>
      <c r="F63" s="112">
        <f>IFERROR(VLOOKUP($B63,MMWR_TRAD_AGG_STATE_COMP[],F$1,0),"ERROR")</f>
        <v>1727</v>
      </c>
      <c r="G63" s="113">
        <f t="shared" si="4"/>
        <v>0.2046451001303472</v>
      </c>
      <c r="H63" s="111">
        <f>IFERROR(VLOOKUP($B63,MMWR_TRAD_AGG_STATE_COMP[],H$1,0),"ERROR")</f>
        <v>7353</v>
      </c>
      <c r="I63" s="112">
        <f>IFERROR(VLOOKUP($B63,MMWR_TRAD_AGG_STATE_COMP[],I$1,0),"ERROR")</f>
        <v>3959</v>
      </c>
      <c r="J63" s="114">
        <f t="shared" si="5"/>
        <v>0.53841969264245881</v>
      </c>
      <c r="K63" s="111">
        <f>IFERROR(VLOOKUP($B63,MMWR_TRAD_AGG_STATE_COMP[],K$1,0),"ERROR")</f>
        <v>3014</v>
      </c>
      <c r="L63" s="112">
        <f>IFERROR(VLOOKUP($B63,MMWR_TRAD_AGG_STATE_COMP[],L$1,0),"ERROR")</f>
        <v>2466</v>
      </c>
      <c r="M63" s="114">
        <f t="shared" si="6"/>
        <v>0.81818181818181823</v>
      </c>
      <c r="N63" s="111">
        <f>IFERROR(VLOOKUP($B63,MMWR_TRAD_AGG_STATE_COMP[],N$1,0),"ERROR")</f>
        <v>3009</v>
      </c>
      <c r="O63" s="112">
        <f>IFERROR(VLOOKUP($B63,MMWR_TRAD_AGG_STATE_COMP[],O$1,0),"ERROR")</f>
        <v>1887</v>
      </c>
      <c r="P63" s="114">
        <f t="shared" si="7"/>
        <v>0.6271186440677966</v>
      </c>
      <c r="Q63" s="115">
        <f>IFERROR(VLOOKUP($B63,MMWR_TRAD_AGG_STATE_COMP[],Q$1,0),"ERROR")</f>
        <v>742</v>
      </c>
      <c r="R63" s="115">
        <f>IFERROR(VLOOKUP($B63,MMWR_TRAD_AGG_STATE_COMP[],R$1,0),"ERROR")</f>
        <v>272</v>
      </c>
      <c r="S63" s="115">
        <f>IFERROR(VLOOKUP($B63,MMWR_APP_STATE_COMP[],S$1,0),"ERROR")</f>
        <v>7378</v>
      </c>
      <c r="T63" s="28"/>
    </row>
    <row r="64" spans="1:20" s="123" customFormat="1" x14ac:dyDescent="0.2">
      <c r="A64" s="28"/>
      <c r="B64" s="128" t="s">
        <v>8</v>
      </c>
      <c r="C64" s="102">
        <f>IFERROR(VLOOKUP($B64,MMWR_TRAD_AGG_ST_DISTRICT_COMP[],C$1,0),"ERROR")</f>
        <v>3436</v>
      </c>
      <c r="D64" s="103">
        <f>IFERROR(VLOOKUP($B64,MMWR_TRAD_AGG_ST_DISTRICT_COMP[],D$1,0),"ERROR")</f>
        <v>354.4225844005</v>
      </c>
      <c r="E64" s="102">
        <f>IFERROR(VLOOKUP($B64,MMWR_TRAD_AGG_ST_DISTRICT_COMP[],E$1,0),"ERROR")</f>
        <v>4472</v>
      </c>
      <c r="F64" s="102">
        <f>IFERROR(VLOOKUP($B64,MMWR_TRAD_AGG_ST_DISTRICT_COMP[],F$1,0),"ERROR")</f>
        <v>1909</v>
      </c>
      <c r="G64" s="104">
        <f t="shared" si="4"/>
        <v>0.42687835420393561</v>
      </c>
      <c r="H64" s="102">
        <f>IFERROR(VLOOKUP($B64,MMWR_TRAD_AGG_ST_DISTRICT_COMP[],H$1,0),"ERROR")</f>
        <v>4712</v>
      </c>
      <c r="I64" s="102">
        <f>IFERROR(VLOOKUP($B64,MMWR_TRAD_AGG_ST_DISTRICT_COMP[],I$1,0),"ERROR")</f>
        <v>3149</v>
      </c>
      <c r="J64" s="105">
        <f t="shared" si="5"/>
        <v>0.66829371816638372</v>
      </c>
      <c r="K64" s="102">
        <f>IFERROR(VLOOKUP($B64,MMWR_TRAD_AGG_ST_DISTRICT_COMP[],K$1,0),"ERROR")</f>
        <v>1334</v>
      </c>
      <c r="L64" s="102">
        <f>IFERROR(VLOOKUP($B64,MMWR_TRAD_AGG_ST_DISTRICT_COMP[],L$1,0),"ERROR")</f>
        <v>895</v>
      </c>
      <c r="M64" s="105">
        <f t="shared" si="6"/>
        <v>0.67091454272863571</v>
      </c>
      <c r="N64" s="102">
        <f>IFERROR(VLOOKUP($B64,MMWR_TRAD_AGG_ST_DISTRICT_COMP[],N$1,0),"ERROR")</f>
        <v>1289</v>
      </c>
      <c r="O64" s="102">
        <f>IFERROR(VLOOKUP($B64,MMWR_TRAD_AGG_ST_DISTRICT_COMP[],O$1,0),"ERROR")</f>
        <v>854</v>
      </c>
      <c r="P64" s="105">
        <f t="shared" si="7"/>
        <v>0.66252909231962764</v>
      </c>
      <c r="Q64" s="102">
        <f>IFERROR(VLOOKUP($B64,MMWR_TRAD_AGG_ST_DISTRICT_COMP[],Q$1,0),"ERROR")</f>
        <v>479</v>
      </c>
      <c r="R64" s="106">
        <f>IFERROR(VLOOKUP($B64,MMWR_TRAD_AGG_ST_DISTRICT_COMP[],R$1,0),"ERROR")</f>
        <v>156</v>
      </c>
      <c r="S64" s="106">
        <f>IFERROR(VLOOKUP($B64,MMWR_APP_STATE_COMP[],S$1,0),"ERROR")</f>
        <v>405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26623</v>
      </c>
      <c r="D69" s="120">
        <f>IFERROR(VLOOKUP($B69,MMWR_TRAD_AGG_RO_PEN[],D$1,0),"ERROR")</f>
        <v>84.210532246599996</v>
      </c>
      <c r="E69" s="119">
        <f>IFERROR(VLOOKUP($B69,MMWR_TRAD_AGG_RO_PEN[],E$1,0),"ERROR")</f>
        <v>32244</v>
      </c>
      <c r="F69" s="119">
        <f>IFERROR(VLOOKUP($B69,MMWR_TRAD_AGG_RO_PEN[],F$1,0),"ERROR")</f>
        <v>4670</v>
      </c>
      <c r="G69" s="98">
        <f t="shared" ref="G69:G100" si="8">IFERROR(F69/E69,"0%")</f>
        <v>0.14483314725220195</v>
      </c>
      <c r="H69" s="119">
        <f>IFERROR(VLOOKUP($B69,MMWR_TRAD_AGG_RO_PEN[],H$1,0),"ERROR")</f>
        <v>34117</v>
      </c>
      <c r="I69" s="119">
        <f>IFERROR(VLOOKUP($B69,MMWR_TRAD_AGG_RO_PEN[],I$1,0),"ERROR")</f>
        <v>6499</v>
      </c>
      <c r="J69" s="98">
        <f t="shared" ref="J69:J100" si="9">IFERROR(I69/H69,"0%")</f>
        <v>0.19049154380514113</v>
      </c>
      <c r="K69" s="119">
        <f>IFERROR(VLOOKUP($B69,MMWR_TRAD_AGG_RO_PEN[],K$1,0),"ERROR")</f>
        <v>687</v>
      </c>
      <c r="L69" s="119">
        <f>IFERROR(VLOOKUP($B69,MMWR_TRAD_AGG_RO_PEN[],L$1,0),"ERROR")</f>
        <v>586</v>
      </c>
      <c r="M69" s="98">
        <f t="shared" ref="M69:M100" si="10">IFERROR(L69/K69,"0%")</f>
        <v>0.85298398835516742</v>
      </c>
      <c r="N69" s="119">
        <f>IFERROR(VLOOKUP($B69,MMWR_TRAD_AGG_RO_PEN[],N$1,0),"ERROR")</f>
        <v>2172</v>
      </c>
      <c r="O69" s="119">
        <f>IFERROR(VLOOKUP($B69,MMWR_TRAD_AGG_RO_PEN[],O$1,0),"ERROR")</f>
        <v>593</v>
      </c>
      <c r="P69" s="98">
        <f t="shared" ref="P69:P100" si="11">IFERROR(O69/N69,"0%")</f>
        <v>0.27302025782688766</v>
      </c>
      <c r="Q69" s="119">
        <f>IFERROR(VLOOKUP($B69,MMWR_TRAD_AGG_RO_PEN[],Q$1,0),"ERROR")</f>
        <v>12399</v>
      </c>
      <c r="R69" s="121">
        <f>IFERROR(VLOOKUP($B69,MMWR_TRAD_AGG_RO_PEN[],R$1,0),"ERROR")</f>
        <v>6143</v>
      </c>
      <c r="S69" s="121">
        <f>S70+S86+S99+S109+S119+S127</f>
        <v>6072</v>
      </c>
      <c r="T69" s="28"/>
    </row>
    <row r="70" spans="1:20" s="123" customFormat="1" x14ac:dyDescent="0.2">
      <c r="A70" s="28"/>
      <c r="B70" s="126" t="s">
        <v>369</v>
      </c>
      <c r="C70" s="102">
        <f>IFERROR(VLOOKUP($B70,MMWR_TRAD_AGG_ST_DISTRICT_PEN[],C$1,0),"ERROR")</f>
        <v>7186</v>
      </c>
      <c r="D70" s="103">
        <f>IFERROR(VLOOKUP($B70,MMWR_TRAD_AGG_ST_DISTRICT_PEN[],D$1,0),"ERROR")</f>
        <v>102.6251043696</v>
      </c>
      <c r="E70" s="102">
        <f>IFERROR(VLOOKUP($B70,MMWR_TRAD_AGG_ST_DISTRICT_PEN[],E$1,0),"ERROR")</f>
        <v>10740</v>
      </c>
      <c r="F70" s="102">
        <f>IFERROR(VLOOKUP($B70,MMWR_TRAD_AGG_ST_DISTRICT_PEN[],F$1,0),"ERROR")</f>
        <v>2244</v>
      </c>
      <c r="G70" s="104">
        <f t="shared" si="8"/>
        <v>0.20893854748603352</v>
      </c>
      <c r="H70" s="102">
        <f>IFERROR(VLOOKUP($B70,MMWR_TRAD_AGG_ST_DISTRICT_PEN[],H$1,0),"ERROR")</f>
        <v>9372</v>
      </c>
      <c r="I70" s="102">
        <f>IFERROR(VLOOKUP($B70,MMWR_TRAD_AGG_ST_DISTRICT_PEN[],I$1,0),"ERROR")</f>
        <v>2779</v>
      </c>
      <c r="J70" s="104">
        <f t="shared" si="9"/>
        <v>0.29652155356380711</v>
      </c>
      <c r="K70" s="102">
        <f>IFERROR(VLOOKUP($B70,MMWR_TRAD_AGG_ST_DISTRICT_PEN[],K$1,0),"ERROR")</f>
        <v>324</v>
      </c>
      <c r="L70" s="102">
        <f>IFERROR(VLOOKUP($B70,MMWR_TRAD_AGG_ST_DISTRICT_PEN[],L$1,0),"ERROR")</f>
        <v>305</v>
      </c>
      <c r="M70" s="104">
        <f t="shared" si="10"/>
        <v>0.94135802469135799</v>
      </c>
      <c r="N70" s="102">
        <f>IFERROR(VLOOKUP($B70,MMWR_TRAD_AGG_ST_DISTRICT_PEN[],N$1,0),"ERROR")</f>
        <v>705</v>
      </c>
      <c r="O70" s="102">
        <f>IFERROR(VLOOKUP($B70,MMWR_TRAD_AGG_ST_DISTRICT_PEN[],O$1,0),"ERROR")</f>
        <v>220</v>
      </c>
      <c r="P70" s="104">
        <f t="shared" si="11"/>
        <v>0.31205673758865249</v>
      </c>
      <c r="Q70" s="102">
        <f>IFERROR(VLOOKUP($B70,MMWR_TRAD_AGG_ST_DISTRICT_PEN[],Q$1,0),"ERROR")</f>
        <v>1135</v>
      </c>
      <c r="R70" s="106">
        <f>IFERROR(VLOOKUP($B70,MMWR_TRAD_AGG_ST_DISTRICT_PEN[],R$1,0),"ERROR")</f>
        <v>2215</v>
      </c>
      <c r="S70" s="106">
        <f>IFERROR(VLOOKUP($B70,MMWR_APP_STATE_PEN[],S$1,0),"ERROR")</f>
        <v>1229</v>
      </c>
      <c r="T70" s="28"/>
    </row>
    <row r="71" spans="1:20" s="123" customFormat="1" x14ac:dyDescent="0.2">
      <c r="A71" s="28"/>
      <c r="B71" s="127" t="s">
        <v>373</v>
      </c>
      <c r="C71" s="109">
        <f>IFERROR(VLOOKUP($B71,MMWR_TRAD_AGG_STATE_PEN[],C$1,0),"ERROR")</f>
        <v>204</v>
      </c>
      <c r="D71" s="110">
        <f>IFERROR(VLOOKUP($B71,MMWR_TRAD_AGG_STATE_PEN[],D$1,0),"ERROR")</f>
        <v>101.431372549</v>
      </c>
      <c r="E71" s="111">
        <f>IFERROR(VLOOKUP($B71,MMWR_TRAD_AGG_STATE_PEN[],E$1,0),"ERROR")</f>
        <v>361</v>
      </c>
      <c r="F71" s="112">
        <f>IFERROR(VLOOKUP($B71,MMWR_TRAD_AGG_STATE_PEN[],F$1,0),"ERROR")</f>
        <v>72</v>
      </c>
      <c r="G71" s="113">
        <f t="shared" si="8"/>
        <v>0.1994459833795014</v>
      </c>
      <c r="H71" s="111">
        <f>IFERROR(VLOOKUP($B71,MMWR_TRAD_AGG_STATE_PEN[],H$1,0),"ERROR")</f>
        <v>271</v>
      </c>
      <c r="I71" s="112">
        <f>IFERROR(VLOOKUP($B71,MMWR_TRAD_AGG_STATE_PEN[],I$1,0),"ERROR")</f>
        <v>81</v>
      </c>
      <c r="J71" s="114">
        <f t="shared" si="9"/>
        <v>0.2988929889298893</v>
      </c>
      <c r="K71" s="111">
        <f>IFERROR(VLOOKUP($B71,MMWR_TRAD_AGG_STATE_PEN[],K$1,0),"ERROR")</f>
        <v>8</v>
      </c>
      <c r="L71" s="112">
        <f>IFERROR(VLOOKUP($B71,MMWR_TRAD_AGG_STATE_PEN[],L$1,0),"ERROR")</f>
        <v>0</v>
      </c>
      <c r="M71" s="114">
        <f t="shared" si="10"/>
        <v>0</v>
      </c>
      <c r="N71" s="111">
        <f>IFERROR(VLOOKUP($B71,MMWR_TRAD_AGG_STATE_PEN[],N$1,0),"ERROR")</f>
        <v>25</v>
      </c>
      <c r="O71" s="112">
        <f>IFERROR(VLOOKUP($B71,MMWR_TRAD_AGG_STATE_PEN[],O$1,0),"ERROR")</f>
        <v>7</v>
      </c>
      <c r="P71" s="114">
        <f t="shared" si="11"/>
        <v>0.28000000000000003</v>
      </c>
      <c r="Q71" s="115">
        <f>IFERROR(VLOOKUP($B71,MMWR_TRAD_AGG_STATE_PEN[],Q$1,0),"ERROR")</f>
        <v>25</v>
      </c>
      <c r="R71" s="115">
        <f>IFERROR(VLOOKUP($B71,MMWR_TRAD_AGG_STATE_PEN[],R$1,0),"ERROR")</f>
        <v>57</v>
      </c>
      <c r="S71" s="115">
        <f>IFERROR(VLOOKUP($B71,MMWR_APP_STATE_PEN[],S$1,0),"ERROR")</f>
        <v>42</v>
      </c>
      <c r="T71" s="28"/>
    </row>
    <row r="72" spans="1:20" s="123" customFormat="1" x14ac:dyDescent="0.2">
      <c r="A72" s="28"/>
      <c r="B72" s="127" t="s">
        <v>423</v>
      </c>
      <c r="C72" s="109">
        <f>IFERROR(VLOOKUP($B72,MMWR_TRAD_AGG_STATE_PEN[],C$1,0),"ERROR")</f>
        <v>55</v>
      </c>
      <c r="D72" s="110">
        <f>IFERROR(VLOOKUP($B72,MMWR_TRAD_AGG_STATE_PEN[],D$1,0),"ERROR")</f>
        <v>123.01818181820001</v>
      </c>
      <c r="E72" s="111">
        <f>IFERROR(VLOOKUP($B72,MMWR_TRAD_AGG_STATE_PEN[],E$1,0),"ERROR")</f>
        <v>85</v>
      </c>
      <c r="F72" s="112">
        <f>IFERROR(VLOOKUP($B72,MMWR_TRAD_AGG_STATE_PEN[],F$1,0),"ERROR")</f>
        <v>21</v>
      </c>
      <c r="G72" s="113">
        <f t="shared" si="8"/>
        <v>0.24705882352941178</v>
      </c>
      <c r="H72" s="111">
        <f>IFERROR(VLOOKUP($B72,MMWR_TRAD_AGG_STATE_PEN[],H$1,0),"ERROR")</f>
        <v>68</v>
      </c>
      <c r="I72" s="112">
        <f>IFERROR(VLOOKUP($B72,MMWR_TRAD_AGG_STATE_PEN[],I$1,0),"ERROR")</f>
        <v>30</v>
      </c>
      <c r="J72" s="114">
        <f t="shared" si="9"/>
        <v>0.44117647058823528</v>
      </c>
      <c r="K72" s="111">
        <f>IFERROR(VLOOKUP($B72,MMWR_TRAD_AGG_STATE_PEN[],K$1,0),"ERROR")</f>
        <v>9</v>
      </c>
      <c r="L72" s="112">
        <f>IFERROR(VLOOKUP($B72,MMWR_TRAD_AGG_STATE_PEN[],L$1,0),"ERROR")</f>
        <v>9</v>
      </c>
      <c r="M72" s="114">
        <f t="shared" si="10"/>
        <v>1</v>
      </c>
      <c r="N72" s="111">
        <f>IFERROR(VLOOKUP($B72,MMWR_TRAD_AGG_STATE_PEN[],N$1,0),"ERROR")</f>
        <v>12</v>
      </c>
      <c r="O72" s="112">
        <f>IFERROR(VLOOKUP($B72,MMWR_TRAD_AGG_STATE_PEN[],O$1,0),"ERROR")</f>
        <v>2</v>
      </c>
      <c r="P72" s="114">
        <f t="shared" si="11"/>
        <v>0.16666666666666666</v>
      </c>
      <c r="Q72" s="115">
        <f>IFERROR(VLOOKUP($B72,MMWR_TRAD_AGG_STATE_PEN[],Q$1,0),"ERROR")</f>
        <v>15</v>
      </c>
      <c r="R72" s="115">
        <f>IFERROR(VLOOKUP($B72,MMWR_TRAD_AGG_STATE_PEN[],R$1,0),"ERROR")</f>
        <v>20</v>
      </c>
      <c r="S72" s="115">
        <f>IFERROR(VLOOKUP($B72,MMWR_APP_STATE_PEN[],S$1,0),"ERROR")</f>
        <v>17</v>
      </c>
      <c r="T72" s="28"/>
    </row>
    <row r="73" spans="1:20" s="123" customFormat="1" x14ac:dyDescent="0.2">
      <c r="A73" s="28"/>
      <c r="B73" s="127" t="s">
        <v>414</v>
      </c>
      <c r="C73" s="109">
        <f>IFERROR(VLOOKUP($B73,MMWR_TRAD_AGG_STATE_PEN[],C$1,0),"ERROR")</f>
        <v>33</v>
      </c>
      <c r="D73" s="110">
        <f>IFERROR(VLOOKUP($B73,MMWR_TRAD_AGG_STATE_PEN[],D$1,0),"ERROR")</f>
        <v>122.4242424242</v>
      </c>
      <c r="E73" s="111">
        <f>IFERROR(VLOOKUP($B73,MMWR_TRAD_AGG_STATE_PEN[],E$1,0),"ERROR")</f>
        <v>51</v>
      </c>
      <c r="F73" s="112">
        <f>IFERROR(VLOOKUP($B73,MMWR_TRAD_AGG_STATE_PEN[],F$1,0),"ERROR")</f>
        <v>9</v>
      </c>
      <c r="G73" s="113">
        <f t="shared" si="8"/>
        <v>0.17647058823529413</v>
      </c>
      <c r="H73" s="111">
        <f>IFERROR(VLOOKUP($B73,MMWR_TRAD_AGG_STATE_PEN[],H$1,0),"ERROR")</f>
        <v>53</v>
      </c>
      <c r="I73" s="112">
        <f>IFERROR(VLOOKUP($B73,MMWR_TRAD_AGG_STATE_PEN[],I$1,0),"ERROR")</f>
        <v>19</v>
      </c>
      <c r="J73" s="114">
        <f t="shared" si="9"/>
        <v>0.35849056603773582</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8</v>
      </c>
      <c r="R73" s="115">
        <f>IFERROR(VLOOKUP($B73,MMWR_TRAD_AGG_STATE_PEN[],R$1,0),"ERROR")</f>
        <v>18</v>
      </c>
      <c r="S73" s="115">
        <f>IFERROR(VLOOKUP($B73,MMWR_APP_STATE_PEN[],S$1,0),"ERROR")</f>
        <v>11</v>
      </c>
      <c r="T73" s="28"/>
    </row>
    <row r="74" spans="1:20" s="123" customFormat="1" x14ac:dyDescent="0.2">
      <c r="A74" s="28"/>
      <c r="B74" s="127" t="s">
        <v>416</v>
      </c>
      <c r="C74" s="109">
        <f>IFERROR(VLOOKUP($B74,MMWR_TRAD_AGG_STATE_PEN[],C$1,0),"ERROR")</f>
        <v>129</v>
      </c>
      <c r="D74" s="110">
        <f>IFERROR(VLOOKUP($B74,MMWR_TRAD_AGG_STATE_PEN[],D$1,0),"ERROR")</f>
        <v>108.4031007752</v>
      </c>
      <c r="E74" s="111">
        <f>IFERROR(VLOOKUP($B74,MMWR_TRAD_AGG_STATE_PEN[],E$1,0),"ERROR")</f>
        <v>150</v>
      </c>
      <c r="F74" s="112">
        <f>IFERROR(VLOOKUP($B74,MMWR_TRAD_AGG_STATE_PEN[],F$1,0),"ERROR")</f>
        <v>34</v>
      </c>
      <c r="G74" s="113">
        <f t="shared" si="8"/>
        <v>0.22666666666666666</v>
      </c>
      <c r="H74" s="111">
        <f>IFERROR(VLOOKUP($B74,MMWR_TRAD_AGG_STATE_PEN[],H$1,0),"ERROR")</f>
        <v>166</v>
      </c>
      <c r="I74" s="112">
        <f>IFERROR(VLOOKUP($B74,MMWR_TRAD_AGG_STATE_PEN[],I$1,0),"ERROR")</f>
        <v>55</v>
      </c>
      <c r="J74" s="114">
        <f t="shared" si="9"/>
        <v>0.33132530120481929</v>
      </c>
      <c r="K74" s="111">
        <f>IFERROR(VLOOKUP($B74,MMWR_TRAD_AGG_STATE_PEN[],K$1,0),"ERROR")</f>
        <v>8</v>
      </c>
      <c r="L74" s="112">
        <f>IFERROR(VLOOKUP($B74,MMWR_TRAD_AGG_STATE_PEN[],L$1,0),"ERROR")</f>
        <v>8</v>
      </c>
      <c r="M74" s="114">
        <f t="shared" si="10"/>
        <v>1</v>
      </c>
      <c r="N74" s="111">
        <f>IFERROR(VLOOKUP($B74,MMWR_TRAD_AGG_STATE_PEN[],N$1,0),"ERROR")</f>
        <v>17</v>
      </c>
      <c r="O74" s="112">
        <f>IFERROR(VLOOKUP($B74,MMWR_TRAD_AGG_STATE_PEN[],O$1,0),"ERROR")</f>
        <v>6</v>
      </c>
      <c r="P74" s="114">
        <f t="shared" si="11"/>
        <v>0.35294117647058826</v>
      </c>
      <c r="Q74" s="115">
        <f>IFERROR(VLOOKUP($B74,MMWR_TRAD_AGG_STATE_PEN[],Q$1,0),"ERROR")</f>
        <v>36</v>
      </c>
      <c r="R74" s="115">
        <f>IFERROR(VLOOKUP($B74,MMWR_TRAD_AGG_STATE_PEN[],R$1,0),"ERROR")</f>
        <v>28</v>
      </c>
      <c r="S74" s="115">
        <f>IFERROR(VLOOKUP($B74,MMWR_APP_STATE_PEN[],S$1,0),"ERROR")</f>
        <v>25</v>
      </c>
      <c r="T74" s="28"/>
    </row>
    <row r="75" spans="1:20" s="123" customFormat="1" x14ac:dyDescent="0.2">
      <c r="A75" s="28"/>
      <c r="B75" s="127" t="s">
        <v>376</v>
      </c>
      <c r="C75" s="109">
        <f>IFERROR(VLOOKUP($B75,MMWR_TRAD_AGG_STATE_PEN[],C$1,0),"ERROR")</f>
        <v>328</v>
      </c>
      <c r="D75" s="110">
        <f>IFERROR(VLOOKUP($B75,MMWR_TRAD_AGG_STATE_PEN[],D$1,0),"ERROR")</f>
        <v>109.55487804880001</v>
      </c>
      <c r="E75" s="111">
        <f>IFERROR(VLOOKUP($B75,MMWR_TRAD_AGG_STATE_PEN[],E$1,0),"ERROR")</f>
        <v>606</v>
      </c>
      <c r="F75" s="112">
        <f>IFERROR(VLOOKUP($B75,MMWR_TRAD_AGG_STATE_PEN[],F$1,0),"ERROR")</f>
        <v>125</v>
      </c>
      <c r="G75" s="113">
        <f t="shared" si="8"/>
        <v>0.20627062706270627</v>
      </c>
      <c r="H75" s="111">
        <f>IFERROR(VLOOKUP($B75,MMWR_TRAD_AGG_STATE_PEN[],H$1,0),"ERROR")</f>
        <v>458</v>
      </c>
      <c r="I75" s="112">
        <f>IFERROR(VLOOKUP($B75,MMWR_TRAD_AGG_STATE_PEN[],I$1,0),"ERROR")</f>
        <v>175</v>
      </c>
      <c r="J75" s="114">
        <f t="shared" si="9"/>
        <v>0.38209606986899564</v>
      </c>
      <c r="K75" s="111">
        <f>IFERROR(VLOOKUP($B75,MMWR_TRAD_AGG_STATE_PEN[],K$1,0),"ERROR")</f>
        <v>22</v>
      </c>
      <c r="L75" s="112">
        <f>IFERROR(VLOOKUP($B75,MMWR_TRAD_AGG_STATE_PEN[],L$1,0),"ERROR")</f>
        <v>22</v>
      </c>
      <c r="M75" s="114">
        <f t="shared" si="10"/>
        <v>1</v>
      </c>
      <c r="N75" s="111">
        <f>IFERROR(VLOOKUP($B75,MMWR_TRAD_AGG_STATE_PEN[],N$1,0),"ERROR")</f>
        <v>47</v>
      </c>
      <c r="O75" s="112">
        <f>IFERROR(VLOOKUP($B75,MMWR_TRAD_AGG_STATE_PEN[],O$1,0),"ERROR")</f>
        <v>20</v>
      </c>
      <c r="P75" s="114">
        <f t="shared" si="11"/>
        <v>0.42553191489361702</v>
      </c>
      <c r="Q75" s="115">
        <f>IFERROR(VLOOKUP($B75,MMWR_TRAD_AGG_STATE_PEN[],Q$1,0),"ERROR")</f>
        <v>65</v>
      </c>
      <c r="R75" s="115">
        <f>IFERROR(VLOOKUP($B75,MMWR_TRAD_AGG_STATE_PEN[],R$1,0),"ERROR")</f>
        <v>151</v>
      </c>
      <c r="S75" s="115">
        <f>IFERROR(VLOOKUP($B75,MMWR_APP_STATE_PEN[],S$1,0),"ERROR")</f>
        <v>69</v>
      </c>
      <c r="T75" s="28"/>
    </row>
    <row r="76" spans="1:20" s="123" customFormat="1" x14ac:dyDescent="0.2">
      <c r="A76" s="28"/>
      <c r="B76" s="127" t="s">
        <v>371</v>
      </c>
      <c r="C76" s="109">
        <f>IFERROR(VLOOKUP($B76,MMWR_TRAD_AGG_STATE_PEN[],C$1,0),"ERROR")</f>
        <v>367</v>
      </c>
      <c r="D76" s="110">
        <f>IFERROR(VLOOKUP($B76,MMWR_TRAD_AGG_STATE_PEN[],D$1,0),"ERROR")</f>
        <v>102.340599455</v>
      </c>
      <c r="E76" s="111">
        <f>IFERROR(VLOOKUP($B76,MMWR_TRAD_AGG_STATE_PEN[],E$1,0),"ERROR")</f>
        <v>619</v>
      </c>
      <c r="F76" s="112">
        <f>IFERROR(VLOOKUP($B76,MMWR_TRAD_AGG_STATE_PEN[],F$1,0),"ERROR")</f>
        <v>123</v>
      </c>
      <c r="G76" s="113">
        <f t="shared" si="8"/>
        <v>0.1987075928917609</v>
      </c>
      <c r="H76" s="111">
        <f>IFERROR(VLOOKUP($B76,MMWR_TRAD_AGG_STATE_PEN[],H$1,0),"ERROR")</f>
        <v>483</v>
      </c>
      <c r="I76" s="112">
        <f>IFERROR(VLOOKUP($B76,MMWR_TRAD_AGG_STATE_PEN[],I$1,0),"ERROR")</f>
        <v>153</v>
      </c>
      <c r="J76" s="114">
        <f t="shared" si="9"/>
        <v>0.31677018633540371</v>
      </c>
      <c r="K76" s="111">
        <f>IFERROR(VLOOKUP($B76,MMWR_TRAD_AGG_STATE_PEN[],K$1,0),"ERROR")</f>
        <v>17</v>
      </c>
      <c r="L76" s="112">
        <f>IFERROR(VLOOKUP($B76,MMWR_TRAD_AGG_STATE_PEN[],L$1,0),"ERROR")</f>
        <v>17</v>
      </c>
      <c r="M76" s="114">
        <f t="shared" si="10"/>
        <v>1</v>
      </c>
      <c r="N76" s="111">
        <f>IFERROR(VLOOKUP($B76,MMWR_TRAD_AGG_STATE_PEN[],N$1,0),"ERROR")</f>
        <v>53</v>
      </c>
      <c r="O76" s="112">
        <f>IFERROR(VLOOKUP($B76,MMWR_TRAD_AGG_STATE_PEN[],O$1,0),"ERROR")</f>
        <v>14</v>
      </c>
      <c r="P76" s="114">
        <f t="shared" si="11"/>
        <v>0.26415094339622641</v>
      </c>
      <c r="Q76" s="115">
        <f>IFERROR(VLOOKUP($B76,MMWR_TRAD_AGG_STATE_PEN[],Q$1,0),"ERROR")</f>
        <v>62</v>
      </c>
      <c r="R76" s="115">
        <f>IFERROR(VLOOKUP($B76,MMWR_TRAD_AGG_STATE_PEN[],R$1,0),"ERROR")</f>
        <v>158</v>
      </c>
      <c r="S76" s="115">
        <f>IFERROR(VLOOKUP($B76,MMWR_APP_STATE_PEN[],S$1,0),"ERROR")</f>
        <v>89</v>
      </c>
      <c r="T76" s="28"/>
    </row>
    <row r="77" spans="1:20" s="123" customFormat="1" x14ac:dyDescent="0.2">
      <c r="A77" s="28"/>
      <c r="B77" s="127" t="s">
        <v>415</v>
      </c>
      <c r="C77" s="109">
        <f>IFERROR(VLOOKUP($B77,MMWR_TRAD_AGG_STATE_PEN[],C$1,0),"ERROR")</f>
        <v>106</v>
      </c>
      <c r="D77" s="110">
        <f>IFERROR(VLOOKUP($B77,MMWR_TRAD_AGG_STATE_PEN[],D$1,0),"ERROR")</f>
        <v>109.9811320755</v>
      </c>
      <c r="E77" s="111">
        <f>IFERROR(VLOOKUP($B77,MMWR_TRAD_AGG_STATE_PEN[],E$1,0),"ERROR")</f>
        <v>166</v>
      </c>
      <c r="F77" s="112">
        <f>IFERROR(VLOOKUP($B77,MMWR_TRAD_AGG_STATE_PEN[],F$1,0),"ERROR")</f>
        <v>29</v>
      </c>
      <c r="G77" s="113">
        <f t="shared" si="8"/>
        <v>0.1746987951807229</v>
      </c>
      <c r="H77" s="111">
        <f>IFERROR(VLOOKUP($B77,MMWR_TRAD_AGG_STATE_PEN[],H$1,0),"ERROR")</f>
        <v>131</v>
      </c>
      <c r="I77" s="112">
        <f>IFERROR(VLOOKUP($B77,MMWR_TRAD_AGG_STATE_PEN[],I$1,0),"ERROR")</f>
        <v>37</v>
      </c>
      <c r="J77" s="114">
        <f t="shared" si="9"/>
        <v>0.28244274809160308</v>
      </c>
      <c r="K77" s="111">
        <f>IFERROR(VLOOKUP($B77,MMWR_TRAD_AGG_STATE_PEN[],K$1,0),"ERROR")</f>
        <v>8</v>
      </c>
      <c r="L77" s="112">
        <f>IFERROR(VLOOKUP($B77,MMWR_TRAD_AGG_STATE_PEN[],L$1,0),"ERROR")</f>
        <v>0</v>
      </c>
      <c r="M77" s="114">
        <f t="shared" si="10"/>
        <v>0</v>
      </c>
      <c r="N77" s="111">
        <f>IFERROR(VLOOKUP($B77,MMWR_TRAD_AGG_STATE_PEN[],N$1,0),"ERROR")</f>
        <v>9</v>
      </c>
      <c r="O77" s="112">
        <f>IFERROR(VLOOKUP($B77,MMWR_TRAD_AGG_STATE_PEN[],O$1,0),"ERROR")</f>
        <v>0</v>
      </c>
      <c r="P77" s="114">
        <f t="shared" si="11"/>
        <v>0</v>
      </c>
      <c r="Q77" s="115">
        <f>IFERROR(VLOOKUP($B77,MMWR_TRAD_AGG_STATE_PEN[],Q$1,0),"ERROR")</f>
        <v>9</v>
      </c>
      <c r="R77" s="115">
        <f>IFERROR(VLOOKUP($B77,MMWR_TRAD_AGG_STATE_PEN[],R$1,0),"ERROR")</f>
        <v>27</v>
      </c>
      <c r="S77" s="115">
        <f>IFERROR(VLOOKUP($B77,MMWR_APP_STATE_PEN[],S$1,0),"ERROR")</f>
        <v>12</v>
      </c>
      <c r="T77" s="28"/>
    </row>
    <row r="78" spans="1:20" s="123" customFormat="1" x14ac:dyDescent="0.2">
      <c r="A78" s="28"/>
      <c r="B78" s="127" t="s">
        <v>374</v>
      </c>
      <c r="C78" s="109">
        <f>IFERROR(VLOOKUP($B78,MMWR_TRAD_AGG_STATE_PEN[],C$1,0),"ERROR")</f>
        <v>421</v>
      </c>
      <c r="D78" s="110">
        <f>IFERROR(VLOOKUP($B78,MMWR_TRAD_AGG_STATE_PEN[],D$1,0),"ERROR")</f>
        <v>103.7648456057</v>
      </c>
      <c r="E78" s="111">
        <f>IFERROR(VLOOKUP($B78,MMWR_TRAD_AGG_STATE_PEN[],E$1,0),"ERROR")</f>
        <v>775</v>
      </c>
      <c r="F78" s="112">
        <f>IFERROR(VLOOKUP($B78,MMWR_TRAD_AGG_STATE_PEN[],F$1,0),"ERROR")</f>
        <v>167</v>
      </c>
      <c r="G78" s="113">
        <f t="shared" si="8"/>
        <v>0.21548387096774194</v>
      </c>
      <c r="H78" s="111">
        <f>IFERROR(VLOOKUP($B78,MMWR_TRAD_AGG_STATE_PEN[],H$1,0),"ERROR")</f>
        <v>548</v>
      </c>
      <c r="I78" s="112">
        <f>IFERROR(VLOOKUP($B78,MMWR_TRAD_AGG_STATE_PEN[],I$1,0),"ERROR")</f>
        <v>180</v>
      </c>
      <c r="J78" s="114">
        <f t="shared" si="9"/>
        <v>0.32846715328467152</v>
      </c>
      <c r="K78" s="111">
        <f>IFERROR(VLOOKUP($B78,MMWR_TRAD_AGG_STATE_PEN[],K$1,0),"ERROR")</f>
        <v>1</v>
      </c>
      <c r="L78" s="112">
        <f>IFERROR(VLOOKUP($B78,MMWR_TRAD_AGG_STATE_PEN[],L$1,0),"ERROR")</f>
        <v>1</v>
      </c>
      <c r="M78" s="114">
        <f t="shared" si="10"/>
        <v>1</v>
      </c>
      <c r="N78" s="111">
        <f>IFERROR(VLOOKUP($B78,MMWR_TRAD_AGG_STATE_PEN[],N$1,0),"ERROR")</f>
        <v>44</v>
      </c>
      <c r="O78" s="112">
        <f>IFERROR(VLOOKUP($B78,MMWR_TRAD_AGG_STATE_PEN[],O$1,0),"ERROR")</f>
        <v>14</v>
      </c>
      <c r="P78" s="114">
        <f t="shared" si="11"/>
        <v>0.31818181818181818</v>
      </c>
      <c r="Q78" s="115">
        <f>IFERROR(VLOOKUP($B78,MMWR_TRAD_AGG_STATE_PEN[],Q$1,0),"ERROR")</f>
        <v>76</v>
      </c>
      <c r="R78" s="115">
        <f>IFERROR(VLOOKUP($B78,MMWR_TRAD_AGG_STATE_PEN[],R$1,0),"ERROR")</f>
        <v>172</v>
      </c>
      <c r="S78" s="115">
        <f>IFERROR(VLOOKUP($B78,MMWR_APP_STATE_PEN[],S$1,0),"ERROR")</f>
        <v>161</v>
      </c>
      <c r="T78" s="28"/>
    </row>
    <row r="79" spans="1:20" s="123" customFormat="1" x14ac:dyDescent="0.2">
      <c r="A79" s="28"/>
      <c r="B79" s="127" t="s">
        <v>60</v>
      </c>
      <c r="C79" s="109">
        <f>IFERROR(VLOOKUP($B79,MMWR_TRAD_AGG_STATE_PEN[],C$1,0),"ERROR")</f>
        <v>1124</v>
      </c>
      <c r="D79" s="110">
        <f>IFERROR(VLOOKUP($B79,MMWR_TRAD_AGG_STATE_PEN[],D$1,0),"ERROR")</f>
        <v>105.94661921709999</v>
      </c>
      <c r="E79" s="111">
        <f>IFERROR(VLOOKUP($B79,MMWR_TRAD_AGG_STATE_PEN[],E$1,0),"ERROR")</f>
        <v>2259</v>
      </c>
      <c r="F79" s="112">
        <f>IFERROR(VLOOKUP($B79,MMWR_TRAD_AGG_STATE_PEN[],F$1,0),"ERROR")</f>
        <v>521</v>
      </c>
      <c r="G79" s="113">
        <f t="shared" si="8"/>
        <v>0.23063302346170872</v>
      </c>
      <c r="H79" s="111">
        <f>IFERROR(VLOOKUP($B79,MMWR_TRAD_AGG_STATE_PEN[],H$1,0),"ERROR")</f>
        <v>1529</v>
      </c>
      <c r="I79" s="112">
        <f>IFERROR(VLOOKUP($B79,MMWR_TRAD_AGG_STATE_PEN[],I$1,0),"ERROR")</f>
        <v>460</v>
      </c>
      <c r="J79" s="114">
        <f t="shared" si="9"/>
        <v>0.30085022890778285</v>
      </c>
      <c r="K79" s="111">
        <f>IFERROR(VLOOKUP($B79,MMWR_TRAD_AGG_STATE_PEN[],K$1,0),"ERROR")</f>
        <v>23</v>
      </c>
      <c r="L79" s="112">
        <f>IFERROR(VLOOKUP($B79,MMWR_TRAD_AGG_STATE_PEN[],L$1,0),"ERROR")</f>
        <v>22</v>
      </c>
      <c r="M79" s="114">
        <f t="shared" si="10"/>
        <v>0.95652173913043481</v>
      </c>
      <c r="N79" s="111">
        <f>IFERROR(VLOOKUP($B79,MMWR_TRAD_AGG_STATE_PEN[],N$1,0),"ERROR")</f>
        <v>100</v>
      </c>
      <c r="O79" s="112">
        <f>IFERROR(VLOOKUP($B79,MMWR_TRAD_AGG_STATE_PEN[],O$1,0),"ERROR")</f>
        <v>38</v>
      </c>
      <c r="P79" s="114">
        <f t="shared" si="11"/>
        <v>0.38</v>
      </c>
      <c r="Q79" s="115">
        <f>IFERROR(VLOOKUP($B79,MMWR_TRAD_AGG_STATE_PEN[],Q$1,0),"ERROR")</f>
        <v>166</v>
      </c>
      <c r="R79" s="115">
        <f>IFERROR(VLOOKUP($B79,MMWR_TRAD_AGG_STATE_PEN[],R$1,0),"ERROR")</f>
        <v>337</v>
      </c>
      <c r="S79" s="115">
        <f>IFERROR(VLOOKUP($B79,MMWR_APP_STATE_PEN[],S$1,0),"ERROR")</f>
        <v>189</v>
      </c>
      <c r="T79" s="28"/>
    </row>
    <row r="80" spans="1:20" s="123" customFormat="1" x14ac:dyDescent="0.2">
      <c r="A80" s="28"/>
      <c r="B80" s="127" t="s">
        <v>382</v>
      </c>
      <c r="C80" s="109">
        <f>IFERROR(VLOOKUP($B80,MMWR_TRAD_AGG_STATE_PEN[],C$1,0),"ERROR")</f>
        <v>1631</v>
      </c>
      <c r="D80" s="110">
        <f>IFERROR(VLOOKUP($B80,MMWR_TRAD_AGG_STATE_PEN[],D$1,0),"ERROR")</f>
        <v>98.061925199300006</v>
      </c>
      <c r="E80" s="111">
        <f>IFERROR(VLOOKUP($B80,MMWR_TRAD_AGG_STATE_PEN[],E$1,0),"ERROR")</f>
        <v>1559</v>
      </c>
      <c r="F80" s="112">
        <f>IFERROR(VLOOKUP($B80,MMWR_TRAD_AGG_STATE_PEN[],F$1,0),"ERROR")</f>
        <v>288</v>
      </c>
      <c r="G80" s="113">
        <f t="shared" si="8"/>
        <v>0.18473380372033354</v>
      </c>
      <c r="H80" s="111">
        <f>IFERROR(VLOOKUP($B80,MMWR_TRAD_AGG_STATE_PEN[],H$1,0),"ERROR")</f>
        <v>1932</v>
      </c>
      <c r="I80" s="112">
        <f>IFERROR(VLOOKUP($B80,MMWR_TRAD_AGG_STATE_PEN[],I$1,0),"ERROR")</f>
        <v>508</v>
      </c>
      <c r="J80" s="114">
        <f t="shared" si="9"/>
        <v>0.26293995859213248</v>
      </c>
      <c r="K80" s="111">
        <f>IFERROR(VLOOKUP($B80,MMWR_TRAD_AGG_STATE_PEN[],K$1,0),"ERROR")</f>
        <v>83</v>
      </c>
      <c r="L80" s="112">
        <f>IFERROR(VLOOKUP($B80,MMWR_TRAD_AGG_STATE_PEN[],L$1,0),"ERROR")</f>
        <v>82</v>
      </c>
      <c r="M80" s="114">
        <f t="shared" si="10"/>
        <v>0.98795180722891562</v>
      </c>
      <c r="N80" s="111">
        <f>IFERROR(VLOOKUP($B80,MMWR_TRAD_AGG_STATE_PEN[],N$1,0),"ERROR")</f>
        <v>136</v>
      </c>
      <c r="O80" s="112">
        <f>IFERROR(VLOOKUP($B80,MMWR_TRAD_AGG_STATE_PEN[],O$1,0),"ERROR")</f>
        <v>50</v>
      </c>
      <c r="P80" s="114">
        <f t="shared" si="11"/>
        <v>0.36764705882352944</v>
      </c>
      <c r="Q80" s="115">
        <f>IFERROR(VLOOKUP($B80,MMWR_TRAD_AGG_STATE_PEN[],Q$1,0),"ERROR")</f>
        <v>252</v>
      </c>
      <c r="R80" s="115">
        <f>IFERROR(VLOOKUP($B80,MMWR_TRAD_AGG_STATE_PEN[],R$1,0),"ERROR")</f>
        <v>409</v>
      </c>
      <c r="S80" s="115">
        <f>IFERROR(VLOOKUP($B80,MMWR_APP_STATE_PEN[],S$1,0),"ERROR")</f>
        <v>189</v>
      </c>
      <c r="T80" s="28"/>
    </row>
    <row r="81" spans="1:20" s="123" customFormat="1" x14ac:dyDescent="0.2">
      <c r="A81" s="28"/>
      <c r="B81" s="127" t="s">
        <v>375</v>
      </c>
      <c r="C81" s="109">
        <f>IFERROR(VLOOKUP($B81,MMWR_TRAD_AGG_STATE_PEN[],C$1,0),"ERROR")</f>
        <v>1552</v>
      </c>
      <c r="D81" s="110">
        <f>IFERROR(VLOOKUP($B81,MMWR_TRAD_AGG_STATE_PEN[],D$1,0),"ERROR")</f>
        <v>102.0161082474</v>
      </c>
      <c r="E81" s="111">
        <f>IFERROR(VLOOKUP($B81,MMWR_TRAD_AGG_STATE_PEN[],E$1,0),"ERROR")</f>
        <v>2718</v>
      </c>
      <c r="F81" s="112">
        <f>IFERROR(VLOOKUP($B81,MMWR_TRAD_AGG_STATE_PEN[],F$1,0),"ERROR")</f>
        <v>600</v>
      </c>
      <c r="G81" s="113">
        <f t="shared" si="8"/>
        <v>0.22075055187637968</v>
      </c>
      <c r="H81" s="111">
        <f>IFERROR(VLOOKUP($B81,MMWR_TRAD_AGG_STATE_PEN[],H$1,0),"ERROR")</f>
        <v>2099</v>
      </c>
      <c r="I81" s="112">
        <f>IFERROR(VLOOKUP($B81,MMWR_TRAD_AGG_STATE_PEN[],I$1,0),"ERROR")</f>
        <v>605</v>
      </c>
      <c r="J81" s="114">
        <f t="shared" si="9"/>
        <v>0.28823249166269654</v>
      </c>
      <c r="K81" s="111">
        <f>IFERROR(VLOOKUP($B81,MMWR_TRAD_AGG_STATE_PEN[],K$1,0),"ERROR")</f>
        <v>1</v>
      </c>
      <c r="L81" s="112">
        <f>IFERROR(VLOOKUP($B81,MMWR_TRAD_AGG_STATE_PEN[],L$1,0),"ERROR")</f>
        <v>1</v>
      </c>
      <c r="M81" s="114">
        <f t="shared" si="10"/>
        <v>1</v>
      </c>
      <c r="N81" s="111">
        <f>IFERROR(VLOOKUP($B81,MMWR_TRAD_AGG_STATE_PEN[],N$1,0),"ERROR")</f>
        <v>148</v>
      </c>
      <c r="O81" s="112">
        <f>IFERROR(VLOOKUP($B81,MMWR_TRAD_AGG_STATE_PEN[],O$1,0),"ERROR")</f>
        <v>29</v>
      </c>
      <c r="P81" s="114">
        <f t="shared" si="11"/>
        <v>0.19594594594594594</v>
      </c>
      <c r="Q81" s="115">
        <f>IFERROR(VLOOKUP($B81,MMWR_TRAD_AGG_STATE_PEN[],Q$1,0),"ERROR")</f>
        <v>178</v>
      </c>
      <c r="R81" s="115">
        <f>IFERROR(VLOOKUP($B81,MMWR_TRAD_AGG_STATE_PEN[],R$1,0),"ERROR")</f>
        <v>430</v>
      </c>
      <c r="S81" s="115">
        <f>IFERROR(VLOOKUP($B81,MMWR_APP_STATE_PEN[],S$1,0),"ERROR")</f>
        <v>196</v>
      </c>
      <c r="T81" s="28"/>
    </row>
    <row r="82" spans="1:20" s="123" customFormat="1" x14ac:dyDescent="0.2">
      <c r="A82" s="28"/>
      <c r="B82" s="127" t="s">
        <v>372</v>
      </c>
      <c r="C82" s="109">
        <f>IFERROR(VLOOKUP($B82,MMWR_TRAD_AGG_STATE_PEN[],C$1,0),"ERROR")</f>
        <v>101</v>
      </c>
      <c r="D82" s="110">
        <f>IFERROR(VLOOKUP($B82,MMWR_TRAD_AGG_STATE_PEN[],D$1,0),"ERROR")</f>
        <v>100.91089108910001</v>
      </c>
      <c r="E82" s="111">
        <f>IFERROR(VLOOKUP($B82,MMWR_TRAD_AGG_STATE_PEN[],E$1,0),"ERROR")</f>
        <v>172</v>
      </c>
      <c r="F82" s="112">
        <f>IFERROR(VLOOKUP($B82,MMWR_TRAD_AGG_STATE_PEN[],F$1,0),"ERROR")</f>
        <v>24</v>
      </c>
      <c r="G82" s="113">
        <f t="shared" si="8"/>
        <v>0.13953488372093023</v>
      </c>
      <c r="H82" s="111">
        <f>IFERROR(VLOOKUP($B82,MMWR_TRAD_AGG_STATE_PEN[],H$1,0),"ERROR")</f>
        <v>132</v>
      </c>
      <c r="I82" s="112">
        <f>IFERROR(VLOOKUP($B82,MMWR_TRAD_AGG_STATE_PEN[],I$1,0),"ERROR")</f>
        <v>40</v>
      </c>
      <c r="J82" s="114">
        <f t="shared" si="9"/>
        <v>0.30303030303030304</v>
      </c>
      <c r="K82" s="111">
        <f>IFERROR(VLOOKUP($B82,MMWR_TRAD_AGG_STATE_PEN[],K$1,0),"ERROR")</f>
        <v>0</v>
      </c>
      <c r="L82" s="112">
        <f>IFERROR(VLOOKUP($B82,MMWR_TRAD_AGG_STATE_PEN[],L$1,0),"ERROR")</f>
        <v>0</v>
      </c>
      <c r="M82" s="114" t="str">
        <f t="shared" si="10"/>
        <v>0%</v>
      </c>
      <c r="N82" s="111">
        <f>IFERROR(VLOOKUP($B82,MMWR_TRAD_AGG_STATE_PEN[],N$1,0),"ERROR")</f>
        <v>15</v>
      </c>
      <c r="O82" s="112">
        <f>IFERROR(VLOOKUP($B82,MMWR_TRAD_AGG_STATE_PEN[],O$1,0),"ERROR")</f>
        <v>7</v>
      </c>
      <c r="P82" s="114">
        <f t="shared" si="11"/>
        <v>0.46666666666666667</v>
      </c>
      <c r="Q82" s="115">
        <f>IFERROR(VLOOKUP($B82,MMWR_TRAD_AGG_STATE_PEN[],Q$1,0),"ERROR")</f>
        <v>8</v>
      </c>
      <c r="R82" s="115">
        <f>IFERROR(VLOOKUP($B82,MMWR_TRAD_AGG_STATE_PEN[],R$1,0),"ERROR")</f>
        <v>27</v>
      </c>
      <c r="S82" s="115">
        <f>IFERROR(VLOOKUP($B82,MMWR_APP_STATE_PEN[],S$1,0),"ERROR")</f>
        <v>22</v>
      </c>
      <c r="T82" s="28"/>
    </row>
    <row r="83" spans="1:20" s="123" customFormat="1" x14ac:dyDescent="0.2">
      <c r="A83" s="28"/>
      <c r="B83" s="127" t="s">
        <v>417</v>
      </c>
      <c r="C83" s="109">
        <f>IFERROR(VLOOKUP($B83,MMWR_TRAD_AGG_STATE_PEN[],C$1,0),"ERROR")</f>
        <v>39</v>
      </c>
      <c r="D83" s="110">
        <f>IFERROR(VLOOKUP($B83,MMWR_TRAD_AGG_STATE_PEN[],D$1,0),"ERROR")</f>
        <v>84.358974359000001</v>
      </c>
      <c r="E83" s="111">
        <f>IFERROR(VLOOKUP($B83,MMWR_TRAD_AGG_STATE_PEN[],E$1,0),"ERROR")</f>
        <v>51</v>
      </c>
      <c r="F83" s="112">
        <f>IFERROR(VLOOKUP($B83,MMWR_TRAD_AGG_STATE_PEN[],F$1,0),"ERROR")</f>
        <v>10</v>
      </c>
      <c r="G83" s="113">
        <f t="shared" si="8"/>
        <v>0.19607843137254902</v>
      </c>
      <c r="H83" s="111">
        <f>IFERROR(VLOOKUP($B83,MMWR_TRAD_AGG_STATE_PEN[],H$1,0),"ERROR")</f>
        <v>46</v>
      </c>
      <c r="I83" s="112">
        <f>IFERROR(VLOOKUP($B83,MMWR_TRAD_AGG_STATE_PEN[],I$1,0),"ERROR")</f>
        <v>7</v>
      </c>
      <c r="J83" s="114">
        <f t="shared" si="9"/>
        <v>0.15217391304347827</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0</v>
      </c>
      <c r="P83" s="114">
        <f t="shared" si="11"/>
        <v>0</v>
      </c>
      <c r="Q83" s="115">
        <f>IFERROR(VLOOKUP($B83,MMWR_TRAD_AGG_STATE_PEN[],Q$1,0),"ERROR")</f>
        <v>6</v>
      </c>
      <c r="R83" s="115">
        <f>IFERROR(VLOOKUP($B83,MMWR_TRAD_AGG_STATE_PEN[],R$1,0),"ERROR")</f>
        <v>11</v>
      </c>
      <c r="S83" s="115">
        <f>IFERROR(VLOOKUP($B83,MMWR_APP_STATE_PEN[],S$1,0),"ERROR")</f>
        <v>8</v>
      </c>
      <c r="T83" s="28"/>
    </row>
    <row r="84" spans="1:20" s="123" customFormat="1" x14ac:dyDescent="0.2">
      <c r="A84" s="28"/>
      <c r="B84" s="127" t="s">
        <v>378</v>
      </c>
      <c r="C84" s="109">
        <f>IFERROR(VLOOKUP($B84,MMWR_TRAD_AGG_STATE_PEN[],C$1,0),"ERROR")</f>
        <v>809</v>
      </c>
      <c r="D84" s="110">
        <f>IFERROR(VLOOKUP($B84,MMWR_TRAD_AGG_STATE_PEN[],D$1,0),"ERROR")</f>
        <v>105.3844252163</v>
      </c>
      <c r="E84" s="111">
        <f>IFERROR(VLOOKUP($B84,MMWR_TRAD_AGG_STATE_PEN[],E$1,0),"ERROR")</f>
        <v>877</v>
      </c>
      <c r="F84" s="112">
        <f>IFERROR(VLOOKUP($B84,MMWR_TRAD_AGG_STATE_PEN[],F$1,0),"ERROR")</f>
        <v>154</v>
      </c>
      <c r="G84" s="113">
        <f t="shared" si="8"/>
        <v>0.17559863169897377</v>
      </c>
      <c r="H84" s="111">
        <f>IFERROR(VLOOKUP($B84,MMWR_TRAD_AGG_STATE_PEN[],H$1,0),"ERROR")</f>
        <v>1080</v>
      </c>
      <c r="I84" s="112">
        <f>IFERROR(VLOOKUP($B84,MMWR_TRAD_AGG_STATE_PEN[],I$1,0),"ERROR")</f>
        <v>341</v>
      </c>
      <c r="J84" s="114">
        <f t="shared" si="9"/>
        <v>0.31574074074074077</v>
      </c>
      <c r="K84" s="111">
        <f>IFERROR(VLOOKUP($B84,MMWR_TRAD_AGG_STATE_PEN[],K$1,0),"ERROR")</f>
        <v>142</v>
      </c>
      <c r="L84" s="112">
        <f>IFERROR(VLOOKUP($B84,MMWR_TRAD_AGG_STATE_PEN[],L$1,0),"ERROR")</f>
        <v>141</v>
      </c>
      <c r="M84" s="114">
        <f t="shared" si="10"/>
        <v>0.99295774647887325</v>
      </c>
      <c r="N84" s="111">
        <f>IFERROR(VLOOKUP($B84,MMWR_TRAD_AGG_STATE_PEN[],N$1,0),"ERROR")</f>
        <v>74</v>
      </c>
      <c r="O84" s="112">
        <f>IFERROR(VLOOKUP($B84,MMWR_TRAD_AGG_STATE_PEN[],O$1,0),"ERROR")</f>
        <v>28</v>
      </c>
      <c r="P84" s="114">
        <f t="shared" si="11"/>
        <v>0.3783783783783784</v>
      </c>
      <c r="Q84" s="115">
        <f>IFERROR(VLOOKUP($B84,MMWR_TRAD_AGG_STATE_PEN[],Q$1,0),"ERROR")</f>
        <v>177</v>
      </c>
      <c r="R84" s="115">
        <f>IFERROR(VLOOKUP($B84,MMWR_TRAD_AGG_STATE_PEN[],R$1,0),"ERROR")</f>
        <v>294</v>
      </c>
      <c r="S84" s="115">
        <f>IFERROR(VLOOKUP($B84,MMWR_APP_STATE_PEN[],S$1,0),"ERROR")</f>
        <v>145</v>
      </c>
      <c r="T84" s="28"/>
    </row>
    <row r="85" spans="1:20" s="123" customFormat="1" x14ac:dyDescent="0.2">
      <c r="A85" s="28"/>
      <c r="B85" s="127" t="s">
        <v>379</v>
      </c>
      <c r="C85" s="109">
        <f>IFERROR(VLOOKUP($B85,MMWR_TRAD_AGG_STATE_PEN[],C$1,0),"ERROR")</f>
        <v>287</v>
      </c>
      <c r="D85" s="110">
        <f>IFERROR(VLOOKUP($B85,MMWR_TRAD_AGG_STATE_PEN[],D$1,0),"ERROR")</f>
        <v>94.271777003500006</v>
      </c>
      <c r="E85" s="111">
        <f>IFERROR(VLOOKUP($B85,MMWR_TRAD_AGG_STATE_PEN[],E$1,0),"ERROR")</f>
        <v>291</v>
      </c>
      <c r="F85" s="112">
        <f>IFERROR(VLOOKUP($B85,MMWR_TRAD_AGG_STATE_PEN[],F$1,0),"ERROR")</f>
        <v>67</v>
      </c>
      <c r="G85" s="113">
        <f t="shared" si="8"/>
        <v>0.23024054982817868</v>
      </c>
      <c r="H85" s="111">
        <f>IFERROR(VLOOKUP($B85,MMWR_TRAD_AGG_STATE_PEN[],H$1,0),"ERROR")</f>
        <v>376</v>
      </c>
      <c r="I85" s="112">
        <f>IFERROR(VLOOKUP($B85,MMWR_TRAD_AGG_STATE_PEN[],I$1,0),"ERROR")</f>
        <v>88</v>
      </c>
      <c r="J85" s="114">
        <f t="shared" si="9"/>
        <v>0.23404255319148937</v>
      </c>
      <c r="K85" s="111">
        <f>IFERROR(VLOOKUP($B85,MMWR_TRAD_AGG_STATE_PEN[],K$1,0),"ERROR")</f>
        <v>0</v>
      </c>
      <c r="L85" s="112">
        <f>IFERROR(VLOOKUP($B85,MMWR_TRAD_AGG_STATE_PEN[],L$1,0),"ERROR")</f>
        <v>0</v>
      </c>
      <c r="M85" s="114" t="str">
        <f t="shared" si="10"/>
        <v>0%</v>
      </c>
      <c r="N85" s="111">
        <f>IFERROR(VLOOKUP($B85,MMWR_TRAD_AGG_STATE_PEN[],N$1,0),"ERROR")</f>
        <v>23</v>
      </c>
      <c r="O85" s="112">
        <f>IFERROR(VLOOKUP($B85,MMWR_TRAD_AGG_STATE_PEN[],O$1,0),"ERROR")</f>
        <v>5</v>
      </c>
      <c r="P85" s="114">
        <f t="shared" si="11"/>
        <v>0.21739130434782608</v>
      </c>
      <c r="Q85" s="115">
        <f>IFERROR(VLOOKUP($B85,MMWR_TRAD_AGG_STATE_PEN[],Q$1,0),"ERROR")</f>
        <v>52</v>
      </c>
      <c r="R85" s="115">
        <f>IFERROR(VLOOKUP($B85,MMWR_TRAD_AGG_STATE_PEN[],R$1,0),"ERROR")</f>
        <v>76</v>
      </c>
      <c r="S85" s="115">
        <f>IFERROR(VLOOKUP($B85,MMWR_APP_STATE_PEN[],S$1,0),"ERROR")</f>
        <v>54</v>
      </c>
      <c r="T85" s="28"/>
    </row>
    <row r="86" spans="1:20" s="123" customFormat="1" x14ac:dyDescent="0.2">
      <c r="A86" s="28"/>
      <c r="B86" s="126" t="s">
        <v>390</v>
      </c>
      <c r="C86" s="102">
        <f>IFERROR(VLOOKUP($B86,MMWR_TRAD_AGG_ST_DISTRICT_PEN[],C$1,0),"ERROR")</f>
        <v>4622</v>
      </c>
      <c r="D86" s="103">
        <f>IFERROR(VLOOKUP($B86,MMWR_TRAD_AGG_ST_DISTRICT_PEN[],D$1,0),"ERROR")</f>
        <v>68.6040675032</v>
      </c>
      <c r="E86" s="102">
        <f>IFERROR(VLOOKUP($B86,MMWR_TRAD_AGG_ST_DISTRICT_PEN[],E$1,0),"ERROR")</f>
        <v>5566</v>
      </c>
      <c r="F86" s="102">
        <f>IFERROR(VLOOKUP($B86,MMWR_TRAD_AGG_ST_DISTRICT_PEN[],F$1,0),"ERROR")</f>
        <v>494</v>
      </c>
      <c r="G86" s="104">
        <f t="shared" si="8"/>
        <v>8.8753144089112473E-2</v>
      </c>
      <c r="H86" s="102">
        <f>IFERROR(VLOOKUP($B86,MMWR_TRAD_AGG_ST_DISTRICT_PEN[],H$1,0),"ERROR")</f>
        <v>5833</v>
      </c>
      <c r="I86" s="102">
        <f>IFERROR(VLOOKUP($B86,MMWR_TRAD_AGG_ST_DISTRICT_PEN[],I$1,0),"ERROR")</f>
        <v>422</v>
      </c>
      <c r="J86" s="104">
        <f t="shared" si="9"/>
        <v>7.2346991256643234E-2</v>
      </c>
      <c r="K86" s="102">
        <f>IFERROR(VLOOKUP($B86,MMWR_TRAD_AGG_ST_DISTRICT_PEN[],K$1,0),"ERROR")</f>
        <v>57</v>
      </c>
      <c r="L86" s="102">
        <f>IFERROR(VLOOKUP($B86,MMWR_TRAD_AGG_ST_DISTRICT_PEN[],L$1,0),"ERROR")</f>
        <v>25</v>
      </c>
      <c r="M86" s="104">
        <f t="shared" si="10"/>
        <v>0.43859649122807015</v>
      </c>
      <c r="N86" s="102">
        <f>IFERROR(VLOOKUP($B86,MMWR_TRAD_AGG_ST_DISTRICT_PEN[],N$1,0),"ERROR")</f>
        <v>374</v>
      </c>
      <c r="O86" s="102">
        <f>IFERROR(VLOOKUP($B86,MMWR_TRAD_AGG_ST_DISTRICT_PEN[],O$1,0),"ERROR")</f>
        <v>79</v>
      </c>
      <c r="P86" s="104">
        <f t="shared" si="11"/>
        <v>0.21122994652406418</v>
      </c>
      <c r="Q86" s="102">
        <f>IFERROR(VLOOKUP($B86,MMWR_TRAD_AGG_ST_DISTRICT_PEN[],Q$1,0),"ERROR")</f>
        <v>2524</v>
      </c>
      <c r="R86" s="106">
        <f>IFERROR(VLOOKUP($B86,MMWR_TRAD_AGG_ST_DISTRICT_PEN[],R$1,0),"ERROR")</f>
        <v>685</v>
      </c>
      <c r="S86" s="106">
        <f>IFERROR(VLOOKUP($B86,MMWR_APP_STATE_PEN[],S$1,0),"ERROR")</f>
        <v>1481</v>
      </c>
      <c r="T86" s="28"/>
    </row>
    <row r="87" spans="1:20" s="123" customFormat="1" x14ac:dyDescent="0.2">
      <c r="A87" s="28"/>
      <c r="B87" s="127" t="s">
        <v>394</v>
      </c>
      <c r="C87" s="109">
        <f>IFERROR(VLOOKUP($B87,MMWR_TRAD_AGG_STATE_PEN[],C$1,0),"ERROR")</f>
        <v>622</v>
      </c>
      <c r="D87" s="110">
        <f>IFERROR(VLOOKUP($B87,MMWR_TRAD_AGG_STATE_PEN[],D$1,0),"ERROR")</f>
        <v>84.175241157599999</v>
      </c>
      <c r="E87" s="111">
        <f>IFERROR(VLOOKUP($B87,MMWR_TRAD_AGG_STATE_PEN[],E$1,0),"ERROR")</f>
        <v>814</v>
      </c>
      <c r="F87" s="112">
        <f>IFERROR(VLOOKUP($B87,MMWR_TRAD_AGG_STATE_PEN[],F$1,0),"ERROR")</f>
        <v>85</v>
      </c>
      <c r="G87" s="113">
        <f t="shared" si="8"/>
        <v>0.10442260442260443</v>
      </c>
      <c r="H87" s="111">
        <f>IFERROR(VLOOKUP($B87,MMWR_TRAD_AGG_STATE_PEN[],H$1,0),"ERROR")</f>
        <v>756</v>
      </c>
      <c r="I87" s="112">
        <f>IFERROR(VLOOKUP($B87,MMWR_TRAD_AGG_STATE_PEN[],I$1,0),"ERROR")</f>
        <v>68</v>
      </c>
      <c r="J87" s="114">
        <f t="shared" si="9"/>
        <v>8.9947089947089942E-2</v>
      </c>
      <c r="K87" s="111">
        <f>IFERROR(VLOOKUP($B87,MMWR_TRAD_AGG_STATE_PEN[],K$1,0),"ERROR")</f>
        <v>8</v>
      </c>
      <c r="L87" s="112">
        <f>IFERROR(VLOOKUP($B87,MMWR_TRAD_AGG_STATE_PEN[],L$1,0),"ERROR")</f>
        <v>0</v>
      </c>
      <c r="M87" s="114">
        <f t="shared" si="10"/>
        <v>0</v>
      </c>
      <c r="N87" s="111">
        <f>IFERROR(VLOOKUP($B87,MMWR_TRAD_AGG_STATE_PEN[],N$1,0),"ERROR")</f>
        <v>53</v>
      </c>
      <c r="O87" s="112">
        <f>IFERROR(VLOOKUP($B87,MMWR_TRAD_AGG_STATE_PEN[],O$1,0),"ERROR")</f>
        <v>11</v>
      </c>
      <c r="P87" s="114">
        <f t="shared" si="11"/>
        <v>0.20754716981132076</v>
      </c>
      <c r="Q87" s="115">
        <f>IFERROR(VLOOKUP($B87,MMWR_TRAD_AGG_STATE_PEN[],Q$1,0),"ERROR")</f>
        <v>111</v>
      </c>
      <c r="R87" s="115">
        <f>IFERROR(VLOOKUP($B87,MMWR_TRAD_AGG_STATE_PEN[],R$1,0),"ERROR")</f>
        <v>130</v>
      </c>
      <c r="S87" s="115">
        <f>IFERROR(VLOOKUP($B87,MMWR_APP_STATE_PEN[],S$1,0),"ERROR")</f>
        <v>329</v>
      </c>
      <c r="T87" s="28"/>
    </row>
    <row r="88" spans="1:20" s="123" customFormat="1" x14ac:dyDescent="0.2">
      <c r="A88" s="28"/>
      <c r="B88" s="127" t="s">
        <v>392</v>
      </c>
      <c r="C88" s="109">
        <f>IFERROR(VLOOKUP($B88,MMWR_TRAD_AGG_STATE_PEN[],C$1,0),"ERROR")</f>
        <v>371</v>
      </c>
      <c r="D88" s="110">
        <f>IFERROR(VLOOKUP($B88,MMWR_TRAD_AGG_STATE_PEN[],D$1,0),"ERROR")</f>
        <v>71.533692722400005</v>
      </c>
      <c r="E88" s="111">
        <f>IFERROR(VLOOKUP($B88,MMWR_TRAD_AGG_STATE_PEN[],E$1,0),"ERROR")</f>
        <v>540</v>
      </c>
      <c r="F88" s="112">
        <f>IFERROR(VLOOKUP($B88,MMWR_TRAD_AGG_STATE_PEN[],F$1,0),"ERROR")</f>
        <v>63</v>
      </c>
      <c r="G88" s="113">
        <f t="shared" si="8"/>
        <v>0.11666666666666667</v>
      </c>
      <c r="H88" s="111">
        <f>IFERROR(VLOOKUP($B88,MMWR_TRAD_AGG_STATE_PEN[],H$1,0),"ERROR")</f>
        <v>492</v>
      </c>
      <c r="I88" s="112">
        <f>IFERROR(VLOOKUP($B88,MMWR_TRAD_AGG_STATE_PEN[],I$1,0),"ERROR")</f>
        <v>51</v>
      </c>
      <c r="J88" s="114">
        <f t="shared" si="9"/>
        <v>0.10365853658536585</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13</v>
      </c>
      <c r="P88" s="114">
        <f t="shared" si="11"/>
        <v>0.33333333333333331</v>
      </c>
      <c r="Q88" s="115">
        <f>IFERROR(VLOOKUP($B88,MMWR_TRAD_AGG_STATE_PEN[],Q$1,0),"ERROR")</f>
        <v>63</v>
      </c>
      <c r="R88" s="115">
        <f>IFERROR(VLOOKUP($B88,MMWR_TRAD_AGG_STATE_PEN[],R$1,0),"ERROR")</f>
        <v>79</v>
      </c>
      <c r="S88" s="115">
        <f>IFERROR(VLOOKUP($B88,MMWR_APP_STATE_PEN[],S$1,0),"ERROR")</f>
        <v>146</v>
      </c>
      <c r="T88" s="28"/>
    </row>
    <row r="89" spans="1:20" s="123" customFormat="1" x14ac:dyDescent="0.2">
      <c r="A89" s="28"/>
      <c r="B89" s="127" t="s">
        <v>399</v>
      </c>
      <c r="C89" s="109">
        <f>IFERROR(VLOOKUP($B89,MMWR_TRAD_AGG_STATE_PEN[],C$1,0),"ERROR")</f>
        <v>254</v>
      </c>
      <c r="D89" s="110">
        <f>IFERROR(VLOOKUP($B89,MMWR_TRAD_AGG_STATE_PEN[],D$1,0),"ERROR")</f>
        <v>52.566929133899997</v>
      </c>
      <c r="E89" s="111">
        <f>IFERROR(VLOOKUP($B89,MMWR_TRAD_AGG_STATE_PEN[],E$1,0),"ERROR")</f>
        <v>290</v>
      </c>
      <c r="F89" s="112">
        <f>IFERROR(VLOOKUP($B89,MMWR_TRAD_AGG_STATE_PEN[],F$1,0),"ERROR")</f>
        <v>7</v>
      </c>
      <c r="G89" s="113">
        <f t="shared" si="8"/>
        <v>2.4137931034482758E-2</v>
      </c>
      <c r="H89" s="111">
        <f>IFERROR(VLOOKUP($B89,MMWR_TRAD_AGG_STATE_PEN[],H$1,0),"ERROR")</f>
        <v>319</v>
      </c>
      <c r="I89" s="112">
        <f>IFERROR(VLOOKUP($B89,MMWR_TRAD_AGG_STATE_PEN[],I$1,0),"ERROR")</f>
        <v>5</v>
      </c>
      <c r="J89" s="114">
        <f t="shared" si="9"/>
        <v>1.5673981191222569E-2</v>
      </c>
      <c r="K89" s="111">
        <f>IFERROR(VLOOKUP($B89,MMWR_TRAD_AGG_STATE_PEN[],K$1,0),"ERROR")</f>
        <v>0</v>
      </c>
      <c r="L89" s="112">
        <f>IFERROR(VLOOKUP($B89,MMWR_TRAD_AGG_STATE_PEN[],L$1,0),"ERROR")</f>
        <v>0</v>
      </c>
      <c r="M89" s="114" t="str">
        <f t="shared" si="10"/>
        <v>0%</v>
      </c>
      <c r="N89" s="111">
        <f>IFERROR(VLOOKUP($B89,MMWR_TRAD_AGG_STATE_PEN[],N$1,0),"ERROR")</f>
        <v>8</v>
      </c>
      <c r="O89" s="112">
        <f>IFERROR(VLOOKUP($B89,MMWR_TRAD_AGG_STATE_PEN[],O$1,0),"ERROR")</f>
        <v>1</v>
      </c>
      <c r="P89" s="114">
        <f t="shared" si="11"/>
        <v>0.125</v>
      </c>
      <c r="Q89" s="115">
        <f>IFERROR(VLOOKUP($B89,MMWR_TRAD_AGG_STATE_PEN[],Q$1,0),"ERROR")</f>
        <v>420</v>
      </c>
      <c r="R89" s="115">
        <f>IFERROR(VLOOKUP($B89,MMWR_TRAD_AGG_STATE_PEN[],R$1,0),"ERROR")</f>
        <v>34</v>
      </c>
      <c r="S89" s="115">
        <f>IFERROR(VLOOKUP($B89,MMWR_APP_STATE_PEN[],S$1,0),"ERROR")</f>
        <v>37</v>
      </c>
      <c r="T89" s="28"/>
    </row>
    <row r="90" spans="1:20" s="123" customFormat="1" x14ac:dyDescent="0.2">
      <c r="A90" s="28"/>
      <c r="B90" s="127" t="s">
        <v>422</v>
      </c>
      <c r="C90" s="109">
        <f>IFERROR(VLOOKUP($B90,MMWR_TRAD_AGG_STATE_PEN[],C$1,0),"ERROR")</f>
        <v>181</v>
      </c>
      <c r="D90" s="110">
        <f>IFERROR(VLOOKUP($B90,MMWR_TRAD_AGG_STATE_PEN[],D$1,0),"ERROR")</f>
        <v>66.729281768000007</v>
      </c>
      <c r="E90" s="111">
        <f>IFERROR(VLOOKUP($B90,MMWR_TRAD_AGG_STATE_PEN[],E$1,0),"ERROR")</f>
        <v>235</v>
      </c>
      <c r="F90" s="112">
        <f>IFERROR(VLOOKUP($B90,MMWR_TRAD_AGG_STATE_PEN[],F$1,0),"ERROR")</f>
        <v>5</v>
      </c>
      <c r="G90" s="113">
        <f t="shared" si="8"/>
        <v>2.1276595744680851E-2</v>
      </c>
      <c r="H90" s="111">
        <f>IFERROR(VLOOKUP($B90,MMWR_TRAD_AGG_STATE_PEN[],H$1,0),"ERROR")</f>
        <v>227</v>
      </c>
      <c r="I90" s="112">
        <f>IFERROR(VLOOKUP($B90,MMWR_TRAD_AGG_STATE_PEN[],I$1,0),"ERROR")</f>
        <v>11</v>
      </c>
      <c r="J90" s="114">
        <f t="shared" si="9"/>
        <v>4.8458149779735685E-2</v>
      </c>
      <c r="K90" s="111">
        <f>IFERROR(VLOOKUP($B90,MMWR_TRAD_AGG_STATE_PEN[],K$1,0),"ERROR")</f>
        <v>0</v>
      </c>
      <c r="L90" s="112">
        <f>IFERROR(VLOOKUP($B90,MMWR_TRAD_AGG_STATE_PEN[],L$1,0),"ERROR")</f>
        <v>0</v>
      </c>
      <c r="M90" s="114" t="str">
        <f t="shared" si="10"/>
        <v>0%</v>
      </c>
      <c r="N90" s="111">
        <f>IFERROR(VLOOKUP($B90,MMWR_TRAD_AGG_STATE_PEN[],N$1,0),"ERROR")</f>
        <v>6</v>
      </c>
      <c r="O90" s="112">
        <f>IFERROR(VLOOKUP($B90,MMWR_TRAD_AGG_STATE_PEN[],O$1,0),"ERROR")</f>
        <v>2</v>
      </c>
      <c r="P90" s="114">
        <f t="shared" si="11"/>
        <v>0.33333333333333331</v>
      </c>
      <c r="Q90" s="115">
        <f>IFERROR(VLOOKUP($B90,MMWR_TRAD_AGG_STATE_PEN[],Q$1,0),"ERROR")</f>
        <v>197</v>
      </c>
      <c r="R90" s="115">
        <f>IFERROR(VLOOKUP($B90,MMWR_TRAD_AGG_STATE_PEN[],R$1,0),"ERROR")</f>
        <v>33</v>
      </c>
      <c r="S90" s="115">
        <f>IFERROR(VLOOKUP($B90,MMWR_APP_STATE_PEN[],S$1,0),"ERROR")</f>
        <v>32</v>
      </c>
      <c r="T90" s="28"/>
    </row>
    <row r="91" spans="1:20" s="123" customFormat="1" x14ac:dyDescent="0.2">
      <c r="A91" s="28"/>
      <c r="B91" s="127" t="s">
        <v>395</v>
      </c>
      <c r="C91" s="109">
        <f>IFERROR(VLOOKUP($B91,MMWR_TRAD_AGG_STATE_PEN[],C$1,0),"ERROR")</f>
        <v>739</v>
      </c>
      <c r="D91" s="110">
        <f>IFERROR(VLOOKUP($B91,MMWR_TRAD_AGG_STATE_PEN[],D$1,0),"ERROR")</f>
        <v>66.6035182679</v>
      </c>
      <c r="E91" s="111">
        <f>IFERROR(VLOOKUP($B91,MMWR_TRAD_AGG_STATE_PEN[],E$1,0),"ERROR")</f>
        <v>1012</v>
      </c>
      <c r="F91" s="112">
        <f>IFERROR(VLOOKUP($B91,MMWR_TRAD_AGG_STATE_PEN[],F$1,0),"ERROR")</f>
        <v>107</v>
      </c>
      <c r="G91" s="113">
        <f t="shared" si="8"/>
        <v>0.10573122529644269</v>
      </c>
      <c r="H91" s="111">
        <f>IFERROR(VLOOKUP($B91,MMWR_TRAD_AGG_STATE_PEN[],H$1,0),"ERROR")</f>
        <v>912</v>
      </c>
      <c r="I91" s="112">
        <f>IFERROR(VLOOKUP($B91,MMWR_TRAD_AGG_STATE_PEN[],I$1,0),"ERROR")</f>
        <v>77</v>
      </c>
      <c r="J91" s="114">
        <f t="shared" si="9"/>
        <v>8.4429824561403508E-2</v>
      </c>
      <c r="K91" s="111">
        <f>IFERROR(VLOOKUP($B91,MMWR_TRAD_AGG_STATE_PEN[],K$1,0),"ERROR")</f>
        <v>1</v>
      </c>
      <c r="L91" s="112">
        <f>IFERROR(VLOOKUP($B91,MMWR_TRAD_AGG_STATE_PEN[],L$1,0),"ERROR")</f>
        <v>1</v>
      </c>
      <c r="M91" s="114">
        <f t="shared" si="10"/>
        <v>1</v>
      </c>
      <c r="N91" s="111">
        <f>IFERROR(VLOOKUP($B91,MMWR_TRAD_AGG_STATE_PEN[],N$1,0),"ERROR")</f>
        <v>77</v>
      </c>
      <c r="O91" s="112">
        <f>IFERROR(VLOOKUP($B91,MMWR_TRAD_AGG_STATE_PEN[],O$1,0),"ERROR")</f>
        <v>8</v>
      </c>
      <c r="P91" s="114">
        <f t="shared" si="11"/>
        <v>0.1038961038961039</v>
      </c>
      <c r="Q91" s="115">
        <f>IFERROR(VLOOKUP($B91,MMWR_TRAD_AGG_STATE_PEN[],Q$1,0),"ERROR")</f>
        <v>122</v>
      </c>
      <c r="R91" s="115">
        <f>IFERROR(VLOOKUP($B91,MMWR_TRAD_AGG_STATE_PEN[],R$1,0),"ERROR")</f>
        <v>102</v>
      </c>
      <c r="S91" s="115">
        <f>IFERROR(VLOOKUP($B91,MMWR_APP_STATE_PEN[],S$1,0),"ERROR")</f>
        <v>247</v>
      </c>
      <c r="T91" s="28"/>
    </row>
    <row r="92" spans="1:20" s="123" customFormat="1" x14ac:dyDescent="0.2">
      <c r="A92" s="28"/>
      <c r="B92" s="127" t="s">
        <v>401</v>
      </c>
      <c r="C92" s="109">
        <f>IFERROR(VLOOKUP($B92,MMWR_TRAD_AGG_STATE_PEN[],C$1,0),"ERROR")</f>
        <v>362</v>
      </c>
      <c r="D92" s="110">
        <f>IFERROR(VLOOKUP($B92,MMWR_TRAD_AGG_STATE_PEN[],D$1,0),"ERROR")</f>
        <v>72.411602209899996</v>
      </c>
      <c r="E92" s="111">
        <f>IFERROR(VLOOKUP($B92,MMWR_TRAD_AGG_STATE_PEN[],E$1,0),"ERROR")</f>
        <v>308</v>
      </c>
      <c r="F92" s="112">
        <f>IFERROR(VLOOKUP($B92,MMWR_TRAD_AGG_STATE_PEN[],F$1,0),"ERROR")</f>
        <v>4</v>
      </c>
      <c r="G92" s="113">
        <f t="shared" si="8"/>
        <v>1.2987012987012988E-2</v>
      </c>
      <c r="H92" s="111">
        <f>IFERROR(VLOOKUP($B92,MMWR_TRAD_AGG_STATE_PEN[],H$1,0),"ERROR")</f>
        <v>416</v>
      </c>
      <c r="I92" s="112">
        <f>IFERROR(VLOOKUP($B92,MMWR_TRAD_AGG_STATE_PEN[],I$1,0),"ERROR")</f>
        <v>15</v>
      </c>
      <c r="J92" s="114">
        <f t="shared" si="9"/>
        <v>3.6057692307692304E-2</v>
      </c>
      <c r="K92" s="111">
        <f>IFERROR(VLOOKUP($B92,MMWR_TRAD_AGG_STATE_PEN[],K$1,0),"ERROR")</f>
        <v>1</v>
      </c>
      <c r="L92" s="112">
        <f>IFERROR(VLOOKUP($B92,MMWR_TRAD_AGG_STATE_PEN[],L$1,0),"ERROR")</f>
        <v>1</v>
      </c>
      <c r="M92" s="114">
        <f t="shared" si="10"/>
        <v>1</v>
      </c>
      <c r="N92" s="111">
        <f>IFERROR(VLOOKUP($B92,MMWR_TRAD_AGG_STATE_PEN[],N$1,0),"ERROR")</f>
        <v>18</v>
      </c>
      <c r="O92" s="112">
        <f>IFERROR(VLOOKUP($B92,MMWR_TRAD_AGG_STATE_PEN[],O$1,0),"ERROR")</f>
        <v>4</v>
      </c>
      <c r="P92" s="114">
        <f t="shared" si="11"/>
        <v>0.22222222222222221</v>
      </c>
      <c r="Q92" s="115">
        <f>IFERROR(VLOOKUP($B92,MMWR_TRAD_AGG_STATE_PEN[],Q$1,0),"ERROR")</f>
        <v>866</v>
      </c>
      <c r="R92" s="115">
        <f>IFERROR(VLOOKUP($B92,MMWR_TRAD_AGG_STATE_PEN[],R$1,0),"ERROR")</f>
        <v>52</v>
      </c>
      <c r="S92" s="115">
        <f>IFERROR(VLOOKUP($B92,MMWR_APP_STATE_PEN[],S$1,0),"ERROR")</f>
        <v>33</v>
      </c>
      <c r="T92" s="28"/>
    </row>
    <row r="93" spans="1:20" s="123" customFormat="1" x14ac:dyDescent="0.2">
      <c r="A93" s="28"/>
      <c r="B93" s="127" t="s">
        <v>397</v>
      </c>
      <c r="C93" s="109">
        <f>IFERROR(VLOOKUP($B93,MMWR_TRAD_AGG_STATE_PEN[],C$1,0),"ERROR")</f>
        <v>669</v>
      </c>
      <c r="D93" s="110">
        <f>IFERROR(VLOOKUP($B93,MMWR_TRAD_AGG_STATE_PEN[],D$1,0),"ERROR")</f>
        <v>67.285500747399993</v>
      </c>
      <c r="E93" s="111">
        <f>IFERROR(VLOOKUP($B93,MMWR_TRAD_AGG_STATE_PEN[],E$1,0),"ERROR")</f>
        <v>669</v>
      </c>
      <c r="F93" s="112">
        <f>IFERROR(VLOOKUP($B93,MMWR_TRAD_AGG_STATE_PEN[],F$1,0),"ERROR")</f>
        <v>57</v>
      </c>
      <c r="G93" s="113">
        <f t="shared" si="8"/>
        <v>8.520179372197309E-2</v>
      </c>
      <c r="H93" s="111">
        <f>IFERROR(VLOOKUP($B93,MMWR_TRAD_AGG_STATE_PEN[],H$1,0),"ERROR")</f>
        <v>843</v>
      </c>
      <c r="I93" s="112">
        <f>IFERROR(VLOOKUP($B93,MMWR_TRAD_AGG_STATE_PEN[],I$1,0),"ERROR")</f>
        <v>56</v>
      </c>
      <c r="J93" s="114">
        <f t="shared" si="9"/>
        <v>6.6429418742585997E-2</v>
      </c>
      <c r="K93" s="111">
        <f>IFERROR(VLOOKUP($B93,MMWR_TRAD_AGG_STATE_PEN[],K$1,0),"ERROR")</f>
        <v>17</v>
      </c>
      <c r="L93" s="112">
        <f>IFERROR(VLOOKUP($B93,MMWR_TRAD_AGG_STATE_PEN[],L$1,0),"ERROR")</f>
        <v>9</v>
      </c>
      <c r="M93" s="114">
        <f t="shared" si="10"/>
        <v>0.52941176470588236</v>
      </c>
      <c r="N93" s="111">
        <f>IFERROR(VLOOKUP($B93,MMWR_TRAD_AGG_STATE_PEN[],N$1,0),"ERROR")</f>
        <v>48</v>
      </c>
      <c r="O93" s="112">
        <f>IFERROR(VLOOKUP($B93,MMWR_TRAD_AGG_STATE_PEN[],O$1,0),"ERROR")</f>
        <v>14</v>
      </c>
      <c r="P93" s="114">
        <f t="shared" si="11"/>
        <v>0.29166666666666669</v>
      </c>
      <c r="Q93" s="115">
        <f>IFERROR(VLOOKUP($B93,MMWR_TRAD_AGG_STATE_PEN[],Q$1,0),"ERROR")</f>
        <v>106</v>
      </c>
      <c r="R93" s="115">
        <f>IFERROR(VLOOKUP($B93,MMWR_TRAD_AGG_STATE_PEN[],R$1,0),"ERROR")</f>
        <v>58</v>
      </c>
      <c r="S93" s="115">
        <f>IFERROR(VLOOKUP($B93,MMWR_APP_STATE_PEN[],S$1,0),"ERROR")</f>
        <v>211</v>
      </c>
      <c r="T93" s="28"/>
    </row>
    <row r="94" spans="1:20" s="123" customFormat="1" x14ac:dyDescent="0.2">
      <c r="A94" s="28"/>
      <c r="B94" s="127" t="s">
        <v>400</v>
      </c>
      <c r="C94" s="109">
        <f>IFERROR(VLOOKUP($B94,MMWR_TRAD_AGG_STATE_PEN[],C$1,0),"ERROR")</f>
        <v>125</v>
      </c>
      <c r="D94" s="110">
        <f>IFERROR(VLOOKUP($B94,MMWR_TRAD_AGG_STATE_PEN[],D$1,0),"ERROR")</f>
        <v>59.911999999999999</v>
      </c>
      <c r="E94" s="111">
        <f>IFERROR(VLOOKUP($B94,MMWR_TRAD_AGG_STATE_PEN[],E$1,0),"ERROR")</f>
        <v>76</v>
      </c>
      <c r="F94" s="112">
        <f>IFERROR(VLOOKUP($B94,MMWR_TRAD_AGG_STATE_PEN[],F$1,0),"ERROR")</f>
        <v>1</v>
      </c>
      <c r="G94" s="113">
        <f t="shared" si="8"/>
        <v>1.3157894736842105E-2</v>
      </c>
      <c r="H94" s="111">
        <f>IFERROR(VLOOKUP($B94,MMWR_TRAD_AGG_STATE_PEN[],H$1,0),"ERROR")</f>
        <v>154</v>
      </c>
      <c r="I94" s="112">
        <f>IFERROR(VLOOKUP($B94,MMWR_TRAD_AGG_STATE_PEN[],I$1,0),"ERROR")</f>
        <v>3</v>
      </c>
      <c r="J94" s="114">
        <f t="shared" si="9"/>
        <v>1.948051948051948E-2</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0</v>
      </c>
      <c r="P94" s="114">
        <f t="shared" si="11"/>
        <v>0</v>
      </c>
      <c r="Q94" s="115">
        <f>IFERROR(VLOOKUP($B94,MMWR_TRAD_AGG_STATE_PEN[],Q$1,0),"ERROR")</f>
        <v>257</v>
      </c>
      <c r="R94" s="115">
        <f>IFERROR(VLOOKUP($B94,MMWR_TRAD_AGG_STATE_PEN[],R$1,0),"ERROR")</f>
        <v>19</v>
      </c>
      <c r="S94" s="115">
        <f>IFERROR(VLOOKUP($B94,MMWR_APP_STATE_PEN[],S$1,0),"ERROR")</f>
        <v>21</v>
      </c>
      <c r="T94" s="28"/>
    </row>
    <row r="95" spans="1:20" s="123" customFormat="1" x14ac:dyDescent="0.2">
      <c r="A95" s="28"/>
      <c r="B95" s="127" t="s">
        <v>419</v>
      </c>
      <c r="C95" s="109">
        <f>IFERROR(VLOOKUP($B95,MMWR_TRAD_AGG_STATE_PEN[],C$1,0),"ERROR")</f>
        <v>43</v>
      </c>
      <c r="D95" s="110">
        <f>IFERROR(VLOOKUP($B95,MMWR_TRAD_AGG_STATE_PEN[],D$1,0),"ERROR")</f>
        <v>68.302325581399998</v>
      </c>
      <c r="E95" s="111">
        <f>IFERROR(VLOOKUP($B95,MMWR_TRAD_AGG_STATE_PEN[],E$1,0),"ERROR")</f>
        <v>37</v>
      </c>
      <c r="F95" s="112">
        <f>IFERROR(VLOOKUP($B95,MMWR_TRAD_AGG_STATE_PEN[],F$1,0),"ERROR")</f>
        <v>1</v>
      </c>
      <c r="G95" s="113">
        <f t="shared" si="8"/>
        <v>2.7027027027027029E-2</v>
      </c>
      <c r="H95" s="111">
        <f>IFERROR(VLOOKUP($B95,MMWR_TRAD_AGG_STATE_PEN[],H$1,0),"ERROR")</f>
        <v>54</v>
      </c>
      <c r="I95" s="112">
        <f>IFERROR(VLOOKUP($B95,MMWR_TRAD_AGG_STATE_PEN[],I$1,0),"ERROR")</f>
        <v>1</v>
      </c>
      <c r="J95" s="114">
        <f t="shared" si="9"/>
        <v>1.8518518518518517E-2</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1</v>
      </c>
      <c r="P95" s="114">
        <f t="shared" si="11"/>
        <v>0.5</v>
      </c>
      <c r="Q95" s="115">
        <f>IFERROR(VLOOKUP($B95,MMWR_TRAD_AGG_STATE_PEN[],Q$1,0),"ERROR")</f>
        <v>74</v>
      </c>
      <c r="R95" s="115">
        <f>IFERROR(VLOOKUP($B95,MMWR_TRAD_AGG_STATE_PEN[],R$1,0),"ERROR")</f>
        <v>6</v>
      </c>
      <c r="S95" s="115">
        <f>IFERROR(VLOOKUP($B95,MMWR_APP_STATE_PEN[],S$1,0),"ERROR")</f>
        <v>4</v>
      </c>
      <c r="T95" s="28"/>
    </row>
    <row r="96" spans="1:20" s="123" customFormat="1" x14ac:dyDescent="0.2">
      <c r="A96" s="28"/>
      <c r="B96" s="127" t="s">
        <v>391</v>
      </c>
      <c r="C96" s="109">
        <f>IFERROR(VLOOKUP($B96,MMWR_TRAD_AGG_STATE_PEN[],C$1,0),"ERROR")</f>
        <v>813</v>
      </c>
      <c r="D96" s="110">
        <f>IFERROR(VLOOKUP($B96,MMWR_TRAD_AGG_STATE_PEN[],D$1,0),"ERROR")</f>
        <v>64.334563345600003</v>
      </c>
      <c r="E96" s="111">
        <f>IFERROR(VLOOKUP($B96,MMWR_TRAD_AGG_STATE_PEN[],E$1,0),"ERROR")</f>
        <v>1129</v>
      </c>
      <c r="F96" s="112">
        <f>IFERROR(VLOOKUP($B96,MMWR_TRAD_AGG_STATE_PEN[],F$1,0),"ERROR")</f>
        <v>129</v>
      </c>
      <c r="G96" s="113">
        <f t="shared" si="8"/>
        <v>0.11426040744021258</v>
      </c>
      <c r="H96" s="111">
        <f>IFERROR(VLOOKUP($B96,MMWR_TRAD_AGG_STATE_PEN[],H$1,0),"ERROR")</f>
        <v>1101</v>
      </c>
      <c r="I96" s="112">
        <f>IFERROR(VLOOKUP($B96,MMWR_TRAD_AGG_STATE_PEN[],I$1,0),"ERROR")</f>
        <v>95</v>
      </c>
      <c r="J96" s="114">
        <f t="shared" si="9"/>
        <v>8.6285195277020887E-2</v>
      </c>
      <c r="K96" s="111">
        <f>IFERROR(VLOOKUP($B96,MMWR_TRAD_AGG_STATE_PEN[],K$1,0),"ERROR")</f>
        <v>20</v>
      </c>
      <c r="L96" s="112">
        <f>IFERROR(VLOOKUP($B96,MMWR_TRAD_AGG_STATE_PEN[],L$1,0),"ERROR")</f>
        <v>4</v>
      </c>
      <c r="M96" s="114">
        <f t="shared" si="10"/>
        <v>0.2</v>
      </c>
      <c r="N96" s="111">
        <f>IFERROR(VLOOKUP($B96,MMWR_TRAD_AGG_STATE_PEN[],N$1,0),"ERROR")</f>
        <v>81</v>
      </c>
      <c r="O96" s="112">
        <f>IFERROR(VLOOKUP($B96,MMWR_TRAD_AGG_STATE_PEN[],O$1,0),"ERROR")</f>
        <v>18</v>
      </c>
      <c r="P96" s="114">
        <f t="shared" si="11"/>
        <v>0.22222222222222221</v>
      </c>
      <c r="Q96" s="115">
        <f>IFERROR(VLOOKUP($B96,MMWR_TRAD_AGG_STATE_PEN[],Q$1,0),"ERROR")</f>
        <v>126</v>
      </c>
      <c r="R96" s="115">
        <f>IFERROR(VLOOKUP($B96,MMWR_TRAD_AGG_STATE_PEN[],R$1,0),"ERROR")</f>
        <v>118</v>
      </c>
      <c r="S96" s="115">
        <f>IFERROR(VLOOKUP($B96,MMWR_APP_STATE_PEN[],S$1,0),"ERROR")</f>
        <v>312</v>
      </c>
      <c r="T96" s="28"/>
    </row>
    <row r="97" spans="1:20" s="123" customFormat="1" x14ac:dyDescent="0.2">
      <c r="A97" s="28"/>
      <c r="B97" s="127" t="s">
        <v>420</v>
      </c>
      <c r="C97" s="109">
        <f>IFERROR(VLOOKUP($B97,MMWR_TRAD_AGG_STATE_PEN[],C$1,0),"ERROR")</f>
        <v>73</v>
      </c>
      <c r="D97" s="110">
        <f>IFERROR(VLOOKUP($B97,MMWR_TRAD_AGG_STATE_PEN[],D$1,0),"ERROR")</f>
        <v>59.0684931507</v>
      </c>
      <c r="E97" s="111">
        <f>IFERROR(VLOOKUP($B97,MMWR_TRAD_AGG_STATE_PEN[],E$1,0),"ERROR")</f>
        <v>58</v>
      </c>
      <c r="F97" s="112">
        <f>IFERROR(VLOOKUP($B97,MMWR_TRAD_AGG_STATE_PEN[],F$1,0),"ERROR")</f>
        <v>1</v>
      </c>
      <c r="G97" s="113">
        <f t="shared" si="8"/>
        <v>1.7241379310344827E-2</v>
      </c>
      <c r="H97" s="111">
        <f>IFERROR(VLOOKUP($B97,MMWR_TRAD_AGG_STATE_PEN[],H$1,0),"ERROR")</f>
        <v>89</v>
      </c>
      <c r="I97" s="112">
        <f>IFERROR(VLOOKUP($B97,MMWR_TRAD_AGG_STATE_PEN[],I$1,0),"ERROR")</f>
        <v>5</v>
      </c>
      <c r="J97" s="114">
        <f t="shared" si="9"/>
        <v>5.6179775280898875E-2</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106</v>
      </c>
      <c r="R97" s="115">
        <f>IFERROR(VLOOKUP($B97,MMWR_TRAD_AGG_STATE_PEN[],R$1,0),"ERROR")</f>
        <v>4</v>
      </c>
      <c r="S97" s="115">
        <f>IFERROR(VLOOKUP($B97,MMWR_APP_STATE_PEN[],S$1,0),"ERROR")</f>
        <v>9</v>
      </c>
      <c r="T97" s="28"/>
    </row>
    <row r="98" spans="1:20" s="123" customFormat="1" x14ac:dyDescent="0.2">
      <c r="A98" s="28"/>
      <c r="B98" s="127" t="s">
        <v>396</v>
      </c>
      <c r="C98" s="109">
        <f>IFERROR(VLOOKUP($B98,MMWR_TRAD_AGG_STATE_PEN[],C$1,0),"ERROR")</f>
        <v>370</v>
      </c>
      <c r="D98" s="110">
        <f>IFERROR(VLOOKUP($B98,MMWR_TRAD_AGG_STATE_PEN[],D$1,0),"ERROR")</f>
        <v>68.305405405399995</v>
      </c>
      <c r="E98" s="111">
        <f>IFERROR(VLOOKUP($B98,MMWR_TRAD_AGG_STATE_PEN[],E$1,0),"ERROR")</f>
        <v>398</v>
      </c>
      <c r="F98" s="112">
        <f>IFERROR(VLOOKUP($B98,MMWR_TRAD_AGG_STATE_PEN[],F$1,0),"ERROR")</f>
        <v>34</v>
      </c>
      <c r="G98" s="113">
        <f t="shared" si="8"/>
        <v>8.5427135678391955E-2</v>
      </c>
      <c r="H98" s="111">
        <f>IFERROR(VLOOKUP($B98,MMWR_TRAD_AGG_STATE_PEN[],H$1,0),"ERROR")</f>
        <v>470</v>
      </c>
      <c r="I98" s="112">
        <f>IFERROR(VLOOKUP($B98,MMWR_TRAD_AGG_STATE_PEN[],I$1,0),"ERROR")</f>
        <v>35</v>
      </c>
      <c r="J98" s="114">
        <f t="shared" si="9"/>
        <v>7.4468085106382975E-2</v>
      </c>
      <c r="K98" s="111">
        <f>IFERROR(VLOOKUP($B98,MMWR_TRAD_AGG_STATE_PEN[],K$1,0),"ERROR")</f>
        <v>8</v>
      </c>
      <c r="L98" s="112">
        <f>IFERROR(VLOOKUP($B98,MMWR_TRAD_AGG_STATE_PEN[],L$1,0),"ERROR")</f>
        <v>8</v>
      </c>
      <c r="M98" s="114">
        <f t="shared" si="10"/>
        <v>1</v>
      </c>
      <c r="N98" s="111">
        <f>IFERROR(VLOOKUP($B98,MMWR_TRAD_AGG_STATE_PEN[],N$1,0),"ERROR")</f>
        <v>36</v>
      </c>
      <c r="O98" s="112">
        <f>IFERROR(VLOOKUP($B98,MMWR_TRAD_AGG_STATE_PEN[],O$1,0),"ERROR")</f>
        <v>7</v>
      </c>
      <c r="P98" s="114">
        <f t="shared" si="11"/>
        <v>0.19444444444444445</v>
      </c>
      <c r="Q98" s="115">
        <f>IFERROR(VLOOKUP($B98,MMWR_TRAD_AGG_STATE_PEN[],Q$1,0),"ERROR")</f>
        <v>76</v>
      </c>
      <c r="R98" s="115">
        <f>IFERROR(VLOOKUP($B98,MMWR_TRAD_AGG_STATE_PEN[],R$1,0),"ERROR")</f>
        <v>50</v>
      </c>
      <c r="S98" s="115">
        <f>IFERROR(VLOOKUP($B98,MMWR_APP_STATE_PEN[],S$1,0),"ERROR")</f>
        <v>100</v>
      </c>
      <c r="T98" s="28"/>
    </row>
    <row r="99" spans="1:20" s="123" customFormat="1" x14ac:dyDescent="0.2">
      <c r="A99" s="28"/>
      <c r="B99" s="126" t="s">
        <v>385</v>
      </c>
      <c r="C99" s="102">
        <f>IFERROR(VLOOKUP($B99,MMWR_TRAD_AGG_ST_DISTRICT_PEN[],C$1,0),"ERROR")</f>
        <v>3206</v>
      </c>
      <c r="D99" s="103">
        <f>IFERROR(VLOOKUP($B99,MMWR_TRAD_AGG_ST_DISTRICT_PEN[],D$1,0),"ERROR")</f>
        <v>61.807548346799997</v>
      </c>
      <c r="E99" s="102">
        <f>IFERROR(VLOOKUP($B99,MMWR_TRAD_AGG_ST_DISTRICT_PEN[],E$1,0),"ERROR")</f>
        <v>3333</v>
      </c>
      <c r="F99" s="102">
        <f>IFERROR(VLOOKUP($B99,MMWR_TRAD_AGG_ST_DISTRICT_PEN[],F$1,0),"ERROR")</f>
        <v>167</v>
      </c>
      <c r="G99" s="104">
        <f t="shared" si="8"/>
        <v>5.0105010501050103E-2</v>
      </c>
      <c r="H99" s="102">
        <f>IFERROR(VLOOKUP($B99,MMWR_TRAD_AGG_ST_DISTRICT_PEN[],H$1,0),"ERROR")</f>
        <v>4180</v>
      </c>
      <c r="I99" s="102">
        <f>IFERROR(VLOOKUP($B99,MMWR_TRAD_AGG_ST_DISTRICT_PEN[],I$1,0),"ERROR")</f>
        <v>285</v>
      </c>
      <c r="J99" s="104">
        <f t="shared" si="9"/>
        <v>6.8181818181818177E-2</v>
      </c>
      <c r="K99" s="102">
        <f>IFERROR(VLOOKUP($B99,MMWR_TRAD_AGG_ST_DISTRICT_PEN[],K$1,0),"ERROR")</f>
        <v>54</v>
      </c>
      <c r="L99" s="102">
        <f>IFERROR(VLOOKUP($B99,MMWR_TRAD_AGG_ST_DISTRICT_PEN[],L$1,0),"ERROR")</f>
        <v>49</v>
      </c>
      <c r="M99" s="104">
        <f t="shared" si="10"/>
        <v>0.90740740740740744</v>
      </c>
      <c r="N99" s="102">
        <f>IFERROR(VLOOKUP($B99,MMWR_TRAD_AGG_ST_DISTRICT_PEN[],N$1,0),"ERROR")</f>
        <v>251</v>
      </c>
      <c r="O99" s="102">
        <f>IFERROR(VLOOKUP($B99,MMWR_TRAD_AGG_ST_DISTRICT_PEN[],O$1,0),"ERROR")</f>
        <v>77</v>
      </c>
      <c r="P99" s="104">
        <f t="shared" si="11"/>
        <v>0.30677290836653387</v>
      </c>
      <c r="Q99" s="102">
        <f>IFERROR(VLOOKUP($B99,MMWR_TRAD_AGG_ST_DISTRICT_PEN[],Q$1,0),"ERROR")</f>
        <v>3515</v>
      </c>
      <c r="R99" s="106">
        <f>IFERROR(VLOOKUP($B99,MMWR_TRAD_AGG_ST_DISTRICT_PEN[],R$1,0),"ERROR")</f>
        <v>689</v>
      </c>
      <c r="S99" s="106">
        <f>IFERROR(VLOOKUP($B99,MMWR_APP_STATE_PEN[],S$1,0),"ERROR")</f>
        <v>1080</v>
      </c>
      <c r="T99" s="28"/>
    </row>
    <row r="100" spans="1:20" s="123" customFormat="1" x14ac:dyDescent="0.2">
      <c r="A100" s="28"/>
      <c r="B100" s="127" t="s">
        <v>411</v>
      </c>
      <c r="C100" s="109">
        <f>IFERROR(VLOOKUP($B100,MMWR_TRAD_AGG_STATE_PEN[],C$1,0),"ERROR")</f>
        <v>318</v>
      </c>
      <c r="D100" s="110">
        <f>IFERROR(VLOOKUP($B100,MMWR_TRAD_AGG_STATE_PEN[],D$1,0),"ERROR")</f>
        <v>65.116352201300003</v>
      </c>
      <c r="E100" s="111">
        <f>IFERROR(VLOOKUP($B100,MMWR_TRAD_AGG_STATE_PEN[],E$1,0),"ERROR")</f>
        <v>259</v>
      </c>
      <c r="F100" s="112">
        <f>IFERROR(VLOOKUP($B100,MMWR_TRAD_AGG_STATE_PEN[],F$1,0),"ERROR")</f>
        <v>26</v>
      </c>
      <c r="G100" s="113">
        <f t="shared" si="8"/>
        <v>0.10038610038610038</v>
      </c>
      <c r="H100" s="111">
        <f>IFERROR(VLOOKUP($B100,MMWR_TRAD_AGG_STATE_PEN[],H$1,0),"ERROR")</f>
        <v>392</v>
      </c>
      <c r="I100" s="112">
        <f>IFERROR(VLOOKUP($B100,MMWR_TRAD_AGG_STATE_PEN[],I$1,0),"ERROR")</f>
        <v>25</v>
      </c>
      <c r="J100" s="114">
        <f t="shared" si="9"/>
        <v>6.3775510204081634E-2</v>
      </c>
      <c r="K100" s="111">
        <f>IFERROR(VLOOKUP($B100,MMWR_TRAD_AGG_STATE_PEN[],K$1,0),"ERROR")</f>
        <v>5</v>
      </c>
      <c r="L100" s="112">
        <f>IFERROR(VLOOKUP($B100,MMWR_TRAD_AGG_STATE_PEN[],L$1,0),"ERROR")</f>
        <v>4</v>
      </c>
      <c r="M100" s="114">
        <f t="shared" si="10"/>
        <v>0.8</v>
      </c>
      <c r="N100" s="111">
        <f>IFERROR(VLOOKUP($B100,MMWR_TRAD_AGG_STATE_PEN[],N$1,0),"ERROR")</f>
        <v>33</v>
      </c>
      <c r="O100" s="112">
        <f>IFERROR(VLOOKUP($B100,MMWR_TRAD_AGG_STATE_PEN[],O$1,0),"ERROR")</f>
        <v>7</v>
      </c>
      <c r="P100" s="114">
        <f t="shared" si="11"/>
        <v>0.21212121212121213</v>
      </c>
      <c r="Q100" s="115">
        <f>IFERROR(VLOOKUP($B100,MMWR_TRAD_AGG_STATE_PEN[],Q$1,0),"ERROR")</f>
        <v>80</v>
      </c>
      <c r="R100" s="115">
        <f>IFERROR(VLOOKUP($B100,MMWR_TRAD_AGG_STATE_PEN[],R$1,0),"ERROR")</f>
        <v>29</v>
      </c>
      <c r="S100" s="115">
        <f>IFERROR(VLOOKUP($B100,MMWR_APP_STATE_PEN[],S$1,0),"ERROR")</f>
        <v>150</v>
      </c>
      <c r="T100" s="28"/>
    </row>
    <row r="101" spans="1:20" s="123" customFormat="1" x14ac:dyDescent="0.2">
      <c r="A101" s="28"/>
      <c r="B101" s="127" t="s">
        <v>403</v>
      </c>
      <c r="C101" s="109">
        <f>IFERROR(VLOOKUP($B101,MMWR_TRAD_AGG_STATE_PEN[],C$1,0),"ERROR")</f>
        <v>221</v>
      </c>
      <c r="D101" s="110">
        <f>IFERROR(VLOOKUP($B101,MMWR_TRAD_AGG_STATE_PEN[],D$1,0),"ERROR")</f>
        <v>57.995475113099999</v>
      </c>
      <c r="E101" s="111">
        <f>IFERROR(VLOOKUP($B101,MMWR_TRAD_AGG_STATE_PEN[],E$1,0),"ERROR")</f>
        <v>244</v>
      </c>
      <c r="F101" s="112">
        <f>IFERROR(VLOOKUP($B101,MMWR_TRAD_AGG_STATE_PEN[],F$1,0),"ERROR")</f>
        <v>7</v>
      </c>
      <c r="G101" s="113">
        <f t="shared" ref="G101:G127" si="12">IFERROR(F101/E101,"0%")</f>
        <v>2.8688524590163935E-2</v>
      </c>
      <c r="H101" s="111">
        <f>IFERROR(VLOOKUP($B101,MMWR_TRAD_AGG_STATE_PEN[],H$1,0),"ERROR")</f>
        <v>326</v>
      </c>
      <c r="I101" s="112">
        <f>IFERROR(VLOOKUP($B101,MMWR_TRAD_AGG_STATE_PEN[],I$1,0),"ERROR")</f>
        <v>57</v>
      </c>
      <c r="J101" s="114">
        <f t="shared" ref="J101:J127" si="13">IFERROR(I101/H101,"0%")</f>
        <v>0.17484662576687116</v>
      </c>
      <c r="K101" s="111">
        <f>IFERROR(VLOOKUP($B101,MMWR_TRAD_AGG_STATE_PEN[],K$1,0),"ERROR")</f>
        <v>4</v>
      </c>
      <c r="L101" s="112">
        <f>IFERROR(VLOOKUP($B101,MMWR_TRAD_AGG_STATE_PEN[],L$1,0),"ERROR")</f>
        <v>1</v>
      </c>
      <c r="M101" s="114">
        <f t="shared" ref="M101:M127" si="14">IFERROR(L101/K101,"0%")</f>
        <v>0.25</v>
      </c>
      <c r="N101" s="111">
        <f>IFERROR(VLOOKUP($B101,MMWR_TRAD_AGG_STATE_PEN[],N$1,0),"ERROR")</f>
        <v>17</v>
      </c>
      <c r="O101" s="112">
        <f>IFERROR(VLOOKUP($B101,MMWR_TRAD_AGG_STATE_PEN[],O$1,0),"ERROR")</f>
        <v>7</v>
      </c>
      <c r="P101" s="114">
        <f t="shared" ref="P101:P127" si="15">IFERROR(O101/N101,"0%")</f>
        <v>0.41176470588235292</v>
      </c>
      <c r="Q101" s="115">
        <f>IFERROR(VLOOKUP($B101,MMWR_TRAD_AGG_STATE_PEN[],Q$1,0),"ERROR")</f>
        <v>443</v>
      </c>
      <c r="R101" s="115">
        <f>IFERROR(VLOOKUP($B101,MMWR_TRAD_AGG_STATE_PEN[],R$1,0),"ERROR")</f>
        <v>57</v>
      </c>
      <c r="S101" s="115">
        <f>IFERROR(VLOOKUP($B101,MMWR_APP_STATE_PEN[],S$1,0),"ERROR")</f>
        <v>68</v>
      </c>
      <c r="T101" s="28"/>
    </row>
    <row r="102" spans="1:20" s="123" customFormat="1" x14ac:dyDescent="0.2">
      <c r="A102" s="28"/>
      <c r="B102" s="127" t="s">
        <v>387</v>
      </c>
      <c r="C102" s="109">
        <f>IFERROR(VLOOKUP($B102,MMWR_TRAD_AGG_STATE_PEN[],C$1,0),"ERROR")</f>
        <v>556</v>
      </c>
      <c r="D102" s="110">
        <f>IFERROR(VLOOKUP($B102,MMWR_TRAD_AGG_STATE_PEN[],D$1,0),"ERROR")</f>
        <v>65.744604316500002</v>
      </c>
      <c r="E102" s="111">
        <f>IFERROR(VLOOKUP($B102,MMWR_TRAD_AGG_STATE_PEN[],E$1,0),"ERROR")</f>
        <v>494</v>
      </c>
      <c r="F102" s="112">
        <f>IFERROR(VLOOKUP($B102,MMWR_TRAD_AGG_STATE_PEN[],F$1,0),"ERROR")</f>
        <v>39</v>
      </c>
      <c r="G102" s="113">
        <f t="shared" si="12"/>
        <v>7.8947368421052627E-2</v>
      </c>
      <c r="H102" s="111">
        <f>IFERROR(VLOOKUP($B102,MMWR_TRAD_AGG_STATE_PEN[],H$1,0),"ERROR")</f>
        <v>667</v>
      </c>
      <c r="I102" s="112">
        <f>IFERROR(VLOOKUP($B102,MMWR_TRAD_AGG_STATE_PEN[],I$1,0),"ERROR")</f>
        <v>49</v>
      </c>
      <c r="J102" s="114">
        <f t="shared" si="13"/>
        <v>7.3463268365817097E-2</v>
      </c>
      <c r="K102" s="111">
        <f>IFERROR(VLOOKUP($B102,MMWR_TRAD_AGG_STATE_PEN[],K$1,0),"ERROR")</f>
        <v>3</v>
      </c>
      <c r="L102" s="112">
        <f>IFERROR(VLOOKUP($B102,MMWR_TRAD_AGG_STATE_PEN[],L$1,0),"ERROR")</f>
        <v>2</v>
      </c>
      <c r="M102" s="114">
        <f t="shared" si="14"/>
        <v>0.66666666666666663</v>
      </c>
      <c r="N102" s="111">
        <f>IFERROR(VLOOKUP($B102,MMWR_TRAD_AGG_STATE_PEN[],N$1,0),"ERROR")</f>
        <v>38</v>
      </c>
      <c r="O102" s="112">
        <f>IFERROR(VLOOKUP($B102,MMWR_TRAD_AGG_STATE_PEN[],O$1,0),"ERROR")</f>
        <v>12</v>
      </c>
      <c r="P102" s="114">
        <f t="shared" si="15"/>
        <v>0.31578947368421051</v>
      </c>
      <c r="Q102" s="115">
        <f>IFERROR(VLOOKUP($B102,MMWR_TRAD_AGG_STATE_PEN[],Q$1,0),"ERROR")</f>
        <v>89</v>
      </c>
      <c r="R102" s="115">
        <f>IFERROR(VLOOKUP($B102,MMWR_TRAD_AGG_STATE_PEN[],R$1,0),"ERROR")</f>
        <v>79</v>
      </c>
      <c r="S102" s="115">
        <f>IFERROR(VLOOKUP($B102,MMWR_APP_STATE_PEN[],S$1,0),"ERROR")</f>
        <v>186</v>
      </c>
      <c r="T102" s="28"/>
    </row>
    <row r="103" spans="1:20" s="123" customFormat="1" x14ac:dyDescent="0.2">
      <c r="A103" s="28"/>
      <c r="B103" s="127" t="s">
        <v>389</v>
      </c>
      <c r="C103" s="109">
        <f>IFERROR(VLOOKUP($B103,MMWR_TRAD_AGG_STATE_PEN[],C$1,0),"ERROR")</f>
        <v>342</v>
      </c>
      <c r="D103" s="110">
        <f>IFERROR(VLOOKUP($B103,MMWR_TRAD_AGG_STATE_PEN[],D$1,0),"ERROR")</f>
        <v>67.438596491200002</v>
      </c>
      <c r="E103" s="111">
        <f>IFERROR(VLOOKUP($B103,MMWR_TRAD_AGG_STATE_PEN[],E$1,0),"ERROR")</f>
        <v>304</v>
      </c>
      <c r="F103" s="112">
        <f>IFERROR(VLOOKUP($B103,MMWR_TRAD_AGG_STATE_PEN[],F$1,0),"ERROR")</f>
        <v>23</v>
      </c>
      <c r="G103" s="113">
        <f t="shared" si="12"/>
        <v>7.5657894736842105E-2</v>
      </c>
      <c r="H103" s="111">
        <f>IFERROR(VLOOKUP($B103,MMWR_TRAD_AGG_STATE_PEN[],H$1,0),"ERROR")</f>
        <v>417</v>
      </c>
      <c r="I103" s="112">
        <f>IFERROR(VLOOKUP($B103,MMWR_TRAD_AGG_STATE_PEN[],I$1,0),"ERROR")</f>
        <v>51</v>
      </c>
      <c r="J103" s="114">
        <f t="shared" si="13"/>
        <v>0.1223021582733813</v>
      </c>
      <c r="K103" s="111">
        <f>IFERROR(VLOOKUP($B103,MMWR_TRAD_AGG_STATE_PEN[],K$1,0),"ERROR")</f>
        <v>17</v>
      </c>
      <c r="L103" s="112">
        <f>IFERROR(VLOOKUP($B103,MMWR_TRAD_AGG_STATE_PEN[],L$1,0),"ERROR")</f>
        <v>17</v>
      </c>
      <c r="M103" s="114">
        <f t="shared" si="14"/>
        <v>1</v>
      </c>
      <c r="N103" s="111">
        <f>IFERROR(VLOOKUP($B103,MMWR_TRAD_AGG_STATE_PEN[],N$1,0),"ERROR")</f>
        <v>44</v>
      </c>
      <c r="O103" s="112">
        <f>IFERROR(VLOOKUP($B103,MMWR_TRAD_AGG_STATE_PEN[],O$1,0),"ERROR")</f>
        <v>8</v>
      </c>
      <c r="P103" s="114">
        <f t="shared" si="15"/>
        <v>0.18181818181818182</v>
      </c>
      <c r="Q103" s="115">
        <f>IFERROR(VLOOKUP($B103,MMWR_TRAD_AGG_STATE_PEN[],Q$1,0),"ERROR")</f>
        <v>63</v>
      </c>
      <c r="R103" s="115">
        <f>IFERROR(VLOOKUP($B103,MMWR_TRAD_AGG_STATE_PEN[],R$1,0),"ERROR")</f>
        <v>29</v>
      </c>
      <c r="S103" s="115">
        <f>IFERROR(VLOOKUP($B103,MMWR_APP_STATE_PEN[],S$1,0),"ERROR")</f>
        <v>164</v>
      </c>
      <c r="T103" s="28"/>
    </row>
    <row r="104" spans="1:20" s="123" customFormat="1" x14ac:dyDescent="0.2">
      <c r="A104" s="28"/>
      <c r="B104" s="127" t="s">
        <v>418</v>
      </c>
      <c r="C104" s="109">
        <f>IFERROR(VLOOKUP($B104,MMWR_TRAD_AGG_STATE_PEN[],C$1,0),"ERROR")</f>
        <v>65</v>
      </c>
      <c r="D104" s="110">
        <f>IFERROR(VLOOKUP($B104,MMWR_TRAD_AGG_STATE_PEN[],D$1,0),"ERROR")</f>
        <v>54.753846153799998</v>
      </c>
      <c r="E104" s="111">
        <f>IFERROR(VLOOKUP($B104,MMWR_TRAD_AGG_STATE_PEN[],E$1,0),"ERROR")</f>
        <v>86</v>
      </c>
      <c r="F104" s="112">
        <f>IFERROR(VLOOKUP($B104,MMWR_TRAD_AGG_STATE_PEN[],F$1,0),"ERROR")</f>
        <v>2</v>
      </c>
      <c r="G104" s="113">
        <f t="shared" si="12"/>
        <v>2.3255813953488372E-2</v>
      </c>
      <c r="H104" s="111">
        <f>IFERROR(VLOOKUP($B104,MMWR_TRAD_AGG_STATE_PEN[],H$1,0),"ERROR")</f>
        <v>83</v>
      </c>
      <c r="I104" s="112">
        <f>IFERROR(VLOOKUP($B104,MMWR_TRAD_AGG_STATE_PEN[],I$1,0),"ERROR")</f>
        <v>4</v>
      </c>
      <c r="J104" s="114">
        <f t="shared" si="13"/>
        <v>4.8192771084337352E-2</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0</v>
      </c>
      <c r="P104" s="114">
        <f t="shared" si="15"/>
        <v>0</v>
      </c>
      <c r="Q104" s="115">
        <f>IFERROR(VLOOKUP($B104,MMWR_TRAD_AGG_STATE_PEN[],Q$1,0),"ERROR")</f>
        <v>138</v>
      </c>
      <c r="R104" s="115">
        <f>IFERROR(VLOOKUP($B104,MMWR_TRAD_AGG_STATE_PEN[],R$1,0),"ERROR")</f>
        <v>17</v>
      </c>
      <c r="S104" s="115">
        <f>IFERROR(VLOOKUP($B104,MMWR_APP_STATE_PEN[],S$1,0),"ERROR")</f>
        <v>4</v>
      </c>
      <c r="T104" s="28"/>
    </row>
    <row r="105" spans="1:20" s="123" customFormat="1" x14ac:dyDescent="0.2">
      <c r="A105" s="28"/>
      <c r="B105" s="127" t="s">
        <v>412</v>
      </c>
      <c r="C105" s="109">
        <f>IFERROR(VLOOKUP($B105,MMWR_TRAD_AGG_STATE_PEN[],C$1,0),"ERROR")</f>
        <v>295</v>
      </c>
      <c r="D105" s="110">
        <f>IFERROR(VLOOKUP($B105,MMWR_TRAD_AGG_STATE_PEN[],D$1,0),"ERROR")</f>
        <v>56.671186440699998</v>
      </c>
      <c r="E105" s="111">
        <f>IFERROR(VLOOKUP($B105,MMWR_TRAD_AGG_STATE_PEN[],E$1,0),"ERROR")</f>
        <v>271</v>
      </c>
      <c r="F105" s="112">
        <f>IFERROR(VLOOKUP($B105,MMWR_TRAD_AGG_STATE_PEN[],F$1,0),"ERROR")</f>
        <v>9</v>
      </c>
      <c r="G105" s="113">
        <f t="shared" si="12"/>
        <v>3.3210332103321034E-2</v>
      </c>
      <c r="H105" s="111">
        <f>IFERROR(VLOOKUP($B105,MMWR_TRAD_AGG_STATE_PEN[],H$1,0),"ERROR")</f>
        <v>378</v>
      </c>
      <c r="I105" s="112">
        <f>IFERROR(VLOOKUP($B105,MMWR_TRAD_AGG_STATE_PEN[],I$1,0),"ERROR")</f>
        <v>7</v>
      </c>
      <c r="J105" s="114">
        <f t="shared" si="13"/>
        <v>1.8518518518518517E-2</v>
      </c>
      <c r="K105" s="111">
        <f>IFERROR(VLOOKUP($B105,MMWR_TRAD_AGG_STATE_PEN[],K$1,0),"ERROR")</f>
        <v>2</v>
      </c>
      <c r="L105" s="112">
        <f>IFERROR(VLOOKUP($B105,MMWR_TRAD_AGG_STATE_PEN[],L$1,0),"ERROR")</f>
        <v>2</v>
      </c>
      <c r="M105" s="114">
        <f t="shared" si="14"/>
        <v>1</v>
      </c>
      <c r="N105" s="111">
        <f>IFERROR(VLOOKUP($B105,MMWR_TRAD_AGG_STATE_PEN[],N$1,0),"ERROR")</f>
        <v>19</v>
      </c>
      <c r="O105" s="112">
        <f>IFERROR(VLOOKUP($B105,MMWR_TRAD_AGG_STATE_PEN[],O$1,0),"ERROR")</f>
        <v>4</v>
      </c>
      <c r="P105" s="114">
        <f t="shared" si="15"/>
        <v>0.21052631578947367</v>
      </c>
      <c r="Q105" s="115">
        <f>IFERROR(VLOOKUP($B105,MMWR_TRAD_AGG_STATE_PEN[],Q$1,0),"ERROR")</f>
        <v>706</v>
      </c>
      <c r="R105" s="115">
        <f>IFERROR(VLOOKUP($B105,MMWR_TRAD_AGG_STATE_PEN[],R$1,0),"ERROR")</f>
        <v>61</v>
      </c>
      <c r="S105" s="115">
        <f>IFERROR(VLOOKUP($B105,MMWR_APP_STATE_PEN[],S$1,0),"ERROR")</f>
        <v>93</v>
      </c>
      <c r="T105" s="28"/>
    </row>
    <row r="106" spans="1:20" s="123" customFormat="1" x14ac:dyDescent="0.2">
      <c r="A106" s="28"/>
      <c r="B106" s="127" t="s">
        <v>410</v>
      </c>
      <c r="C106" s="109">
        <f>IFERROR(VLOOKUP($B106,MMWR_TRAD_AGG_STATE_PEN[],C$1,0),"ERROR")</f>
        <v>1283</v>
      </c>
      <c r="D106" s="110">
        <f>IFERROR(VLOOKUP($B106,MMWR_TRAD_AGG_STATE_PEN[],D$1,0),"ERROR")</f>
        <v>59.888542478600002</v>
      </c>
      <c r="E106" s="111">
        <f>IFERROR(VLOOKUP($B106,MMWR_TRAD_AGG_STATE_PEN[],E$1,0),"ERROR")</f>
        <v>1484</v>
      </c>
      <c r="F106" s="112">
        <f>IFERROR(VLOOKUP($B106,MMWR_TRAD_AGG_STATE_PEN[],F$1,0),"ERROR")</f>
        <v>52</v>
      </c>
      <c r="G106" s="113">
        <f t="shared" si="12"/>
        <v>3.5040431266846361E-2</v>
      </c>
      <c r="H106" s="111">
        <f>IFERROR(VLOOKUP($B106,MMWR_TRAD_AGG_STATE_PEN[],H$1,0),"ERROR")</f>
        <v>1737</v>
      </c>
      <c r="I106" s="112">
        <f>IFERROR(VLOOKUP($B106,MMWR_TRAD_AGG_STATE_PEN[],I$1,0),"ERROR")</f>
        <v>71</v>
      </c>
      <c r="J106" s="114">
        <f t="shared" si="13"/>
        <v>4.0875071963154867E-2</v>
      </c>
      <c r="K106" s="111">
        <f>IFERROR(VLOOKUP($B106,MMWR_TRAD_AGG_STATE_PEN[],K$1,0),"ERROR")</f>
        <v>23</v>
      </c>
      <c r="L106" s="112">
        <f>IFERROR(VLOOKUP($B106,MMWR_TRAD_AGG_STATE_PEN[],L$1,0),"ERROR")</f>
        <v>23</v>
      </c>
      <c r="M106" s="114">
        <f t="shared" si="14"/>
        <v>1</v>
      </c>
      <c r="N106" s="111">
        <f>IFERROR(VLOOKUP($B106,MMWR_TRAD_AGG_STATE_PEN[],N$1,0),"ERROR")</f>
        <v>89</v>
      </c>
      <c r="O106" s="112">
        <f>IFERROR(VLOOKUP($B106,MMWR_TRAD_AGG_STATE_PEN[],O$1,0),"ERROR")</f>
        <v>37</v>
      </c>
      <c r="P106" s="114">
        <f t="shared" si="15"/>
        <v>0.4157303370786517</v>
      </c>
      <c r="Q106" s="115">
        <f>IFERROR(VLOOKUP($B106,MMWR_TRAD_AGG_STATE_PEN[],Q$1,0),"ERROR")</f>
        <v>1731</v>
      </c>
      <c r="R106" s="115">
        <f>IFERROR(VLOOKUP($B106,MMWR_TRAD_AGG_STATE_PEN[],R$1,0),"ERROR")</f>
        <v>389</v>
      </c>
      <c r="S106" s="115">
        <f>IFERROR(VLOOKUP($B106,MMWR_APP_STATE_PEN[],S$1,0),"ERROR")</f>
        <v>392</v>
      </c>
      <c r="T106" s="28"/>
    </row>
    <row r="107" spans="1:20" s="123" customFormat="1" x14ac:dyDescent="0.2">
      <c r="A107" s="28"/>
      <c r="B107" s="127" t="s">
        <v>406</v>
      </c>
      <c r="C107" s="109">
        <f>IFERROR(VLOOKUP($B107,MMWR_TRAD_AGG_STATE_PEN[],C$1,0),"ERROR")</f>
        <v>107</v>
      </c>
      <c r="D107" s="110">
        <f>IFERROR(VLOOKUP($B107,MMWR_TRAD_AGG_STATE_PEN[],D$1,0),"ERROR")</f>
        <v>61.981308411199997</v>
      </c>
      <c r="E107" s="111">
        <f>IFERROR(VLOOKUP($B107,MMWR_TRAD_AGG_STATE_PEN[],E$1,0),"ERROR")</f>
        <v>162</v>
      </c>
      <c r="F107" s="112">
        <f>IFERROR(VLOOKUP($B107,MMWR_TRAD_AGG_STATE_PEN[],F$1,0),"ERROR")</f>
        <v>8</v>
      </c>
      <c r="G107" s="113">
        <f t="shared" si="12"/>
        <v>4.9382716049382713E-2</v>
      </c>
      <c r="H107" s="111">
        <f>IFERROR(VLOOKUP($B107,MMWR_TRAD_AGG_STATE_PEN[],H$1,0),"ERROR")</f>
        <v>141</v>
      </c>
      <c r="I107" s="112">
        <f>IFERROR(VLOOKUP($B107,MMWR_TRAD_AGG_STATE_PEN[],I$1,0),"ERROR")</f>
        <v>10</v>
      </c>
      <c r="J107" s="114">
        <f t="shared" si="13"/>
        <v>7.0921985815602842E-2</v>
      </c>
      <c r="K107" s="111">
        <f>IFERROR(VLOOKUP($B107,MMWR_TRAD_AGG_STATE_PEN[],K$1,0),"ERROR")</f>
        <v>0</v>
      </c>
      <c r="L107" s="112">
        <f>IFERROR(VLOOKUP($B107,MMWR_TRAD_AGG_STATE_PEN[],L$1,0),"ERROR")</f>
        <v>0</v>
      </c>
      <c r="M107" s="114" t="str">
        <f t="shared" si="14"/>
        <v>0%</v>
      </c>
      <c r="N107" s="111">
        <f>IFERROR(VLOOKUP($B107,MMWR_TRAD_AGG_STATE_PEN[],N$1,0),"ERROR")</f>
        <v>6</v>
      </c>
      <c r="O107" s="112">
        <f>IFERROR(VLOOKUP($B107,MMWR_TRAD_AGG_STATE_PEN[],O$1,0),"ERROR")</f>
        <v>1</v>
      </c>
      <c r="P107" s="114">
        <f t="shared" si="15"/>
        <v>0.16666666666666666</v>
      </c>
      <c r="Q107" s="115">
        <f>IFERROR(VLOOKUP($B107,MMWR_TRAD_AGG_STATE_PEN[],Q$1,0),"ERROR")</f>
        <v>184</v>
      </c>
      <c r="R107" s="115">
        <f>IFERROR(VLOOKUP($B107,MMWR_TRAD_AGG_STATE_PEN[],R$1,0),"ERROR")</f>
        <v>23</v>
      </c>
      <c r="S107" s="115">
        <f>IFERROR(VLOOKUP($B107,MMWR_APP_STATE_PEN[],S$1,0),"ERROR")</f>
        <v>19</v>
      </c>
      <c r="T107" s="28"/>
    </row>
    <row r="108" spans="1:20" s="123" customFormat="1" x14ac:dyDescent="0.2">
      <c r="A108" s="28"/>
      <c r="B108" s="127" t="s">
        <v>421</v>
      </c>
      <c r="C108" s="109">
        <f>IFERROR(VLOOKUP($B108,MMWR_TRAD_AGG_STATE_PEN[],C$1,0),"ERROR")</f>
        <v>19</v>
      </c>
      <c r="D108" s="110">
        <f>IFERROR(VLOOKUP($B108,MMWR_TRAD_AGG_STATE_PEN[],D$1,0),"ERROR")</f>
        <v>66.684210526300006</v>
      </c>
      <c r="E108" s="111">
        <f>IFERROR(VLOOKUP($B108,MMWR_TRAD_AGG_STATE_PEN[],E$1,0),"ERROR")</f>
        <v>29</v>
      </c>
      <c r="F108" s="112">
        <f>IFERROR(VLOOKUP($B108,MMWR_TRAD_AGG_STATE_PEN[],F$1,0),"ERROR")</f>
        <v>1</v>
      </c>
      <c r="G108" s="113">
        <f t="shared" si="12"/>
        <v>3.4482758620689655E-2</v>
      </c>
      <c r="H108" s="111">
        <f>IFERROR(VLOOKUP($B108,MMWR_TRAD_AGG_STATE_PEN[],H$1,0),"ERROR")</f>
        <v>39</v>
      </c>
      <c r="I108" s="112">
        <f>IFERROR(VLOOKUP($B108,MMWR_TRAD_AGG_STATE_PEN[],I$1,0),"ERROR")</f>
        <v>11</v>
      </c>
      <c r="J108" s="114">
        <f t="shared" si="13"/>
        <v>0.28205128205128205</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1</v>
      </c>
      <c r="P108" s="114">
        <f t="shared" si="15"/>
        <v>0.5</v>
      </c>
      <c r="Q108" s="115">
        <f>IFERROR(VLOOKUP($B108,MMWR_TRAD_AGG_STATE_PEN[],Q$1,0),"ERROR")</f>
        <v>81</v>
      </c>
      <c r="R108" s="115">
        <f>IFERROR(VLOOKUP($B108,MMWR_TRAD_AGG_STATE_PEN[],R$1,0),"ERROR")</f>
        <v>5</v>
      </c>
      <c r="S108" s="115">
        <f>IFERROR(VLOOKUP($B108,MMWR_APP_STATE_PEN[],S$1,0),"ERROR")</f>
        <v>4</v>
      </c>
      <c r="T108" s="28"/>
    </row>
    <row r="109" spans="1:20" s="123" customFormat="1" x14ac:dyDescent="0.2">
      <c r="A109" s="28"/>
      <c r="B109" s="126" t="s">
        <v>404</v>
      </c>
      <c r="C109" s="102">
        <f>IFERROR(VLOOKUP($B109,MMWR_TRAD_AGG_ST_DISTRICT_PEN[],C$1,0),"ERROR")</f>
        <v>2674</v>
      </c>
      <c r="D109" s="103">
        <f>IFERROR(VLOOKUP($B109,MMWR_TRAD_AGG_ST_DISTRICT_PEN[],D$1,0),"ERROR")</f>
        <v>60.601720269300003</v>
      </c>
      <c r="E109" s="102">
        <f>IFERROR(VLOOKUP($B109,MMWR_TRAD_AGG_ST_DISTRICT_PEN[],E$1,0),"ERROR")</f>
        <v>3369</v>
      </c>
      <c r="F109" s="102">
        <f>IFERROR(VLOOKUP($B109,MMWR_TRAD_AGG_ST_DISTRICT_PEN[],F$1,0),"ERROR")</f>
        <v>124</v>
      </c>
      <c r="G109" s="104">
        <f t="shared" si="12"/>
        <v>3.6806173938854263E-2</v>
      </c>
      <c r="H109" s="102">
        <f>IFERROR(VLOOKUP($B109,MMWR_TRAD_AGG_ST_DISTRICT_PEN[],H$1,0),"ERROR")</f>
        <v>3678</v>
      </c>
      <c r="I109" s="102">
        <f>IFERROR(VLOOKUP($B109,MMWR_TRAD_AGG_ST_DISTRICT_PEN[],I$1,0),"ERROR")</f>
        <v>392</v>
      </c>
      <c r="J109" s="104">
        <f t="shared" si="13"/>
        <v>0.10657966286025014</v>
      </c>
      <c r="K109" s="102">
        <f>IFERROR(VLOOKUP($B109,MMWR_TRAD_AGG_ST_DISTRICT_PEN[],K$1,0),"ERROR")</f>
        <v>103</v>
      </c>
      <c r="L109" s="102">
        <f>IFERROR(VLOOKUP($B109,MMWR_TRAD_AGG_ST_DISTRICT_PEN[],L$1,0),"ERROR")</f>
        <v>78</v>
      </c>
      <c r="M109" s="104">
        <f t="shared" si="14"/>
        <v>0.75728155339805825</v>
      </c>
      <c r="N109" s="102">
        <f>IFERROR(VLOOKUP($B109,MMWR_TRAD_AGG_ST_DISTRICT_PEN[],N$1,0),"ERROR")</f>
        <v>158</v>
      </c>
      <c r="O109" s="102">
        <f>IFERROR(VLOOKUP($B109,MMWR_TRAD_AGG_ST_DISTRICT_PEN[],O$1,0),"ERROR")</f>
        <v>62</v>
      </c>
      <c r="P109" s="104">
        <f t="shared" si="15"/>
        <v>0.39240506329113922</v>
      </c>
      <c r="Q109" s="102">
        <f>IFERROR(VLOOKUP($B109,MMWR_TRAD_AGG_ST_DISTRICT_PEN[],Q$1,0),"ERROR")</f>
        <v>3939</v>
      </c>
      <c r="R109" s="106">
        <f>IFERROR(VLOOKUP($B109,MMWR_TRAD_AGG_ST_DISTRICT_PEN[],R$1,0),"ERROR")</f>
        <v>753</v>
      </c>
      <c r="S109" s="106">
        <f>IFERROR(VLOOKUP($B109,MMWR_APP_STATE_PEN[],S$1,0),"ERROR")</f>
        <v>626</v>
      </c>
      <c r="T109" s="28"/>
    </row>
    <row r="110" spans="1:20" s="123" customFormat="1" x14ac:dyDescent="0.2">
      <c r="A110" s="28"/>
      <c r="B110" s="127" t="s">
        <v>424</v>
      </c>
      <c r="C110" s="109">
        <f>IFERROR(VLOOKUP($B110,MMWR_TRAD_AGG_STATE_PEN[],C$1,0),"ERROR")</f>
        <v>17</v>
      </c>
      <c r="D110" s="110">
        <f>IFERROR(VLOOKUP($B110,MMWR_TRAD_AGG_STATE_PEN[],D$1,0),"ERROR")</f>
        <v>81</v>
      </c>
      <c r="E110" s="111">
        <f>IFERROR(VLOOKUP($B110,MMWR_TRAD_AGG_STATE_PEN[],E$1,0),"ERROR")</f>
        <v>20</v>
      </c>
      <c r="F110" s="112">
        <f>IFERROR(VLOOKUP($B110,MMWR_TRAD_AGG_STATE_PEN[],F$1,0),"ERROR")</f>
        <v>0</v>
      </c>
      <c r="G110" s="113">
        <f t="shared" si="12"/>
        <v>0</v>
      </c>
      <c r="H110" s="111">
        <f>IFERROR(VLOOKUP($B110,MMWR_TRAD_AGG_STATE_PEN[],H$1,0),"ERROR")</f>
        <v>30</v>
      </c>
      <c r="I110" s="112">
        <f>IFERROR(VLOOKUP($B110,MMWR_TRAD_AGG_STATE_PEN[],I$1,0),"ERROR")</f>
        <v>5</v>
      </c>
      <c r="J110" s="114">
        <f t="shared" si="13"/>
        <v>0.16666666666666666</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47</v>
      </c>
      <c r="R110" s="115">
        <f>IFERROR(VLOOKUP($B110,MMWR_TRAD_AGG_STATE_PEN[],R$1,0),"ERROR")</f>
        <v>8</v>
      </c>
      <c r="S110" s="115">
        <f>IFERROR(VLOOKUP($B110,MMWR_APP_STATE_PEN[],S$1,0),"ERROR")</f>
        <v>5</v>
      </c>
      <c r="T110" s="28"/>
    </row>
    <row r="111" spans="1:20" s="123" customFormat="1" x14ac:dyDescent="0.2">
      <c r="A111" s="28"/>
      <c r="B111" s="127" t="s">
        <v>426</v>
      </c>
      <c r="C111" s="109">
        <f>IFERROR(VLOOKUP($B111,MMWR_TRAD_AGG_STATE_PEN[],C$1,0),"ERROR")</f>
        <v>337</v>
      </c>
      <c r="D111" s="110">
        <f>IFERROR(VLOOKUP($B111,MMWR_TRAD_AGG_STATE_PEN[],D$1,0),"ERROR")</f>
        <v>63.109792284900003</v>
      </c>
      <c r="E111" s="111">
        <f>IFERROR(VLOOKUP($B111,MMWR_TRAD_AGG_STATE_PEN[],E$1,0),"ERROR")</f>
        <v>409</v>
      </c>
      <c r="F111" s="112">
        <f>IFERROR(VLOOKUP($B111,MMWR_TRAD_AGG_STATE_PEN[],F$1,0),"ERROR")</f>
        <v>16</v>
      </c>
      <c r="G111" s="113">
        <f t="shared" si="12"/>
        <v>3.9119804400977995E-2</v>
      </c>
      <c r="H111" s="111">
        <f>IFERROR(VLOOKUP($B111,MMWR_TRAD_AGG_STATE_PEN[],H$1,0),"ERROR")</f>
        <v>448</v>
      </c>
      <c r="I111" s="112">
        <f>IFERROR(VLOOKUP($B111,MMWR_TRAD_AGG_STATE_PEN[],I$1,0),"ERROR")</f>
        <v>48</v>
      </c>
      <c r="J111" s="114">
        <f t="shared" si="13"/>
        <v>0.10714285714285714</v>
      </c>
      <c r="K111" s="111">
        <f>IFERROR(VLOOKUP($B111,MMWR_TRAD_AGG_STATE_PEN[],K$1,0),"ERROR")</f>
        <v>1</v>
      </c>
      <c r="L111" s="112">
        <f>IFERROR(VLOOKUP($B111,MMWR_TRAD_AGG_STATE_PEN[],L$1,0),"ERROR")</f>
        <v>1</v>
      </c>
      <c r="M111" s="114">
        <f t="shared" si="14"/>
        <v>1</v>
      </c>
      <c r="N111" s="111">
        <f>IFERROR(VLOOKUP($B111,MMWR_TRAD_AGG_STATE_PEN[],N$1,0),"ERROR")</f>
        <v>13</v>
      </c>
      <c r="O111" s="112">
        <f>IFERROR(VLOOKUP($B111,MMWR_TRAD_AGG_STATE_PEN[],O$1,0),"ERROR")</f>
        <v>3</v>
      </c>
      <c r="P111" s="114">
        <f t="shared" si="15"/>
        <v>0.23076923076923078</v>
      </c>
      <c r="Q111" s="115">
        <f>IFERROR(VLOOKUP($B111,MMWR_TRAD_AGG_STATE_PEN[],Q$1,0),"ERROR")</f>
        <v>462</v>
      </c>
      <c r="R111" s="115">
        <f>IFERROR(VLOOKUP($B111,MMWR_TRAD_AGG_STATE_PEN[],R$1,0),"ERROR")</f>
        <v>101</v>
      </c>
      <c r="S111" s="115">
        <f>IFERROR(VLOOKUP($B111,MMWR_APP_STATE_PEN[],S$1,0),"ERROR")</f>
        <v>88</v>
      </c>
      <c r="T111" s="28"/>
    </row>
    <row r="112" spans="1:20" s="123" customFormat="1" x14ac:dyDescent="0.2">
      <c r="A112" s="28"/>
      <c r="B112" s="127" t="s">
        <v>407</v>
      </c>
      <c r="C112" s="109">
        <f>IFERROR(VLOOKUP($B112,MMWR_TRAD_AGG_STATE_PEN[],C$1,0),"ERROR")</f>
        <v>1415</v>
      </c>
      <c r="D112" s="110">
        <f>IFERROR(VLOOKUP($B112,MMWR_TRAD_AGG_STATE_PEN[],D$1,0),"ERROR")</f>
        <v>60.756890459399997</v>
      </c>
      <c r="E112" s="111">
        <f>IFERROR(VLOOKUP($B112,MMWR_TRAD_AGG_STATE_PEN[],E$1,0),"ERROR")</f>
        <v>1825</v>
      </c>
      <c r="F112" s="112">
        <f>IFERROR(VLOOKUP($B112,MMWR_TRAD_AGG_STATE_PEN[],F$1,0),"ERROR")</f>
        <v>65</v>
      </c>
      <c r="G112" s="113">
        <f t="shared" si="12"/>
        <v>3.5616438356164383E-2</v>
      </c>
      <c r="H112" s="111">
        <f>IFERROR(VLOOKUP($B112,MMWR_TRAD_AGG_STATE_PEN[],H$1,0),"ERROR")</f>
        <v>1925</v>
      </c>
      <c r="I112" s="112">
        <f>IFERROR(VLOOKUP($B112,MMWR_TRAD_AGG_STATE_PEN[],I$1,0),"ERROR")</f>
        <v>192</v>
      </c>
      <c r="J112" s="114">
        <f t="shared" si="13"/>
        <v>9.974025974025974E-2</v>
      </c>
      <c r="K112" s="111">
        <f>IFERROR(VLOOKUP($B112,MMWR_TRAD_AGG_STATE_PEN[],K$1,0),"ERROR")</f>
        <v>91</v>
      </c>
      <c r="L112" s="112">
        <f>IFERROR(VLOOKUP($B112,MMWR_TRAD_AGG_STATE_PEN[],L$1,0),"ERROR")</f>
        <v>66</v>
      </c>
      <c r="M112" s="114">
        <f t="shared" si="14"/>
        <v>0.72527472527472525</v>
      </c>
      <c r="N112" s="111">
        <f>IFERROR(VLOOKUP($B112,MMWR_TRAD_AGG_STATE_PEN[],N$1,0),"ERROR")</f>
        <v>86</v>
      </c>
      <c r="O112" s="112">
        <f>IFERROR(VLOOKUP($B112,MMWR_TRAD_AGG_STATE_PEN[],O$1,0),"ERROR")</f>
        <v>32</v>
      </c>
      <c r="P112" s="114">
        <f t="shared" si="15"/>
        <v>0.37209302325581395</v>
      </c>
      <c r="Q112" s="115">
        <f>IFERROR(VLOOKUP($B112,MMWR_TRAD_AGG_STATE_PEN[],Q$1,0),"ERROR")</f>
        <v>1683</v>
      </c>
      <c r="R112" s="115">
        <f>IFERROR(VLOOKUP($B112,MMWR_TRAD_AGG_STATE_PEN[],R$1,0),"ERROR")</f>
        <v>380</v>
      </c>
      <c r="S112" s="115">
        <f>IFERROR(VLOOKUP($B112,MMWR_APP_STATE_PEN[],S$1,0),"ERROR")</f>
        <v>344</v>
      </c>
      <c r="T112" s="28"/>
    </row>
    <row r="113" spans="1:20" s="123" customFormat="1" x14ac:dyDescent="0.2">
      <c r="A113" s="28"/>
      <c r="B113" s="127" t="s">
        <v>428</v>
      </c>
      <c r="C113" s="109">
        <f>IFERROR(VLOOKUP($B113,MMWR_TRAD_AGG_STATE_PEN[],C$1,0),"ERROR")</f>
        <v>32</v>
      </c>
      <c r="D113" s="110">
        <f>IFERROR(VLOOKUP($B113,MMWR_TRAD_AGG_STATE_PEN[],D$1,0),"ERROR")</f>
        <v>56.65625</v>
      </c>
      <c r="E113" s="111">
        <f>IFERROR(VLOOKUP($B113,MMWR_TRAD_AGG_STATE_PEN[],E$1,0),"ERROR")</f>
        <v>21</v>
      </c>
      <c r="F113" s="112">
        <f>IFERROR(VLOOKUP($B113,MMWR_TRAD_AGG_STATE_PEN[],F$1,0),"ERROR")</f>
        <v>2</v>
      </c>
      <c r="G113" s="113">
        <f t="shared" si="12"/>
        <v>9.5238095238095233E-2</v>
      </c>
      <c r="H113" s="111">
        <f>IFERROR(VLOOKUP($B113,MMWR_TRAD_AGG_STATE_PEN[],H$1,0),"ERROR")</f>
        <v>44</v>
      </c>
      <c r="I113" s="112">
        <f>IFERROR(VLOOKUP($B113,MMWR_TRAD_AGG_STATE_PEN[],I$1,0),"ERROR")</f>
        <v>6</v>
      </c>
      <c r="J113" s="114">
        <f t="shared" si="13"/>
        <v>0.13636363636363635</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78</v>
      </c>
      <c r="R113" s="115">
        <f>IFERROR(VLOOKUP($B113,MMWR_TRAD_AGG_STATE_PEN[],R$1,0),"ERROR")</f>
        <v>12</v>
      </c>
      <c r="S113" s="115">
        <f>IFERROR(VLOOKUP($B113,MMWR_APP_STATE_PEN[],S$1,0),"ERROR")</f>
        <v>13</v>
      </c>
      <c r="T113" s="28"/>
    </row>
    <row r="114" spans="1:20" s="123" customFormat="1" x14ac:dyDescent="0.2">
      <c r="A114" s="28"/>
      <c r="B114" s="127" t="s">
        <v>408</v>
      </c>
      <c r="C114" s="109">
        <f>IFERROR(VLOOKUP($B114,MMWR_TRAD_AGG_STATE_PEN[],C$1,0),"ERROR")</f>
        <v>89</v>
      </c>
      <c r="D114" s="110">
        <f>IFERROR(VLOOKUP($B114,MMWR_TRAD_AGG_STATE_PEN[],D$1,0),"ERROR")</f>
        <v>55.044943820199997</v>
      </c>
      <c r="E114" s="111">
        <f>IFERROR(VLOOKUP($B114,MMWR_TRAD_AGG_STATE_PEN[],E$1,0),"ERROR")</f>
        <v>107</v>
      </c>
      <c r="F114" s="112">
        <f>IFERROR(VLOOKUP($B114,MMWR_TRAD_AGG_STATE_PEN[],F$1,0),"ERROR")</f>
        <v>1</v>
      </c>
      <c r="G114" s="113">
        <f t="shared" si="12"/>
        <v>9.3457943925233638E-3</v>
      </c>
      <c r="H114" s="111">
        <f>IFERROR(VLOOKUP($B114,MMWR_TRAD_AGG_STATE_PEN[],H$1,0),"ERROR")</f>
        <v>116</v>
      </c>
      <c r="I114" s="112">
        <f>IFERROR(VLOOKUP($B114,MMWR_TRAD_AGG_STATE_PEN[],I$1,0),"ERROR")</f>
        <v>10</v>
      </c>
      <c r="J114" s="114">
        <f t="shared" si="13"/>
        <v>8.6206896551724144E-2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130</v>
      </c>
      <c r="R114" s="115">
        <f>IFERROR(VLOOKUP($B114,MMWR_TRAD_AGG_STATE_PEN[],R$1,0),"ERROR")</f>
        <v>17</v>
      </c>
      <c r="S114" s="115">
        <f>IFERROR(VLOOKUP($B114,MMWR_APP_STATE_PEN[],S$1,0),"ERROR")</f>
        <v>8</v>
      </c>
      <c r="T114" s="28"/>
    </row>
    <row r="115" spans="1:20" s="123" customFormat="1" x14ac:dyDescent="0.2">
      <c r="A115" s="28"/>
      <c r="B115" s="127" t="s">
        <v>413</v>
      </c>
      <c r="C115" s="109">
        <f>IFERROR(VLOOKUP($B115,MMWR_TRAD_AGG_STATE_PEN[],C$1,0),"ERROR")</f>
        <v>144</v>
      </c>
      <c r="D115" s="110">
        <f>IFERROR(VLOOKUP($B115,MMWR_TRAD_AGG_STATE_PEN[],D$1,0),"ERROR")</f>
        <v>57.895833333299997</v>
      </c>
      <c r="E115" s="111">
        <f>IFERROR(VLOOKUP($B115,MMWR_TRAD_AGG_STATE_PEN[],E$1,0),"ERROR")</f>
        <v>182</v>
      </c>
      <c r="F115" s="112">
        <f>IFERROR(VLOOKUP($B115,MMWR_TRAD_AGG_STATE_PEN[],F$1,0),"ERROR")</f>
        <v>6</v>
      </c>
      <c r="G115" s="113">
        <f t="shared" si="12"/>
        <v>3.2967032967032968E-2</v>
      </c>
      <c r="H115" s="111">
        <f>IFERROR(VLOOKUP($B115,MMWR_TRAD_AGG_STATE_PEN[],H$1,0),"ERROR")</f>
        <v>192</v>
      </c>
      <c r="I115" s="112">
        <f>IFERROR(VLOOKUP($B115,MMWR_TRAD_AGG_STATE_PEN[],I$1,0),"ERROR")</f>
        <v>18</v>
      </c>
      <c r="J115" s="114">
        <f t="shared" si="13"/>
        <v>9.375E-2</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6</v>
      </c>
      <c r="P115" s="114">
        <f t="shared" si="15"/>
        <v>0.6</v>
      </c>
      <c r="Q115" s="115">
        <f>IFERROR(VLOOKUP($B115,MMWR_TRAD_AGG_STATE_PEN[],Q$1,0),"ERROR")</f>
        <v>191</v>
      </c>
      <c r="R115" s="115">
        <f>IFERROR(VLOOKUP($B115,MMWR_TRAD_AGG_STATE_PEN[],R$1,0),"ERROR")</f>
        <v>44</v>
      </c>
      <c r="S115" s="115">
        <f>IFERROR(VLOOKUP($B115,MMWR_APP_STATE_PEN[],S$1,0),"ERROR")</f>
        <v>34</v>
      </c>
      <c r="T115" s="28"/>
    </row>
    <row r="116" spans="1:20" s="123" customFormat="1" x14ac:dyDescent="0.2">
      <c r="A116" s="28"/>
      <c r="B116" s="127" t="s">
        <v>405</v>
      </c>
      <c r="C116" s="109">
        <f>IFERROR(VLOOKUP($B116,MMWR_TRAD_AGG_STATE_PEN[],C$1,0),"ERROR")</f>
        <v>106</v>
      </c>
      <c r="D116" s="110">
        <f>IFERROR(VLOOKUP($B116,MMWR_TRAD_AGG_STATE_PEN[],D$1,0),"ERROR")</f>
        <v>49.320754717</v>
      </c>
      <c r="E116" s="111">
        <f>IFERROR(VLOOKUP($B116,MMWR_TRAD_AGG_STATE_PEN[],E$1,0),"ERROR")</f>
        <v>149</v>
      </c>
      <c r="F116" s="112">
        <f>IFERROR(VLOOKUP($B116,MMWR_TRAD_AGG_STATE_PEN[],F$1,0),"ERROR")</f>
        <v>3</v>
      </c>
      <c r="G116" s="113">
        <f t="shared" si="12"/>
        <v>2.0134228187919462E-2</v>
      </c>
      <c r="H116" s="111">
        <f>IFERROR(VLOOKUP($B116,MMWR_TRAD_AGG_STATE_PEN[],H$1,0),"ERROR")</f>
        <v>153</v>
      </c>
      <c r="I116" s="112">
        <f>IFERROR(VLOOKUP($B116,MMWR_TRAD_AGG_STATE_PEN[],I$1,0),"ERROR")</f>
        <v>22</v>
      </c>
      <c r="J116" s="114">
        <f t="shared" si="13"/>
        <v>0.1437908496732026</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2</v>
      </c>
      <c r="P116" s="114">
        <f t="shared" si="15"/>
        <v>0.2857142857142857</v>
      </c>
      <c r="Q116" s="115">
        <f>IFERROR(VLOOKUP($B116,MMWR_TRAD_AGG_STATE_PEN[],Q$1,0),"ERROR")</f>
        <v>308</v>
      </c>
      <c r="R116" s="115">
        <f>IFERROR(VLOOKUP($B116,MMWR_TRAD_AGG_STATE_PEN[],R$1,0),"ERROR")</f>
        <v>25</v>
      </c>
      <c r="S116" s="115">
        <f>IFERROR(VLOOKUP($B116,MMWR_APP_STATE_PEN[],S$1,0),"ERROR")</f>
        <v>26</v>
      </c>
      <c r="T116" s="28"/>
    </row>
    <row r="117" spans="1:20" s="123" customFormat="1" x14ac:dyDescent="0.2">
      <c r="A117" s="28"/>
      <c r="B117" s="127" t="s">
        <v>409</v>
      </c>
      <c r="C117" s="109">
        <f>IFERROR(VLOOKUP($B117,MMWR_TRAD_AGG_STATE_PEN[],C$1,0),"ERROR")</f>
        <v>255</v>
      </c>
      <c r="D117" s="110">
        <f>IFERROR(VLOOKUP($B117,MMWR_TRAD_AGG_STATE_PEN[],D$1,0),"ERROR")</f>
        <v>64.886274509800003</v>
      </c>
      <c r="E117" s="111">
        <f>IFERROR(VLOOKUP($B117,MMWR_TRAD_AGG_STATE_PEN[],E$1,0),"ERROR")</f>
        <v>261</v>
      </c>
      <c r="F117" s="112">
        <f>IFERROR(VLOOKUP($B117,MMWR_TRAD_AGG_STATE_PEN[],F$1,0),"ERROR")</f>
        <v>12</v>
      </c>
      <c r="G117" s="113">
        <f t="shared" si="12"/>
        <v>4.5977011494252873E-2</v>
      </c>
      <c r="H117" s="111">
        <f>IFERROR(VLOOKUP($B117,MMWR_TRAD_AGG_STATE_PEN[],H$1,0),"ERROR")</f>
        <v>352</v>
      </c>
      <c r="I117" s="112">
        <f>IFERROR(VLOOKUP($B117,MMWR_TRAD_AGG_STATE_PEN[],I$1,0),"ERROR")</f>
        <v>34</v>
      </c>
      <c r="J117" s="114">
        <f t="shared" si="13"/>
        <v>9.6590909090909088E-2</v>
      </c>
      <c r="K117" s="111">
        <f>IFERROR(VLOOKUP($B117,MMWR_TRAD_AGG_STATE_PEN[],K$1,0),"ERROR")</f>
        <v>8</v>
      </c>
      <c r="L117" s="112">
        <f>IFERROR(VLOOKUP($B117,MMWR_TRAD_AGG_STATE_PEN[],L$1,0),"ERROR")</f>
        <v>8</v>
      </c>
      <c r="M117" s="114">
        <f t="shared" si="14"/>
        <v>1</v>
      </c>
      <c r="N117" s="111">
        <f>IFERROR(VLOOKUP($B117,MMWR_TRAD_AGG_STATE_PEN[],N$1,0),"ERROR")</f>
        <v>13</v>
      </c>
      <c r="O117" s="112">
        <f>IFERROR(VLOOKUP($B117,MMWR_TRAD_AGG_STATE_PEN[],O$1,0),"ERROR")</f>
        <v>5</v>
      </c>
      <c r="P117" s="114">
        <f t="shared" si="15"/>
        <v>0.38461538461538464</v>
      </c>
      <c r="Q117" s="115">
        <f>IFERROR(VLOOKUP($B117,MMWR_TRAD_AGG_STATE_PEN[],Q$1,0),"ERROR")</f>
        <v>459</v>
      </c>
      <c r="R117" s="115">
        <f>IFERROR(VLOOKUP($B117,MMWR_TRAD_AGG_STATE_PEN[],R$1,0),"ERROR")</f>
        <v>64</v>
      </c>
      <c r="S117" s="115">
        <f>IFERROR(VLOOKUP($B117,MMWR_APP_STATE_PEN[],S$1,0),"ERROR")</f>
        <v>35</v>
      </c>
      <c r="T117" s="28"/>
    </row>
    <row r="118" spans="1:20" s="123" customFormat="1" x14ac:dyDescent="0.2">
      <c r="A118" s="28"/>
      <c r="B118" s="127" t="s">
        <v>80</v>
      </c>
      <c r="C118" s="109">
        <f>IFERROR(VLOOKUP($B118,MMWR_TRAD_AGG_STATE_PEN[],C$1,0),"ERROR")</f>
        <v>279</v>
      </c>
      <c r="D118" s="110">
        <f>IFERROR(VLOOKUP($B118,MMWR_TRAD_AGG_STATE_PEN[],D$1,0),"ERROR")</f>
        <v>59.534050179200001</v>
      </c>
      <c r="E118" s="111">
        <f>IFERROR(VLOOKUP($B118,MMWR_TRAD_AGG_STATE_PEN[],E$1,0),"ERROR")</f>
        <v>395</v>
      </c>
      <c r="F118" s="112">
        <f>IFERROR(VLOOKUP($B118,MMWR_TRAD_AGG_STATE_PEN[],F$1,0),"ERROR")</f>
        <v>19</v>
      </c>
      <c r="G118" s="113">
        <f t="shared" si="12"/>
        <v>4.810126582278481E-2</v>
      </c>
      <c r="H118" s="111">
        <f>IFERROR(VLOOKUP($B118,MMWR_TRAD_AGG_STATE_PEN[],H$1,0),"ERROR")</f>
        <v>418</v>
      </c>
      <c r="I118" s="112">
        <f>IFERROR(VLOOKUP($B118,MMWR_TRAD_AGG_STATE_PEN[],I$1,0),"ERROR")</f>
        <v>57</v>
      </c>
      <c r="J118" s="114">
        <f t="shared" si="13"/>
        <v>0.13636363636363635</v>
      </c>
      <c r="K118" s="111">
        <f>IFERROR(VLOOKUP($B118,MMWR_TRAD_AGG_STATE_PEN[],K$1,0),"ERROR")</f>
        <v>1</v>
      </c>
      <c r="L118" s="112">
        <f>IFERROR(VLOOKUP($B118,MMWR_TRAD_AGG_STATE_PEN[],L$1,0),"ERROR")</f>
        <v>1</v>
      </c>
      <c r="M118" s="114">
        <f t="shared" si="14"/>
        <v>1</v>
      </c>
      <c r="N118" s="111">
        <f>IFERROR(VLOOKUP($B118,MMWR_TRAD_AGG_STATE_PEN[],N$1,0),"ERROR")</f>
        <v>24</v>
      </c>
      <c r="O118" s="112">
        <f>IFERROR(VLOOKUP($B118,MMWR_TRAD_AGG_STATE_PEN[],O$1,0),"ERROR")</f>
        <v>12</v>
      </c>
      <c r="P118" s="114">
        <f t="shared" si="15"/>
        <v>0.5</v>
      </c>
      <c r="Q118" s="115">
        <f>IFERROR(VLOOKUP($B118,MMWR_TRAD_AGG_STATE_PEN[],Q$1,0),"ERROR")</f>
        <v>581</v>
      </c>
      <c r="R118" s="115">
        <f>IFERROR(VLOOKUP($B118,MMWR_TRAD_AGG_STATE_PEN[],R$1,0),"ERROR")</f>
        <v>102</v>
      </c>
      <c r="S118" s="115">
        <f>IFERROR(VLOOKUP($B118,MMWR_APP_STATE_PEN[],S$1,0),"ERROR")</f>
        <v>73</v>
      </c>
      <c r="T118" s="28"/>
    </row>
    <row r="119" spans="1:20" s="123" customFormat="1" x14ac:dyDescent="0.2">
      <c r="A119" s="28"/>
      <c r="B119" s="126" t="s">
        <v>380</v>
      </c>
      <c r="C119" s="102">
        <f>IFERROR(VLOOKUP($B119,MMWR_TRAD_AGG_ST_DISTRICT_PEN[],C$1,0),"ERROR")</f>
        <v>8727</v>
      </c>
      <c r="D119" s="103">
        <f>IFERROR(VLOOKUP($B119,MMWR_TRAD_AGG_ST_DISTRICT_PEN[],D$1,0),"ERROR")</f>
        <v>92.656812192000004</v>
      </c>
      <c r="E119" s="102">
        <f>IFERROR(VLOOKUP($B119,MMWR_TRAD_AGG_ST_DISTRICT_PEN[],E$1,0),"ERROR")</f>
        <v>9033</v>
      </c>
      <c r="F119" s="102">
        <f>IFERROR(VLOOKUP($B119,MMWR_TRAD_AGG_ST_DISTRICT_PEN[],F$1,0),"ERROR")</f>
        <v>1545</v>
      </c>
      <c r="G119" s="104">
        <f t="shared" si="12"/>
        <v>0.17103952175357023</v>
      </c>
      <c r="H119" s="102">
        <f>IFERROR(VLOOKUP($B119,MMWR_TRAD_AGG_ST_DISTRICT_PEN[],H$1,0),"ERROR")</f>
        <v>10659</v>
      </c>
      <c r="I119" s="102">
        <f>IFERROR(VLOOKUP($B119,MMWR_TRAD_AGG_ST_DISTRICT_PEN[],I$1,0),"ERROR")</f>
        <v>2453</v>
      </c>
      <c r="J119" s="104">
        <f t="shared" si="13"/>
        <v>0.23013415892672859</v>
      </c>
      <c r="K119" s="102">
        <f>IFERROR(VLOOKUP($B119,MMWR_TRAD_AGG_ST_DISTRICT_PEN[],K$1,0),"ERROR")</f>
        <v>92</v>
      </c>
      <c r="L119" s="102">
        <f>IFERROR(VLOOKUP($B119,MMWR_TRAD_AGG_ST_DISTRICT_PEN[],L$1,0),"ERROR")</f>
        <v>80</v>
      </c>
      <c r="M119" s="104">
        <f t="shared" si="14"/>
        <v>0.86956521739130432</v>
      </c>
      <c r="N119" s="102">
        <f>IFERROR(VLOOKUP($B119,MMWR_TRAD_AGG_ST_DISTRICT_PEN[],N$1,0),"ERROR")</f>
        <v>672</v>
      </c>
      <c r="O119" s="102">
        <f>IFERROR(VLOOKUP($B119,MMWR_TRAD_AGG_ST_DISTRICT_PEN[],O$1,0),"ERROR")</f>
        <v>152</v>
      </c>
      <c r="P119" s="104">
        <f t="shared" si="15"/>
        <v>0.22619047619047619</v>
      </c>
      <c r="Q119" s="102">
        <f>IFERROR(VLOOKUP($B119,MMWR_TRAD_AGG_ST_DISTRICT_PEN[],Q$1,0),"ERROR")</f>
        <v>1232</v>
      </c>
      <c r="R119" s="106">
        <f>IFERROR(VLOOKUP($B119,MMWR_TRAD_AGG_ST_DISTRICT_PEN[],R$1,0),"ERROR")</f>
        <v>1779</v>
      </c>
      <c r="S119" s="106">
        <f>IFERROR(VLOOKUP($B119,MMWR_APP_STATE_PEN[],S$1,0),"ERROR")</f>
        <v>1655</v>
      </c>
      <c r="T119" s="28"/>
    </row>
    <row r="120" spans="1:20" s="123" customFormat="1" x14ac:dyDescent="0.2">
      <c r="A120" s="28"/>
      <c r="B120" s="127" t="s">
        <v>388</v>
      </c>
      <c r="C120" s="109">
        <f>IFERROR(VLOOKUP($B120,MMWR_TRAD_AGG_STATE_PEN[],C$1,0),"ERROR")</f>
        <v>1048</v>
      </c>
      <c r="D120" s="110">
        <f>IFERROR(VLOOKUP($B120,MMWR_TRAD_AGG_STATE_PEN[],D$1,0),"ERROR")</f>
        <v>64.225190839700005</v>
      </c>
      <c r="E120" s="111">
        <f>IFERROR(VLOOKUP($B120,MMWR_TRAD_AGG_STATE_PEN[],E$1,0),"ERROR")</f>
        <v>842</v>
      </c>
      <c r="F120" s="112">
        <f>IFERROR(VLOOKUP($B120,MMWR_TRAD_AGG_STATE_PEN[],F$1,0),"ERROR")</f>
        <v>75</v>
      </c>
      <c r="G120" s="113">
        <f t="shared" si="12"/>
        <v>8.907363420427554E-2</v>
      </c>
      <c r="H120" s="111">
        <f>IFERROR(VLOOKUP($B120,MMWR_TRAD_AGG_STATE_PEN[],H$1,0),"ERROR")</f>
        <v>1300</v>
      </c>
      <c r="I120" s="112">
        <f>IFERROR(VLOOKUP($B120,MMWR_TRAD_AGG_STATE_PEN[],I$1,0),"ERROR")</f>
        <v>108</v>
      </c>
      <c r="J120" s="114">
        <f t="shared" si="13"/>
        <v>8.3076923076923076E-2</v>
      </c>
      <c r="K120" s="111">
        <f>IFERROR(VLOOKUP($B120,MMWR_TRAD_AGG_STATE_PEN[],K$1,0),"ERROR")</f>
        <v>13</v>
      </c>
      <c r="L120" s="112">
        <f>IFERROR(VLOOKUP($B120,MMWR_TRAD_AGG_STATE_PEN[],L$1,0),"ERROR")</f>
        <v>13</v>
      </c>
      <c r="M120" s="114">
        <f t="shared" si="14"/>
        <v>1</v>
      </c>
      <c r="N120" s="111">
        <f>IFERROR(VLOOKUP($B120,MMWR_TRAD_AGG_STATE_PEN[],N$1,0),"ERROR")</f>
        <v>55</v>
      </c>
      <c r="O120" s="112">
        <f>IFERROR(VLOOKUP($B120,MMWR_TRAD_AGG_STATE_PEN[],O$1,0),"ERROR")</f>
        <v>13</v>
      </c>
      <c r="P120" s="114">
        <f t="shared" si="15"/>
        <v>0.23636363636363636</v>
      </c>
      <c r="Q120" s="115">
        <f>IFERROR(VLOOKUP($B120,MMWR_TRAD_AGG_STATE_PEN[],Q$1,0),"ERROR")</f>
        <v>123</v>
      </c>
      <c r="R120" s="115">
        <f>IFERROR(VLOOKUP($B120,MMWR_TRAD_AGG_STATE_PEN[],R$1,0),"ERROR")</f>
        <v>90</v>
      </c>
      <c r="S120" s="115">
        <f>IFERROR(VLOOKUP($B120,MMWR_APP_STATE_PEN[],S$1,0),"ERROR")</f>
        <v>266</v>
      </c>
      <c r="T120" s="28"/>
    </row>
    <row r="121" spans="1:20" s="123" customFormat="1" x14ac:dyDescent="0.2">
      <c r="A121" s="28"/>
      <c r="B121" s="127" t="s">
        <v>425</v>
      </c>
      <c r="C121" s="109">
        <f>IFERROR(VLOOKUP($B121,MMWR_TRAD_AGG_STATE_PEN[],C$1,0),"ERROR")</f>
        <v>2543</v>
      </c>
      <c r="D121" s="110">
        <f>IFERROR(VLOOKUP($B121,MMWR_TRAD_AGG_STATE_PEN[],D$1,0),"ERROR")</f>
        <v>102.1588674794</v>
      </c>
      <c r="E121" s="111">
        <f>IFERROR(VLOOKUP($B121,MMWR_TRAD_AGG_STATE_PEN[],E$1,0),"ERROR")</f>
        <v>3686</v>
      </c>
      <c r="F121" s="112">
        <f>IFERROR(VLOOKUP($B121,MMWR_TRAD_AGG_STATE_PEN[],F$1,0),"ERROR")</f>
        <v>712</v>
      </c>
      <c r="G121" s="113">
        <f t="shared" si="12"/>
        <v>0.19316332067281605</v>
      </c>
      <c r="H121" s="111">
        <f>IFERROR(VLOOKUP($B121,MMWR_TRAD_AGG_STATE_PEN[],H$1,0),"ERROR")</f>
        <v>3124</v>
      </c>
      <c r="I121" s="112">
        <f>IFERROR(VLOOKUP($B121,MMWR_TRAD_AGG_STATE_PEN[],I$1,0),"ERROR")</f>
        <v>918</v>
      </c>
      <c r="J121" s="114">
        <f t="shared" si="13"/>
        <v>0.29385403329065302</v>
      </c>
      <c r="K121" s="111">
        <f>IFERROR(VLOOKUP($B121,MMWR_TRAD_AGG_STATE_PEN[],K$1,0),"ERROR")</f>
        <v>35</v>
      </c>
      <c r="L121" s="112">
        <f>IFERROR(VLOOKUP($B121,MMWR_TRAD_AGG_STATE_PEN[],L$1,0),"ERROR")</f>
        <v>33</v>
      </c>
      <c r="M121" s="114">
        <f t="shared" si="14"/>
        <v>0.94285714285714284</v>
      </c>
      <c r="N121" s="111">
        <f>IFERROR(VLOOKUP($B121,MMWR_TRAD_AGG_STATE_PEN[],N$1,0),"ERROR")</f>
        <v>222</v>
      </c>
      <c r="O121" s="112">
        <f>IFERROR(VLOOKUP($B121,MMWR_TRAD_AGG_STATE_PEN[],O$1,0),"ERROR")</f>
        <v>60</v>
      </c>
      <c r="P121" s="114">
        <f t="shared" si="15"/>
        <v>0.27027027027027029</v>
      </c>
      <c r="Q121" s="115">
        <f>IFERROR(VLOOKUP($B121,MMWR_TRAD_AGG_STATE_PEN[],Q$1,0),"ERROR")</f>
        <v>458</v>
      </c>
      <c r="R121" s="115">
        <f>IFERROR(VLOOKUP($B121,MMWR_TRAD_AGG_STATE_PEN[],R$1,0),"ERROR")</f>
        <v>718</v>
      </c>
      <c r="S121" s="115">
        <f>IFERROR(VLOOKUP($B121,MMWR_APP_STATE_PEN[],S$1,0),"ERROR")</f>
        <v>478</v>
      </c>
      <c r="T121" s="28"/>
    </row>
    <row r="122" spans="1:20" s="123" customFormat="1" x14ac:dyDescent="0.2">
      <c r="A122" s="28"/>
      <c r="B122" s="127" t="s">
        <v>381</v>
      </c>
      <c r="C122" s="109">
        <f>IFERROR(VLOOKUP($B122,MMWR_TRAD_AGG_STATE_PEN[],C$1,0),"ERROR")</f>
        <v>1268</v>
      </c>
      <c r="D122" s="110">
        <f>IFERROR(VLOOKUP($B122,MMWR_TRAD_AGG_STATE_PEN[],D$1,0),"ERROR")</f>
        <v>106.02602523660001</v>
      </c>
      <c r="E122" s="111">
        <f>IFERROR(VLOOKUP($B122,MMWR_TRAD_AGG_STATE_PEN[],E$1,0),"ERROR")</f>
        <v>1680</v>
      </c>
      <c r="F122" s="112">
        <f>IFERROR(VLOOKUP($B122,MMWR_TRAD_AGG_STATE_PEN[],F$1,0),"ERROR")</f>
        <v>343</v>
      </c>
      <c r="G122" s="113">
        <f t="shared" si="12"/>
        <v>0.20416666666666666</v>
      </c>
      <c r="H122" s="111">
        <f>IFERROR(VLOOKUP($B122,MMWR_TRAD_AGG_STATE_PEN[],H$1,0),"ERROR")</f>
        <v>1560</v>
      </c>
      <c r="I122" s="112">
        <f>IFERROR(VLOOKUP($B122,MMWR_TRAD_AGG_STATE_PEN[],I$1,0),"ERROR")</f>
        <v>487</v>
      </c>
      <c r="J122" s="114">
        <f t="shared" si="13"/>
        <v>0.31217948717948718</v>
      </c>
      <c r="K122" s="111">
        <f>IFERROR(VLOOKUP($B122,MMWR_TRAD_AGG_STATE_PEN[],K$1,0),"ERROR")</f>
        <v>22</v>
      </c>
      <c r="L122" s="112">
        <f>IFERROR(VLOOKUP($B122,MMWR_TRAD_AGG_STATE_PEN[],L$1,0),"ERROR")</f>
        <v>20</v>
      </c>
      <c r="M122" s="114">
        <f t="shared" si="14"/>
        <v>0.90909090909090906</v>
      </c>
      <c r="N122" s="111">
        <f>IFERROR(VLOOKUP($B122,MMWR_TRAD_AGG_STATE_PEN[],N$1,0),"ERROR")</f>
        <v>156</v>
      </c>
      <c r="O122" s="112">
        <f>IFERROR(VLOOKUP($B122,MMWR_TRAD_AGG_STATE_PEN[],O$1,0),"ERROR")</f>
        <v>32</v>
      </c>
      <c r="P122" s="114">
        <f t="shared" si="15"/>
        <v>0.20512820512820512</v>
      </c>
      <c r="Q122" s="115">
        <f>IFERROR(VLOOKUP($B122,MMWR_TRAD_AGG_STATE_PEN[],Q$1,0),"ERROR")</f>
        <v>208</v>
      </c>
      <c r="R122" s="115">
        <f>IFERROR(VLOOKUP($B122,MMWR_TRAD_AGG_STATE_PEN[],R$1,0),"ERROR")</f>
        <v>447</v>
      </c>
      <c r="S122" s="115">
        <f>IFERROR(VLOOKUP($B122,MMWR_APP_STATE_PEN[],S$1,0),"ERROR")</f>
        <v>305</v>
      </c>
      <c r="T122" s="28"/>
    </row>
    <row r="123" spans="1:20" s="123" customFormat="1" x14ac:dyDescent="0.2">
      <c r="A123" s="28"/>
      <c r="B123" s="127" t="s">
        <v>393</v>
      </c>
      <c r="C123" s="109">
        <f>IFERROR(VLOOKUP($B123,MMWR_TRAD_AGG_STATE_PEN[],C$1,0),"ERROR")</f>
        <v>387</v>
      </c>
      <c r="D123" s="110">
        <f>IFERROR(VLOOKUP($B123,MMWR_TRAD_AGG_STATE_PEN[],D$1,0),"ERROR")</f>
        <v>66.950904392799998</v>
      </c>
      <c r="E123" s="111">
        <f>IFERROR(VLOOKUP($B123,MMWR_TRAD_AGG_STATE_PEN[],E$1,0),"ERROR")</f>
        <v>406</v>
      </c>
      <c r="F123" s="112">
        <f>IFERROR(VLOOKUP($B123,MMWR_TRAD_AGG_STATE_PEN[],F$1,0),"ERROR")</f>
        <v>35</v>
      </c>
      <c r="G123" s="113">
        <f t="shared" si="12"/>
        <v>8.6206896551724144E-2</v>
      </c>
      <c r="H123" s="111">
        <f>IFERROR(VLOOKUP($B123,MMWR_TRAD_AGG_STATE_PEN[],H$1,0),"ERROR")</f>
        <v>488</v>
      </c>
      <c r="I123" s="112">
        <f>IFERROR(VLOOKUP($B123,MMWR_TRAD_AGG_STATE_PEN[],I$1,0),"ERROR")</f>
        <v>44</v>
      </c>
      <c r="J123" s="114">
        <f t="shared" si="13"/>
        <v>9.0163934426229511E-2</v>
      </c>
      <c r="K123" s="111">
        <f>IFERROR(VLOOKUP($B123,MMWR_TRAD_AGG_STATE_PEN[],K$1,0),"ERROR")</f>
        <v>1</v>
      </c>
      <c r="L123" s="112">
        <f>IFERROR(VLOOKUP($B123,MMWR_TRAD_AGG_STATE_PEN[],L$1,0),"ERROR")</f>
        <v>1</v>
      </c>
      <c r="M123" s="114">
        <f t="shared" si="14"/>
        <v>1</v>
      </c>
      <c r="N123" s="111">
        <f>IFERROR(VLOOKUP($B123,MMWR_TRAD_AGG_STATE_PEN[],N$1,0),"ERROR")</f>
        <v>46</v>
      </c>
      <c r="O123" s="112">
        <f>IFERROR(VLOOKUP($B123,MMWR_TRAD_AGG_STATE_PEN[],O$1,0),"ERROR")</f>
        <v>4</v>
      </c>
      <c r="P123" s="114">
        <f t="shared" si="15"/>
        <v>8.6956521739130432E-2</v>
      </c>
      <c r="Q123" s="115">
        <f>IFERROR(VLOOKUP($B123,MMWR_TRAD_AGG_STATE_PEN[],Q$1,0),"ERROR")</f>
        <v>84</v>
      </c>
      <c r="R123" s="115">
        <f>IFERROR(VLOOKUP($B123,MMWR_TRAD_AGG_STATE_PEN[],R$1,0),"ERROR")</f>
        <v>70</v>
      </c>
      <c r="S123" s="115">
        <f>IFERROR(VLOOKUP($B123,MMWR_APP_STATE_PEN[],S$1,0),"ERROR")</f>
        <v>115</v>
      </c>
      <c r="T123" s="28"/>
    </row>
    <row r="124" spans="1:20" s="123" customFormat="1" x14ac:dyDescent="0.2">
      <c r="A124" s="28"/>
      <c r="B124" s="127" t="s">
        <v>427</v>
      </c>
      <c r="C124" s="109">
        <f>IFERROR(VLOOKUP($B124,MMWR_TRAD_AGG_STATE_PEN[],C$1,0),"ERROR")</f>
        <v>1870</v>
      </c>
      <c r="D124" s="110">
        <f>IFERROR(VLOOKUP($B124,MMWR_TRAD_AGG_STATE_PEN[],D$1,0),"ERROR")</f>
        <v>96.503743315500003</v>
      </c>
      <c r="E124" s="111">
        <f>IFERROR(VLOOKUP($B124,MMWR_TRAD_AGG_STATE_PEN[],E$1,0),"ERROR")</f>
        <v>619</v>
      </c>
      <c r="F124" s="112">
        <f>IFERROR(VLOOKUP($B124,MMWR_TRAD_AGG_STATE_PEN[],F$1,0),"ERROR")</f>
        <v>120</v>
      </c>
      <c r="G124" s="113">
        <f t="shared" si="12"/>
        <v>0.1938610662358643</v>
      </c>
      <c r="H124" s="111">
        <f>IFERROR(VLOOKUP($B124,MMWR_TRAD_AGG_STATE_PEN[],H$1,0),"ERROR")</f>
        <v>2184</v>
      </c>
      <c r="I124" s="112">
        <f>IFERROR(VLOOKUP($B124,MMWR_TRAD_AGG_STATE_PEN[],I$1,0),"ERROR")</f>
        <v>499</v>
      </c>
      <c r="J124" s="114">
        <f t="shared" si="13"/>
        <v>0.22847985347985347</v>
      </c>
      <c r="K124" s="111">
        <f>IFERROR(VLOOKUP($B124,MMWR_TRAD_AGG_STATE_PEN[],K$1,0),"ERROR")</f>
        <v>12</v>
      </c>
      <c r="L124" s="112">
        <f>IFERROR(VLOOKUP($B124,MMWR_TRAD_AGG_STATE_PEN[],L$1,0),"ERROR")</f>
        <v>12</v>
      </c>
      <c r="M124" s="114">
        <f t="shared" si="14"/>
        <v>1</v>
      </c>
      <c r="N124" s="111">
        <f>IFERROR(VLOOKUP($B124,MMWR_TRAD_AGG_STATE_PEN[],N$1,0),"ERROR")</f>
        <v>44</v>
      </c>
      <c r="O124" s="112">
        <f>IFERROR(VLOOKUP($B124,MMWR_TRAD_AGG_STATE_PEN[],O$1,0),"ERROR")</f>
        <v>16</v>
      </c>
      <c r="P124" s="114">
        <f t="shared" si="15"/>
        <v>0.36363636363636365</v>
      </c>
      <c r="Q124" s="115">
        <f>IFERROR(VLOOKUP($B124,MMWR_TRAD_AGG_STATE_PEN[],Q$1,0),"ERROR")</f>
        <v>64</v>
      </c>
      <c r="R124" s="115">
        <f>IFERROR(VLOOKUP($B124,MMWR_TRAD_AGG_STATE_PEN[],R$1,0),"ERROR")</f>
        <v>100</v>
      </c>
      <c r="S124" s="115">
        <f>IFERROR(VLOOKUP($B124,MMWR_APP_STATE_PEN[],S$1,0),"ERROR")</f>
        <v>94</v>
      </c>
      <c r="T124" s="28"/>
    </row>
    <row r="125" spans="1:20" s="123" customFormat="1" x14ac:dyDescent="0.2">
      <c r="A125" s="28"/>
      <c r="B125" s="127" t="s">
        <v>383</v>
      </c>
      <c r="C125" s="109">
        <f>IFERROR(VLOOKUP($B125,MMWR_TRAD_AGG_STATE_PEN[],C$1,0),"ERROR")</f>
        <v>936</v>
      </c>
      <c r="D125" s="110">
        <f>IFERROR(VLOOKUP($B125,MMWR_TRAD_AGG_STATE_PEN[],D$1,0),"ERROR")</f>
        <v>101.6132478632</v>
      </c>
      <c r="E125" s="111">
        <f>IFERROR(VLOOKUP($B125,MMWR_TRAD_AGG_STATE_PEN[],E$1,0),"ERROR")</f>
        <v>1071</v>
      </c>
      <c r="F125" s="112">
        <f>IFERROR(VLOOKUP($B125,MMWR_TRAD_AGG_STATE_PEN[],F$1,0),"ERROR")</f>
        <v>190</v>
      </c>
      <c r="G125" s="113">
        <f t="shared" si="12"/>
        <v>0.17740429505135388</v>
      </c>
      <c r="H125" s="111">
        <f>IFERROR(VLOOKUP($B125,MMWR_TRAD_AGG_STATE_PEN[],H$1,0),"ERROR")</f>
        <v>1126</v>
      </c>
      <c r="I125" s="112">
        <f>IFERROR(VLOOKUP($B125,MMWR_TRAD_AGG_STATE_PEN[],I$1,0),"ERROR")</f>
        <v>294</v>
      </c>
      <c r="J125" s="114">
        <f t="shared" si="13"/>
        <v>0.261101243339254</v>
      </c>
      <c r="K125" s="111">
        <f>IFERROR(VLOOKUP($B125,MMWR_TRAD_AGG_STATE_PEN[],K$1,0),"ERROR")</f>
        <v>8</v>
      </c>
      <c r="L125" s="112">
        <f>IFERROR(VLOOKUP($B125,MMWR_TRAD_AGG_STATE_PEN[],L$1,0),"ERROR")</f>
        <v>0</v>
      </c>
      <c r="M125" s="114">
        <f t="shared" si="14"/>
        <v>0</v>
      </c>
      <c r="N125" s="111">
        <f>IFERROR(VLOOKUP($B125,MMWR_TRAD_AGG_STATE_PEN[],N$1,0),"ERROR")</f>
        <v>64</v>
      </c>
      <c r="O125" s="112">
        <f>IFERROR(VLOOKUP($B125,MMWR_TRAD_AGG_STATE_PEN[],O$1,0),"ERROR")</f>
        <v>12</v>
      </c>
      <c r="P125" s="114">
        <f t="shared" si="15"/>
        <v>0.1875</v>
      </c>
      <c r="Q125" s="115">
        <f>IFERROR(VLOOKUP($B125,MMWR_TRAD_AGG_STATE_PEN[],Q$1,0),"ERROR")</f>
        <v>152</v>
      </c>
      <c r="R125" s="115">
        <f>IFERROR(VLOOKUP($B125,MMWR_TRAD_AGG_STATE_PEN[],R$1,0),"ERROR")</f>
        <v>266</v>
      </c>
      <c r="S125" s="115">
        <f>IFERROR(VLOOKUP($B125,MMWR_APP_STATE_PEN[],S$1,0),"ERROR")</f>
        <v>152</v>
      </c>
      <c r="T125" s="28"/>
    </row>
    <row r="126" spans="1:20" s="123" customFormat="1" x14ac:dyDescent="0.2">
      <c r="A126" s="28"/>
      <c r="B126" s="127" t="s">
        <v>384</v>
      </c>
      <c r="C126" s="109">
        <f>IFERROR(VLOOKUP($B126,MMWR_TRAD_AGG_STATE_PEN[],C$1,0),"ERROR")</f>
        <v>675</v>
      </c>
      <c r="D126" s="110">
        <f>IFERROR(VLOOKUP($B126,MMWR_TRAD_AGG_STATE_PEN[],D$1,0),"ERROR")</f>
        <v>67.548148148099997</v>
      </c>
      <c r="E126" s="111">
        <f>IFERROR(VLOOKUP($B126,MMWR_TRAD_AGG_STATE_PEN[],E$1,0),"ERROR")</f>
        <v>729</v>
      </c>
      <c r="F126" s="112">
        <f>IFERROR(VLOOKUP($B126,MMWR_TRAD_AGG_STATE_PEN[],F$1,0),"ERROR")</f>
        <v>70</v>
      </c>
      <c r="G126" s="113">
        <f t="shared" si="12"/>
        <v>9.6021947873799723E-2</v>
      </c>
      <c r="H126" s="111">
        <f>IFERROR(VLOOKUP($B126,MMWR_TRAD_AGG_STATE_PEN[],H$1,0),"ERROR")</f>
        <v>877</v>
      </c>
      <c r="I126" s="112">
        <f>IFERROR(VLOOKUP($B126,MMWR_TRAD_AGG_STATE_PEN[],I$1,0),"ERROR")</f>
        <v>103</v>
      </c>
      <c r="J126" s="114">
        <f t="shared" si="13"/>
        <v>0.11744583808437856</v>
      </c>
      <c r="K126" s="111">
        <f>IFERROR(VLOOKUP($B126,MMWR_TRAD_AGG_STATE_PEN[],K$1,0),"ERROR")</f>
        <v>1</v>
      </c>
      <c r="L126" s="112">
        <f>IFERROR(VLOOKUP($B126,MMWR_TRAD_AGG_STATE_PEN[],L$1,0),"ERROR")</f>
        <v>1</v>
      </c>
      <c r="M126" s="114">
        <f t="shared" si="14"/>
        <v>1</v>
      </c>
      <c r="N126" s="111">
        <f>IFERROR(VLOOKUP($B126,MMWR_TRAD_AGG_STATE_PEN[],N$1,0),"ERROR")</f>
        <v>85</v>
      </c>
      <c r="O126" s="112">
        <f>IFERROR(VLOOKUP($B126,MMWR_TRAD_AGG_STATE_PEN[],O$1,0),"ERROR")</f>
        <v>15</v>
      </c>
      <c r="P126" s="114">
        <f t="shared" si="15"/>
        <v>0.17647058823529413</v>
      </c>
      <c r="Q126" s="115">
        <f>IFERROR(VLOOKUP($B126,MMWR_TRAD_AGG_STATE_PEN[],Q$1,0),"ERROR")</f>
        <v>143</v>
      </c>
      <c r="R126" s="115">
        <f>IFERROR(VLOOKUP($B126,MMWR_TRAD_AGG_STATE_PEN[],R$1,0),"ERROR")</f>
        <v>88</v>
      </c>
      <c r="S126" s="115">
        <f>IFERROR(VLOOKUP($B126,MMWR_APP_STATE_PEN[],S$1,0),"ERROR")</f>
        <v>245</v>
      </c>
      <c r="T126" s="28"/>
    </row>
    <row r="127" spans="1:20" s="123" customFormat="1" x14ac:dyDescent="0.2">
      <c r="A127" s="28"/>
      <c r="B127" s="128" t="s">
        <v>8</v>
      </c>
      <c r="C127" s="102">
        <f>IFERROR(VLOOKUP($B127,MMWR_TRAD_AGG_ST_DISTRICT_PEN[],C$1,0),"ERROR")</f>
        <v>208</v>
      </c>
      <c r="D127" s="103">
        <f>IFERROR(VLOOKUP($B127,MMWR_TRAD_AGG_ST_DISTRICT_PEN[],D$1,0),"ERROR")</f>
        <v>89.254807692300005</v>
      </c>
      <c r="E127" s="102">
        <f>IFERROR(VLOOKUP($B127,MMWR_TRAD_AGG_ST_DISTRICT_PEN[],E$1,0),"ERROR")</f>
        <v>203</v>
      </c>
      <c r="F127" s="102">
        <f>IFERROR(VLOOKUP($B127,MMWR_TRAD_AGG_ST_DISTRICT_PEN[],F$1,0),"ERROR")</f>
        <v>96</v>
      </c>
      <c r="G127" s="104">
        <f t="shared" si="12"/>
        <v>0.47290640394088668</v>
      </c>
      <c r="H127" s="102">
        <f>IFERROR(VLOOKUP($B127,MMWR_TRAD_AGG_ST_DISTRICT_PEN[],H$1,0),"ERROR")</f>
        <v>395</v>
      </c>
      <c r="I127" s="102">
        <f>IFERROR(VLOOKUP($B127,MMWR_TRAD_AGG_ST_DISTRICT_PEN[],I$1,0),"ERROR")</f>
        <v>168</v>
      </c>
      <c r="J127" s="104">
        <f t="shared" si="13"/>
        <v>0.42531645569620252</v>
      </c>
      <c r="K127" s="102">
        <f>IFERROR(VLOOKUP($B127,MMWR_TRAD_AGG_ST_DISTRICT_PEN[],K$1,0),"ERROR")</f>
        <v>57</v>
      </c>
      <c r="L127" s="102">
        <f>IFERROR(VLOOKUP($B127,MMWR_TRAD_AGG_ST_DISTRICT_PEN[],L$1,0),"ERROR")</f>
        <v>49</v>
      </c>
      <c r="M127" s="104">
        <f t="shared" si="14"/>
        <v>0.85964912280701755</v>
      </c>
      <c r="N127" s="102">
        <f>IFERROR(VLOOKUP($B127,MMWR_TRAD_AGG_ST_DISTRICT_PEN[],N$1,0),"ERROR")</f>
        <v>12</v>
      </c>
      <c r="O127" s="102">
        <f>IFERROR(VLOOKUP($B127,MMWR_TRAD_AGG_ST_DISTRICT_PEN[],O$1,0),"ERROR")</f>
        <v>3</v>
      </c>
      <c r="P127" s="104">
        <f t="shared" si="15"/>
        <v>0.25</v>
      </c>
      <c r="Q127" s="102">
        <f>IFERROR(VLOOKUP($B127,MMWR_TRAD_AGG_ST_DISTRICT_PEN[],Q$1,0),"ERROR")</f>
        <v>54</v>
      </c>
      <c r="R127" s="106">
        <f>IFERROR(VLOOKUP($B127,MMWR_TRAD_AGG_ST_DISTRICT_PEN[],R$1,0),"ERROR")</f>
        <v>22</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358762</v>
      </c>
      <c r="D3">
        <v>285963</v>
      </c>
      <c r="F3" t="s">
        <v>31</v>
      </c>
      <c r="G3">
        <v>786</v>
      </c>
      <c r="H3">
        <v>142.87531806620001</v>
      </c>
      <c r="I3">
        <v>2678</v>
      </c>
      <c r="J3">
        <v>560</v>
      </c>
      <c r="K3">
        <v>1178</v>
      </c>
      <c r="L3">
        <v>434</v>
      </c>
      <c r="M3">
        <v>261</v>
      </c>
      <c r="N3">
        <v>114</v>
      </c>
      <c r="O3">
        <v>441</v>
      </c>
      <c r="P3">
        <v>285</v>
      </c>
      <c r="Q3">
        <v>0</v>
      </c>
      <c r="R3">
        <v>8</v>
      </c>
      <c r="T3" t="s">
        <v>209</v>
      </c>
      <c r="U3">
        <v>6939</v>
      </c>
      <c r="V3">
        <v>67.200317048599999</v>
      </c>
      <c r="W3">
        <v>7545</v>
      </c>
      <c r="X3">
        <v>732</v>
      </c>
      <c r="Y3">
        <v>8545</v>
      </c>
      <c r="Z3">
        <v>567</v>
      </c>
      <c r="AA3">
        <v>4</v>
      </c>
      <c r="AB3">
        <v>3</v>
      </c>
      <c r="AC3">
        <v>617</v>
      </c>
      <c r="AD3">
        <v>115</v>
      </c>
      <c r="AE3">
        <v>1144</v>
      </c>
      <c r="AF3">
        <v>878</v>
      </c>
      <c r="AH3" t="s">
        <v>388</v>
      </c>
      <c r="AI3">
        <v>11705</v>
      </c>
      <c r="AJ3">
        <v>371.61435284070001</v>
      </c>
      <c r="AK3">
        <v>7629</v>
      </c>
      <c r="AL3">
        <v>1708</v>
      </c>
      <c r="AM3">
        <v>15655</v>
      </c>
      <c r="AN3">
        <v>11200</v>
      </c>
      <c r="AO3">
        <v>5062</v>
      </c>
      <c r="AP3">
        <v>4373</v>
      </c>
      <c r="AQ3">
        <v>3176</v>
      </c>
      <c r="AR3">
        <v>1827</v>
      </c>
      <c r="AS3">
        <v>556</v>
      </c>
      <c r="AT3">
        <v>393</v>
      </c>
      <c r="AV3" t="s">
        <v>413</v>
      </c>
      <c r="AW3">
        <v>144</v>
      </c>
      <c r="AX3">
        <v>57.895833333299997</v>
      </c>
      <c r="AY3">
        <v>182</v>
      </c>
      <c r="AZ3">
        <v>6</v>
      </c>
      <c r="BA3">
        <v>192</v>
      </c>
      <c r="BB3">
        <v>18</v>
      </c>
      <c r="BC3">
        <v>0</v>
      </c>
      <c r="BE3">
        <v>10</v>
      </c>
      <c r="BF3">
        <v>6</v>
      </c>
      <c r="BG3">
        <v>191</v>
      </c>
      <c r="BH3">
        <v>44</v>
      </c>
      <c r="BJ3" t="s">
        <v>728</v>
      </c>
      <c r="BK3" t="s">
        <v>731</v>
      </c>
      <c r="BL3">
        <v>306852</v>
      </c>
      <c r="BM3">
        <v>69347</v>
      </c>
      <c r="BN3">
        <v>90.859668504699997</v>
      </c>
      <c r="BO3">
        <v>645362</v>
      </c>
      <c r="BP3">
        <v>20515</v>
      </c>
      <c r="BQ3">
        <v>129.54275894770001</v>
      </c>
      <c r="BR3">
        <v>113.9566171094</v>
      </c>
      <c r="BS3">
        <v>306853</v>
      </c>
      <c r="BT3">
        <v>69348</v>
      </c>
      <c r="BU3">
        <v>90.860822608899994</v>
      </c>
      <c r="BV3">
        <v>645362</v>
      </c>
      <c r="BW3">
        <v>20515</v>
      </c>
      <c r="BX3">
        <v>129.54275894770001</v>
      </c>
      <c r="BY3">
        <v>113.9566171094</v>
      </c>
      <c r="CA3" t="s">
        <v>1036</v>
      </c>
      <c r="CB3" t="s">
        <v>731</v>
      </c>
      <c r="CC3" t="s">
        <v>917</v>
      </c>
      <c r="CD3">
        <v>9057</v>
      </c>
      <c r="CE3">
        <v>2146</v>
      </c>
      <c r="CF3">
        <v>81.1107430717</v>
      </c>
      <c r="CG3">
        <v>16647</v>
      </c>
      <c r="CH3">
        <v>414</v>
      </c>
      <c r="CI3">
        <v>137.54640475759999</v>
      </c>
      <c r="CJ3">
        <v>175.31642512080001</v>
      </c>
      <c r="CL3" t="s">
        <v>1036</v>
      </c>
      <c r="CM3" t="s">
        <v>731</v>
      </c>
      <c r="CN3" t="s">
        <v>917</v>
      </c>
      <c r="CO3">
        <v>9057</v>
      </c>
      <c r="CP3">
        <v>2146</v>
      </c>
      <c r="CQ3">
        <v>81.1107430717</v>
      </c>
      <c r="CR3">
        <v>16647</v>
      </c>
      <c r="CS3">
        <v>414</v>
      </c>
      <c r="CT3">
        <v>137.54640475759999</v>
      </c>
      <c r="CU3">
        <v>175.31642512080001</v>
      </c>
      <c r="CW3" t="s">
        <v>1036</v>
      </c>
      <c r="CX3" t="s">
        <v>731</v>
      </c>
      <c r="CY3" t="s">
        <v>917</v>
      </c>
      <c r="CZ3">
        <v>9057</v>
      </c>
      <c r="DA3">
        <v>2146</v>
      </c>
      <c r="DB3">
        <v>81.1107430717</v>
      </c>
      <c r="DC3">
        <v>16647</v>
      </c>
      <c r="DD3">
        <v>414</v>
      </c>
      <c r="DE3">
        <v>137.54640475759999</v>
      </c>
      <c r="DF3">
        <v>175.31642512080001</v>
      </c>
      <c r="DH3" t="s">
        <v>1036</v>
      </c>
      <c r="DI3" t="s">
        <v>731</v>
      </c>
      <c r="DJ3" t="s">
        <v>917</v>
      </c>
      <c r="DK3">
        <v>9057</v>
      </c>
      <c r="DL3">
        <v>2146</v>
      </c>
      <c r="DM3">
        <v>81.1107430717</v>
      </c>
      <c r="DN3">
        <v>16647</v>
      </c>
      <c r="DO3">
        <v>414</v>
      </c>
      <c r="DP3">
        <v>137.54640475759999</v>
      </c>
      <c r="DQ3">
        <v>175.31642512080001</v>
      </c>
    </row>
    <row r="4" spans="2:121" x14ac:dyDescent="0.2">
      <c r="B4" t="s">
        <v>107</v>
      </c>
      <c r="C4">
        <v>66555</v>
      </c>
      <c r="D4">
        <v>48760</v>
      </c>
      <c r="F4" t="s">
        <v>77</v>
      </c>
      <c r="G4">
        <v>16179</v>
      </c>
      <c r="H4">
        <v>307.85048519690002</v>
      </c>
      <c r="I4">
        <v>21659</v>
      </c>
      <c r="J4">
        <v>4857</v>
      </c>
      <c r="K4">
        <v>19580</v>
      </c>
      <c r="L4">
        <v>12441</v>
      </c>
      <c r="M4">
        <v>4764</v>
      </c>
      <c r="N4">
        <v>3722</v>
      </c>
      <c r="O4">
        <v>12805</v>
      </c>
      <c r="P4">
        <v>9036</v>
      </c>
      <c r="Q4">
        <v>6</v>
      </c>
      <c r="R4">
        <v>276</v>
      </c>
      <c r="T4" t="s">
        <v>224</v>
      </c>
      <c r="U4">
        <v>0</v>
      </c>
      <c r="W4">
        <v>361</v>
      </c>
      <c r="X4">
        <v>139</v>
      </c>
      <c r="Y4">
        <v>1536</v>
      </c>
      <c r="Z4">
        <v>942</v>
      </c>
      <c r="AA4">
        <v>458</v>
      </c>
      <c r="AB4">
        <v>457</v>
      </c>
      <c r="AC4">
        <v>175</v>
      </c>
      <c r="AD4">
        <v>114</v>
      </c>
      <c r="AE4">
        <v>5</v>
      </c>
      <c r="AF4">
        <v>0</v>
      </c>
      <c r="AH4" t="s">
        <v>424</v>
      </c>
      <c r="AI4">
        <v>1842</v>
      </c>
      <c r="AJ4">
        <v>467.4364820847</v>
      </c>
      <c r="AK4">
        <v>1145</v>
      </c>
      <c r="AL4">
        <v>294</v>
      </c>
      <c r="AM4">
        <v>2615</v>
      </c>
      <c r="AN4">
        <v>2006</v>
      </c>
      <c r="AO4">
        <v>1882</v>
      </c>
      <c r="AP4">
        <v>1558</v>
      </c>
      <c r="AQ4">
        <v>698</v>
      </c>
      <c r="AR4">
        <v>444</v>
      </c>
      <c r="AS4">
        <v>0</v>
      </c>
      <c r="AT4">
        <v>3</v>
      </c>
      <c r="AV4" t="s">
        <v>427</v>
      </c>
      <c r="AW4">
        <v>1870</v>
      </c>
      <c r="AX4">
        <v>96.503743315500003</v>
      </c>
      <c r="AY4">
        <v>619</v>
      </c>
      <c r="AZ4">
        <v>120</v>
      </c>
      <c r="BA4">
        <v>2184</v>
      </c>
      <c r="BB4">
        <v>499</v>
      </c>
      <c r="BC4">
        <v>12</v>
      </c>
      <c r="BD4">
        <v>12</v>
      </c>
      <c r="BE4">
        <v>44</v>
      </c>
      <c r="BF4">
        <v>16</v>
      </c>
      <c r="BG4">
        <v>64</v>
      </c>
      <c r="BH4">
        <v>100</v>
      </c>
      <c r="BJ4" t="s">
        <v>637</v>
      </c>
      <c r="BK4" t="s">
        <v>385</v>
      </c>
      <c r="BL4">
        <v>622</v>
      </c>
      <c r="BM4">
        <v>86</v>
      </c>
      <c r="BN4">
        <v>73.019292604499995</v>
      </c>
      <c r="BO4">
        <v>1780</v>
      </c>
      <c r="BP4">
        <v>78</v>
      </c>
      <c r="BQ4">
        <v>122.20393258430001</v>
      </c>
      <c r="BR4">
        <v>94.025641025599995</v>
      </c>
      <c r="BS4">
        <v>415</v>
      </c>
      <c r="BT4">
        <v>90</v>
      </c>
      <c r="BU4">
        <v>86.416867469899998</v>
      </c>
      <c r="BV4">
        <v>1917</v>
      </c>
      <c r="BW4">
        <v>138</v>
      </c>
      <c r="BX4">
        <v>129.00730307769999</v>
      </c>
      <c r="BY4">
        <v>103.81884057969999</v>
      </c>
      <c r="CA4" t="s">
        <v>1035</v>
      </c>
      <c r="CB4" t="s">
        <v>731</v>
      </c>
      <c r="CC4" t="s">
        <v>917</v>
      </c>
      <c r="CD4">
        <v>306853</v>
      </c>
      <c r="CE4">
        <v>69348</v>
      </c>
      <c r="CF4">
        <v>90.860822608899994</v>
      </c>
      <c r="CG4">
        <v>645362</v>
      </c>
      <c r="CH4">
        <v>20515</v>
      </c>
      <c r="CI4">
        <v>129.54275894770001</v>
      </c>
      <c r="CJ4">
        <v>113.9566171094</v>
      </c>
      <c r="CL4" t="s">
        <v>1035</v>
      </c>
      <c r="CM4" t="s">
        <v>731</v>
      </c>
      <c r="CN4" t="s">
        <v>917</v>
      </c>
      <c r="CO4">
        <v>306853</v>
      </c>
      <c r="CP4">
        <v>69348</v>
      </c>
      <c r="CQ4">
        <v>90.860822608899994</v>
      </c>
      <c r="CR4">
        <v>645362</v>
      </c>
      <c r="CS4">
        <v>20515</v>
      </c>
      <c r="CT4">
        <v>129.54275894770001</v>
      </c>
      <c r="CU4">
        <v>113.9566171094</v>
      </c>
      <c r="CW4" t="s">
        <v>1035</v>
      </c>
      <c r="CX4" t="s">
        <v>731</v>
      </c>
      <c r="CY4" t="s">
        <v>917</v>
      </c>
      <c r="CZ4">
        <v>306853</v>
      </c>
      <c r="DA4">
        <v>69348</v>
      </c>
      <c r="DB4">
        <v>90.860822608899994</v>
      </c>
      <c r="DC4">
        <v>645362</v>
      </c>
      <c r="DD4">
        <v>20515</v>
      </c>
      <c r="DE4">
        <v>129.54275894770001</v>
      </c>
      <c r="DF4">
        <v>113.9566171094</v>
      </c>
      <c r="DH4" t="s">
        <v>1035</v>
      </c>
      <c r="DI4" t="s">
        <v>731</v>
      </c>
      <c r="DJ4" t="s">
        <v>917</v>
      </c>
      <c r="DK4">
        <v>306853</v>
      </c>
      <c r="DL4">
        <v>69348</v>
      </c>
      <c r="DM4">
        <v>90.860822608899994</v>
      </c>
      <c r="DN4">
        <v>645362</v>
      </c>
      <c r="DO4">
        <v>20515</v>
      </c>
      <c r="DP4">
        <v>129.54275894770001</v>
      </c>
      <c r="DQ4">
        <v>113.9566171094</v>
      </c>
    </row>
    <row r="5" spans="2:121" x14ac:dyDescent="0.2">
      <c r="B5" t="s">
        <v>98</v>
      </c>
      <c r="C5">
        <v>101115</v>
      </c>
      <c r="D5">
        <v>75469</v>
      </c>
      <c r="F5" t="s">
        <v>51</v>
      </c>
      <c r="G5">
        <v>3426</v>
      </c>
      <c r="H5">
        <v>320.89754816110002</v>
      </c>
      <c r="I5">
        <v>2871</v>
      </c>
      <c r="J5">
        <v>491</v>
      </c>
      <c r="K5">
        <v>7004</v>
      </c>
      <c r="L5">
        <v>3777</v>
      </c>
      <c r="M5">
        <v>3477</v>
      </c>
      <c r="N5">
        <v>2884</v>
      </c>
      <c r="O5">
        <v>1492</v>
      </c>
      <c r="P5">
        <v>945</v>
      </c>
      <c r="Q5">
        <v>0</v>
      </c>
      <c r="R5">
        <v>96</v>
      </c>
      <c r="T5" t="s">
        <v>210</v>
      </c>
      <c r="U5">
        <v>14017</v>
      </c>
      <c r="V5">
        <v>102.9898694442</v>
      </c>
      <c r="W5">
        <v>17762</v>
      </c>
      <c r="X5">
        <v>3613</v>
      </c>
      <c r="Y5">
        <v>17081</v>
      </c>
      <c r="Z5">
        <v>4862</v>
      </c>
      <c r="AA5">
        <v>46</v>
      </c>
      <c r="AB5">
        <v>46</v>
      </c>
      <c r="AC5">
        <v>1125</v>
      </c>
      <c r="AD5">
        <v>293</v>
      </c>
      <c r="AE5">
        <v>1997</v>
      </c>
      <c r="AF5">
        <v>3834</v>
      </c>
      <c r="AH5" t="s">
        <v>426</v>
      </c>
      <c r="AI5">
        <v>4323</v>
      </c>
      <c r="AJ5">
        <v>281.04094378899998</v>
      </c>
      <c r="AK5">
        <v>5011</v>
      </c>
      <c r="AL5">
        <v>1050</v>
      </c>
      <c r="AM5">
        <v>6171</v>
      </c>
      <c r="AN5">
        <v>3668</v>
      </c>
      <c r="AO5">
        <v>1404</v>
      </c>
      <c r="AP5">
        <v>1015</v>
      </c>
      <c r="AQ5">
        <v>2647</v>
      </c>
      <c r="AR5">
        <v>1557</v>
      </c>
      <c r="AS5">
        <v>6</v>
      </c>
      <c r="AT5">
        <v>79</v>
      </c>
      <c r="AV5" t="s">
        <v>400</v>
      </c>
      <c r="AW5">
        <v>125</v>
      </c>
      <c r="AX5">
        <v>59.911999999999999</v>
      </c>
      <c r="AY5">
        <v>76</v>
      </c>
      <c r="AZ5">
        <v>1</v>
      </c>
      <c r="BA5">
        <v>154</v>
      </c>
      <c r="BB5">
        <v>3</v>
      </c>
      <c r="BC5">
        <v>0</v>
      </c>
      <c r="BE5">
        <v>4</v>
      </c>
      <c r="BG5">
        <v>257</v>
      </c>
      <c r="BH5">
        <v>19</v>
      </c>
      <c r="BJ5" t="s">
        <v>385</v>
      </c>
      <c r="BK5" t="s">
        <v>385</v>
      </c>
      <c r="BL5">
        <v>59377</v>
      </c>
      <c r="BM5">
        <v>13498</v>
      </c>
      <c r="BN5">
        <v>91.453424726700007</v>
      </c>
      <c r="BO5">
        <v>125346</v>
      </c>
      <c r="BP5">
        <v>4662</v>
      </c>
      <c r="BQ5">
        <v>133.52802642290001</v>
      </c>
      <c r="BR5">
        <v>120.7782067782</v>
      </c>
      <c r="BS5">
        <v>20947</v>
      </c>
      <c r="BT5">
        <v>5780</v>
      </c>
      <c r="BU5">
        <v>101.3029073376</v>
      </c>
      <c r="BV5">
        <v>124328</v>
      </c>
      <c r="BW5">
        <v>4145</v>
      </c>
      <c r="BX5">
        <v>133.61348207969999</v>
      </c>
      <c r="BY5">
        <v>125.8919179735</v>
      </c>
      <c r="CA5" t="s">
        <v>1037</v>
      </c>
      <c r="CB5" t="s">
        <v>731</v>
      </c>
      <c r="CC5" t="s">
        <v>917</v>
      </c>
      <c r="CD5">
        <v>28279</v>
      </c>
      <c r="CE5">
        <v>2939</v>
      </c>
      <c r="CF5">
        <v>66.381236960300001</v>
      </c>
      <c r="CG5">
        <v>87910</v>
      </c>
      <c r="CH5">
        <v>2465</v>
      </c>
      <c r="CI5">
        <v>77.352314867499999</v>
      </c>
      <c r="CJ5">
        <v>80.539959432000003</v>
      </c>
      <c r="CL5" t="s">
        <v>1037</v>
      </c>
      <c r="CM5" t="s">
        <v>731</v>
      </c>
      <c r="CN5" t="s">
        <v>917</v>
      </c>
      <c r="CO5">
        <v>28279</v>
      </c>
      <c r="CP5">
        <v>2939</v>
      </c>
      <c r="CQ5">
        <v>66.381236960300001</v>
      </c>
      <c r="CR5">
        <v>87910</v>
      </c>
      <c r="CS5">
        <v>2465</v>
      </c>
      <c r="CT5">
        <v>77.352314867499999</v>
      </c>
      <c r="CU5">
        <v>80.539959432000003</v>
      </c>
      <c r="CW5" t="s">
        <v>1037</v>
      </c>
      <c r="CX5" t="s">
        <v>731</v>
      </c>
      <c r="CY5" t="s">
        <v>917</v>
      </c>
      <c r="CZ5">
        <v>28279</v>
      </c>
      <c r="DA5">
        <v>2939</v>
      </c>
      <c r="DB5">
        <v>66.381236960300001</v>
      </c>
      <c r="DC5">
        <v>87910</v>
      </c>
      <c r="DD5">
        <v>2465</v>
      </c>
      <c r="DE5">
        <v>77.352314867499999</v>
      </c>
      <c r="DF5">
        <v>80.539959432000003</v>
      </c>
      <c r="DH5" t="s">
        <v>1037</v>
      </c>
      <c r="DI5" t="s">
        <v>731</v>
      </c>
      <c r="DJ5" t="s">
        <v>917</v>
      </c>
      <c r="DK5">
        <v>28279</v>
      </c>
      <c r="DL5">
        <v>2939</v>
      </c>
      <c r="DM5">
        <v>66.381236960300001</v>
      </c>
      <c r="DN5">
        <v>87910</v>
      </c>
      <c r="DO5">
        <v>2465</v>
      </c>
      <c r="DP5">
        <v>77.352314867499999</v>
      </c>
      <c r="DQ5">
        <v>80.539959432000003</v>
      </c>
    </row>
    <row r="6" spans="2:121" x14ac:dyDescent="0.2">
      <c r="B6" t="s">
        <v>90</v>
      </c>
      <c r="C6">
        <v>10116</v>
      </c>
      <c r="D6">
        <v>1634</v>
      </c>
      <c r="F6" t="s">
        <v>181</v>
      </c>
      <c r="G6">
        <v>336</v>
      </c>
      <c r="H6">
        <v>147.5178571429</v>
      </c>
      <c r="I6">
        <v>585</v>
      </c>
      <c r="J6">
        <v>42</v>
      </c>
      <c r="K6">
        <v>592</v>
      </c>
      <c r="L6">
        <v>139</v>
      </c>
      <c r="M6">
        <v>450</v>
      </c>
      <c r="N6">
        <v>275</v>
      </c>
      <c r="O6">
        <v>210</v>
      </c>
      <c r="P6">
        <v>103</v>
      </c>
      <c r="Q6">
        <v>0</v>
      </c>
      <c r="R6">
        <v>4</v>
      </c>
      <c r="T6" t="s">
        <v>212</v>
      </c>
      <c r="U6">
        <v>5667</v>
      </c>
      <c r="V6">
        <v>58.589200635300003</v>
      </c>
      <c r="W6">
        <v>6576</v>
      </c>
      <c r="X6">
        <v>186</v>
      </c>
      <c r="Y6">
        <v>6955</v>
      </c>
      <c r="Z6">
        <v>128</v>
      </c>
      <c r="AA6">
        <v>179</v>
      </c>
      <c r="AB6">
        <v>80</v>
      </c>
      <c r="AC6">
        <v>255</v>
      </c>
      <c r="AD6">
        <v>71</v>
      </c>
      <c r="AE6">
        <v>9253</v>
      </c>
      <c r="AF6">
        <v>1431</v>
      </c>
      <c r="AH6" t="s">
        <v>411</v>
      </c>
      <c r="AI6">
        <v>3509</v>
      </c>
      <c r="AJ6">
        <v>319.18780279280003</v>
      </c>
      <c r="AK6">
        <v>3194</v>
      </c>
      <c r="AL6">
        <v>580</v>
      </c>
      <c r="AM6">
        <v>5139</v>
      </c>
      <c r="AN6">
        <v>2905</v>
      </c>
      <c r="AO6">
        <v>1718</v>
      </c>
      <c r="AP6">
        <v>1448</v>
      </c>
      <c r="AQ6">
        <v>2550</v>
      </c>
      <c r="AR6">
        <v>1514</v>
      </c>
      <c r="AS6">
        <v>441</v>
      </c>
      <c r="AT6">
        <v>101</v>
      </c>
      <c r="AV6" t="s">
        <v>420</v>
      </c>
      <c r="AW6">
        <v>73</v>
      </c>
      <c r="AX6">
        <v>59.0684931507</v>
      </c>
      <c r="AY6">
        <v>58</v>
      </c>
      <c r="AZ6">
        <v>1</v>
      </c>
      <c r="BA6">
        <v>89</v>
      </c>
      <c r="BB6">
        <v>5</v>
      </c>
      <c r="BC6">
        <v>0</v>
      </c>
      <c r="BE6">
        <v>2</v>
      </c>
      <c r="BG6">
        <v>106</v>
      </c>
      <c r="BH6">
        <v>4</v>
      </c>
      <c r="BJ6" t="s">
        <v>584</v>
      </c>
      <c r="BK6" t="s">
        <v>385</v>
      </c>
      <c r="BL6">
        <v>5621</v>
      </c>
      <c r="BM6">
        <v>1524</v>
      </c>
      <c r="BN6">
        <v>101.03433552750001</v>
      </c>
      <c r="BO6">
        <v>12117</v>
      </c>
      <c r="BP6">
        <v>668</v>
      </c>
      <c r="BQ6">
        <v>146.90674259310001</v>
      </c>
      <c r="BR6">
        <v>136.0748502994</v>
      </c>
      <c r="BS6">
        <v>1783</v>
      </c>
      <c r="BT6">
        <v>592</v>
      </c>
      <c r="BU6">
        <v>107.38306225460001</v>
      </c>
      <c r="BV6">
        <v>11590</v>
      </c>
      <c r="BW6">
        <v>511</v>
      </c>
      <c r="BX6">
        <v>145.28766177739999</v>
      </c>
      <c r="BY6">
        <v>139.84540117419999</v>
      </c>
      <c r="CA6" t="s">
        <v>1038</v>
      </c>
      <c r="CB6" t="s">
        <v>731</v>
      </c>
      <c r="CC6" t="s">
        <v>917</v>
      </c>
      <c r="CD6">
        <v>8669</v>
      </c>
      <c r="CE6">
        <v>2099</v>
      </c>
      <c r="CF6">
        <v>83.424385742300004</v>
      </c>
      <c r="CG6">
        <v>14360</v>
      </c>
      <c r="CH6">
        <v>451</v>
      </c>
      <c r="CI6">
        <v>145.37520891360001</v>
      </c>
      <c r="CJ6">
        <v>163.99778270510001</v>
      </c>
      <c r="CL6" t="s">
        <v>1038</v>
      </c>
      <c r="CM6" t="s">
        <v>731</v>
      </c>
      <c r="CN6" t="s">
        <v>917</v>
      </c>
      <c r="CO6">
        <v>8669</v>
      </c>
      <c r="CP6">
        <v>2099</v>
      </c>
      <c r="CQ6">
        <v>83.424385742300004</v>
      </c>
      <c r="CR6">
        <v>14360</v>
      </c>
      <c r="CS6">
        <v>451</v>
      </c>
      <c r="CT6">
        <v>145.37520891360001</v>
      </c>
      <c r="CU6">
        <v>163.99778270510001</v>
      </c>
      <c r="CW6" t="s">
        <v>1038</v>
      </c>
      <c r="CX6" t="s">
        <v>731</v>
      </c>
      <c r="CY6" t="s">
        <v>917</v>
      </c>
      <c r="CZ6">
        <v>8669</v>
      </c>
      <c r="DA6">
        <v>2099</v>
      </c>
      <c r="DB6">
        <v>83.424385742300004</v>
      </c>
      <c r="DC6">
        <v>14360</v>
      </c>
      <c r="DD6">
        <v>451</v>
      </c>
      <c r="DE6">
        <v>145.37520891360001</v>
      </c>
      <c r="DF6">
        <v>163.99778270510001</v>
      </c>
      <c r="DH6" t="s">
        <v>1038</v>
      </c>
      <c r="DI6" t="s">
        <v>731</v>
      </c>
      <c r="DJ6" t="s">
        <v>917</v>
      </c>
      <c r="DK6">
        <v>8669</v>
      </c>
      <c r="DL6">
        <v>2099</v>
      </c>
      <c r="DM6">
        <v>83.424385742300004</v>
      </c>
      <c r="DN6">
        <v>14360</v>
      </c>
      <c r="DO6">
        <v>451</v>
      </c>
      <c r="DP6">
        <v>145.37520891360001</v>
      </c>
      <c r="DQ6">
        <v>163.99778270510001</v>
      </c>
    </row>
    <row r="7" spans="2:121" x14ac:dyDescent="0.2">
      <c r="B7" t="s">
        <v>91</v>
      </c>
      <c r="C7">
        <v>416</v>
      </c>
      <c r="D7">
        <v>51</v>
      </c>
      <c r="F7" t="s">
        <v>58</v>
      </c>
      <c r="G7">
        <v>2971</v>
      </c>
      <c r="H7">
        <v>236.00168293499999</v>
      </c>
      <c r="I7">
        <v>8253</v>
      </c>
      <c r="J7">
        <v>1708</v>
      </c>
      <c r="K7">
        <v>5673</v>
      </c>
      <c r="L7">
        <v>2611</v>
      </c>
      <c r="M7">
        <v>2800</v>
      </c>
      <c r="N7">
        <v>2140</v>
      </c>
      <c r="O7">
        <v>1542</v>
      </c>
      <c r="P7">
        <v>1202</v>
      </c>
      <c r="Q7">
        <v>0</v>
      </c>
      <c r="R7">
        <v>269</v>
      </c>
      <c r="T7" t="s">
        <v>462</v>
      </c>
      <c r="U7">
        <v>26623</v>
      </c>
      <c r="V7">
        <v>84.210532246599996</v>
      </c>
      <c r="W7">
        <v>32244</v>
      </c>
      <c r="X7">
        <v>4670</v>
      </c>
      <c r="Y7">
        <v>34117</v>
      </c>
      <c r="Z7">
        <v>6499</v>
      </c>
      <c r="AA7">
        <v>687</v>
      </c>
      <c r="AB7">
        <v>586</v>
      </c>
      <c r="AC7">
        <v>2172</v>
      </c>
      <c r="AD7">
        <v>593</v>
      </c>
      <c r="AE7">
        <v>12399</v>
      </c>
      <c r="AF7">
        <v>6143</v>
      </c>
      <c r="AH7" t="s">
        <v>407</v>
      </c>
      <c r="AI7">
        <v>23205</v>
      </c>
      <c r="AJ7">
        <v>405.9778065072</v>
      </c>
      <c r="AK7">
        <v>31006</v>
      </c>
      <c r="AL7">
        <v>6439</v>
      </c>
      <c r="AM7">
        <v>35163</v>
      </c>
      <c r="AN7">
        <v>24664</v>
      </c>
      <c r="AO7">
        <v>10150</v>
      </c>
      <c r="AP7">
        <v>8084</v>
      </c>
      <c r="AQ7">
        <v>15489</v>
      </c>
      <c r="AR7">
        <v>11057</v>
      </c>
      <c r="AS7">
        <v>61</v>
      </c>
      <c r="AT7">
        <v>152</v>
      </c>
      <c r="AV7" t="s">
        <v>388</v>
      </c>
      <c r="AW7">
        <v>1048</v>
      </c>
      <c r="AX7">
        <v>64.225190839700005</v>
      </c>
      <c r="AY7">
        <v>842</v>
      </c>
      <c r="AZ7">
        <v>75</v>
      </c>
      <c r="BA7">
        <v>1300</v>
      </c>
      <c r="BB7">
        <v>108</v>
      </c>
      <c r="BC7">
        <v>13</v>
      </c>
      <c r="BD7">
        <v>13</v>
      </c>
      <c r="BE7">
        <v>55</v>
      </c>
      <c r="BF7">
        <v>13</v>
      </c>
      <c r="BG7">
        <v>123</v>
      </c>
      <c r="BH7">
        <v>90</v>
      </c>
      <c r="BJ7" t="s">
        <v>631</v>
      </c>
      <c r="BK7" t="s">
        <v>385</v>
      </c>
      <c r="BL7">
        <v>619</v>
      </c>
      <c r="BM7">
        <v>41</v>
      </c>
      <c r="BN7">
        <v>54.134087237499998</v>
      </c>
      <c r="BO7">
        <v>2334</v>
      </c>
      <c r="BP7">
        <v>45</v>
      </c>
      <c r="BQ7">
        <v>86.281919451600004</v>
      </c>
      <c r="BR7">
        <v>100.0888888889</v>
      </c>
      <c r="BS7">
        <v>473</v>
      </c>
      <c r="BT7">
        <v>98</v>
      </c>
      <c r="BU7">
        <v>83.412262156400004</v>
      </c>
      <c r="BV7">
        <v>4095</v>
      </c>
      <c r="BW7">
        <v>148</v>
      </c>
      <c r="BX7">
        <v>114.8493284493</v>
      </c>
      <c r="BY7">
        <v>126.68243243240001</v>
      </c>
      <c r="CA7" t="s">
        <v>411</v>
      </c>
      <c r="CB7" t="s">
        <v>767</v>
      </c>
      <c r="CC7" t="s">
        <v>993</v>
      </c>
      <c r="CD7">
        <v>3236</v>
      </c>
      <c r="CE7">
        <v>549</v>
      </c>
      <c r="CF7">
        <v>75.434177997500001</v>
      </c>
      <c r="CG7">
        <v>8345</v>
      </c>
      <c r="CH7">
        <v>195</v>
      </c>
      <c r="CI7">
        <v>116.68831635710001</v>
      </c>
      <c r="CJ7">
        <v>99.712820512799993</v>
      </c>
      <c r="CL7" t="s">
        <v>411</v>
      </c>
      <c r="CM7" t="s">
        <v>748</v>
      </c>
      <c r="CN7" t="s">
        <v>747</v>
      </c>
      <c r="CO7">
        <v>302</v>
      </c>
      <c r="CP7">
        <v>32</v>
      </c>
      <c r="CQ7">
        <v>63.3609271523</v>
      </c>
      <c r="CR7">
        <v>1307</v>
      </c>
      <c r="CS7">
        <v>39</v>
      </c>
      <c r="CT7">
        <v>65.215761285400006</v>
      </c>
      <c r="CU7">
        <v>57.487179487200002</v>
      </c>
      <c r="CW7" t="s">
        <v>411</v>
      </c>
      <c r="CX7" t="s">
        <v>758</v>
      </c>
      <c r="CY7" t="s">
        <v>757</v>
      </c>
      <c r="CZ7">
        <v>51</v>
      </c>
      <c r="DA7">
        <v>12</v>
      </c>
      <c r="DB7">
        <v>80.921568627499994</v>
      </c>
      <c r="DC7">
        <v>85</v>
      </c>
      <c r="DD7">
        <v>3</v>
      </c>
      <c r="DE7">
        <v>137.3529411765</v>
      </c>
      <c r="DF7">
        <v>92.333333333300004</v>
      </c>
      <c r="DH7" t="s">
        <v>411</v>
      </c>
      <c r="DI7" t="s">
        <v>738</v>
      </c>
      <c r="DJ7" t="s">
        <v>737</v>
      </c>
      <c r="DK7">
        <v>47</v>
      </c>
      <c r="DL7">
        <v>12</v>
      </c>
      <c r="DM7">
        <v>83.085106382999996</v>
      </c>
      <c r="DN7">
        <v>66</v>
      </c>
      <c r="DO7">
        <v>0</v>
      </c>
      <c r="DP7">
        <v>130.10606060609999</v>
      </c>
      <c r="DQ7">
        <v>0</v>
      </c>
    </row>
    <row r="8" spans="2:121" x14ac:dyDescent="0.2">
      <c r="B8" t="s">
        <v>100</v>
      </c>
      <c r="C8">
        <v>301</v>
      </c>
      <c r="D8">
        <v>243</v>
      </c>
      <c r="F8" t="s">
        <v>27</v>
      </c>
      <c r="G8">
        <v>1296</v>
      </c>
      <c r="H8">
        <v>72.121913580200001</v>
      </c>
      <c r="I8">
        <v>5105</v>
      </c>
      <c r="J8">
        <v>692</v>
      </c>
      <c r="K8">
        <v>5203</v>
      </c>
      <c r="L8">
        <v>2038</v>
      </c>
      <c r="M8">
        <v>1124</v>
      </c>
      <c r="N8">
        <v>439</v>
      </c>
      <c r="O8">
        <v>1431</v>
      </c>
      <c r="P8">
        <v>826</v>
      </c>
      <c r="Q8">
        <v>0</v>
      </c>
      <c r="R8">
        <v>38</v>
      </c>
      <c r="AH8" t="s">
        <v>403</v>
      </c>
      <c r="AI8">
        <v>6427</v>
      </c>
      <c r="AJ8">
        <v>417.19573673560001</v>
      </c>
      <c r="AK8">
        <v>6446</v>
      </c>
      <c r="AL8">
        <v>1600</v>
      </c>
      <c r="AM8">
        <v>9649</v>
      </c>
      <c r="AN8">
        <v>6500</v>
      </c>
      <c r="AO8">
        <v>3467</v>
      </c>
      <c r="AP8">
        <v>2752</v>
      </c>
      <c r="AQ8">
        <v>1867</v>
      </c>
      <c r="AR8">
        <v>1159</v>
      </c>
      <c r="AS8">
        <v>7</v>
      </c>
      <c r="AT8">
        <v>59</v>
      </c>
      <c r="AV8" t="s">
        <v>409</v>
      </c>
      <c r="AW8">
        <v>255</v>
      </c>
      <c r="AX8">
        <v>64.886274509800003</v>
      </c>
      <c r="AY8">
        <v>261</v>
      </c>
      <c r="AZ8">
        <v>12</v>
      </c>
      <c r="BA8">
        <v>352</v>
      </c>
      <c r="BB8">
        <v>34</v>
      </c>
      <c r="BC8">
        <v>8</v>
      </c>
      <c r="BD8">
        <v>8</v>
      </c>
      <c r="BE8">
        <v>13</v>
      </c>
      <c r="BF8">
        <v>5</v>
      </c>
      <c r="BG8">
        <v>459</v>
      </c>
      <c r="BH8">
        <v>64</v>
      </c>
      <c r="BJ8" t="s">
        <v>619</v>
      </c>
      <c r="BK8" t="s">
        <v>385</v>
      </c>
      <c r="BL8">
        <v>16391</v>
      </c>
      <c r="BM8">
        <v>4418</v>
      </c>
      <c r="BN8">
        <v>98.539808431500006</v>
      </c>
      <c r="BO8">
        <v>30264</v>
      </c>
      <c r="BP8">
        <v>1230</v>
      </c>
      <c r="BQ8">
        <v>143.7088620143</v>
      </c>
      <c r="BR8">
        <v>124.50162601629999</v>
      </c>
      <c r="BS8">
        <v>3896</v>
      </c>
      <c r="BT8">
        <v>1364</v>
      </c>
      <c r="BU8">
        <v>109.4186344969</v>
      </c>
      <c r="BV8">
        <v>21264</v>
      </c>
      <c r="BW8">
        <v>631</v>
      </c>
      <c r="BX8">
        <v>134.02205605719999</v>
      </c>
      <c r="BY8">
        <v>139.7131537242</v>
      </c>
      <c r="CA8" t="s">
        <v>403</v>
      </c>
      <c r="CB8" t="s">
        <v>767</v>
      </c>
      <c r="CC8" t="s">
        <v>994</v>
      </c>
      <c r="CD8">
        <v>6034</v>
      </c>
      <c r="CE8">
        <v>1530</v>
      </c>
      <c r="CF8">
        <v>96.172522373199996</v>
      </c>
      <c r="CG8">
        <v>13434</v>
      </c>
      <c r="CH8">
        <v>702</v>
      </c>
      <c r="CI8">
        <v>135.68951913059999</v>
      </c>
      <c r="CJ8">
        <v>127.82193732189999</v>
      </c>
      <c r="CL8" t="s">
        <v>403</v>
      </c>
      <c r="CM8" t="s">
        <v>748</v>
      </c>
      <c r="CN8" t="s">
        <v>749</v>
      </c>
      <c r="CO8">
        <v>358</v>
      </c>
      <c r="CP8">
        <v>23</v>
      </c>
      <c r="CQ8">
        <v>59.818435754200003</v>
      </c>
      <c r="CR8">
        <v>1253</v>
      </c>
      <c r="CS8">
        <v>34</v>
      </c>
      <c r="CT8">
        <v>66.746209098199998</v>
      </c>
      <c r="CU8">
        <v>68.882352941199997</v>
      </c>
      <c r="CW8" t="s">
        <v>403</v>
      </c>
      <c r="CX8" t="s">
        <v>758</v>
      </c>
      <c r="CY8" t="s">
        <v>759</v>
      </c>
      <c r="CZ8">
        <v>214</v>
      </c>
      <c r="DA8">
        <v>38</v>
      </c>
      <c r="DB8">
        <v>73.654205607500003</v>
      </c>
      <c r="DC8">
        <v>465</v>
      </c>
      <c r="DD8">
        <v>13</v>
      </c>
      <c r="DE8">
        <v>136.60430107529999</v>
      </c>
      <c r="DF8">
        <v>160.30769230769999</v>
      </c>
      <c r="DH8" t="s">
        <v>403</v>
      </c>
      <c r="DI8" t="s">
        <v>738</v>
      </c>
      <c r="DJ8" t="s">
        <v>739</v>
      </c>
      <c r="DK8">
        <v>288</v>
      </c>
      <c r="DL8">
        <v>38</v>
      </c>
      <c r="DM8">
        <v>64.621527777799997</v>
      </c>
      <c r="DN8">
        <v>715</v>
      </c>
      <c r="DO8">
        <v>14</v>
      </c>
      <c r="DP8">
        <v>122.2265734266</v>
      </c>
      <c r="DQ8">
        <v>181.57142857139999</v>
      </c>
    </row>
    <row r="9" spans="2:121" x14ac:dyDescent="0.2">
      <c r="B9" t="s">
        <v>92</v>
      </c>
      <c r="C9">
        <v>16</v>
      </c>
      <c r="D9">
        <v>7</v>
      </c>
      <c r="F9" t="s">
        <v>59</v>
      </c>
      <c r="G9">
        <v>4012</v>
      </c>
      <c r="H9">
        <v>450.99875373880002</v>
      </c>
      <c r="I9">
        <v>5288</v>
      </c>
      <c r="J9">
        <v>1229</v>
      </c>
      <c r="K9">
        <v>5489</v>
      </c>
      <c r="L9">
        <v>3653</v>
      </c>
      <c r="M9">
        <v>973</v>
      </c>
      <c r="N9">
        <v>637</v>
      </c>
      <c r="O9">
        <v>1611</v>
      </c>
      <c r="P9">
        <v>1122</v>
      </c>
      <c r="Q9">
        <v>2</v>
      </c>
      <c r="R9">
        <v>267</v>
      </c>
      <c r="AH9" t="s">
        <v>373</v>
      </c>
      <c r="AI9">
        <v>838</v>
      </c>
      <c r="AJ9">
        <v>293.33412887830002</v>
      </c>
      <c r="AK9">
        <v>1679</v>
      </c>
      <c r="AL9">
        <v>397</v>
      </c>
      <c r="AM9">
        <v>2298</v>
      </c>
      <c r="AN9">
        <v>1280</v>
      </c>
      <c r="AO9">
        <v>651</v>
      </c>
      <c r="AP9">
        <v>403</v>
      </c>
      <c r="AQ9">
        <v>1131</v>
      </c>
      <c r="AR9">
        <v>829</v>
      </c>
      <c r="AS9">
        <v>313</v>
      </c>
      <c r="AT9">
        <v>5</v>
      </c>
      <c r="AV9" t="s">
        <v>417</v>
      </c>
      <c r="AW9">
        <v>39</v>
      </c>
      <c r="AX9">
        <v>84.358974359000001</v>
      </c>
      <c r="AY9">
        <v>51</v>
      </c>
      <c r="AZ9">
        <v>10</v>
      </c>
      <c r="BA9">
        <v>46</v>
      </c>
      <c r="BB9">
        <v>7</v>
      </c>
      <c r="BC9">
        <v>0</v>
      </c>
      <c r="BE9">
        <v>2</v>
      </c>
      <c r="BG9">
        <v>6</v>
      </c>
      <c r="BH9">
        <v>11</v>
      </c>
      <c r="BJ9" t="s">
        <v>555</v>
      </c>
      <c r="BK9" t="s">
        <v>385</v>
      </c>
      <c r="BL9">
        <v>4486</v>
      </c>
      <c r="BM9">
        <v>1501</v>
      </c>
      <c r="BN9">
        <v>126.60365581809999</v>
      </c>
      <c r="BO9">
        <v>6154</v>
      </c>
      <c r="BP9">
        <v>206</v>
      </c>
      <c r="BQ9">
        <v>145.96847578809999</v>
      </c>
      <c r="BR9">
        <v>163.59223300970001</v>
      </c>
      <c r="BS9">
        <v>1584</v>
      </c>
      <c r="BT9">
        <v>697</v>
      </c>
      <c r="BU9">
        <v>158.44002525249999</v>
      </c>
      <c r="BV9">
        <v>8155</v>
      </c>
      <c r="BW9">
        <v>326</v>
      </c>
      <c r="BX9">
        <v>147.32188841199999</v>
      </c>
      <c r="BY9">
        <v>146.19325153369999</v>
      </c>
      <c r="CA9" t="s">
        <v>387</v>
      </c>
      <c r="CB9" t="s">
        <v>767</v>
      </c>
      <c r="CC9" t="s">
        <v>995</v>
      </c>
      <c r="CD9">
        <v>5496</v>
      </c>
      <c r="CE9">
        <v>1249</v>
      </c>
      <c r="CF9">
        <v>90.111353711800007</v>
      </c>
      <c r="CG9">
        <v>11695</v>
      </c>
      <c r="CH9">
        <v>454</v>
      </c>
      <c r="CI9">
        <v>134.41923899099999</v>
      </c>
      <c r="CJ9">
        <v>120.3876651982</v>
      </c>
      <c r="CL9" t="s">
        <v>387</v>
      </c>
      <c r="CM9" t="s">
        <v>748</v>
      </c>
      <c r="CN9" t="s">
        <v>750</v>
      </c>
      <c r="CO9">
        <v>424</v>
      </c>
      <c r="CP9">
        <v>50</v>
      </c>
      <c r="CQ9">
        <v>63.334905660399997</v>
      </c>
      <c r="CR9">
        <v>1706</v>
      </c>
      <c r="CS9">
        <v>55</v>
      </c>
      <c r="CT9">
        <v>67.316529894499993</v>
      </c>
      <c r="CU9">
        <v>65.290909090900001</v>
      </c>
      <c r="CW9" t="s">
        <v>387</v>
      </c>
      <c r="CX9" t="s">
        <v>758</v>
      </c>
      <c r="CY9" t="s">
        <v>760</v>
      </c>
      <c r="CZ9">
        <v>92</v>
      </c>
      <c r="DA9">
        <v>16</v>
      </c>
      <c r="DB9">
        <v>73.913043478299997</v>
      </c>
      <c r="DC9">
        <v>111</v>
      </c>
      <c r="DD9">
        <v>7</v>
      </c>
      <c r="DE9">
        <v>149.26126126130001</v>
      </c>
      <c r="DF9">
        <v>203.1428571429</v>
      </c>
      <c r="DH9" t="s">
        <v>387</v>
      </c>
      <c r="DI9" t="s">
        <v>738</v>
      </c>
      <c r="DJ9" t="s">
        <v>740</v>
      </c>
      <c r="DK9">
        <v>122</v>
      </c>
      <c r="DL9">
        <v>28</v>
      </c>
      <c r="DM9">
        <v>79.524590163900001</v>
      </c>
      <c r="DN9">
        <v>253</v>
      </c>
      <c r="DO9">
        <v>6</v>
      </c>
      <c r="DP9">
        <v>119.6403162055</v>
      </c>
      <c r="DQ9">
        <v>55.5</v>
      </c>
    </row>
    <row r="10" spans="2:121" x14ac:dyDescent="0.2">
      <c r="B10" t="s">
        <v>121</v>
      </c>
      <c r="C10">
        <v>908</v>
      </c>
      <c r="D10">
        <v>394</v>
      </c>
      <c r="F10" t="s">
        <v>24</v>
      </c>
      <c r="G10">
        <v>601</v>
      </c>
      <c r="H10">
        <v>146.46755407649999</v>
      </c>
      <c r="I10">
        <v>3856</v>
      </c>
      <c r="J10">
        <v>862</v>
      </c>
      <c r="K10">
        <v>1710</v>
      </c>
      <c r="L10">
        <v>793</v>
      </c>
      <c r="M10">
        <v>986</v>
      </c>
      <c r="N10">
        <v>609</v>
      </c>
      <c r="O10">
        <v>328</v>
      </c>
      <c r="P10">
        <v>172</v>
      </c>
      <c r="Q10">
        <v>0</v>
      </c>
      <c r="R10">
        <v>0</v>
      </c>
      <c r="AH10" t="s">
        <v>423</v>
      </c>
      <c r="AI10">
        <v>804</v>
      </c>
      <c r="AJ10">
        <v>413.19029850750002</v>
      </c>
      <c r="AK10">
        <v>893</v>
      </c>
      <c r="AL10">
        <v>203</v>
      </c>
      <c r="AM10">
        <v>1061</v>
      </c>
      <c r="AN10">
        <v>740</v>
      </c>
      <c r="AO10">
        <v>231</v>
      </c>
      <c r="AP10">
        <v>183</v>
      </c>
      <c r="AQ10">
        <v>371</v>
      </c>
      <c r="AR10">
        <v>229</v>
      </c>
      <c r="AS10">
        <v>89</v>
      </c>
      <c r="AT10">
        <v>1</v>
      </c>
      <c r="AV10" t="s">
        <v>371</v>
      </c>
      <c r="AW10">
        <v>367</v>
      </c>
      <c r="AX10">
        <v>102.340599455</v>
      </c>
      <c r="AY10">
        <v>619</v>
      </c>
      <c r="AZ10">
        <v>123</v>
      </c>
      <c r="BA10">
        <v>483</v>
      </c>
      <c r="BB10">
        <v>153</v>
      </c>
      <c r="BC10">
        <v>17</v>
      </c>
      <c r="BD10">
        <v>17</v>
      </c>
      <c r="BE10">
        <v>53</v>
      </c>
      <c r="BF10">
        <v>14</v>
      </c>
      <c r="BG10">
        <v>62</v>
      </c>
      <c r="BH10">
        <v>158</v>
      </c>
      <c r="BJ10" t="s">
        <v>607</v>
      </c>
      <c r="BK10" t="s">
        <v>385</v>
      </c>
      <c r="BL10">
        <v>3132</v>
      </c>
      <c r="BM10">
        <v>494</v>
      </c>
      <c r="BN10">
        <v>72.925287356300004</v>
      </c>
      <c r="BO10">
        <v>8077</v>
      </c>
      <c r="BP10">
        <v>174</v>
      </c>
      <c r="BQ10">
        <v>117.6192893401</v>
      </c>
      <c r="BR10">
        <v>103.7931034483</v>
      </c>
      <c r="BS10">
        <v>1165</v>
      </c>
      <c r="BT10">
        <v>286</v>
      </c>
      <c r="BU10">
        <v>94.589699570799993</v>
      </c>
      <c r="BV10">
        <v>8979</v>
      </c>
      <c r="BW10">
        <v>259</v>
      </c>
      <c r="BX10">
        <v>125.16594275529999</v>
      </c>
      <c r="BY10">
        <v>113.1776061776</v>
      </c>
      <c r="CA10" t="s">
        <v>389</v>
      </c>
      <c r="CB10" t="s">
        <v>767</v>
      </c>
      <c r="CC10" t="s">
        <v>996</v>
      </c>
      <c r="CD10">
        <v>4740</v>
      </c>
      <c r="CE10">
        <v>1611</v>
      </c>
      <c r="CF10">
        <v>127.9158227848</v>
      </c>
      <c r="CG10">
        <v>6995</v>
      </c>
      <c r="CH10">
        <v>247</v>
      </c>
      <c r="CI10">
        <v>144.18842030019999</v>
      </c>
      <c r="CJ10">
        <v>166.89878542509999</v>
      </c>
      <c r="CL10" t="s">
        <v>389</v>
      </c>
      <c r="CM10" t="s">
        <v>748</v>
      </c>
      <c r="CN10" t="s">
        <v>751</v>
      </c>
      <c r="CO10">
        <v>331</v>
      </c>
      <c r="CP10">
        <v>46</v>
      </c>
      <c r="CQ10">
        <v>70.214501510600002</v>
      </c>
      <c r="CR10">
        <v>1258</v>
      </c>
      <c r="CS10">
        <v>47</v>
      </c>
      <c r="CT10">
        <v>75.969793322699999</v>
      </c>
      <c r="CU10">
        <v>70.297872340400005</v>
      </c>
      <c r="CW10" t="s">
        <v>389</v>
      </c>
      <c r="CX10" t="s">
        <v>758</v>
      </c>
      <c r="CY10" t="s">
        <v>761</v>
      </c>
      <c r="CZ10">
        <v>65</v>
      </c>
      <c r="DA10">
        <v>21</v>
      </c>
      <c r="DB10">
        <v>101.0923076923</v>
      </c>
      <c r="DC10">
        <v>115</v>
      </c>
      <c r="DD10">
        <v>6</v>
      </c>
      <c r="DE10">
        <v>151.23478260869999</v>
      </c>
      <c r="DF10">
        <v>153.8333333333</v>
      </c>
      <c r="DH10" t="s">
        <v>389</v>
      </c>
      <c r="DI10" t="s">
        <v>738</v>
      </c>
      <c r="DJ10" t="s">
        <v>741</v>
      </c>
      <c r="DK10">
        <v>78</v>
      </c>
      <c r="DL10">
        <v>28</v>
      </c>
      <c r="DM10">
        <v>100.8974358974</v>
      </c>
      <c r="DN10">
        <v>118</v>
      </c>
      <c r="DO10">
        <v>1</v>
      </c>
      <c r="DP10">
        <v>139.60169491529999</v>
      </c>
      <c r="DQ10">
        <v>152</v>
      </c>
    </row>
    <row r="11" spans="2:121" x14ac:dyDescent="0.2">
      <c r="B11" t="s">
        <v>111</v>
      </c>
      <c r="C11">
        <v>8416</v>
      </c>
      <c r="D11">
        <v>446</v>
      </c>
      <c r="F11" t="s">
        <v>57</v>
      </c>
      <c r="G11">
        <v>11151</v>
      </c>
      <c r="H11">
        <v>367.2567482737</v>
      </c>
      <c r="I11">
        <v>7060</v>
      </c>
      <c r="J11">
        <v>1645</v>
      </c>
      <c r="K11">
        <v>13191</v>
      </c>
      <c r="L11">
        <v>9443</v>
      </c>
      <c r="M11">
        <v>4352</v>
      </c>
      <c r="N11">
        <v>3991</v>
      </c>
      <c r="O11">
        <v>1204</v>
      </c>
      <c r="P11">
        <v>558</v>
      </c>
      <c r="Q11">
        <v>0</v>
      </c>
      <c r="R11">
        <v>395</v>
      </c>
      <c r="AH11" t="s">
        <v>414</v>
      </c>
      <c r="AI11">
        <v>465</v>
      </c>
      <c r="AJ11">
        <v>468.14408602150002</v>
      </c>
      <c r="AK11">
        <v>439</v>
      </c>
      <c r="AL11">
        <v>90</v>
      </c>
      <c r="AM11">
        <v>647</v>
      </c>
      <c r="AN11">
        <v>436</v>
      </c>
      <c r="AO11">
        <v>212</v>
      </c>
      <c r="AP11">
        <v>186</v>
      </c>
      <c r="AQ11">
        <v>363</v>
      </c>
      <c r="AR11">
        <v>279</v>
      </c>
      <c r="AS11">
        <v>38</v>
      </c>
      <c r="AT11">
        <v>0</v>
      </c>
      <c r="AV11" t="s">
        <v>387</v>
      </c>
      <c r="AW11">
        <v>556</v>
      </c>
      <c r="AX11">
        <v>65.744604316500002</v>
      </c>
      <c r="AY11">
        <v>494</v>
      </c>
      <c r="AZ11">
        <v>39</v>
      </c>
      <c r="BA11">
        <v>667</v>
      </c>
      <c r="BB11">
        <v>49</v>
      </c>
      <c r="BC11">
        <v>3</v>
      </c>
      <c r="BD11">
        <v>2</v>
      </c>
      <c r="BE11">
        <v>38</v>
      </c>
      <c r="BF11">
        <v>12</v>
      </c>
      <c r="BG11">
        <v>89</v>
      </c>
      <c r="BH11">
        <v>79</v>
      </c>
      <c r="BJ11" t="s">
        <v>609</v>
      </c>
      <c r="BK11" t="s">
        <v>385</v>
      </c>
      <c r="BL11">
        <v>5198</v>
      </c>
      <c r="BM11">
        <v>803</v>
      </c>
      <c r="BN11">
        <v>76.029819161199995</v>
      </c>
      <c r="BO11">
        <v>16023</v>
      </c>
      <c r="BP11">
        <v>377</v>
      </c>
      <c r="BQ11">
        <v>113.9121887287</v>
      </c>
      <c r="BR11">
        <v>114.05570291780001</v>
      </c>
      <c r="BS11">
        <v>3665</v>
      </c>
      <c r="BT11">
        <v>786</v>
      </c>
      <c r="BU11">
        <v>95.946521145999995</v>
      </c>
      <c r="BV11">
        <v>21166</v>
      </c>
      <c r="BW11">
        <v>430</v>
      </c>
      <c r="BX11">
        <v>123.932769536</v>
      </c>
      <c r="BY11">
        <v>105.4627906977</v>
      </c>
      <c r="CA11" t="s">
        <v>418</v>
      </c>
      <c r="CB11" t="s">
        <v>767</v>
      </c>
      <c r="CC11" t="s">
        <v>997</v>
      </c>
      <c r="CD11">
        <v>670</v>
      </c>
      <c r="CE11">
        <v>53</v>
      </c>
      <c r="CF11">
        <v>57.620895522399998</v>
      </c>
      <c r="CG11">
        <v>2550</v>
      </c>
      <c r="CH11">
        <v>63</v>
      </c>
      <c r="CI11">
        <v>86.894117647100003</v>
      </c>
      <c r="CJ11">
        <v>92</v>
      </c>
      <c r="CL11" t="s">
        <v>418</v>
      </c>
      <c r="CM11" t="s">
        <v>748</v>
      </c>
      <c r="CN11" t="s">
        <v>752</v>
      </c>
      <c r="CO11">
        <v>86</v>
      </c>
      <c r="CP11">
        <v>5</v>
      </c>
      <c r="CQ11">
        <v>58.720930232599997</v>
      </c>
      <c r="CR11">
        <v>388</v>
      </c>
      <c r="CS11">
        <v>9</v>
      </c>
      <c r="CT11">
        <v>58.492268041199999</v>
      </c>
      <c r="CU11">
        <v>65.222222222200003</v>
      </c>
      <c r="CW11" t="s">
        <v>418</v>
      </c>
      <c r="CX11" t="s">
        <v>758</v>
      </c>
      <c r="CY11" t="s">
        <v>762</v>
      </c>
      <c r="CZ11">
        <v>20</v>
      </c>
      <c r="DA11">
        <v>5</v>
      </c>
      <c r="DB11">
        <v>93.8</v>
      </c>
      <c r="DC11">
        <v>41</v>
      </c>
      <c r="DD11">
        <v>4</v>
      </c>
      <c r="DE11">
        <v>144.41463414629999</v>
      </c>
      <c r="DF11">
        <v>173</v>
      </c>
      <c r="DH11" t="s">
        <v>418</v>
      </c>
      <c r="DI11" t="s">
        <v>738</v>
      </c>
      <c r="DJ11" t="s">
        <v>742</v>
      </c>
      <c r="DK11">
        <v>12</v>
      </c>
      <c r="DL11">
        <v>0</v>
      </c>
      <c r="DM11">
        <v>63.25</v>
      </c>
      <c r="DN11">
        <v>34</v>
      </c>
      <c r="DO11">
        <v>0</v>
      </c>
      <c r="DP11">
        <v>118.5882352941</v>
      </c>
      <c r="DQ11">
        <v>0</v>
      </c>
    </row>
    <row r="12" spans="2:121" x14ac:dyDescent="0.2">
      <c r="B12" t="s">
        <v>97</v>
      </c>
      <c r="C12">
        <v>153</v>
      </c>
      <c r="D12">
        <v>95</v>
      </c>
      <c r="F12" t="s">
        <v>33</v>
      </c>
      <c r="G12">
        <v>9396</v>
      </c>
      <c r="H12">
        <v>707.25031928479996</v>
      </c>
      <c r="I12">
        <v>4466</v>
      </c>
      <c r="J12">
        <v>1143</v>
      </c>
      <c r="K12">
        <v>10829</v>
      </c>
      <c r="L12">
        <v>8944</v>
      </c>
      <c r="M12">
        <v>3498</v>
      </c>
      <c r="N12">
        <v>3042</v>
      </c>
      <c r="O12">
        <v>1483</v>
      </c>
      <c r="P12">
        <v>1187</v>
      </c>
      <c r="Q12">
        <v>0</v>
      </c>
      <c r="R12">
        <v>6</v>
      </c>
      <c r="T12" t="s">
        <v>648</v>
      </c>
      <c r="U12" t="s">
        <v>306</v>
      </c>
      <c r="V12" t="s">
        <v>133</v>
      </c>
      <c r="W12" t="s">
        <v>214</v>
      </c>
      <c r="X12" t="s">
        <v>215</v>
      </c>
      <c r="Y12" t="s">
        <v>216</v>
      </c>
      <c r="Z12" t="s">
        <v>217</v>
      </c>
      <c r="AA12" t="s">
        <v>218</v>
      </c>
      <c r="AB12" t="s">
        <v>219</v>
      </c>
      <c r="AC12" t="s">
        <v>220</v>
      </c>
      <c r="AD12" t="s">
        <v>221</v>
      </c>
      <c r="AE12" t="s">
        <v>222</v>
      </c>
      <c r="AF12" t="s">
        <v>223</v>
      </c>
      <c r="AH12" t="s">
        <v>425</v>
      </c>
      <c r="AI12">
        <v>19356</v>
      </c>
      <c r="AJ12">
        <v>318.35337879730002</v>
      </c>
      <c r="AK12">
        <v>24667</v>
      </c>
      <c r="AL12">
        <v>5355</v>
      </c>
      <c r="AM12">
        <v>26562</v>
      </c>
      <c r="AN12">
        <v>17024</v>
      </c>
      <c r="AO12">
        <v>7477</v>
      </c>
      <c r="AP12">
        <v>5655</v>
      </c>
      <c r="AQ12">
        <v>18363</v>
      </c>
      <c r="AR12">
        <v>12283</v>
      </c>
      <c r="AS12">
        <v>2321</v>
      </c>
      <c r="AT12">
        <v>299</v>
      </c>
      <c r="AV12" t="s">
        <v>425</v>
      </c>
      <c r="AW12">
        <v>2543</v>
      </c>
      <c r="AX12">
        <v>102.1588674794</v>
      </c>
      <c r="AY12">
        <v>3686</v>
      </c>
      <c r="AZ12">
        <v>712</v>
      </c>
      <c r="BA12">
        <v>3124</v>
      </c>
      <c r="BB12">
        <v>918</v>
      </c>
      <c r="BC12">
        <v>35</v>
      </c>
      <c r="BD12">
        <v>33</v>
      </c>
      <c r="BE12">
        <v>222</v>
      </c>
      <c r="BF12">
        <v>60</v>
      </c>
      <c r="BG12">
        <v>458</v>
      </c>
      <c r="BH12">
        <v>718</v>
      </c>
      <c r="BJ12" t="s">
        <v>551</v>
      </c>
      <c r="BK12" t="s">
        <v>385</v>
      </c>
      <c r="BL12">
        <v>5367</v>
      </c>
      <c r="BM12">
        <v>1214</v>
      </c>
      <c r="BN12">
        <v>89.483510340999999</v>
      </c>
      <c r="BO12">
        <v>10967</v>
      </c>
      <c r="BP12">
        <v>423</v>
      </c>
      <c r="BQ12">
        <v>139.03264338470001</v>
      </c>
      <c r="BR12">
        <v>124.0141843972</v>
      </c>
      <c r="BS12">
        <v>989</v>
      </c>
      <c r="BT12">
        <v>367</v>
      </c>
      <c r="BU12">
        <v>109.8119312437</v>
      </c>
      <c r="BV12">
        <v>8220</v>
      </c>
      <c r="BW12">
        <v>259</v>
      </c>
      <c r="BX12">
        <v>139.20352798050001</v>
      </c>
      <c r="BY12">
        <v>148.00772200770001</v>
      </c>
      <c r="CA12" t="s">
        <v>412</v>
      </c>
      <c r="CB12" t="s">
        <v>767</v>
      </c>
      <c r="CC12" t="s">
        <v>998</v>
      </c>
      <c r="CD12">
        <v>5173</v>
      </c>
      <c r="CE12">
        <v>694</v>
      </c>
      <c r="CF12">
        <v>69.874927508200003</v>
      </c>
      <c r="CG12">
        <v>16169</v>
      </c>
      <c r="CH12">
        <v>370</v>
      </c>
      <c r="CI12">
        <v>99.531820149699996</v>
      </c>
      <c r="CJ12">
        <v>102.3</v>
      </c>
      <c r="CL12" t="s">
        <v>412</v>
      </c>
      <c r="CM12" t="s">
        <v>748</v>
      </c>
      <c r="CN12" t="s">
        <v>753</v>
      </c>
      <c r="CO12">
        <v>471</v>
      </c>
      <c r="CP12">
        <v>29</v>
      </c>
      <c r="CQ12">
        <v>55.388535031799996</v>
      </c>
      <c r="CR12">
        <v>1834</v>
      </c>
      <c r="CS12">
        <v>36</v>
      </c>
      <c r="CT12">
        <v>66.278080697899995</v>
      </c>
      <c r="CU12">
        <v>69.166666666699996</v>
      </c>
      <c r="CW12" t="s">
        <v>412</v>
      </c>
      <c r="CX12" t="s">
        <v>758</v>
      </c>
      <c r="CY12" t="s">
        <v>763</v>
      </c>
      <c r="CZ12">
        <v>102</v>
      </c>
      <c r="DA12">
        <v>14</v>
      </c>
      <c r="DB12">
        <v>68.049019607800005</v>
      </c>
      <c r="DC12">
        <v>194</v>
      </c>
      <c r="DD12">
        <v>8</v>
      </c>
      <c r="DE12">
        <v>138.9484536082</v>
      </c>
      <c r="DF12">
        <v>146.5</v>
      </c>
      <c r="DH12" t="s">
        <v>412</v>
      </c>
      <c r="DI12" t="s">
        <v>738</v>
      </c>
      <c r="DJ12" t="s">
        <v>743</v>
      </c>
      <c r="DK12">
        <v>162</v>
      </c>
      <c r="DL12">
        <v>25</v>
      </c>
      <c r="DM12">
        <v>63.549382715999997</v>
      </c>
      <c r="DN12">
        <v>340</v>
      </c>
      <c r="DO12">
        <v>8</v>
      </c>
      <c r="DP12">
        <v>124.6882352941</v>
      </c>
      <c r="DQ12">
        <v>175</v>
      </c>
    </row>
    <row r="13" spans="2:121" x14ac:dyDescent="0.2">
      <c r="B13" t="s">
        <v>128</v>
      </c>
      <c r="C13">
        <v>1338</v>
      </c>
      <c r="D13">
        <v>153</v>
      </c>
      <c r="F13" t="s">
        <v>34</v>
      </c>
      <c r="G13">
        <v>311</v>
      </c>
      <c r="H13">
        <v>50.964630225100002</v>
      </c>
      <c r="I13">
        <v>1480</v>
      </c>
      <c r="J13">
        <v>344</v>
      </c>
      <c r="K13">
        <v>484</v>
      </c>
      <c r="L13">
        <v>47</v>
      </c>
      <c r="M13">
        <v>80</v>
      </c>
      <c r="N13">
        <v>33</v>
      </c>
      <c r="O13">
        <v>183</v>
      </c>
      <c r="P13">
        <v>98</v>
      </c>
      <c r="Q13">
        <v>0</v>
      </c>
      <c r="R13">
        <v>4</v>
      </c>
      <c r="T13" t="s">
        <v>385</v>
      </c>
      <c r="U13">
        <v>44578</v>
      </c>
      <c r="V13">
        <v>361.65402216339999</v>
      </c>
      <c r="W13">
        <v>61557</v>
      </c>
      <c r="X13">
        <v>14223</v>
      </c>
      <c r="Y13">
        <v>68135</v>
      </c>
      <c r="Z13">
        <v>43069</v>
      </c>
      <c r="AA13">
        <v>19549</v>
      </c>
      <c r="AB13">
        <v>14143</v>
      </c>
      <c r="AC13">
        <v>16748</v>
      </c>
      <c r="AD13">
        <v>9546</v>
      </c>
      <c r="AE13">
        <v>52</v>
      </c>
      <c r="AF13">
        <v>1135</v>
      </c>
      <c r="AH13" t="s">
        <v>381</v>
      </c>
      <c r="AI13">
        <v>13922</v>
      </c>
      <c r="AJ13">
        <v>351.42623186319997</v>
      </c>
      <c r="AK13">
        <v>18797</v>
      </c>
      <c r="AL13">
        <v>4720</v>
      </c>
      <c r="AM13">
        <v>20589</v>
      </c>
      <c r="AN13">
        <v>13999</v>
      </c>
      <c r="AO13">
        <v>8186</v>
      </c>
      <c r="AP13">
        <v>6625</v>
      </c>
      <c r="AQ13">
        <v>13229</v>
      </c>
      <c r="AR13">
        <v>10757</v>
      </c>
      <c r="AS13">
        <v>1134</v>
      </c>
      <c r="AT13">
        <v>29</v>
      </c>
      <c r="AV13" t="s">
        <v>408</v>
      </c>
      <c r="AW13">
        <v>89</v>
      </c>
      <c r="AX13">
        <v>55.044943820199997</v>
      </c>
      <c r="AY13">
        <v>107</v>
      </c>
      <c r="AZ13">
        <v>1</v>
      </c>
      <c r="BA13">
        <v>116</v>
      </c>
      <c r="BB13">
        <v>10</v>
      </c>
      <c r="BC13">
        <v>1</v>
      </c>
      <c r="BD13">
        <v>1</v>
      </c>
      <c r="BE13">
        <v>3</v>
      </c>
      <c r="BF13">
        <v>1</v>
      </c>
      <c r="BG13">
        <v>130</v>
      </c>
      <c r="BH13">
        <v>17</v>
      </c>
      <c r="BJ13" t="s">
        <v>588</v>
      </c>
      <c r="BK13" t="s">
        <v>385</v>
      </c>
      <c r="BL13">
        <v>2469</v>
      </c>
      <c r="BM13">
        <v>547</v>
      </c>
      <c r="BN13">
        <v>85.965168084200002</v>
      </c>
      <c r="BO13">
        <v>3764</v>
      </c>
      <c r="BP13">
        <v>132</v>
      </c>
      <c r="BQ13">
        <v>137.18942614240001</v>
      </c>
      <c r="BR13">
        <v>132.1742424242</v>
      </c>
      <c r="BS13">
        <v>637</v>
      </c>
      <c r="BT13">
        <v>158</v>
      </c>
      <c r="BU13">
        <v>87.092621664099994</v>
      </c>
      <c r="BV13">
        <v>6914</v>
      </c>
      <c r="BW13">
        <v>325</v>
      </c>
      <c r="BX13">
        <v>154.30749204509999</v>
      </c>
      <c r="BY13">
        <v>127.54461538459999</v>
      </c>
      <c r="CA13" t="s">
        <v>410</v>
      </c>
      <c r="CB13" t="s">
        <v>767</v>
      </c>
      <c r="CC13" t="s">
        <v>999</v>
      </c>
      <c r="CD13">
        <v>33344</v>
      </c>
      <c r="CE13">
        <v>7444</v>
      </c>
      <c r="CF13">
        <v>89.702015355100002</v>
      </c>
      <c r="CG13">
        <v>69335</v>
      </c>
      <c r="CH13">
        <v>2711</v>
      </c>
      <c r="CI13">
        <v>131.10743491740001</v>
      </c>
      <c r="CJ13">
        <v>111.76208041309999</v>
      </c>
      <c r="CL13" t="s">
        <v>410</v>
      </c>
      <c r="CM13" t="s">
        <v>748</v>
      </c>
      <c r="CN13" t="s">
        <v>754</v>
      </c>
      <c r="CO13">
        <v>2047</v>
      </c>
      <c r="CP13">
        <v>149</v>
      </c>
      <c r="CQ13">
        <v>57.9535906204</v>
      </c>
      <c r="CR13">
        <v>7172</v>
      </c>
      <c r="CS13">
        <v>139</v>
      </c>
      <c r="CT13">
        <v>67.270775236999995</v>
      </c>
      <c r="CU13">
        <v>61.805755395699997</v>
      </c>
      <c r="CW13" t="s">
        <v>410</v>
      </c>
      <c r="CX13" t="s">
        <v>758</v>
      </c>
      <c r="CY13" t="s">
        <v>764</v>
      </c>
      <c r="CZ13">
        <v>1065</v>
      </c>
      <c r="DA13">
        <v>221</v>
      </c>
      <c r="DB13">
        <v>77.744600938999994</v>
      </c>
      <c r="DC13">
        <v>1752</v>
      </c>
      <c r="DD13">
        <v>62</v>
      </c>
      <c r="DE13">
        <v>139.59189497720001</v>
      </c>
      <c r="DF13">
        <v>157.03225806450001</v>
      </c>
      <c r="DH13" t="s">
        <v>410</v>
      </c>
      <c r="DI13" t="s">
        <v>738</v>
      </c>
      <c r="DJ13" t="s">
        <v>744</v>
      </c>
      <c r="DK13">
        <v>1012</v>
      </c>
      <c r="DL13">
        <v>202</v>
      </c>
      <c r="DM13">
        <v>73.606719367599993</v>
      </c>
      <c r="DN13">
        <v>1886</v>
      </c>
      <c r="DO13">
        <v>48</v>
      </c>
      <c r="DP13">
        <v>130.32608695650001</v>
      </c>
      <c r="DQ13">
        <v>167.3333333333</v>
      </c>
    </row>
    <row r="14" spans="2:121" x14ac:dyDescent="0.2">
      <c r="B14" t="s">
        <v>1061</v>
      </c>
      <c r="C14">
        <v>29</v>
      </c>
      <c r="D14">
        <v>7</v>
      </c>
      <c r="F14" t="s">
        <v>38</v>
      </c>
      <c r="G14">
        <v>4268</v>
      </c>
      <c r="H14">
        <v>418.88495782569998</v>
      </c>
      <c r="I14">
        <v>7133</v>
      </c>
      <c r="J14">
        <v>1421</v>
      </c>
      <c r="K14">
        <v>6249</v>
      </c>
      <c r="L14">
        <v>3711</v>
      </c>
      <c r="M14">
        <v>1651</v>
      </c>
      <c r="N14">
        <v>1440</v>
      </c>
      <c r="O14">
        <v>2799</v>
      </c>
      <c r="P14">
        <v>2227</v>
      </c>
      <c r="Q14">
        <v>1</v>
      </c>
      <c r="R14">
        <v>329</v>
      </c>
      <c r="T14" t="s">
        <v>390</v>
      </c>
      <c r="U14">
        <v>34403</v>
      </c>
      <c r="V14">
        <v>330.23140423799998</v>
      </c>
      <c r="W14">
        <v>54873</v>
      </c>
      <c r="X14">
        <v>10466</v>
      </c>
      <c r="Y14">
        <v>58126</v>
      </c>
      <c r="Z14">
        <v>31137</v>
      </c>
      <c r="AA14">
        <v>15062</v>
      </c>
      <c r="AB14">
        <v>11106</v>
      </c>
      <c r="AC14">
        <v>12846</v>
      </c>
      <c r="AD14">
        <v>8590</v>
      </c>
      <c r="AE14">
        <v>8447</v>
      </c>
      <c r="AF14">
        <v>1050</v>
      </c>
      <c r="AH14" t="s">
        <v>428</v>
      </c>
      <c r="AI14">
        <v>1377</v>
      </c>
      <c r="AJ14">
        <v>281.21786492370001</v>
      </c>
      <c r="AK14">
        <v>1697</v>
      </c>
      <c r="AL14">
        <v>282</v>
      </c>
      <c r="AM14">
        <v>1931</v>
      </c>
      <c r="AN14">
        <v>1200</v>
      </c>
      <c r="AO14">
        <v>1033</v>
      </c>
      <c r="AP14">
        <v>600</v>
      </c>
      <c r="AQ14">
        <v>597</v>
      </c>
      <c r="AR14">
        <v>367</v>
      </c>
      <c r="AS14">
        <v>3</v>
      </c>
      <c r="AT14">
        <v>5</v>
      </c>
      <c r="AV14" t="s">
        <v>393</v>
      </c>
      <c r="AW14">
        <v>387</v>
      </c>
      <c r="AX14">
        <v>66.950904392799998</v>
      </c>
      <c r="AY14">
        <v>406</v>
      </c>
      <c r="AZ14">
        <v>35</v>
      </c>
      <c r="BA14">
        <v>488</v>
      </c>
      <c r="BB14">
        <v>44</v>
      </c>
      <c r="BC14">
        <v>1</v>
      </c>
      <c r="BD14">
        <v>1</v>
      </c>
      <c r="BE14">
        <v>46</v>
      </c>
      <c r="BF14">
        <v>4</v>
      </c>
      <c r="BG14">
        <v>84</v>
      </c>
      <c r="BH14">
        <v>70</v>
      </c>
      <c r="BJ14" t="s">
        <v>605</v>
      </c>
      <c r="BK14" t="s">
        <v>385</v>
      </c>
      <c r="BL14">
        <v>15472</v>
      </c>
      <c r="BM14">
        <v>2870</v>
      </c>
      <c r="BN14">
        <v>82.999482936899994</v>
      </c>
      <c r="BO14">
        <v>33866</v>
      </c>
      <c r="BP14">
        <v>1329</v>
      </c>
      <c r="BQ14">
        <v>132.11944132759999</v>
      </c>
      <c r="BR14">
        <v>107.2468021068</v>
      </c>
      <c r="BS14">
        <v>6340</v>
      </c>
      <c r="BT14">
        <v>1342</v>
      </c>
      <c r="BU14">
        <v>87.070031545700004</v>
      </c>
      <c r="BV14">
        <v>32028</v>
      </c>
      <c r="BW14">
        <v>1118</v>
      </c>
      <c r="BX14">
        <v>131.1659173223</v>
      </c>
      <c r="BY14">
        <v>113.6127012522</v>
      </c>
      <c r="CA14" t="s">
        <v>406</v>
      </c>
      <c r="CB14" t="s">
        <v>767</v>
      </c>
      <c r="CC14" t="s">
        <v>1000</v>
      </c>
      <c r="CD14">
        <v>2035</v>
      </c>
      <c r="CE14">
        <v>559</v>
      </c>
      <c r="CF14">
        <v>97.916953316999994</v>
      </c>
      <c r="CG14">
        <v>3216</v>
      </c>
      <c r="CH14">
        <v>126</v>
      </c>
      <c r="CI14">
        <v>137.83426616919999</v>
      </c>
      <c r="CJ14">
        <v>136.23809523809999</v>
      </c>
      <c r="CL14" t="s">
        <v>406</v>
      </c>
      <c r="CM14" t="s">
        <v>748</v>
      </c>
      <c r="CN14" t="s">
        <v>755</v>
      </c>
      <c r="CO14">
        <v>186</v>
      </c>
      <c r="CP14">
        <v>13</v>
      </c>
      <c r="CQ14">
        <v>56.935483871000002</v>
      </c>
      <c r="CR14">
        <v>638</v>
      </c>
      <c r="CS14">
        <v>11</v>
      </c>
      <c r="CT14">
        <v>67.503134796200001</v>
      </c>
      <c r="CU14">
        <v>73.727272727300004</v>
      </c>
      <c r="CW14" t="s">
        <v>406</v>
      </c>
      <c r="CX14" t="s">
        <v>758</v>
      </c>
      <c r="CY14" t="s">
        <v>765</v>
      </c>
      <c r="CZ14">
        <v>64</v>
      </c>
      <c r="DA14">
        <v>21</v>
      </c>
      <c r="DB14">
        <v>92.921875</v>
      </c>
      <c r="DC14">
        <v>98</v>
      </c>
      <c r="DD14">
        <v>3</v>
      </c>
      <c r="DE14">
        <v>142.78571428570001</v>
      </c>
      <c r="DF14">
        <v>143.3333333333</v>
      </c>
      <c r="DH14" t="s">
        <v>406</v>
      </c>
      <c r="DI14" t="s">
        <v>738</v>
      </c>
      <c r="DJ14" t="s">
        <v>745</v>
      </c>
      <c r="DK14">
        <v>48</v>
      </c>
      <c r="DL14">
        <v>15</v>
      </c>
      <c r="DM14">
        <v>105.5</v>
      </c>
      <c r="DN14">
        <v>115</v>
      </c>
      <c r="DO14">
        <v>3</v>
      </c>
      <c r="DP14">
        <v>119</v>
      </c>
      <c r="DQ14">
        <v>143.3333333333</v>
      </c>
    </row>
    <row r="15" spans="2:121" x14ac:dyDescent="0.2">
      <c r="B15" t="s">
        <v>118</v>
      </c>
      <c r="C15">
        <v>29</v>
      </c>
      <c r="D15">
        <v>17</v>
      </c>
      <c r="F15" t="s">
        <v>36</v>
      </c>
      <c r="G15">
        <v>260</v>
      </c>
      <c r="H15">
        <v>224.92692307690001</v>
      </c>
      <c r="I15">
        <v>614</v>
      </c>
      <c r="J15">
        <v>84</v>
      </c>
      <c r="K15">
        <v>465</v>
      </c>
      <c r="L15">
        <v>237</v>
      </c>
      <c r="M15">
        <v>160</v>
      </c>
      <c r="N15">
        <v>96</v>
      </c>
      <c r="O15">
        <v>108</v>
      </c>
      <c r="P15">
        <v>55</v>
      </c>
      <c r="Q15">
        <v>2</v>
      </c>
      <c r="R15">
        <v>4</v>
      </c>
      <c r="T15" t="s">
        <v>369</v>
      </c>
      <c r="U15">
        <v>74086</v>
      </c>
      <c r="V15">
        <v>421.67907566880001</v>
      </c>
      <c r="W15">
        <v>78138</v>
      </c>
      <c r="X15">
        <v>19338</v>
      </c>
      <c r="Y15">
        <v>103880</v>
      </c>
      <c r="Z15">
        <v>72521</v>
      </c>
      <c r="AA15">
        <v>39677</v>
      </c>
      <c r="AB15">
        <v>31727</v>
      </c>
      <c r="AC15">
        <v>29000</v>
      </c>
      <c r="AD15">
        <v>21595</v>
      </c>
      <c r="AE15">
        <v>13925</v>
      </c>
      <c r="AF15">
        <v>54</v>
      </c>
      <c r="AH15" t="s">
        <v>408</v>
      </c>
      <c r="AI15">
        <v>620</v>
      </c>
      <c r="AJ15">
        <v>244.50967741939999</v>
      </c>
      <c r="AK15">
        <v>1624</v>
      </c>
      <c r="AL15">
        <v>391</v>
      </c>
      <c r="AM15">
        <v>921</v>
      </c>
      <c r="AN15">
        <v>397</v>
      </c>
      <c r="AO15">
        <v>261</v>
      </c>
      <c r="AP15">
        <v>172</v>
      </c>
      <c r="AQ15">
        <v>502</v>
      </c>
      <c r="AR15">
        <v>273</v>
      </c>
      <c r="AS15">
        <v>1</v>
      </c>
      <c r="AT15">
        <v>5</v>
      </c>
      <c r="AV15" t="s">
        <v>412</v>
      </c>
      <c r="AW15">
        <v>295</v>
      </c>
      <c r="AX15">
        <v>56.671186440699998</v>
      </c>
      <c r="AY15">
        <v>271</v>
      </c>
      <c r="AZ15">
        <v>9</v>
      </c>
      <c r="BA15">
        <v>378</v>
      </c>
      <c r="BB15">
        <v>7</v>
      </c>
      <c r="BC15">
        <v>2</v>
      </c>
      <c r="BD15">
        <v>2</v>
      </c>
      <c r="BE15">
        <v>19</v>
      </c>
      <c r="BF15">
        <v>4</v>
      </c>
      <c r="BG15">
        <v>706</v>
      </c>
      <c r="BH15">
        <v>61</v>
      </c>
      <c r="BJ15" t="s">
        <v>567</v>
      </c>
      <c r="BK15" t="s">
        <v>390</v>
      </c>
      <c r="BL15">
        <v>6262</v>
      </c>
      <c r="BM15">
        <v>1412</v>
      </c>
      <c r="BN15">
        <v>94.601564995199993</v>
      </c>
      <c r="BO15">
        <v>12857</v>
      </c>
      <c r="BP15">
        <v>332</v>
      </c>
      <c r="BQ15">
        <v>145.7695418838</v>
      </c>
      <c r="BR15">
        <v>143.08734939760001</v>
      </c>
      <c r="BS15">
        <v>5314</v>
      </c>
      <c r="BT15">
        <v>716</v>
      </c>
      <c r="BU15">
        <v>77.644523899099994</v>
      </c>
      <c r="BV15">
        <v>7667</v>
      </c>
      <c r="BW15">
        <v>209</v>
      </c>
      <c r="BX15">
        <v>124.9804356332</v>
      </c>
      <c r="BY15">
        <v>110.73205741629999</v>
      </c>
      <c r="CA15" t="s">
        <v>421</v>
      </c>
      <c r="CB15" t="s">
        <v>767</v>
      </c>
      <c r="CC15" t="s">
        <v>1001</v>
      </c>
      <c r="CD15">
        <v>663</v>
      </c>
      <c r="CE15">
        <v>92</v>
      </c>
      <c r="CF15">
        <v>71.969834087500004</v>
      </c>
      <c r="CG15">
        <v>1890</v>
      </c>
      <c r="CH15">
        <v>82</v>
      </c>
      <c r="CI15">
        <v>123.7666666667</v>
      </c>
      <c r="CJ15">
        <v>93.317073170699999</v>
      </c>
      <c r="CL15" t="s">
        <v>421</v>
      </c>
      <c r="CM15" t="s">
        <v>748</v>
      </c>
      <c r="CN15" t="s">
        <v>756</v>
      </c>
      <c r="CO15">
        <v>28</v>
      </c>
      <c r="CP15">
        <v>2</v>
      </c>
      <c r="CQ15">
        <v>56.678571428600002</v>
      </c>
      <c r="CR15">
        <v>110</v>
      </c>
      <c r="CS15">
        <v>6</v>
      </c>
      <c r="CT15">
        <v>59.472727272699998</v>
      </c>
      <c r="CU15">
        <v>28.166666666699999</v>
      </c>
      <c r="CW15" t="s">
        <v>421</v>
      </c>
      <c r="CX15" t="s">
        <v>758</v>
      </c>
      <c r="CY15" t="s">
        <v>766</v>
      </c>
      <c r="CZ15">
        <v>10</v>
      </c>
      <c r="DA15">
        <v>3</v>
      </c>
      <c r="DB15">
        <v>79.900000000000006</v>
      </c>
      <c r="DC15">
        <v>34</v>
      </c>
      <c r="DD15">
        <v>0</v>
      </c>
      <c r="DE15">
        <v>151.3235294118</v>
      </c>
      <c r="DF15">
        <v>0</v>
      </c>
      <c r="DH15" t="s">
        <v>421</v>
      </c>
      <c r="DI15" t="s">
        <v>738</v>
      </c>
      <c r="DJ15" t="s">
        <v>746</v>
      </c>
      <c r="DK15">
        <v>10</v>
      </c>
      <c r="DL15">
        <v>2</v>
      </c>
      <c r="DM15">
        <v>61</v>
      </c>
      <c r="DN15">
        <v>29</v>
      </c>
      <c r="DO15">
        <v>0</v>
      </c>
      <c r="DP15">
        <v>126.3793103448</v>
      </c>
      <c r="DQ15">
        <v>0</v>
      </c>
    </row>
    <row r="16" spans="2:121" x14ac:dyDescent="0.2">
      <c r="B16" t="s">
        <v>94</v>
      </c>
      <c r="C16">
        <v>226</v>
      </c>
      <c r="D16">
        <v>45</v>
      </c>
      <c r="F16" t="s">
        <v>61</v>
      </c>
      <c r="G16">
        <v>480</v>
      </c>
      <c r="H16">
        <v>162.66249999999999</v>
      </c>
      <c r="I16">
        <v>2697</v>
      </c>
      <c r="J16">
        <v>609</v>
      </c>
      <c r="K16">
        <v>1049</v>
      </c>
      <c r="L16">
        <v>398</v>
      </c>
      <c r="M16">
        <v>680</v>
      </c>
      <c r="N16">
        <v>630</v>
      </c>
      <c r="O16">
        <v>1519</v>
      </c>
      <c r="P16">
        <v>1204</v>
      </c>
      <c r="Q16">
        <v>0</v>
      </c>
      <c r="R16">
        <v>1</v>
      </c>
      <c r="T16" t="s">
        <v>8</v>
      </c>
      <c r="U16">
        <v>213</v>
      </c>
      <c r="V16">
        <v>510.9154929577</v>
      </c>
      <c r="W16">
        <v>357</v>
      </c>
      <c r="X16">
        <v>8</v>
      </c>
      <c r="Y16">
        <v>251</v>
      </c>
      <c r="Z16">
        <v>187</v>
      </c>
      <c r="AA16">
        <v>37</v>
      </c>
      <c r="AB16">
        <v>18</v>
      </c>
      <c r="AC16">
        <v>63057</v>
      </c>
      <c r="AD16">
        <v>35637</v>
      </c>
      <c r="AE16">
        <v>0</v>
      </c>
      <c r="AF16">
        <v>1</v>
      </c>
      <c r="AH16" t="s">
        <v>394</v>
      </c>
      <c r="AI16">
        <v>5745</v>
      </c>
      <c r="AJ16">
        <v>466.96710182769999</v>
      </c>
      <c r="AK16">
        <v>6881</v>
      </c>
      <c r="AL16">
        <v>1563</v>
      </c>
      <c r="AM16">
        <v>8490</v>
      </c>
      <c r="AN16">
        <v>5584</v>
      </c>
      <c r="AO16">
        <v>2324</v>
      </c>
      <c r="AP16">
        <v>2068</v>
      </c>
      <c r="AQ16">
        <v>3349</v>
      </c>
      <c r="AR16">
        <v>1978</v>
      </c>
      <c r="AS16">
        <v>956</v>
      </c>
      <c r="AT16">
        <v>216</v>
      </c>
      <c r="AV16" t="s">
        <v>375</v>
      </c>
      <c r="AW16">
        <v>1552</v>
      </c>
      <c r="AX16">
        <v>102.0161082474</v>
      </c>
      <c r="AY16">
        <v>2718</v>
      </c>
      <c r="AZ16">
        <v>600</v>
      </c>
      <c r="BA16">
        <v>2099</v>
      </c>
      <c r="BB16">
        <v>605</v>
      </c>
      <c r="BC16">
        <v>1</v>
      </c>
      <c r="BD16">
        <v>1</v>
      </c>
      <c r="BE16">
        <v>148</v>
      </c>
      <c r="BF16">
        <v>29</v>
      </c>
      <c r="BG16">
        <v>178</v>
      </c>
      <c r="BH16">
        <v>430</v>
      </c>
      <c r="BJ16" t="s">
        <v>559</v>
      </c>
      <c r="BK16" t="s">
        <v>390</v>
      </c>
      <c r="BL16">
        <v>7195</v>
      </c>
      <c r="BM16">
        <v>1409</v>
      </c>
      <c r="BN16">
        <v>87.067546907600004</v>
      </c>
      <c r="BO16">
        <v>18339</v>
      </c>
      <c r="BP16">
        <v>668</v>
      </c>
      <c r="BQ16">
        <v>131.67964447349999</v>
      </c>
      <c r="BR16">
        <v>137.6497005988</v>
      </c>
      <c r="BS16">
        <v>7031</v>
      </c>
      <c r="BT16">
        <v>1327</v>
      </c>
      <c r="BU16">
        <v>84.913952496099995</v>
      </c>
      <c r="BV16">
        <v>19851</v>
      </c>
      <c r="BW16">
        <v>667</v>
      </c>
      <c r="BX16">
        <v>141.10956626870001</v>
      </c>
      <c r="BY16">
        <v>134.86506746629999</v>
      </c>
      <c r="CA16" t="s">
        <v>385</v>
      </c>
      <c r="CB16" t="s">
        <v>767</v>
      </c>
      <c r="CD16">
        <v>61391</v>
      </c>
      <c r="CE16">
        <v>13781</v>
      </c>
      <c r="CF16">
        <v>90.633040673699995</v>
      </c>
      <c r="CG16">
        <v>133629</v>
      </c>
      <c r="CH16">
        <v>4950</v>
      </c>
      <c r="CI16">
        <v>127.0359427968</v>
      </c>
      <c r="CJ16">
        <v>116.4660606061</v>
      </c>
      <c r="CL16" t="s">
        <v>385</v>
      </c>
      <c r="CM16" t="s">
        <v>748</v>
      </c>
      <c r="CO16">
        <v>4233</v>
      </c>
      <c r="CP16">
        <v>349</v>
      </c>
      <c r="CQ16">
        <v>59.671863926299999</v>
      </c>
      <c r="CR16">
        <v>15666</v>
      </c>
      <c r="CS16">
        <v>376</v>
      </c>
      <c r="CT16">
        <v>67.381973701000007</v>
      </c>
      <c r="CU16">
        <v>64.167553191500005</v>
      </c>
      <c r="CW16" t="s">
        <v>385</v>
      </c>
      <c r="CX16" t="s">
        <v>758</v>
      </c>
      <c r="CZ16">
        <v>1683</v>
      </c>
      <c r="DA16">
        <v>351</v>
      </c>
      <c r="DB16">
        <v>78.206179441499998</v>
      </c>
      <c r="DC16">
        <v>2895</v>
      </c>
      <c r="DD16">
        <v>106</v>
      </c>
      <c r="DE16">
        <v>140.1506044905</v>
      </c>
      <c r="DF16">
        <v>157.88679245279999</v>
      </c>
      <c r="DH16" t="s">
        <v>385</v>
      </c>
      <c r="DI16" t="s">
        <v>738</v>
      </c>
      <c r="DK16">
        <v>1779</v>
      </c>
      <c r="DL16">
        <v>350</v>
      </c>
      <c r="DM16">
        <v>73.808881393999997</v>
      </c>
      <c r="DN16">
        <v>3556</v>
      </c>
      <c r="DO16">
        <v>80</v>
      </c>
      <c r="DP16">
        <v>127.19122609670001</v>
      </c>
      <c r="DQ16">
        <v>161.11250000000001</v>
      </c>
    </row>
    <row r="17" spans="2:121" x14ac:dyDescent="0.2">
      <c r="B17" t="s">
        <v>119</v>
      </c>
      <c r="C17">
        <v>448</v>
      </c>
      <c r="D17">
        <v>360</v>
      </c>
      <c r="F17" t="s">
        <v>83</v>
      </c>
      <c r="G17">
        <v>17874</v>
      </c>
      <c r="H17">
        <v>317.1347208235</v>
      </c>
      <c r="I17">
        <v>18589</v>
      </c>
      <c r="J17">
        <v>4990</v>
      </c>
      <c r="K17">
        <v>27647</v>
      </c>
      <c r="L17">
        <v>19823</v>
      </c>
      <c r="M17">
        <v>12293</v>
      </c>
      <c r="N17">
        <v>9292</v>
      </c>
      <c r="O17">
        <v>3919</v>
      </c>
      <c r="P17">
        <v>2999</v>
      </c>
      <c r="Q17">
        <v>0</v>
      </c>
      <c r="R17">
        <v>15</v>
      </c>
      <c r="T17" t="s">
        <v>404</v>
      </c>
      <c r="U17">
        <v>49909</v>
      </c>
      <c r="V17">
        <v>387.22743392979999</v>
      </c>
      <c r="W17">
        <v>59484</v>
      </c>
      <c r="X17">
        <v>11903</v>
      </c>
      <c r="Y17">
        <v>74396</v>
      </c>
      <c r="Z17">
        <v>51411</v>
      </c>
      <c r="AA17">
        <v>23589</v>
      </c>
      <c r="AB17">
        <v>18508</v>
      </c>
      <c r="AC17">
        <v>19806</v>
      </c>
      <c r="AD17">
        <v>15009</v>
      </c>
      <c r="AE17">
        <v>456</v>
      </c>
      <c r="AF17">
        <v>758</v>
      </c>
      <c r="AH17" t="s">
        <v>392</v>
      </c>
      <c r="AI17">
        <v>5510</v>
      </c>
      <c r="AJ17">
        <v>625.39382940109999</v>
      </c>
      <c r="AK17">
        <v>4713</v>
      </c>
      <c r="AL17">
        <v>971</v>
      </c>
      <c r="AM17">
        <v>8626</v>
      </c>
      <c r="AN17">
        <v>6531</v>
      </c>
      <c r="AO17">
        <v>2302</v>
      </c>
      <c r="AP17">
        <v>1934</v>
      </c>
      <c r="AQ17">
        <v>3044</v>
      </c>
      <c r="AR17">
        <v>2292</v>
      </c>
      <c r="AS17">
        <v>741</v>
      </c>
      <c r="AT17">
        <v>221</v>
      </c>
      <c r="AV17" t="s">
        <v>399</v>
      </c>
      <c r="AW17">
        <v>254</v>
      </c>
      <c r="AX17">
        <v>52.566929133899997</v>
      </c>
      <c r="AY17">
        <v>290</v>
      </c>
      <c r="AZ17">
        <v>7</v>
      </c>
      <c r="BA17">
        <v>319</v>
      </c>
      <c r="BB17">
        <v>5</v>
      </c>
      <c r="BC17">
        <v>0</v>
      </c>
      <c r="BE17">
        <v>8</v>
      </c>
      <c r="BF17">
        <v>1</v>
      </c>
      <c r="BG17">
        <v>420</v>
      </c>
      <c r="BH17">
        <v>34</v>
      </c>
      <c r="BJ17" t="s">
        <v>576</v>
      </c>
      <c r="BK17" t="s">
        <v>390</v>
      </c>
      <c r="BL17">
        <v>2348</v>
      </c>
      <c r="BM17">
        <v>351</v>
      </c>
      <c r="BN17">
        <v>78.682282793900001</v>
      </c>
      <c r="BO17">
        <v>5265</v>
      </c>
      <c r="BP17">
        <v>291</v>
      </c>
      <c r="BQ17">
        <v>111.3868945869</v>
      </c>
      <c r="BR17">
        <v>89.209621993100001</v>
      </c>
      <c r="BS17">
        <v>2497</v>
      </c>
      <c r="BT17">
        <v>513</v>
      </c>
      <c r="BU17">
        <v>92.814577493000002</v>
      </c>
      <c r="BV17">
        <v>7099</v>
      </c>
      <c r="BW17">
        <v>308</v>
      </c>
      <c r="BX17">
        <v>127.6688265953</v>
      </c>
      <c r="BY17">
        <v>103.8246753247</v>
      </c>
      <c r="CA17" t="s">
        <v>394</v>
      </c>
      <c r="CB17" t="s">
        <v>807</v>
      </c>
      <c r="CC17" t="s">
        <v>1002</v>
      </c>
      <c r="CD17">
        <v>6480</v>
      </c>
      <c r="CE17">
        <v>1478</v>
      </c>
      <c r="CF17">
        <v>94.558024691400007</v>
      </c>
      <c r="CG17">
        <v>13614</v>
      </c>
      <c r="CH17">
        <v>370</v>
      </c>
      <c r="CI17">
        <v>142.25752901429999</v>
      </c>
      <c r="CJ17">
        <v>136.8405405405</v>
      </c>
      <c r="CL17" t="s">
        <v>394</v>
      </c>
      <c r="CM17" t="s">
        <v>782</v>
      </c>
      <c r="CN17" t="s">
        <v>781</v>
      </c>
      <c r="CO17">
        <v>636</v>
      </c>
      <c r="CP17">
        <v>83</v>
      </c>
      <c r="CQ17">
        <v>71.169811320799994</v>
      </c>
      <c r="CR17">
        <v>2796</v>
      </c>
      <c r="CS17">
        <v>81</v>
      </c>
      <c r="CT17">
        <v>73.233905579400002</v>
      </c>
      <c r="CU17">
        <v>73.197530864200004</v>
      </c>
      <c r="CW17" t="s">
        <v>394</v>
      </c>
      <c r="CX17" t="s">
        <v>795</v>
      </c>
      <c r="CY17" t="s">
        <v>794</v>
      </c>
      <c r="CZ17">
        <v>200</v>
      </c>
      <c r="DA17">
        <v>53</v>
      </c>
      <c r="DB17">
        <v>86.435000000000002</v>
      </c>
      <c r="DC17">
        <v>332</v>
      </c>
      <c r="DD17">
        <v>9</v>
      </c>
      <c r="DE17">
        <v>145.0090361446</v>
      </c>
      <c r="DF17">
        <v>158.1111111111</v>
      </c>
      <c r="DH17" t="s">
        <v>394</v>
      </c>
      <c r="DI17" t="s">
        <v>769</v>
      </c>
      <c r="DJ17" t="s">
        <v>768</v>
      </c>
      <c r="DK17">
        <v>147</v>
      </c>
      <c r="DL17">
        <v>32</v>
      </c>
      <c r="DM17">
        <v>80.564625850300004</v>
      </c>
      <c r="DN17">
        <v>322</v>
      </c>
      <c r="DO17">
        <v>8</v>
      </c>
      <c r="DP17">
        <v>130.57142857139999</v>
      </c>
      <c r="DQ17">
        <v>189.125</v>
      </c>
    </row>
    <row r="18" spans="2:121" x14ac:dyDescent="0.2">
      <c r="B18" t="s">
        <v>123</v>
      </c>
      <c r="C18">
        <v>46</v>
      </c>
      <c r="D18">
        <v>30</v>
      </c>
      <c r="F18" t="s">
        <v>70</v>
      </c>
      <c r="G18">
        <v>3537</v>
      </c>
      <c r="H18">
        <v>349.66016398080001</v>
      </c>
      <c r="I18">
        <v>2443</v>
      </c>
      <c r="J18">
        <v>550</v>
      </c>
      <c r="K18">
        <v>6653</v>
      </c>
      <c r="L18">
        <v>4390</v>
      </c>
      <c r="M18">
        <v>888</v>
      </c>
      <c r="N18">
        <v>592</v>
      </c>
      <c r="O18">
        <v>374</v>
      </c>
      <c r="P18">
        <v>185</v>
      </c>
      <c r="Q18">
        <v>0</v>
      </c>
      <c r="R18">
        <v>2</v>
      </c>
      <c r="T18" t="s">
        <v>380</v>
      </c>
      <c r="U18">
        <v>60054</v>
      </c>
      <c r="V18">
        <v>346.06380923839998</v>
      </c>
      <c r="W18">
        <v>69220</v>
      </c>
      <c r="X18">
        <v>16708</v>
      </c>
      <c r="Y18">
        <v>82215</v>
      </c>
      <c r="Z18">
        <v>54594</v>
      </c>
      <c r="AA18">
        <v>26375</v>
      </c>
      <c r="AB18">
        <v>21782</v>
      </c>
      <c r="AC18">
        <v>30191</v>
      </c>
      <c r="AD18">
        <v>23083</v>
      </c>
      <c r="AE18">
        <v>164</v>
      </c>
      <c r="AF18">
        <v>1303</v>
      </c>
      <c r="AH18" t="s">
        <v>399</v>
      </c>
      <c r="AI18">
        <v>943</v>
      </c>
      <c r="AJ18">
        <v>150.12301166489999</v>
      </c>
      <c r="AK18">
        <v>2504</v>
      </c>
      <c r="AL18">
        <v>390</v>
      </c>
      <c r="AM18">
        <v>1382</v>
      </c>
      <c r="AN18">
        <v>484</v>
      </c>
      <c r="AO18">
        <v>308</v>
      </c>
      <c r="AP18">
        <v>189</v>
      </c>
      <c r="AQ18">
        <v>501</v>
      </c>
      <c r="AR18">
        <v>299</v>
      </c>
      <c r="AS18">
        <v>1</v>
      </c>
      <c r="AT18">
        <v>9</v>
      </c>
      <c r="AV18" t="s">
        <v>428</v>
      </c>
      <c r="AW18">
        <v>32</v>
      </c>
      <c r="AX18">
        <v>56.65625</v>
      </c>
      <c r="AY18">
        <v>21</v>
      </c>
      <c r="AZ18">
        <v>2</v>
      </c>
      <c r="BA18">
        <v>44</v>
      </c>
      <c r="BB18">
        <v>6</v>
      </c>
      <c r="BC18">
        <v>1</v>
      </c>
      <c r="BD18">
        <v>1</v>
      </c>
      <c r="BE18">
        <v>1</v>
      </c>
      <c r="BG18">
        <v>78</v>
      </c>
      <c r="BH18">
        <v>12</v>
      </c>
      <c r="BJ18" t="s">
        <v>569</v>
      </c>
      <c r="BK18" t="s">
        <v>390</v>
      </c>
      <c r="BL18">
        <v>7528</v>
      </c>
      <c r="BM18">
        <v>2027</v>
      </c>
      <c r="BN18">
        <v>99.112646121099999</v>
      </c>
      <c r="BO18">
        <v>13583</v>
      </c>
      <c r="BP18">
        <v>525</v>
      </c>
      <c r="BQ18">
        <v>136.6967532946</v>
      </c>
      <c r="BR18">
        <v>116.5657142857</v>
      </c>
      <c r="BS18">
        <v>2107</v>
      </c>
      <c r="BT18">
        <v>742</v>
      </c>
      <c r="BU18">
        <v>103.96820123400001</v>
      </c>
      <c r="BV18">
        <v>13887</v>
      </c>
      <c r="BW18">
        <v>556</v>
      </c>
      <c r="BX18">
        <v>134.26730035279999</v>
      </c>
      <c r="BY18">
        <v>112.0053956835</v>
      </c>
      <c r="CA18" t="s">
        <v>392</v>
      </c>
      <c r="CB18" t="s">
        <v>807</v>
      </c>
      <c r="CC18" t="s">
        <v>1003</v>
      </c>
      <c r="CD18">
        <v>4583</v>
      </c>
      <c r="CE18">
        <v>1051</v>
      </c>
      <c r="CF18">
        <v>90.462360899000004</v>
      </c>
      <c r="CG18">
        <v>10878</v>
      </c>
      <c r="CH18">
        <v>311</v>
      </c>
      <c r="CI18">
        <v>120.7462768891</v>
      </c>
      <c r="CJ18">
        <v>118.86173633440001</v>
      </c>
      <c r="CL18" t="s">
        <v>392</v>
      </c>
      <c r="CM18" t="s">
        <v>782</v>
      </c>
      <c r="CN18" t="s">
        <v>783</v>
      </c>
      <c r="CO18">
        <v>387</v>
      </c>
      <c r="CP18">
        <v>41</v>
      </c>
      <c r="CQ18">
        <v>68.581395348800001</v>
      </c>
      <c r="CR18">
        <v>1686</v>
      </c>
      <c r="CS18">
        <v>54</v>
      </c>
      <c r="CT18">
        <v>72.345195729500006</v>
      </c>
      <c r="CU18">
        <v>79.407407407400001</v>
      </c>
      <c r="CW18" t="s">
        <v>392</v>
      </c>
      <c r="CX18" t="s">
        <v>795</v>
      </c>
      <c r="CY18" t="s">
        <v>796</v>
      </c>
      <c r="CZ18">
        <v>74</v>
      </c>
      <c r="DA18">
        <v>18</v>
      </c>
      <c r="DB18">
        <v>86.986486486499999</v>
      </c>
      <c r="DC18">
        <v>176</v>
      </c>
      <c r="DD18">
        <v>12</v>
      </c>
      <c r="DE18">
        <v>140.6534090909</v>
      </c>
      <c r="DF18">
        <v>166.1666666667</v>
      </c>
      <c r="DH18" t="s">
        <v>392</v>
      </c>
      <c r="DI18" t="s">
        <v>769</v>
      </c>
      <c r="DJ18" t="s">
        <v>770</v>
      </c>
      <c r="DK18">
        <v>70</v>
      </c>
      <c r="DL18">
        <v>24</v>
      </c>
      <c r="DM18">
        <v>105.2142857143</v>
      </c>
      <c r="DN18">
        <v>141</v>
      </c>
      <c r="DO18">
        <v>4</v>
      </c>
      <c r="DP18">
        <v>139.45390070920001</v>
      </c>
      <c r="DQ18">
        <v>146.75</v>
      </c>
    </row>
    <row r="19" spans="2:121" x14ac:dyDescent="0.2">
      <c r="B19" t="s">
        <v>116</v>
      </c>
      <c r="C19">
        <v>18259</v>
      </c>
      <c r="D19">
        <v>3251</v>
      </c>
      <c r="F19" t="s">
        <v>68</v>
      </c>
      <c r="G19">
        <v>2837</v>
      </c>
      <c r="H19">
        <v>415.81988015510001</v>
      </c>
      <c r="I19">
        <v>3954</v>
      </c>
      <c r="J19">
        <v>963</v>
      </c>
      <c r="K19">
        <v>3419</v>
      </c>
      <c r="L19">
        <v>2421</v>
      </c>
      <c r="M19">
        <v>632</v>
      </c>
      <c r="N19">
        <v>504</v>
      </c>
      <c r="O19">
        <v>1226</v>
      </c>
      <c r="P19">
        <v>982</v>
      </c>
      <c r="Q19">
        <v>0</v>
      </c>
      <c r="R19">
        <v>123</v>
      </c>
      <c r="T19" t="s">
        <v>461</v>
      </c>
      <c r="U19">
        <v>263243</v>
      </c>
      <c r="V19">
        <v>375.85331803690002</v>
      </c>
      <c r="W19">
        <v>323629</v>
      </c>
      <c r="X19">
        <v>72646</v>
      </c>
      <c r="Y19">
        <v>387003</v>
      </c>
      <c r="Z19">
        <v>252919</v>
      </c>
      <c r="AA19">
        <v>124289</v>
      </c>
      <c r="AB19">
        <v>97284</v>
      </c>
      <c r="AC19">
        <v>171648</v>
      </c>
      <c r="AD19">
        <v>113460</v>
      </c>
      <c r="AE19">
        <v>23044</v>
      </c>
      <c r="AF19">
        <v>4301</v>
      </c>
      <c r="AH19" t="s">
        <v>422</v>
      </c>
      <c r="AI19">
        <v>1670</v>
      </c>
      <c r="AJ19">
        <v>217.3143712575</v>
      </c>
      <c r="AK19">
        <v>2087</v>
      </c>
      <c r="AL19">
        <v>352</v>
      </c>
      <c r="AM19">
        <v>2495</v>
      </c>
      <c r="AN19">
        <v>1244</v>
      </c>
      <c r="AO19">
        <v>980</v>
      </c>
      <c r="AP19">
        <v>549</v>
      </c>
      <c r="AQ19">
        <v>800</v>
      </c>
      <c r="AR19">
        <v>433</v>
      </c>
      <c r="AS19">
        <v>6</v>
      </c>
      <c r="AT19">
        <v>13</v>
      </c>
      <c r="AV19" t="s">
        <v>382</v>
      </c>
      <c r="AW19">
        <v>1631</v>
      </c>
      <c r="AX19">
        <v>98.061925199300006</v>
      </c>
      <c r="AY19">
        <v>1559</v>
      </c>
      <c r="AZ19">
        <v>288</v>
      </c>
      <c r="BA19">
        <v>1932</v>
      </c>
      <c r="BB19">
        <v>508</v>
      </c>
      <c r="BC19">
        <v>83</v>
      </c>
      <c r="BD19">
        <v>82</v>
      </c>
      <c r="BE19">
        <v>136</v>
      </c>
      <c r="BF19">
        <v>50</v>
      </c>
      <c r="BG19">
        <v>252</v>
      </c>
      <c r="BH19">
        <v>409</v>
      </c>
      <c r="BJ19" t="s">
        <v>633</v>
      </c>
      <c r="BK19" t="s">
        <v>390</v>
      </c>
      <c r="BL19">
        <v>845</v>
      </c>
      <c r="BM19">
        <v>140</v>
      </c>
      <c r="BN19">
        <v>72.073372781100005</v>
      </c>
      <c r="BO19">
        <v>2144</v>
      </c>
      <c r="BP19">
        <v>52</v>
      </c>
      <c r="BQ19">
        <v>99.610541044800001</v>
      </c>
      <c r="BR19">
        <v>78.980769230799993</v>
      </c>
      <c r="BS19">
        <v>1039</v>
      </c>
      <c r="BT19">
        <v>235</v>
      </c>
      <c r="BU19">
        <v>87.750721847899996</v>
      </c>
      <c r="BV19">
        <v>2832</v>
      </c>
      <c r="BW19">
        <v>62</v>
      </c>
      <c r="BX19">
        <v>128.8276836158</v>
      </c>
      <c r="BY19">
        <v>105.5483870968</v>
      </c>
      <c r="CA19" t="s">
        <v>399</v>
      </c>
      <c r="CB19" t="s">
        <v>807</v>
      </c>
      <c r="CC19" t="s">
        <v>1004</v>
      </c>
      <c r="CD19">
        <v>2391</v>
      </c>
      <c r="CE19">
        <v>371</v>
      </c>
      <c r="CF19">
        <v>79.879130071099993</v>
      </c>
      <c r="CG19">
        <v>5478</v>
      </c>
      <c r="CH19">
        <v>298</v>
      </c>
      <c r="CI19">
        <v>110.4311792625</v>
      </c>
      <c r="CJ19">
        <v>88.573825503400002</v>
      </c>
      <c r="CL19" t="s">
        <v>399</v>
      </c>
      <c r="CM19" t="s">
        <v>782</v>
      </c>
      <c r="CN19" t="s">
        <v>784</v>
      </c>
      <c r="CO19">
        <v>271</v>
      </c>
      <c r="CP19">
        <v>16</v>
      </c>
      <c r="CQ19">
        <v>53.490774907700001</v>
      </c>
      <c r="CR19">
        <v>1023</v>
      </c>
      <c r="CS19">
        <v>22</v>
      </c>
      <c r="CT19">
        <v>64.739002932600002</v>
      </c>
      <c r="CU19">
        <v>66.363636363599994</v>
      </c>
      <c r="CW19" t="s">
        <v>399</v>
      </c>
      <c r="CX19" t="s">
        <v>795</v>
      </c>
      <c r="CY19" t="s">
        <v>797</v>
      </c>
      <c r="CZ19">
        <v>38</v>
      </c>
      <c r="DA19">
        <v>8</v>
      </c>
      <c r="DB19">
        <v>88.394736842100002</v>
      </c>
      <c r="DC19">
        <v>81</v>
      </c>
      <c r="DD19">
        <v>2</v>
      </c>
      <c r="DE19">
        <v>143.83950617279999</v>
      </c>
      <c r="DF19">
        <v>245.5</v>
      </c>
      <c r="DH19" t="s">
        <v>399</v>
      </c>
      <c r="DI19" t="s">
        <v>769</v>
      </c>
      <c r="DJ19" t="s">
        <v>771</v>
      </c>
      <c r="DK19">
        <v>21</v>
      </c>
      <c r="DL19">
        <v>3</v>
      </c>
      <c r="DM19">
        <v>81.428571428599994</v>
      </c>
      <c r="DN19">
        <v>68</v>
      </c>
      <c r="DO19">
        <v>0</v>
      </c>
      <c r="DP19">
        <v>130.1764705882</v>
      </c>
      <c r="DQ19">
        <v>0</v>
      </c>
    </row>
    <row r="20" spans="2:121" x14ac:dyDescent="0.2">
      <c r="B20" t="s">
        <v>314</v>
      </c>
      <c r="C20">
        <v>1</v>
      </c>
      <c r="D20">
        <v>1</v>
      </c>
      <c r="F20" t="s">
        <v>74</v>
      </c>
      <c r="G20">
        <v>241</v>
      </c>
      <c r="H20">
        <v>93.443983402499995</v>
      </c>
      <c r="I20">
        <v>971</v>
      </c>
      <c r="J20">
        <v>224</v>
      </c>
      <c r="K20">
        <v>480</v>
      </c>
      <c r="L20">
        <v>96</v>
      </c>
      <c r="M20">
        <v>320</v>
      </c>
      <c r="N20">
        <v>127</v>
      </c>
      <c r="O20">
        <v>36</v>
      </c>
      <c r="P20">
        <v>29</v>
      </c>
      <c r="Q20">
        <v>0</v>
      </c>
      <c r="R20">
        <v>0</v>
      </c>
      <c r="AH20" t="s">
        <v>393</v>
      </c>
      <c r="AI20">
        <v>6289</v>
      </c>
      <c r="AJ20">
        <v>532.63905231360002</v>
      </c>
      <c r="AK20">
        <v>3528</v>
      </c>
      <c r="AL20">
        <v>590</v>
      </c>
      <c r="AM20">
        <v>8672</v>
      </c>
      <c r="AN20">
        <v>6466</v>
      </c>
      <c r="AO20">
        <v>2353</v>
      </c>
      <c r="AP20">
        <v>2015</v>
      </c>
      <c r="AQ20">
        <v>2092</v>
      </c>
      <c r="AR20">
        <v>1234</v>
      </c>
      <c r="AS20">
        <v>657</v>
      </c>
      <c r="AT20">
        <v>152</v>
      </c>
      <c r="AV20" t="s">
        <v>8</v>
      </c>
      <c r="AW20">
        <v>208</v>
      </c>
      <c r="AX20">
        <v>89.254807692300005</v>
      </c>
      <c r="AY20">
        <v>203</v>
      </c>
      <c r="AZ20">
        <v>96</v>
      </c>
      <c r="BA20">
        <v>395</v>
      </c>
      <c r="BB20">
        <v>168</v>
      </c>
      <c r="BC20">
        <v>57</v>
      </c>
      <c r="BD20">
        <v>49</v>
      </c>
      <c r="BE20">
        <v>12</v>
      </c>
      <c r="BF20">
        <v>3</v>
      </c>
      <c r="BG20">
        <v>54</v>
      </c>
      <c r="BH20">
        <v>22</v>
      </c>
      <c r="BJ20" t="s">
        <v>561</v>
      </c>
      <c r="BK20" t="s">
        <v>390</v>
      </c>
      <c r="BL20">
        <v>4472</v>
      </c>
      <c r="BM20">
        <v>1061</v>
      </c>
      <c r="BN20">
        <v>92.224508050099999</v>
      </c>
      <c r="BO20">
        <v>10360</v>
      </c>
      <c r="BP20">
        <v>297</v>
      </c>
      <c r="BQ20">
        <v>123.6615830116</v>
      </c>
      <c r="BR20">
        <v>124.1986531987</v>
      </c>
      <c r="BS20">
        <v>1413</v>
      </c>
      <c r="BT20">
        <v>367</v>
      </c>
      <c r="BU20">
        <v>91.891719745200007</v>
      </c>
      <c r="BV20">
        <v>11268</v>
      </c>
      <c r="BW20">
        <v>381</v>
      </c>
      <c r="BX20">
        <v>126.0813809017</v>
      </c>
      <c r="BY20">
        <v>109.39370078739999</v>
      </c>
      <c r="CA20" t="s">
        <v>422</v>
      </c>
      <c r="CB20" t="s">
        <v>807</v>
      </c>
      <c r="CC20" t="s">
        <v>1005</v>
      </c>
      <c r="CD20">
        <v>1896</v>
      </c>
      <c r="CE20">
        <v>297</v>
      </c>
      <c r="CF20">
        <v>75.527953586500004</v>
      </c>
      <c r="CG20">
        <v>6174</v>
      </c>
      <c r="CH20">
        <v>151</v>
      </c>
      <c r="CI20">
        <v>114.9078393262</v>
      </c>
      <c r="CJ20">
        <v>88.940397351000001</v>
      </c>
      <c r="CL20" t="s">
        <v>422</v>
      </c>
      <c r="CM20" t="s">
        <v>782</v>
      </c>
      <c r="CN20" t="s">
        <v>785</v>
      </c>
      <c r="CO20">
        <v>249</v>
      </c>
      <c r="CP20">
        <v>21</v>
      </c>
      <c r="CQ20">
        <v>63.048192771099998</v>
      </c>
      <c r="CR20">
        <v>890</v>
      </c>
      <c r="CS20">
        <v>22</v>
      </c>
      <c r="CT20">
        <v>66.653932584299994</v>
      </c>
      <c r="CU20">
        <v>59.909090909100001</v>
      </c>
      <c r="CW20" t="s">
        <v>422</v>
      </c>
      <c r="CX20" t="s">
        <v>795</v>
      </c>
      <c r="CY20" t="s">
        <v>798</v>
      </c>
      <c r="CZ20">
        <v>87</v>
      </c>
      <c r="DA20">
        <v>19</v>
      </c>
      <c r="DB20">
        <v>77.781609195399994</v>
      </c>
      <c r="DC20">
        <v>135</v>
      </c>
      <c r="DD20">
        <v>7</v>
      </c>
      <c r="DE20">
        <v>120.2740740741</v>
      </c>
      <c r="DF20">
        <v>133.57142857139999</v>
      </c>
      <c r="DH20" t="s">
        <v>422</v>
      </c>
      <c r="DI20" t="s">
        <v>769</v>
      </c>
      <c r="DJ20" t="s">
        <v>772</v>
      </c>
      <c r="DK20">
        <v>101</v>
      </c>
      <c r="DL20">
        <v>16</v>
      </c>
      <c r="DM20">
        <v>73.247524752499999</v>
      </c>
      <c r="DN20">
        <v>255</v>
      </c>
      <c r="DO20">
        <v>3</v>
      </c>
      <c r="DP20">
        <v>120.5607843137</v>
      </c>
      <c r="DQ20">
        <v>149</v>
      </c>
    </row>
    <row r="21" spans="2:121" x14ac:dyDescent="0.2">
      <c r="B21" t="s">
        <v>109</v>
      </c>
      <c r="C21">
        <v>19253</v>
      </c>
      <c r="D21">
        <v>16047</v>
      </c>
      <c r="F21" t="s">
        <v>8</v>
      </c>
      <c r="G21">
        <v>213</v>
      </c>
      <c r="H21">
        <v>510.9154929577</v>
      </c>
      <c r="I21">
        <v>357</v>
      </c>
      <c r="J21">
        <v>8</v>
      </c>
      <c r="K21">
        <v>251</v>
      </c>
      <c r="L21">
        <v>187</v>
      </c>
      <c r="M21">
        <v>37</v>
      </c>
      <c r="N21">
        <v>18</v>
      </c>
      <c r="O21">
        <v>63057</v>
      </c>
      <c r="P21">
        <v>35637</v>
      </c>
      <c r="Q21">
        <v>0</v>
      </c>
      <c r="R21">
        <v>1</v>
      </c>
      <c r="AH21" t="s">
        <v>387</v>
      </c>
      <c r="AI21">
        <v>4369</v>
      </c>
      <c r="AJ21">
        <v>439.6674296178</v>
      </c>
      <c r="AK21">
        <v>5529</v>
      </c>
      <c r="AL21">
        <v>1294</v>
      </c>
      <c r="AM21">
        <v>6756</v>
      </c>
      <c r="AN21">
        <v>4462</v>
      </c>
      <c r="AO21">
        <v>1516</v>
      </c>
      <c r="AP21">
        <v>1068</v>
      </c>
      <c r="AQ21">
        <v>2695</v>
      </c>
      <c r="AR21">
        <v>1760</v>
      </c>
      <c r="AS21">
        <v>307</v>
      </c>
      <c r="AT21">
        <v>263</v>
      </c>
      <c r="AV21" t="s">
        <v>422</v>
      </c>
      <c r="AW21">
        <v>181</v>
      </c>
      <c r="AX21">
        <v>66.729281768000007</v>
      </c>
      <c r="AY21">
        <v>235</v>
      </c>
      <c r="AZ21">
        <v>5</v>
      </c>
      <c r="BA21">
        <v>227</v>
      </c>
      <c r="BB21">
        <v>11</v>
      </c>
      <c r="BC21">
        <v>0</v>
      </c>
      <c r="BE21">
        <v>6</v>
      </c>
      <c r="BF21">
        <v>2</v>
      </c>
      <c r="BG21">
        <v>197</v>
      </c>
      <c r="BH21">
        <v>33</v>
      </c>
      <c r="BJ21" t="s">
        <v>578</v>
      </c>
      <c r="BK21" t="s">
        <v>390</v>
      </c>
      <c r="BL21">
        <v>2089</v>
      </c>
      <c r="BM21">
        <v>276</v>
      </c>
      <c r="BN21">
        <v>74.414552417400003</v>
      </c>
      <c r="BO21">
        <v>4122</v>
      </c>
      <c r="BP21">
        <v>202</v>
      </c>
      <c r="BQ21">
        <v>122.2236778263</v>
      </c>
      <c r="BR21">
        <v>115.1188118812</v>
      </c>
      <c r="BS21">
        <v>4654</v>
      </c>
      <c r="BT21">
        <v>1155</v>
      </c>
      <c r="BU21">
        <v>104.1467554792</v>
      </c>
      <c r="BV21">
        <v>11609</v>
      </c>
      <c r="BW21">
        <v>468</v>
      </c>
      <c r="BX21">
        <v>148.27194418120001</v>
      </c>
      <c r="BY21">
        <v>141.01709401709999</v>
      </c>
      <c r="CA21" t="s">
        <v>395</v>
      </c>
      <c r="CB21" t="s">
        <v>807</v>
      </c>
      <c r="CC21" t="s">
        <v>1006</v>
      </c>
      <c r="CD21">
        <v>7591</v>
      </c>
      <c r="CE21">
        <v>2018</v>
      </c>
      <c r="CF21">
        <v>98.5795020419</v>
      </c>
      <c r="CG21">
        <v>14073</v>
      </c>
      <c r="CH21">
        <v>549</v>
      </c>
      <c r="CI21">
        <v>134.7687060328</v>
      </c>
      <c r="CJ21">
        <v>112.9362477231</v>
      </c>
      <c r="CL21" t="s">
        <v>395</v>
      </c>
      <c r="CM21" t="s">
        <v>782</v>
      </c>
      <c r="CN21" t="s">
        <v>786</v>
      </c>
      <c r="CO21">
        <v>765</v>
      </c>
      <c r="CP21">
        <v>100</v>
      </c>
      <c r="CQ21">
        <v>68.898039215699995</v>
      </c>
      <c r="CR21">
        <v>3134</v>
      </c>
      <c r="CS21">
        <v>105</v>
      </c>
      <c r="CT21">
        <v>72.125079770300005</v>
      </c>
      <c r="CU21">
        <v>66</v>
      </c>
      <c r="CW21" t="s">
        <v>395</v>
      </c>
      <c r="CX21" t="s">
        <v>795</v>
      </c>
      <c r="CY21" t="s">
        <v>799</v>
      </c>
      <c r="CZ21">
        <v>139</v>
      </c>
      <c r="DA21">
        <v>36</v>
      </c>
      <c r="DB21">
        <v>89.697841726600004</v>
      </c>
      <c r="DC21">
        <v>254</v>
      </c>
      <c r="DD21">
        <v>15</v>
      </c>
      <c r="DE21">
        <v>147.81102362199999</v>
      </c>
      <c r="DF21">
        <v>170.26666666669999</v>
      </c>
      <c r="DH21" t="s">
        <v>395</v>
      </c>
      <c r="DI21" t="s">
        <v>769</v>
      </c>
      <c r="DJ21" t="s">
        <v>773</v>
      </c>
      <c r="DK21">
        <v>112</v>
      </c>
      <c r="DL21">
        <v>28</v>
      </c>
      <c r="DM21">
        <v>79.571428571400006</v>
      </c>
      <c r="DN21">
        <v>210</v>
      </c>
      <c r="DO21">
        <v>9</v>
      </c>
      <c r="DP21">
        <v>128.50476190480001</v>
      </c>
      <c r="DQ21">
        <v>156.44444444440001</v>
      </c>
    </row>
    <row r="22" spans="2:121" x14ac:dyDescent="0.2">
      <c r="B22" t="s">
        <v>110</v>
      </c>
      <c r="C22">
        <v>1142</v>
      </c>
      <c r="D22">
        <v>300</v>
      </c>
      <c r="F22" t="s">
        <v>44</v>
      </c>
      <c r="G22">
        <v>719</v>
      </c>
      <c r="H22">
        <v>275.42698191929998</v>
      </c>
      <c r="I22">
        <v>1635</v>
      </c>
      <c r="J22">
        <v>382</v>
      </c>
      <c r="K22">
        <v>2169</v>
      </c>
      <c r="L22">
        <v>1186</v>
      </c>
      <c r="M22">
        <v>462</v>
      </c>
      <c r="N22">
        <v>254</v>
      </c>
      <c r="O22">
        <v>845</v>
      </c>
      <c r="P22">
        <v>676</v>
      </c>
      <c r="Q22">
        <v>0</v>
      </c>
      <c r="R22">
        <v>5</v>
      </c>
      <c r="AH22" t="s">
        <v>416</v>
      </c>
      <c r="AI22">
        <v>1110</v>
      </c>
      <c r="AJ22">
        <v>294.47567567570002</v>
      </c>
      <c r="AK22">
        <v>1260</v>
      </c>
      <c r="AL22">
        <v>203</v>
      </c>
      <c r="AM22">
        <v>1868</v>
      </c>
      <c r="AN22">
        <v>935</v>
      </c>
      <c r="AO22">
        <v>998</v>
      </c>
      <c r="AP22">
        <v>779</v>
      </c>
      <c r="AQ22">
        <v>435</v>
      </c>
      <c r="AR22">
        <v>266</v>
      </c>
      <c r="AS22">
        <v>365</v>
      </c>
      <c r="AT22">
        <v>2</v>
      </c>
      <c r="AV22" t="s">
        <v>376</v>
      </c>
      <c r="AW22">
        <v>328</v>
      </c>
      <c r="AX22">
        <v>109.55487804880001</v>
      </c>
      <c r="AY22">
        <v>606</v>
      </c>
      <c r="AZ22">
        <v>125</v>
      </c>
      <c r="BA22">
        <v>458</v>
      </c>
      <c r="BB22">
        <v>175</v>
      </c>
      <c r="BC22">
        <v>22</v>
      </c>
      <c r="BD22">
        <v>22</v>
      </c>
      <c r="BE22">
        <v>47</v>
      </c>
      <c r="BF22">
        <v>20</v>
      </c>
      <c r="BG22">
        <v>65</v>
      </c>
      <c r="BH22">
        <v>151</v>
      </c>
      <c r="BJ22" t="s">
        <v>390</v>
      </c>
      <c r="BK22" t="s">
        <v>390</v>
      </c>
      <c r="BL22">
        <v>49814</v>
      </c>
      <c r="BM22">
        <v>10020</v>
      </c>
      <c r="BN22">
        <v>86.214176737499997</v>
      </c>
      <c r="BO22">
        <v>111666</v>
      </c>
      <c r="BP22">
        <v>4233</v>
      </c>
      <c r="BQ22">
        <v>125.18281303169999</v>
      </c>
      <c r="BR22">
        <v>110.7876210725</v>
      </c>
      <c r="BS22">
        <v>38157</v>
      </c>
      <c r="BT22">
        <v>7982</v>
      </c>
      <c r="BU22">
        <v>88.189716172700003</v>
      </c>
      <c r="BV22">
        <v>124834</v>
      </c>
      <c r="BW22">
        <v>4633</v>
      </c>
      <c r="BX22">
        <v>131.9931268725</v>
      </c>
      <c r="BY22">
        <v>112.9674077272</v>
      </c>
      <c r="CA22" t="s">
        <v>401</v>
      </c>
      <c r="CB22" t="s">
        <v>807</v>
      </c>
      <c r="CC22" t="s">
        <v>1007</v>
      </c>
      <c r="CD22">
        <v>4528</v>
      </c>
      <c r="CE22">
        <v>714</v>
      </c>
      <c r="CF22">
        <v>75.241828621899998</v>
      </c>
      <c r="CG22">
        <v>12328</v>
      </c>
      <c r="CH22">
        <v>342</v>
      </c>
      <c r="CI22">
        <v>106.45157365350001</v>
      </c>
      <c r="CJ22">
        <v>87.716374268999999</v>
      </c>
      <c r="CL22" t="s">
        <v>401</v>
      </c>
      <c r="CM22" t="s">
        <v>782</v>
      </c>
      <c r="CN22" t="s">
        <v>787</v>
      </c>
      <c r="CO22">
        <v>335</v>
      </c>
      <c r="CP22">
        <v>15</v>
      </c>
      <c r="CQ22">
        <v>52.459701492500002</v>
      </c>
      <c r="CR22">
        <v>1238</v>
      </c>
      <c r="CS22">
        <v>24</v>
      </c>
      <c r="CT22">
        <v>63.407108239099998</v>
      </c>
      <c r="CU22">
        <v>44.458333333299997</v>
      </c>
      <c r="CW22" t="s">
        <v>401</v>
      </c>
      <c r="CX22" t="s">
        <v>795</v>
      </c>
      <c r="CY22" t="s">
        <v>800</v>
      </c>
      <c r="CZ22">
        <v>47</v>
      </c>
      <c r="DA22">
        <v>9</v>
      </c>
      <c r="DB22">
        <v>67.787234042600005</v>
      </c>
      <c r="DC22">
        <v>125</v>
      </c>
      <c r="DD22">
        <v>8</v>
      </c>
      <c r="DE22">
        <v>131.87200000000001</v>
      </c>
      <c r="DF22">
        <v>158.875</v>
      </c>
      <c r="DH22" t="s">
        <v>401</v>
      </c>
      <c r="DI22" t="s">
        <v>769</v>
      </c>
      <c r="DJ22" t="s">
        <v>774</v>
      </c>
      <c r="DK22">
        <v>26</v>
      </c>
      <c r="DL22">
        <v>7</v>
      </c>
      <c r="DM22">
        <v>88.038461538500002</v>
      </c>
      <c r="DN22">
        <v>74</v>
      </c>
      <c r="DO22">
        <v>3</v>
      </c>
      <c r="DP22">
        <v>128.55405405409999</v>
      </c>
      <c r="DQ22">
        <v>255.6666666667</v>
      </c>
    </row>
    <row r="23" spans="2:121" x14ac:dyDescent="0.2">
      <c r="B23" t="s">
        <v>1058</v>
      </c>
      <c r="C23">
        <v>1184</v>
      </c>
      <c r="D23">
        <v>611</v>
      </c>
      <c r="F23" t="s">
        <v>43</v>
      </c>
      <c r="G23">
        <v>161</v>
      </c>
      <c r="H23">
        <v>68.527950310600005</v>
      </c>
      <c r="I23">
        <v>777</v>
      </c>
      <c r="J23">
        <v>142</v>
      </c>
      <c r="K23">
        <v>330</v>
      </c>
      <c r="L23">
        <v>21</v>
      </c>
      <c r="M23">
        <v>127</v>
      </c>
      <c r="N23">
        <v>38</v>
      </c>
      <c r="O23">
        <v>88</v>
      </c>
      <c r="P23">
        <v>50</v>
      </c>
      <c r="Q23">
        <v>0</v>
      </c>
      <c r="R23">
        <v>0</v>
      </c>
      <c r="AH23" t="s">
        <v>376</v>
      </c>
      <c r="AI23">
        <v>9150</v>
      </c>
      <c r="AJ23">
        <v>652.00765027320006</v>
      </c>
      <c r="AK23">
        <v>5356</v>
      </c>
      <c r="AL23">
        <v>1437</v>
      </c>
      <c r="AM23">
        <v>11765</v>
      </c>
      <c r="AN23">
        <v>9111</v>
      </c>
      <c r="AO23">
        <v>4404</v>
      </c>
      <c r="AP23">
        <v>3713</v>
      </c>
      <c r="AQ23">
        <v>3078</v>
      </c>
      <c r="AR23">
        <v>2225</v>
      </c>
      <c r="AS23">
        <v>452</v>
      </c>
      <c r="AT23">
        <v>6</v>
      </c>
      <c r="AV23" t="s">
        <v>403</v>
      </c>
      <c r="AW23">
        <v>221</v>
      </c>
      <c r="AX23">
        <v>57.995475113099999</v>
      </c>
      <c r="AY23">
        <v>244</v>
      </c>
      <c r="AZ23">
        <v>7</v>
      </c>
      <c r="BA23">
        <v>326</v>
      </c>
      <c r="BB23">
        <v>57</v>
      </c>
      <c r="BC23">
        <v>4</v>
      </c>
      <c r="BD23">
        <v>1</v>
      </c>
      <c r="BE23">
        <v>17</v>
      </c>
      <c r="BF23">
        <v>7</v>
      </c>
      <c r="BG23">
        <v>443</v>
      </c>
      <c r="BH23">
        <v>57</v>
      </c>
      <c r="BJ23" t="s">
        <v>571</v>
      </c>
      <c r="BK23" t="s">
        <v>390</v>
      </c>
      <c r="BL23">
        <v>3644</v>
      </c>
      <c r="BM23">
        <v>498</v>
      </c>
      <c r="BN23">
        <v>71.383918770600005</v>
      </c>
      <c r="BO23">
        <v>9474</v>
      </c>
      <c r="BP23">
        <v>745</v>
      </c>
      <c r="BQ23">
        <v>115.872176483</v>
      </c>
      <c r="BR23">
        <v>87.2684563758</v>
      </c>
      <c r="BS23">
        <v>3607</v>
      </c>
      <c r="BT23">
        <v>500</v>
      </c>
      <c r="BU23">
        <v>73.050734682599995</v>
      </c>
      <c r="BV23">
        <v>10677</v>
      </c>
      <c r="BW23">
        <v>770</v>
      </c>
      <c r="BX23">
        <v>131.8378758078</v>
      </c>
      <c r="BY23">
        <v>92.866233766199997</v>
      </c>
      <c r="CA23" t="s">
        <v>397</v>
      </c>
      <c r="CB23" t="s">
        <v>807</v>
      </c>
      <c r="CC23" t="s">
        <v>1008</v>
      </c>
      <c r="CD23">
        <v>5545</v>
      </c>
      <c r="CE23">
        <v>1139</v>
      </c>
      <c r="CF23">
        <v>84.996573489599996</v>
      </c>
      <c r="CG23">
        <v>12948</v>
      </c>
      <c r="CH23">
        <v>431</v>
      </c>
      <c r="CI23">
        <v>116.827849861</v>
      </c>
      <c r="CJ23">
        <v>106.5986078886</v>
      </c>
      <c r="CL23" t="s">
        <v>397</v>
      </c>
      <c r="CM23" t="s">
        <v>782</v>
      </c>
      <c r="CN23" t="s">
        <v>788</v>
      </c>
      <c r="CO23">
        <v>532</v>
      </c>
      <c r="CP23">
        <v>61</v>
      </c>
      <c r="CQ23">
        <v>66.828947368399994</v>
      </c>
      <c r="CR23">
        <v>2178</v>
      </c>
      <c r="CS23">
        <v>75</v>
      </c>
      <c r="CT23">
        <v>70.641414141400006</v>
      </c>
      <c r="CU23">
        <v>79.293333333299998</v>
      </c>
      <c r="CW23" t="s">
        <v>397</v>
      </c>
      <c r="CX23" t="s">
        <v>795</v>
      </c>
      <c r="CY23" t="s">
        <v>801</v>
      </c>
      <c r="CZ23">
        <v>140</v>
      </c>
      <c r="DA23">
        <v>22</v>
      </c>
      <c r="DB23">
        <v>74.535714285699996</v>
      </c>
      <c r="DC23">
        <v>293</v>
      </c>
      <c r="DD23">
        <v>10</v>
      </c>
      <c r="DE23">
        <v>131.71331058019999</v>
      </c>
      <c r="DF23">
        <v>156.69999999999999</v>
      </c>
      <c r="DH23" t="s">
        <v>397</v>
      </c>
      <c r="DI23" t="s">
        <v>769</v>
      </c>
      <c r="DJ23" t="s">
        <v>775</v>
      </c>
      <c r="DK23">
        <v>116</v>
      </c>
      <c r="DL23">
        <v>26</v>
      </c>
      <c r="DM23">
        <v>80.043103448300002</v>
      </c>
      <c r="DN23">
        <v>270</v>
      </c>
      <c r="DO23">
        <v>7</v>
      </c>
      <c r="DP23">
        <v>129.18888888890001</v>
      </c>
      <c r="DQ23">
        <v>149.71428571429999</v>
      </c>
    </row>
    <row r="24" spans="2:121" x14ac:dyDescent="0.2">
      <c r="B24" t="s">
        <v>104</v>
      </c>
      <c r="C24">
        <v>35835</v>
      </c>
      <c r="D24">
        <v>24300</v>
      </c>
      <c r="F24" t="s">
        <v>39</v>
      </c>
      <c r="G24">
        <v>8594</v>
      </c>
      <c r="H24">
        <v>281.85582964859998</v>
      </c>
      <c r="I24">
        <v>8948</v>
      </c>
      <c r="J24">
        <v>2424</v>
      </c>
      <c r="K24">
        <v>12976</v>
      </c>
      <c r="L24">
        <v>8329</v>
      </c>
      <c r="M24">
        <v>2798</v>
      </c>
      <c r="N24">
        <v>2195</v>
      </c>
      <c r="O24">
        <v>1624</v>
      </c>
      <c r="P24">
        <v>1077</v>
      </c>
      <c r="Q24">
        <v>1</v>
      </c>
      <c r="R24">
        <v>54</v>
      </c>
      <c r="T24" t="s">
        <v>647</v>
      </c>
      <c r="U24" t="s">
        <v>306</v>
      </c>
      <c r="V24" t="s">
        <v>133</v>
      </c>
      <c r="W24" t="s">
        <v>214</v>
      </c>
      <c r="X24" t="s">
        <v>215</v>
      </c>
      <c r="Y24" t="s">
        <v>216</v>
      </c>
      <c r="Z24" t="s">
        <v>217</v>
      </c>
      <c r="AA24" t="s">
        <v>218</v>
      </c>
      <c r="AB24" t="s">
        <v>219</v>
      </c>
      <c r="AC24" t="s">
        <v>220</v>
      </c>
      <c r="AD24" t="s">
        <v>221</v>
      </c>
      <c r="AE24" t="s">
        <v>222</v>
      </c>
      <c r="AF24" t="s">
        <v>223</v>
      </c>
      <c r="AH24" t="s">
        <v>371</v>
      </c>
      <c r="AI24">
        <v>4044</v>
      </c>
      <c r="AJ24">
        <v>572.10954500490004</v>
      </c>
      <c r="AK24">
        <v>4344</v>
      </c>
      <c r="AL24">
        <v>976</v>
      </c>
      <c r="AM24">
        <v>5943</v>
      </c>
      <c r="AN24">
        <v>4276</v>
      </c>
      <c r="AO24">
        <v>2889</v>
      </c>
      <c r="AP24">
        <v>2329</v>
      </c>
      <c r="AQ24">
        <v>1366</v>
      </c>
      <c r="AR24">
        <v>1043</v>
      </c>
      <c r="AS24">
        <v>811</v>
      </c>
      <c r="AT24">
        <v>12</v>
      </c>
      <c r="AV24" t="s">
        <v>407</v>
      </c>
      <c r="AW24">
        <v>1415</v>
      </c>
      <c r="AX24">
        <v>60.756890459399997</v>
      </c>
      <c r="AY24">
        <v>1825</v>
      </c>
      <c r="AZ24">
        <v>65</v>
      </c>
      <c r="BA24">
        <v>1925</v>
      </c>
      <c r="BB24">
        <v>192</v>
      </c>
      <c r="BC24">
        <v>91</v>
      </c>
      <c r="BD24">
        <v>66</v>
      </c>
      <c r="BE24">
        <v>86</v>
      </c>
      <c r="BF24">
        <v>32</v>
      </c>
      <c r="BG24">
        <v>1683</v>
      </c>
      <c r="BH24">
        <v>380</v>
      </c>
      <c r="BJ24" t="s">
        <v>635</v>
      </c>
      <c r="BK24" t="s">
        <v>390</v>
      </c>
      <c r="BL24">
        <v>1044</v>
      </c>
      <c r="BM24">
        <v>227</v>
      </c>
      <c r="BN24">
        <v>86.035440613000006</v>
      </c>
      <c r="BO24">
        <v>1824</v>
      </c>
      <c r="BP24">
        <v>64</v>
      </c>
      <c r="BQ24">
        <v>104.44627192980001</v>
      </c>
      <c r="BR24">
        <v>82.796875</v>
      </c>
      <c r="BS24">
        <v>1354</v>
      </c>
      <c r="BT24">
        <v>544</v>
      </c>
      <c r="BU24">
        <v>116.8781388479</v>
      </c>
      <c r="BV24">
        <v>3253</v>
      </c>
      <c r="BW24">
        <v>91</v>
      </c>
      <c r="BX24">
        <v>136.41254226870001</v>
      </c>
      <c r="BY24">
        <v>119.7472527473</v>
      </c>
      <c r="CA24" t="s">
        <v>400</v>
      </c>
      <c r="CB24" t="s">
        <v>807</v>
      </c>
      <c r="CC24" t="s">
        <v>1009</v>
      </c>
      <c r="CD24">
        <v>2070</v>
      </c>
      <c r="CE24">
        <v>260</v>
      </c>
      <c r="CF24">
        <v>71.6574879227</v>
      </c>
      <c r="CG24">
        <v>4236</v>
      </c>
      <c r="CH24">
        <v>195</v>
      </c>
      <c r="CI24">
        <v>119.100802644</v>
      </c>
      <c r="CJ24">
        <v>110.7641025641</v>
      </c>
      <c r="CL24" t="s">
        <v>400</v>
      </c>
      <c r="CM24" t="s">
        <v>782</v>
      </c>
      <c r="CN24" t="s">
        <v>789</v>
      </c>
      <c r="CO24">
        <v>112</v>
      </c>
      <c r="CP24">
        <v>10</v>
      </c>
      <c r="CQ24">
        <v>66.5</v>
      </c>
      <c r="CR24">
        <v>383</v>
      </c>
      <c r="CS24">
        <v>8</v>
      </c>
      <c r="CT24">
        <v>70.449086161899999</v>
      </c>
      <c r="CU24">
        <v>54.25</v>
      </c>
      <c r="CW24" t="s">
        <v>400</v>
      </c>
      <c r="CX24" t="s">
        <v>795</v>
      </c>
      <c r="CY24" t="s">
        <v>802</v>
      </c>
      <c r="CZ24">
        <v>37</v>
      </c>
      <c r="DA24">
        <v>9</v>
      </c>
      <c r="DB24">
        <v>74.945945945899993</v>
      </c>
      <c r="DC24">
        <v>73</v>
      </c>
      <c r="DD24">
        <v>5</v>
      </c>
      <c r="DE24">
        <v>128.63013698629999</v>
      </c>
      <c r="DF24">
        <v>177</v>
      </c>
      <c r="DH24" t="s">
        <v>400</v>
      </c>
      <c r="DI24" t="s">
        <v>769</v>
      </c>
      <c r="DJ24" t="s">
        <v>776</v>
      </c>
      <c r="DK24">
        <v>67</v>
      </c>
      <c r="DL24">
        <v>13</v>
      </c>
      <c r="DM24">
        <v>66.507462686599993</v>
      </c>
      <c r="DN24">
        <v>137</v>
      </c>
      <c r="DO24">
        <v>4</v>
      </c>
      <c r="DP24">
        <v>121.51094890509999</v>
      </c>
      <c r="DQ24">
        <v>191.75</v>
      </c>
    </row>
    <row r="25" spans="2:121" x14ac:dyDescent="0.2">
      <c r="B25" t="s">
        <v>103</v>
      </c>
      <c r="C25">
        <v>39</v>
      </c>
      <c r="D25">
        <v>38</v>
      </c>
      <c r="F25" t="s">
        <v>35</v>
      </c>
      <c r="G25">
        <v>4024</v>
      </c>
      <c r="H25">
        <v>618.9883200795</v>
      </c>
      <c r="I25">
        <v>3343</v>
      </c>
      <c r="J25">
        <v>767</v>
      </c>
      <c r="K25">
        <v>5546</v>
      </c>
      <c r="L25">
        <v>4166</v>
      </c>
      <c r="M25">
        <v>2773</v>
      </c>
      <c r="N25">
        <v>2237</v>
      </c>
      <c r="O25">
        <v>629</v>
      </c>
      <c r="P25">
        <v>573</v>
      </c>
      <c r="Q25">
        <v>0</v>
      </c>
      <c r="R25">
        <v>1</v>
      </c>
      <c r="T25" t="s">
        <v>385</v>
      </c>
      <c r="U25">
        <v>46551</v>
      </c>
      <c r="V25">
        <v>355.01877510690002</v>
      </c>
      <c r="W25">
        <v>64327</v>
      </c>
      <c r="X25">
        <v>13996</v>
      </c>
      <c r="Y25">
        <v>68361</v>
      </c>
      <c r="Z25">
        <v>42871</v>
      </c>
      <c r="AA25">
        <v>19046</v>
      </c>
      <c r="AB25">
        <v>13697</v>
      </c>
      <c r="AC25">
        <v>29755</v>
      </c>
      <c r="AD25">
        <v>17107</v>
      </c>
      <c r="AE25">
        <v>1270</v>
      </c>
      <c r="AF25">
        <v>1090</v>
      </c>
      <c r="AH25" t="s">
        <v>395</v>
      </c>
      <c r="AI25">
        <v>3421</v>
      </c>
      <c r="AJ25">
        <v>309.48553054659999</v>
      </c>
      <c r="AK25">
        <v>7801</v>
      </c>
      <c r="AL25">
        <v>2076</v>
      </c>
      <c r="AM25">
        <v>6479</v>
      </c>
      <c r="AN25">
        <v>3942</v>
      </c>
      <c r="AO25">
        <v>1433</v>
      </c>
      <c r="AP25">
        <v>1177</v>
      </c>
      <c r="AQ25">
        <v>3003</v>
      </c>
      <c r="AR25">
        <v>1390</v>
      </c>
      <c r="AS25">
        <v>1035</v>
      </c>
      <c r="AT25">
        <v>212</v>
      </c>
      <c r="AV25" t="s">
        <v>80</v>
      </c>
      <c r="AW25">
        <v>279</v>
      </c>
      <c r="AX25">
        <v>59.534050179200001</v>
      </c>
      <c r="AY25">
        <v>395</v>
      </c>
      <c r="AZ25">
        <v>19</v>
      </c>
      <c r="BA25">
        <v>418</v>
      </c>
      <c r="BB25">
        <v>57</v>
      </c>
      <c r="BC25">
        <v>1</v>
      </c>
      <c r="BD25">
        <v>1</v>
      </c>
      <c r="BE25">
        <v>24</v>
      </c>
      <c r="BF25">
        <v>12</v>
      </c>
      <c r="BG25">
        <v>581</v>
      </c>
      <c r="BH25">
        <v>102</v>
      </c>
      <c r="BJ25" t="s">
        <v>574</v>
      </c>
      <c r="BK25" t="s">
        <v>390</v>
      </c>
      <c r="BL25">
        <v>5549</v>
      </c>
      <c r="BM25">
        <v>1132</v>
      </c>
      <c r="BN25">
        <v>84.057307623</v>
      </c>
      <c r="BO25">
        <v>12187</v>
      </c>
      <c r="BP25">
        <v>428</v>
      </c>
      <c r="BQ25">
        <v>119.06605399199999</v>
      </c>
      <c r="BR25">
        <v>109.1168224299</v>
      </c>
      <c r="BS25">
        <v>5524</v>
      </c>
      <c r="BT25">
        <v>1124</v>
      </c>
      <c r="BU25">
        <v>84.357530774799997</v>
      </c>
      <c r="BV25">
        <v>13475</v>
      </c>
      <c r="BW25">
        <v>425</v>
      </c>
      <c r="BX25">
        <v>123.9577736549</v>
      </c>
      <c r="BY25">
        <v>110.6117647059</v>
      </c>
      <c r="CA25" t="s">
        <v>419</v>
      </c>
      <c r="CB25" t="s">
        <v>807</v>
      </c>
      <c r="CC25" t="s">
        <v>1010</v>
      </c>
      <c r="CD25">
        <v>599</v>
      </c>
      <c r="CE25">
        <v>96</v>
      </c>
      <c r="CF25">
        <v>70.682804674500005</v>
      </c>
      <c r="CG25">
        <v>1604</v>
      </c>
      <c r="CH25">
        <v>40</v>
      </c>
      <c r="CI25">
        <v>98.589152119700003</v>
      </c>
      <c r="CJ25">
        <v>81.150000000000006</v>
      </c>
      <c r="CL25" t="s">
        <v>419</v>
      </c>
      <c r="CM25" t="s">
        <v>782</v>
      </c>
      <c r="CN25" t="s">
        <v>790</v>
      </c>
      <c r="CO25">
        <v>40</v>
      </c>
      <c r="CP25">
        <v>4</v>
      </c>
      <c r="CQ25">
        <v>69.2</v>
      </c>
      <c r="CR25">
        <v>152</v>
      </c>
      <c r="CS25">
        <v>7</v>
      </c>
      <c r="CT25">
        <v>62.092105263199997</v>
      </c>
      <c r="CU25">
        <v>76.571428571400006</v>
      </c>
      <c r="CW25" t="s">
        <v>419</v>
      </c>
      <c r="CX25" t="s">
        <v>795</v>
      </c>
      <c r="CY25" t="s">
        <v>803</v>
      </c>
      <c r="CZ25">
        <v>12</v>
      </c>
      <c r="DA25">
        <v>3</v>
      </c>
      <c r="DB25">
        <v>97.166666666699996</v>
      </c>
      <c r="DC25">
        <v>26</v>
      </c>
      <c r="DD25">
        <v>0</v>
      </c>
      <c r="DE25">
        <v>112.6153846154</v>
      </c>
      <c r="DF25">
        <v>0</v>
      </c>
      <c r="DH25" t="s">
        <v>419</v>
      </c>
      <c r="DI25" t="s">
        <v>769</v>
      </c>
      <c r="DJ25" t="s">
        <v>777</v>
      </c>
      <c r="DK25">
        <v>4</v>
      </c>
      <c r="DL25">
        <v>0</v>
      </c>
      <c r="DM25">
        <v>75.75</v>
      </c>
      <c r="DN25">
        <v>8</v>
      </c>
      <c r="DO25">
        <v>0</v>
      </c>
      <c r="DP25">
        <v>114.75</v>
      </c>
      <c r="DQ25">
        <v>0</v>
      </c>
    </row>
    <row r="26" spans="2:121" x14ac:dyDescent="0.2">
      <c r="B26" t="s">
        <v>106</v>
      </c>
      <c r="C26">
        <v>75156</v>
      </c>
      <c r="D26">
        <v>41299</v>
      </c>
      <c r="F26" t="s">
        <v>79</v>
      </c>
      <c r="G26">
        <v>9982</v>
      </c>
      <c r="H26">
        <v>321.25545982770001</v>
      </c>
      <c r="I26">
        <v>16354</v>
      </c>
      <c r="J26">
        <v>2895</v>
      </c>
      <c r="K26">
        <v>12211</v>
      </c>
      <c r="L26">
        <v>7021</v>
      </c>
      <c r="M26">
        <v>3552</v>
      </c>
      <c r="N26">
        <v>2049</v>
      </c>
      <c r="O26">
        <v>6488</v>
      </c>
      <c r="P26">
        <v>2311</v>
      </c>
      <c r="Q26">
        <v>4</v>
      </c>
      <c r="R26">
        <v>189</v>
      </c>
      <c r="T26" t="s">
        <v>390</v>
      </c>
      <c r="U26">
        <v>32443</v>
      </c>
      <c r="V26">
        <v>366.98911937859998</v>
      </c>
      <c r="W26">
        <v>49228</v>
      </c>
      <c r="X26">
        <v>9963</v>
      </c>
      <c r="Y26">
        <v>52405</v>
      </c>
      <c r="Z26">
        <v>31047</v>
      </c>
      <c r="AA26">
        <v>14343</v>
      </c>
      <c r="AB26">
        <v>11069</v>
      </c>
      <c r="AC26">
        <v>23816</v>
      </c>
      <c r="AD26">
        <v>15164</v>
      </c>
      <c r="AE26">
        <v>5311</v>
      </c>
      <c r="AF26">
        <v>1082</v>
      </c>
      <c r="AH26" t="s">
        <v>401</v>
      </c>
      <c r="AI26">
        <v>1576</v>
      </c>
      <c r="AJ26">
        <v>170.78870558380001</v>
      </c>
      <c r="AK26">
        <v>4501</v>
      </c>
      <c r="AL26">
        <v>737</v>
      </c>
      <c r="AM26">
        <v>2697</v>
      </c>
      <c r="AN26">
        <v>1067</v>
      </c>
      <c r="AO26">
        <v>776</v>
      </c>
      <c r="AP26">
        <v>351</v>
      </c>
      <c r="AQ26">
        <v>1216</v>
      </c>
      <c r="AR26">
        <v>769</v>
      </c>
      <c r="AS26">
        <v>7</v>
      </c>
      <c r="AT26">
        <v>4</v>
      </c>
      <c r="AV26" t="s">
        <v>374</v>
      </c>
      <c r="AW26">
        <v>421</v>
      </c>
      <c r="AX26">
        <v>103.7648456057</v>
      </c>
      <c r="AY26">
        <v>775</v>
      </c>
      <c r="AZ26">
        <v>167</v>
      </c>
      <c r="BA26">
        <v>548</v>
      </c>
      <c r="BB26">
        <v>180</v>
      </c>
      <c r="BC26">
        <v>1</v>
      </c>
      <c r="BD26">
        <v>1</v>
      </c>
      <c r="BE26">
        <v>44</v>
      </c>
      <c r="BF26">
        <v>14</v>
      </c>
      <c r="BG26">
        <v>76</v>
      </c>
      <c r="BH26">
        <v>172</v>
      </c>
      <c r="BJ26" t="s">
        <v>580</v>
      </c>
      <c r="BK26" t="s">
        <v>390</v>
      </c>
      <c r="BL26">
        <v>6957</v>
      </c>
      <c r="BM26">
        <v>1159</v>
      </c>
      <c r="BN26">
        <v>79.512002299800002</v>
      </c>
      <c r="BO26">
        <v>15708</v>
      </c>
      <c r="BP26">
        <v>494</v>
      </c>
      <c r="BQ26">
        <v>114.10211357270001</v>
      </c>
      <c r="BR26">
        <v>96.097165991899999</v>
      </c>
      <c r="BS26">
        <v>1862</v>
      </c>
      <c r="BT26">
        <v>538</v>
      </c>
      <c r="BU26">
        <v>101.7368421053</v>
      </c>
      <c r="BV26">
        <v>18729</v>
      </c>
      <c r="BW26">
        <v>572</v>
      </c>
      <c r="BX26">
        <v>125.9963158738</v>
      </c>
      <c r="BY26">
        <v>105.81293706290001</v>
      </c>
      <c r="CA26" t="s">
        <v>391</v>
      </c>
      <c r="CB26" t="s">
        <v>807</v>
      </c>
      <c r="CC26" t="s">
        <v>1011</v>
      </c>
      <c r="CD26">
        <v>7552</v>
      </c>
      <c r="CE26">
        <v>1480</v>
      </c>
      <c r="CF26">
        <v>87.307865466099997</v>
      </c>
      <c r="CG26">
        <v>19000</v>
      </c>
      <c r="CH26">
        <v>699</v>
      </c>
      <c r="CI26">
        <v>129.1317368421</v>
      </c>
      <c r="CJ26">
        <v>132.90557939909999</v>
      </c>
      <c r="CL26" t="s">
        <v>391</v>
      </c>
      <c r="CM26" t="s">
        <v>782</v>
      </c>
      <c r="CN26" t="s">
        <v>791</v>
      </c>
      <c r="CO26">
        <v>779</v>
      </c>
      <c r="CP26">
        <v>101</v>
      </c>
      <c r="CQ26">
        <v>68.893453145099997</v>
      </c>
      <c r="CR26">
        <v>3548</v>
      </c>
      <c r="CS26">
        <v>105</v>
      </c>
      <c r="CT26">
        <v>71.451803833100001</v>
      </c>
      <c r="CU26">
        <v>65.742857142899993</v>
      </c>
      <c r="CW26" t="s">
        <v>391</v>
      </c>
      <c r="CX26" t="s">
        <v>795</v>
      </c>
      <c r="CY26" t="s">
        <v>804</v>
      </c>
      <c r="CZ26">
        <v>180</v>
      </c>
      <c r="DA26">
        <v>47</v>
      </c>
      <c r="DB26">
        <v>78.338888888900001</v>
      </c>
      <c r="DC26">
        <v>382</v>
      </c>
      <c r="DD26">
        <v>23</v>
      </c>
      <c r="DE26">
        <v>144.76701570680001</v>
      </c>
      <c r="DF26">
        <v>163</v>
      </c>
      <c r="DH26" t="s">
        <v>391</v>
      </c>
      <c r="DI26" t="s">
        <v>769</v>
      </c>
      <c r="DJ26" t="s">
        <v>778</v>
      </c>
      <c r="DK26">
        <v>153</v>
      </c>
      <c r="DL26">
        <v>52</v>
      </c>
      <c r="DM26">
        <v>98.797385620900002</v>
      </c>
      <c r="DN26">
        <v>238</v>
      </c>
      <c r="DO26">
        <v>6</v>
      </c>
      <c r="DP26">
        <v>138.83613445380001</v>
      </c>
      <c r="DQ26">
        <v>165</v>
      </c>
    </row>
    <row r="27" spans="2:121" x14ac:dyDescent="0.2">
      <c r="B27" t="s">
        <v>88</v>
      </c>
      <c r="C27">
        <v>77378</v>
      </c>
      <c r="D27">
        <v>19073</v>
      </c>
      <c r="F27" t="s">
        <v>55</v>
      </c>
      <c r="G27">
        <v>628</v>
      </c>
      <c r="H27">
        <v>189.6130573248</v>
      </c>
      <c r="I27">
        <v>818</v>
      </c>
      <c r="J27">
        <v>190</v>
      </c>
      <c r="K27">
        <v>734</v>
      </c>
      <c r="L27">
        <v>373</v>
      </c>
      <c r="M27">
        <v>251</v>
      </c>
      <c r="N27">
        <v>228</v>
      </c>
      <c r="O27">
        <v>359</v>
      </c>
      <c r="P27">
        <v>227</v>
      </c>
      <c r="Q27">
        <v>449</v>
      </c>
      <c r="R27">
        <v>165</v>
      </c>
      <c r="T27" t="s">
        <v>369</v>
      </c>
      <c r="U27">
        <v>64683</v>
      </c>
      <c r="V27">
        <v>405.15311596560002</v>
      </c>
      <c r="W27">
        <v>72013</v>
      </c>
      <c r="X27">
        <v>17429</v>
      </c>
      <c r="Y27">
        <v>92672</v>
      </c>
      <c r="Z27">
        <v>61292</v>
      </c>
      <c r="AA27">
        <v>36327</v>
      </c>
      <c r="AB27">
        <v>29317</v>
      </c>
      <c r="AC27">
        <v>38950</v>
      </c>
      <c r="AD27">
        <v>26363</v>
      </c>
      <c r="AE27">
        <v>9340</v>
      </c>
      <c r="AF27">
        <v>144</v>
      </c>
      <c r="AH27" t="s">
        <v>389</v>
      </c>
      <c r="AI27">
        <v>3864</v>
      </c>
      <c r="AJ27">
        <v>413.80331262940001</v>
      </c>
      <c r="AK27">
        <v>4718</v>
      </c>
      <c r="AL27">
        <v>1479</v>
      </c>
      <c r="AM27">
        <v>6194</v>
      </c>
      <c r="AN27">
        <v>4698</v>
      </c>
      <c r="AO27">
        <v>1564</v>
      </c>
      <c r="AP27">
        <v>1166</v>
      </c>
      <c r="AQ27">
        <v>1699</v>
      </c>
      <c r="AR27">
        <v>1119</v>
      </c>
      <c r="AS27">
        <v>486</v>
      </c>
      <c r="AT27">
        <v>196</v>
      </c>
      <c r="AV27" t="s">
        <v>397</v>
      </c>
      <c r="AW27">
        <v>669</v>
      </c>
      <c r="AX27">
        <v>67.285500747399993</v>
      </c>
      <c r="AY27">
        <v>669</v>
      </c>
      <c r="AZ27">
        <v>57</v>
      </c>
      <c r="BA27">
        <v>843</v>
      </c>
      <c r="BB27">
        <v>56</v>
      </c>
      <c r="BC27">
        <v>17</v>
      </c>
      <c r="BD27">
        <v>9</v>
      </c>
      <c r="BE27">
        <v>48</v>
      </c>
      <c r="BF27">
        <v>14</v>
      </c>
      <c r="BG27">
        <v>106</v>
      </c>
      <c r="BH27">
        <v>58</v>
      </c>
      <c r="BJ27" t="s">
        <v>639</v>
      </c>
      <c r="BK27" t="s">
        <v>390</v>
      </c>
      <c r="BL27">
        <v>1881</v>
      </c>
      <c r="BM27">
        <v>328</v>
      </c>
      <c r="BN27">
        <v>77.956406166899995</v>
      </c>
      <c r="BO27">
        <v>5803</v>
      </c>
      <c r="BP27">
        <v>135</v>
      </c>
      <c r="BQ27">
        <v>123.4302946752</v>
      </c>
      <c r="BR27">
        <v>100.8592592593</v>
      </c>
      <c r="BS27">
        <v>1755</v>
      </c>
      <c r="BT27">
        <v>221</v>
      </c>
      <c r="BU27">
        <v>69.353846153800006</v>
      </c>
      <c r="BV27">
        <v>4487</v>
      </c>
      <c r="BW27">
        <v>124</v>
      </c>
      <c r="BX27">
        <v>124.50078003119999</v>
      </c>
      <c r="BY27">
        <v>95.717741935500001</v>
      </c>
      <c r="CA27" t="s">
        <v>420</v>
      </c>
      <c r="CB27" t="s">
        <v>807</v>
      </c>
      <c r="CC27" t="s">
        <v>1012</v>
      </c>
      <c r="CD27">
        <v>1048</v>
      </c>
      <c r="CE27">
        <v>222</v>
      </c>
      <c r="CF27">
        <v>84.1288167939</v>
      </c>
      <c r="CG27">
        <v>1960</v>
      </c>
      <c r="CH27">
        <v>64</v>
      </c>
      <c r="CI27">
        <v>105.76224489800001</v>
      </c>
      <c r="CJ27">
        <v>81.375</v>
      </c>
      <c r="CL27" t="s">
        <v>420</v>
      </c>
      <c r="CM27" t="s">
        <v>782</v>
      </c>
      <c r="CN27" t="s">
        <v>792</v>
      </c>
      <c r="CO27">
        <v>64</v>
      </c>
      <c r="CP27">
        <v>1</v>
      </c>
      <c r="CQ27">
        <v>42.53125</v>
      </c>
      <c r="CR27">
        <v>264</v>
      </c>
      <c r="CS27">
        <v>7</v>
      </c>
      <c r="CT27">
        <v>62.321969697</v>
      </c>
      <c r="CU27">
        <v>45.714285714299997</v>
      </c>
      <c r="CW27" t="s">
        <v>420</v>
      </c>
      <c r="CX27" t="s">
        <v>795</v>
      </c>
      <c r="CY27" t="s">
        <v>805</v>
      </c>
      <c r="CZ27">
        <v>4</v>
      </c>
      <c r="DA27">
        <v>1</v>
      </c>
      <c r="DB27">
        <v>109.5</v>
      </c>
      <c r="DC27">
        <v>25</v>
      </c>
      <c r="DD27">
        <v>0</v>
      </c>
      <c r="DE27">
        <v>146.16</v>
      </c>
      <c r="DF27">
        <v>0</v>
      </c>
      <c r="DH27" t="s">
        <v>420</v>
      </c>
      <c r="DI27" t="s">
        <v>769</v>
      </c>
      <c r="DJ27" t="s">
        <v>779</v>
      </c>
      <c r="DK27">
        <v>8</v>
      </c>
      <c r="DL27">
        <v>3</v>
      </c>
      <c r="DM27">
        <v>89</v>
      </c>
      <c r="DN27">
        <v>20</v>
      </c>
      <c r="DO27">
        <v>1</v>
      </c>
      <c r="DP27">
        <v>153.05000000000001</v>
      </c>
      <c r="DQ27">
        <v>157</v>
      </c>
    </row>
    <row r="28" spans="2:121" x14ac:dyDescent="0.2">
      <c r="B28" t="s">
        <v>96</v>
      </c>
      <c r="C28">
        <v>109283</v>
      </c>
      <c r="D28">
        <v>66096</v>
      </c>
      <c r="F28" t="s">
        <v>69</v>
      </c>
      <c r="G28">
        <v>16728</v>
      </c>
      <c r="H28">
        <v>390.19476327119997</v>
      </c>
      <c r="I28">
        <v>10861</v>
      </c>
      <c r="J28">
        <v>2486</v>
      </c>
      <c r="K28">
        <v>19709</v>
      </c>
      <c r="L28">
        <v>13284</v>
      </c>
      <c r="M28">
        <v>8339</v>
      </c>
      <c r="N28">
        <v>7570</v>
      </c>
      <c r="O28">
        <v>4518</v>
      </c>
      <c r="P28">
        <v>3914</v>
      </c>
      <c r="Q28">
        <v>5</v>
      </c>
      <c r="R28">
        <v>7</v>
      </c>
      <c r="T28" t="s">
        <v>8</v>
      </c>
      <c r="U28">
        <v>3436</v>
      </c>
      <c r="V28">
        <v>354.4225844005</v>
      </c>
      <c r="W28">
        <v>4472</v>
      </c>
      <c r="X28">
        <v>1909</v>
      </c>
      <c r="Y28">
        <v>4712</v>
      </c>
      <c r="Z28">
        <v>3149</v>
      </c>
      <c r="AA28">
        <v>1334</v>
      </c>
      <c r="AB28">
        <v>895</v>
      </c>
      <c r="AC28">
        <v>1289</v>
      </c>
      <c r="AD28">
        <v>854</v>
      </c>
      <c r="AE28">
        <v>479</v>
      </c>
      <c r="AF28">
        <v>156</v>
      </c>
      <c r="AH28" t="s">
        <v>397</v>
      </c>
      <c r="AI28">
        <v>3962</v>
      </c>
      <c r="AJ28">
        <v>228.76224129229999</v>
      </c>
      <c r="AK28">
        <v>5794</v>
      </c>
      <c r="AL28">
        <v>1119</v>
      </c>
      <c r="AM28">
        <v>6196</v>
      </c>
      <c r="AN28">
        <v>3167</v>
      </c>
      <c r="AO28">
        <v>2180</v>
      </c>
      <c r="AP28">
        <v>1767</v>
      </c>
      <c r="AQ28">
        <v>5702</v>
      </c>
      <c r="AR28">
        <v>3924</v>
      </c>
      <c r="AS28">
        <v>934</v>
      </c>
      <c r="AT28">
        <v>51</v>
      </c>
      <c r="AV28" t="s">
        <v>381</v>
      </c>
      <c r="AW28">
        <v>1268</v>
      </c>
      <c r="AX28">
        <v>106.02602523660001</v>
      </c>
      <c r="AY28">
        <v>1680</v>
      </c>
      <c r="AZ28">
        <v>343</v>
      </c>
      <c r="BA28">
        <v>1560</v>
      </c>
      <c r="BB28">
        <v>487</v>
      </c>
      <c r="BC28">
        <v>22</v>
      </c>
      <c r="BD28">
        <v>20</v>
      </c>
      <c r="BE28">
        <v>156</v>
      </c>
      <c r="BF28">
        <v>32</v>
      </c>
      <c r="BG28">
        <v>208</v>
      </c>
      <c r="BH28">
        <v>447</v>
      </c>
      <c r="BJ28" t="s">
        <v>533</v>
      </c>
      <c r="BK28" t="s">
        <v>369</v>
      </c>
      <c r="BL28">
        <v>4393</v>
      </c>
      <c r="BM28">
        <v>1156</v>
      </c>
      <c r="BN28">
        <v>103.3935806966</v>
      </c>
      <c r="BO28">
        <v>9125</v>
      </c>
      <c r="BP28">
        <v>280</v>
      </c>
      <c r="BQ28">
        <v>143.5083835616</v>
      </c>
      <c r="BR28">
        <v>137.69285714290001</v>
      </c>
      <c r="BS28">
        <v>735</v>
      </c>
      <c r="BT28">
        <v>280</v>
      </c>
      <c r="BU28">
        <v>119.4163265306</v>
      </c>
      <c r="BV28">
        <v>5255</v>
      </c>
      <c r="BW28">
        <v>54</v>
      </c>
      <c r="BX28">
        <v>136.31284490959999</v>
      </c>
      <c r="BY28">
        <v>196.14814814810001</v>
      </c>
      <c r="CA28" t="s">
        <v>396</v>
      </c>
      <c r="CB28" t="s">
        <v>807</v>
      </c>
      <c r="CC28" t="s">
        <v>1013</v>
      </c>
      <c r="CD28">
        <v>3249</v>
      </c>
      <c r="CE28">
        <v>483</v>
      </c>
      <c r="CF28">
        <v>73.884887657700006</v>
      </c>
      <c r="CG28">
        <v>8939</v>
      </c>
      <c r="CH28">
        <v>639</v>
      </c>
      <c r="CI28">
        <v>114.32140060410001</v>
      </c>
      <c r="CJ28">
        <v>92.527386541499993</v>
      </c>
      <c r="CL28" t="s">
        <v>396</v>
      </c>
      <c r="CM28" t="s">
        <v>782</v>
      </c>
      <c r="CN28" t="s">
        <v>793</v>
      </c>
      <c r="CO28">
        <v>274</v>
      </c>
      <c r="CP28">
        <v>21</v>
      </c>
      <c r="CQ28">
        <v>61.751824817500001</v>
      </c>
      <c r="CR28">
        <v>1353</v>
      </c>
      <c r="CS28">
        <v>48</v>
      </c>
      <c r="CT28">
        <v>59.713229859599998</v>
      </c>
      <c r="CU28">
        <v>57.979166666700003</v>
      </c>
      <c r="CW28" t="s">
        <v>396</v>
      </c>
      <c r="CX28" t="s">
        <v>795</v>
      </c>
      <c r="CY28" t="s">
        <v>806</v>
      </c>
      <c r="CZ28">
        <v>74</v>
      </c>
      <c r="DA28">
        <v>8</v>
      </c>
      <c r="DB28">
        <v>69.648648648600002</v>
      </c>
      <c r="DC28">
        <v>153</v>
      </c>
      <c r="DD28">
        <v>6</v>
      </c>
      <c r="DE28">
        <v>136.71241830069999</v>
      </c>
      <c r="DF28">
        <v>158.1666666667</v>
      </c>
      <c r="DH28" t="s">
        <v>396</v>
      </c>
      <c r="DI28" t="s">
        <v>769</v>
      </c>
      <c r="DJ28" t="s">
        <v>780</v>
      </c>
      <c r="DK28">
        <v>55</v>
      </c>
      <c r="DL28">
        <v>19</v>
      </c>
      <c r="DM28">
        <v>91.127272727299996</v>
      </c>
      <c r="DN28">
        <v>93</v>
      </c>
      <c r="DO28">
        <v>1</v>
      </c>
      <c r="DP28">
        <v>126.0430107527</v>
      </c>
      <c r="DQ28">
        <v>159</v>
      </c>
    </row>
    <row r="29" spans="2:121" x14ac:dyDescent="0.2">
      <c r="B29" t="s">
        <v>20</v>
      </c>
      <c r="C29">
        <v>288</v>
      </c>
      <c r="D29">
        <v>141</v>
      </c>
      <c r="F29" t="s">
        <v>41</v>
      </c>
      <c r="G29">
        <v>695</v>
      </c>
      <c r="H29">
        <v>109.1410071942</v>
      </c>
      <c r="I29">
        <v>2306</v>
      </c>
      <c r="J29">
        <v>347</v>
      </c>
      <c r="K29">
        <v>1014</v>
      </c>
      <c r="L29">
        <v>286</v>
      </c>
      <c r="M29">
        <v>167</v>
      </c>
      <c r="N29">
        <v>88</v>
      </c>
      <c r="O29">
        <v>165</v>
      </c>
      <c r="P29">
        <v>113</v>
      </c>
      <c r="Q29">
        <v>0</v>
      </c>
      <c r="R29">
        <v>8</v>
      </c>
      <c r="T29" t="s">
        <v>404</v>
      </c>
      <c r="U29">
        <v>51246</v>
      </c>
      <c r="V29">
        <v>393.2426140577</v>
      </c>
      <c r="W29">
        <v>58726</v>
      </c>
      <c r="X29">
        <v>12012</v>
      </c>
      <c r="Y29">
        <v>75037</v>
      </c>
      <c r="Z29">
        <v>51972</v>
      </c>
      <c r="AA29">
        <v>23301</v>
      </c>
      <c r="AB29">
        <v>18186</v>
      </c>
      <c r="AC29">
        <v>32301</v>
      </c>
      <c r="AD29">
        <v>22293</v>
      </c>
      <c r="AE29">
        <v>97</v>
      </c>
      <c r="AF29">
        <v>621</v>
      </c>
      <c r="AH29" t="s">
        <v>418</v>
      </c>
      <c r="AI29">
        <v>486</v>
      </c>
      <c r="AJ29">
        <v>245.73456790119999</v>
      </c>
      <c r="AK29">
        <v>680</v>
      </c>
      <c r="AL29">
        <v>59</v>
      </c>
      <c r="AM29">
        <v>815</v>
      </c>
      <c r="AN29">
        <v>385</v>
      </c>
      <c r="AO29">
        <v>402</v>
      </c>
      <c r="AP29">
        <v>263</v>
      </c>
      <c r="AQ29">
        <v>424</v>
      </c>
      <c r="AR29">
        <v>218</v>
      </c>
      <c r="AS29">
        <v>0</v>
      </c>
      <c r="AT29">
        <v>6</v>
      </c>
      <c r="AV29" t="s">
        <v>418</v>
      </c>
      <c r="AW29">
        <v>65</v>
      </c>
      <c r="AX29">
        <v>54.753846153799998</v>
      </c>
      <c r="AY29">
        <v>86</v>
      </c>
      <c r="AZ29">
        <v>2</v>
      </c>
      <c r="BA29">
        <v>83</v>
      </c>
      <c r="BB29">
        <v>4</v>
      </c>
      <c r="BC29">
        <v>0</v>
      </c>
      <c r="BE29">
        <v>3</v>
      </c>
      <c r="BG29">
        <v>138</v>
      </c>
      <c r="BH29">
        <v>17</v>
      </c>
      <c r="BJ29" t="s">
        <v>512</v>
      </c>
      <c r="BK29" t="s">
        <v>369</v>
      </c>
      <c r="BL29">
        <v>3517</v>
      </c>
      <c r="BM29">
        <v>758</v>
      </c>
      <c r="BN29">
        <v>86.597384134199999</v>
      </c>
      <c r="BO29">
        <v>6869</v>
      </c>
      <c r="BP29">
        <v>266</v>
      </c>
      <c r="BQ29">
        <v>132.22681613040001</v>
      </c>
      <c r="BR29">
        <v>114.42857142859999</v>
      </c>
      <c r="BS29">
        <v>984</v>
      </c>
      <c r="BT29">
        <v>327</v>
      </c>
      <c r="BU29">
        <v>99.012195121999994</v>
      </c>
      <c r="BV29">
        <v>5873</v>
      </c>
      <c r="BW29">
        <v>135</v>
      </c>
      <c r="BX29">
        <v>129.4488336455</v>
      </c>
      <c r="BY29">
        <v>151.2296296296</v>
      </c>
      <c r="CA29" t="s">
        <v>390</v>
      </c>
      <c r="CB29" t="s">
        <v>807</v>
      </c>
      <c r="CD29">
        <v>47532</v>
      </c>
      <c r="CE29">
        <v>9609</v>
      </c>
      <c r="CF29">
        <v>86.259214844699997</v>
      </c>
      <c r="CG29">
        <v>111232</v>
      </c>
      <c r="CH29">
        <v>4089</v>
      </c>
      <c r="CI29">
        <v>122.550534019</v>
      </c>
      <c r="CJ29">
        <v>109.4267547078</v>
      </c>
      <c r="CL29" t="s">
        <v>390</v>
      </c>
      <c r="CM29" t="s">
        <v>782</v>
      </c>
      <c r="CO29">
        <v>4444</v>
      </c>
      <c r="CP29">
        <v>474</v>
      </c>
      <c r="CQ29">
        <v>65.562556255600001</v>
      </c>
      <c r="CR29">
        <v>18645</v>
      </c>
      <c r="CS29">
        <v>558</v>
      </c>
      <c r="CT29">
        <v>69.608849557499994</v>
      </c>
      <c r="CU29">
        <v>67.948028673799996</v>
      </c>
      <c r="CW29" t="s">
        <v>390</v>
      </c>
      <c r="CX29" t="s">
        <v>795</v>
      </c>
      <c r="CZ29">
        <v>1032</v>
      </c>
      <c r="DA29">
        <v>233</v>
      </c>
      <c r="DB29">
        <v>80.979651162799996</v>
      </c>
      <c r="DC29">
        <v>2055</v>
      </c>
      <c r="DD29">
        <v>97</v>
      </c>
      <c r="DE29">
        <v>138.9761557178</v>
      </c>
      <c r="DF29">
        <v>163.07216494849999</v>
      </c>
      <c r="DH29" t="s">
        <v>390</v>
      </c>
      <c r="DI29" t="s">
        <v>769</v>
      </c>
      <c r="DK29">
        <v>880</v>
      </c>
      <c r="DL29">
        <v>223</v>
      </c>
      <c r="DM29">
        <v>84.546590909100004</v>
      </c>
      <c r="DN29">
        <v>1836</v>
      </c>
      <c r="DO29">
        <v>46</v>
      </c>
      <c r="DP29">
        <v>129.6693899782</v>
      </c>
      <c r="DQ29">
        <v>170.5</v>
      </c>
    </row>
    <row r="30" spans="2:121" x14ac:dyDescent="0.2">
      <c r="B30" t="s">
        <v>22</v>
      </c>
      <c r="C30">
        <v>196951</v>
      </c>
      <c r="D30">
        <v>38760</v>
      </c>
      <c r="F30" t="s">
        <v>45</v>
      </c>
      <c r="G30">
        <v>1567</v>
      </c>
      <c r="H30">
        <v>247.91640076580001</v>
      </c>
      <c r="I30">
        <v>2012</v>
      </c>
      <c r="J30">
        <v>319</v>
      </c>
      <c r="K30">
        <v>1874</v>
      </c>
      <c r="L30">
        <v>1115</v>
      </c>
      <c r="M30">
        <v>986</v>
      </c>
      <c r="N30">
        <v>563</v>
      </c>
      <c r="O30">
        <v>186</v>
      </c>
      <c r="P30">
        <v>107</v>
      </c>
      <c r="Q30">
        <v>0</v>
      </c>
      <c r="R30">
        <v>1</v>
      </c>
      <c r="T30" t="s">
        <v>380</v>
      </c>
      <c r="U30">
        <v>64884</v>
      </c>
      <c r="V30">
        <v>353.42491215090001</v>
      </c>
      <c r="W30">
        <v>74863</v>
      </c>
      <c r="X30">
        <v>17337</v>
      </c>
      <c r="Y30">
        <v>93816</v>
      </c>
      <c r="Z30">
        <v>62588</v>
      </c>
      <c r="AA30">
        <v>29938</v>
      </c>
      <c r="AB30">
        <v>24120</v>
      </c>
      <c r="AC30">
        <v>45537</v>
      </c>
      <c r="AD30">
        <v>31679</v>
      </c>
      <c r="AE30">
        <v>6547</v>
      </c>
      <c r="AF30">
        <v>1208</v>
      </c>
      <c r="AH30" t="s">
        <v>400</v>
      </c>
      <c r="AI30">
        <v>863</v>
      </c>
      <c r="AJ30">
        <v>185.10544611820001</v>
      </c>
      <c r="AK30">
        <v>2073</v>
      </c>
      <c r="AL30">
        <v>285</v>
      </c>
      <c r="AM30">
        <v>1660</v>
      </c>
      <c r="AN30">
        <v>725</v>
      </c>
      <c r="AO30">
        <v>795</v>
      </c>
      <c r="AP30">
        <v>566</v>
      </c>
      <c r="AQ30">
        <v>648</v>
      </c>
      <c r="AR30">
        <v>360</v>
      </c>
      <c r="AS30">
        <v>0</v>
      </c>
      <c r="AT30">
        <v>13</v>
      </c>
      <c r="AV30" t="s">
        <v>384</v>
      </c>
      <c r="AW30">
        <v>675</v>
      </c>
      <c r="AX30">
        <v>67.548148148099997</v>
      </c>
      <c r="AY30">
        <v>729</v>
      </c>
      <c r="AZ30">
        <v>70</v>
      </c>
      <c r="BA30">
        <v>877</v>
      </c>
      <c r="BB30">
        <v>103</v>
      </c>
      <c r="BC30">
        <v>1</v>
      </c>
      <c r="BD30">
        <v>1</v>
      </c>
      <c r="BE30">
        <v>85</v>
      </c>
      <c r="BF30">
        <v>15</v>
      </c>
      <c r="BG30">
        <v>143</v>
      </c>
      <c r="BH30">
        <v>88</v>
      </c>
      <c r="BJ30" t="s">
        <v>520</v>
      </c>
      <c r="BK30" t="s">
        <v>369</v>
      </c>
      <c r="BL30">
        <v>3693</v>
      </c>
      <c r="BM30">
        <v>794</v>
      </c>
      <c r="BN30">
        <v>85.770647170299995</v>
      </c>
      <c r="BO30">
        <v>7831</v>
      </c>
      <c r="BP30">
        <v>222</v>
      </c>
      <c r="BQ30">
        <v>136.87306857359999</v>
      </c>
      <c r="BR30">
        <v>96.490990991000004</v>
      </c>
      <c r="BS30">
        <v>875</v>
      </c>
      <c r="BT30">
        <v>293</v>
      </c>
      <c r="BU30">
        <v>102.1417142857</v>
      </c>
      <c r="BV30">
        <v>6253</v>
      </c>
      <c r="BW30">
        <v>210</v>
      </c>
      <c r="BX30">
        <v>133.40540540539999</v>
      </c>
      <c r="BY30">
        <v>105.08571428570001</v>
      </c>
      <c r="CA30" t="s">
        <v>373</v>
      </c>
      <c r="CB30" t="s">
        <v>856</v>
      </c>
      <c r="CC30" t="s">
        <v>979</v>
      </c>
      <c r="CD30">
        <v>1650</v>
      </c>
      <c r="CE30">
        <v>369</v>
      </c>
      <c r="CF30">
        <v>87.669696969699999</v>
      </c>
      <c r="CG30">
        <v>4089</v>
      </c>
      <c r="CH30">
        <v>131</v>
      </c>
      <c r="CI30">
        <v>113.6884323796</v>
      </c>
      <c r="CJ30">
        <v>87.213740458000004</v>
      </c>
      <c r="CL30" t="s">
        <v>373</v>
      </c>
      <c r="CM30" t="s">
        <v>825</v>
      </c>
      <c r="CN30" t="s">
        <v>824</v>
      </c>
      <c r="CO30">
        <v>247</v>
      </c>
      <c r="CP30">
        <v>22</v>
      </c>
      <c r="CQ30">
        <v>68.927125506099998</v>
      </c>
      <c r="CR30">
        <v>505</v>
      </c>
      <c r="CS30">
        <v>8</v>
      </c>
      <c r="CT30">
        <v>93.964356435599996</v>
      </c>
      <c r="CU30">
        <v>135.625</v>
      </c>
      <c r="CW30" t="s">
        <v>373</v>
      </c>
      <c r="CX30" t="s">
        <v>841</v>
      </c>
      <c r="CY30" t="s">
        <v>840</v>
      </c>
      <c r="CZ30">
        <v>54</v>
      </c>
      <c r="DA30">
        <v>9</v>
      </c>
      <c r="DB30">
        <v>68.870370370399996</v>
      </c>
      <c r="DC30">
        <v>77</v>
      </c>
      <c r="DD30">
        <v>1</v>
      </c>
      <c r="DE30">
        <v>147.64935064939999</v>
      </c>
      <c r="DF30">
        <v>250</v>
      </c>
      <c r="DH30" t="s">
        <v>373</v>
      </c>
      <c r="DI30" t="s">
        <v>809</v>
      </c>
      <c r="DJ30" t="s">
        <v>808</v>
      </c>
      <c r="DK30">
        <v>41</v>
      </c>
      <c r="DL30">
        <v>10</v>
      </c>
      <c r="DM30">
        <v>87.756097561000004</v>
      </c>
      <c r="DN30">
        <v>92</v>
      </c>
      <c r="DO30">
        <v>2</v>
      </c>
      <c r="DP30">
        <v>144.6086956522</v>
      </c>
      <c r="DQ30">
        <v>155</v>
      </c>
    </row>
    <row r="31" spans="2:121" x14ac:dyDescent="0.2">
      <c r="B31" t="s">
        <v>157</v>
      </c>
      <c r="C31">
        <v>3792</v>
      </c>
      <c r="D31">
        <v>3633</v>
      </c>
      <c r="F31" t="s">
        <v>73</v>
      </c>
      <c r="G31">
        <v>9978</v>
      </c>
      <c r="H31">
        <v>392.966125476</v>
      </c>
      <c r="I31">
        <v>7580</v>
      </c>
      <c r="J31">
        <v>1065</v>
      </c>
      <c r="K31">
        <v>14648</v>
      </c>
      <c r="L31">
        <v>10348</v>
      </c>
      <c r="M31">
        <v>4327</v>
      </c>
      <c r="N31">
        <v>3237</v>
      </c>
      <c r="O31">
        <v>4448</v>
      </c>
      <c r="P31">
        <v>3513</v>
      </c>
      <c r="Q31">
        <v>3</v>
      </c>
      <c r="R31">
        <v>153</v>
      </c>
      <c r="T31" t="s">
        <v>461</v>
      </c>
      <c r="U31">
        <v>263243</v>
      </c>
      <c r="V31">
        <v>375.85331803690002</v>
      </c>
      <c r="W31">
        <v>323629</v>
      </c>
      <c r="X31">
        <v>72646</v>
      </c>
      <c r="Y31">
        <v>387003</v>
      </c>
      <c r="Z31">
        <v>252919</v>
      </c>
      <c r="AA31">
        <v>124289</v>
      </c>
      <c r="AB31">
        <v>97284</v>
      </c>
      <c r="AC31">
        <v>171648</v>
      </c>
      <c r="AD31">
        <v>113460</v>
      </c>
      <c r="AE31">
        <v>23044</v>
      </c>
      <c r="AF31">
        <v>4301</v>
      </c>
      <c r="AH31" t="s">
        <v>413</v>
      </c>
      <c r="AI31">
        <v>3194</v>
      </c>
      <c r="AJ31">
        <v>413.34032561049997</v>
      </c>
      <c r="AK31">
        <v>4221</v>
      </c>
      <c r="AL31">
        <v>1014</v>
      </c>
      <c r="AM31">
        <v>4228</v>
      </c>
      <c r="AN31">
        <v>3000</v>
      </c>
      <c r="AO31">
        <v>1017</v>
      </c>
      <c r="AP31">
        <v>826</v>
      </c>
      <c r="AQ31">
        <v>2042</v>
      </c>
      <c r="AR31">
        <v>1471</v>
      </c>
      <c r="AS31">
        <v>3</v>
      </c>
      <c r="AT31">
        <v>126</v>
      </c>
      <c r="AV31" t="s">
        <v>405</v>
      </c>
      <c r="AW31">
        <v>106</v>
      </c>
      <c r="AX31">
        <v>49.320754717</v>
      </c>
      <c r="AY31">
        <v>149</v>
      </c>
      <c r="AZ31">
        <v>3</v>
      </c>
      <c r="BA31">
        <v>153</v>
      </c>
      <c r="BB31">
        <v>22</v>
      </c>
      <c r="BC31">
        <v>0</v>
      </c>
      <c r="BE31">
        <v>7</v>
      </c>
      <c r="BF31">
        <v>2</v>
      </c>
      <c r="BG31">
        <v>308</v>
      </c>
      <c r="BH31">
        <v>25</v>
      </c>
      <c r="BJ31" t="s">
        <v>522</v>
      </c>
      <c r="BK31" t="s">
        <v>369</v>
      </c>
      <c r="BL31">
        <v>1723</v>
      </c>
      <c r="BM31">
        <v>373</v>
      </c>
      <c r="BN31">
        <v>87.133488102100003</v>
      </c>
      <c r="BO31">
        <v>3958</v>
      </c>
      <c r="BP31">
        <v>122</v>
      </c>
      <c r="BQ31">
        <v>114.59878726629999</v>
      </c>
      <c r="BR31">
        <v>88.180327868899994</v>
      </c>
      <c r="BS31">
        <v>811</v>
      </c>
      <c r="BT31">
        <v>188</v>
      </c>
      <c r="BU31">
        <v>83.615289765699998</v>
      </c>
      <c r="BV31">
        <v>5744</v>
      </c>
      <c r="BW31">
        <v>193</v>
      </c>
      <c r="BX31">
        <v>131.09279247910001</v>
      </c>
      <c r="BY31">
        <v>84.212435233199997</v>
      </c>
      <c r="CA31" t="s">
        <v>423</v>
      </c>
      <c r="CB31" t="s">
        <v>856</v>
      </c>
      <c r="CC31" t="s">
        <v>980</v>
      </c>
      <c r="CD31">
        <v>846</v>
      </c>
      <c r="CE31">
        <v>189</v>
      </c>
      <c r="CF31">
        <v>87.842789598099998</v>
      </c>
      <c r="CG31">
        <v>1854</v>
      </c>
      <c r="CH31">
        <v>74</v>
      </c>
      <c r="CI31">
        <v>138.26429341959999</v>
      </c>
      <c r="CJ31">
        <v>118.55405405410001</v>
      </c>
      <c r="CL31" t="s">
        <v>423</v>
      </c>
      <c r="CM31" t="s">
        <v>825</v>
      </c>
      <c r="CN31" t="s">
        <v>826</v>
      </c>
      <c r="CO31">
        <v>85</v>
      </c>
      <c r="CP31">
        <v>14</v>
      </c>
      <c r="CQ31">
        <v>80.670588235300002</v>
      </c>
      <c r="CR31">
        <v>174</v>
      </c>
      <c r="CS31">
        <v>4</v>
      </c>
      <c r="CT31">
        <v>92.9540229885</v>
      </c>
      <c r="CU31">
        <v>49.5</v>
      </c>
      <c r="CW31" t="s">
        <v>423</v>
      </c>
      <c r="CX31" t="s">
        <v>841</v>
      </c>
      <c r="CY31" t="s">
        <v>842</v>
      </c>
      <c r="CZ31">
        <v>21</v>
      </c>
      <c r="DA31">
        <v>9</v>
      </c>
      <c r="DB31">
        <v>119.19047619049999</v>
      </c>
      <c r="DC31">
        <v>22</v>
      </c>
      <c r="DD31">
        <v>0</v>
      </c>
      <c r="DE31">
        <v>142.5909090909</v>
      </c>
      <c r="DF31">
        <v>0</v>
      </c>
      <c r="DH31" t="s">
        <v>423</v>
      </c>
      <c r="DI31" t="s">
        <v>809</v>
      </c>
      <c r="DJ31" t="s">
        <v>810</v>
      </c>
      <c r="DK31">
        <v>21</v>
      </c>
      <c r="DL31">
        <v>4</v>
      </c>
      <c r="DM31">
        <v>82.761904761899999</v>
      </c>
      <c r="DN31">
        <v>32</v>
      </c>
      <c r="DO31">
        <v>2</v>
      </c>
      <c r="DP31">
        <v>163.40625</v>
      </c>
      <c r="DQ31">
        <v>247.5</v>
      </c>
    </row>
    <row r="32" spans="2:121" x14ac:dyDescent="0.2">
      <c r="B32" t="s">
        <v>114</v>
      </c>
      <c r="C32">
        <v>4775</v>
      </c>
      <c r="D32">
        <v>826</v>
      </c>
      <c r="F32" t="s">
        <v>65</v>
      </c>
      <c r="G32">
        <v>3731</v>
      </c>
      <c r="H32">
        <v>434.17367997859998</v>
      </c>
      <c r="I32">
        <v>5190</v>
      </c>
      <c r="J32">
        <v>1672</v>
      </c>
      <c r="K32">
        <v>5124</v>
      </c>
      <c r="L32">
        <v>3610</v>
      </c>
      <c r="M32">
        <v>454</v>
      </c>
      <c r="N32">
        <v>341</v>
      </c>
      <c r="O32">
        <v>818</v>
      </c>
      <c r="P32">
        <v>575</v>
      </c>
      <c r="Q32">
        <v>0</v>
      </c>
      <c r="R32">
        <v>2</v>
      </c>
      <c r="AH32" t="s">
        <v>415</v>
      </c>
      <c r="AI32">
        <v>1128</v>
      </c>
      <c r="AJ32">
        <v>294.0567375887</v>
      </c>
      <c r="AK32">
        <v>1204</v>
      </c>
      <c r="AL32">
        <v>201</v>
      </c>
      <c r="AM32">
        <v>1754</v>
      </c>
      <c r="AN32">
        <v>1060</v>
      </c>
      <c r="AO32">
        <v>390</v>
      </c>
      <c r="AP32">
        <v>305</v>
      </c>
      <c r="AQ32">
        <v>316</v>
      </c>
      <c r="AR32">
        <v>172</v>
      </c>
      <c r="AS32">
        <v>189</v>
      </c>
      <c r="AT32">
        <v>4</v>
      </c>
      <c r="AV32" t="s">
        <v>415</v>
      </c>
      <c r="AW32">
        <v>106</v>
      </c>
      <c r="AX32">
        <v>109.9811320755</v>
      </c>
      <c r="AY32">
        <v>166</v>
      </c>
      <c r="AZ32">
        <v>29</v>
      </c>
      <c r="BA32">
        <v>131</v>
      </c>
      <c r="BB32">
        <v>37</v>
      </c>
      <c r="BC32">
        <v>8</v>
      </c>
      <c r="BE32">
        <v>9</v>
      </c>
      <c r="BG32">
        <v>9</v>
      </c>
      <c r="BH32">
        <v>27</v>
      </c>
      <c r="BJ32" t="s">
        <v>537</v>
      </c>
      <c r="BK32" t="s">
        <v>369</v>
      </c>
      <c r="BL32">
        <v>2796</v>
      </c>
      <c r="BM32">
        <v>528</v>
      </c>
      <c r="BN32">
        <v>78.832975679499995</v>
      </c>
      <c r="BO32">
        <v>5238</v>
      </c>
      <c r="BP32">
        <v>210</v>
      </c>
      <c r="BQ32">
        <v>118.3766704849</v>
      </c>
      <c r="BR32">
        <v>116.319047619</v>
      </c>
      <c r="BS32">
        <v>2451</v>
      </c>
      <c r="BT32">
        <v>388</v>
      </c>
      <c r="BU32">
        <v>74.108119134999995</v>
      </c>
      <c r="BV32">
        <v>10221</v>
      </c>
      <c r="BW32">
        <v>276</v>
      </c>
      <c r="BX32">
        <v>133.50562567259999</v>
      </c>
      <c r="BY32">
        <v>111.2572463768</v>
      </c>
      <c r="CA32" t="s">
        <v>414</v>
      </c>
      <c r="CB32" t="s">
        <v>856</v>
      </c>
      <c r="CC32" t="s">
        <v>981</v>
      </c>
      <c r="CD32">
        <v>385</v>
      </c>
      <c r="CE32">
        <v>75</v>
      </c>
      <c r="CF32">
        <v>85.436363636400003</v>
      </c>
      <c r="CG32">
        <v>837</v>
      </c>
      <c r="CH32">
        <v>30</v>
      </c>
      <c r="CI32">
        <v>141.57586618880001</v>
      </c>
      <c r="CJ32">
        <v>94.566666666700002</v>
      </c>
      <c r="CL32" t="s">
        <v>414</v>
      </c>
      <c r="CM32" t="s">
        <v>825</v>
      </c>
      <c r="CN32" t="s">
        <v>827</v>
      </c>
      <c r="CO32">
        <v>66</v>
      </c>
      <c r="CP32">
        <v>12</v>
      </c>
      <c r="CQ32">
        <v>84.772727272699996</v>
      </c>
      <c r="CR32">
        <v>157</v>
      </c>
      <c r="CS32">
        <v>2</v>
      </c>
      <c r="CT32">
        <v>101.8853503185</v>
      </c>
      <c r="CU32">
        <v>114</v>
      </c>
      <c r="CW32" t="s">
        <v>414</v>
      </c>
      <c r="CX32" t="s">
        <v>841</v>
      </c>
      <c r="CY32" t="s">
        <v>843</v>
      </c>
      <c r="CZ32">
        <v>17</v>
      </c>
      <c r="DA32">
        <v>7</v>
      </c>
      <c r="DB32">
        <v>98</v>
      </c>
      <c r="DC32">
        <v>24</v>
      </c>
      <c r="DD32">
        <v>0</v>
      </c>
      <c r="DE32">
        <v>161.375</v>
      </c>
      <c r="DF32">
        <v>0</v>
      </c>
      <c r="DH32" t="s">
        <v>414</v>
      </c>
      <c r="DI32" t="s">
        <v>809</v>
      </c>
      <c r="DJ32" t="s">
        <v>811</v>
      </c>
      <c r="DK32">
        <v>20</v>
      </c>
      <c r="DL32">
        <v>6</v>
      </c>
      <c r="DM32">
        <v>76</v>
      </c>
      <c r="DN32">
        <v>33</v>
      </c>
      <c r="DO32">
        <v>0</v>
      </c>
      <c r="DP32">
        <v>142.75757575759999</v>
      </c>
      <c r="DQ32">
        <v>0</v>
      </c>
    </row>
    <row r="33" spans="2:121" x14ac:dyDescent="0.2">
      <c r="B33" t="s">
        <v>122</v>
      </c>
      <c r="C33">
        <v>753</v>
      </c>
      <c r="D33">
        <v>20</v>
      </c>
      <c r="F33" t="s">
        <v>67</v>
      </c>
      <c r="G33">
        <v>734</v>
      </c>
      <c r="H33">
        <v>218.7534059946</v>
      </c>
      <c r="I33">
        <v>2100</v>
      </c>
      <c r="J33">
        <v>396</v>
      </c>
      <c r="K33">
        <v>2773</v>
      </c>
      <c r="L33">
        <v>1058</v>
      </c>
      <c r="M33">
        <v>1792</v>
      </c>
      <c r="N33">
        <v>1727</v>
      </c>
      <c r="O33">
        <v>439</v>
      </c>
      <c r="P33">
        <v>281</v>
      </c>
      <c r="Q33">
        <v>0</v>
      </c>
      <c r="R33">
        <v>0</v>
      </c>
      <c r="AH33" t="s">
        <v>374</v>
      </c>
      <c r="AI33">
        <v>1823</v>
      </c>
      <c r="AJ33">
        <v>335.62150301700001</v>
      </c>
      <c r="AK33">
        <v>4398</v>
      </c>
      <c r="AL33">
        <v>1083</v>
      </c>
      <c r="AM33">
        <v>3492</v>
      </c>
      <c r="AN33">
        <v>1882</v>
      </c>
      <c r="AO33">
        <v>1451</v>
      </c>
      <c r="AP33">
        <v>1192</v>
      </c>
      <c r="AQ33">
        <v>2468</v>
      </c>
      <c r="AR33">
        <v>1688</v>
      </c>
      <c r="AS33">
        <v>786</v>
      </c>
      <c r="AT33">
        <v>4</v>
      </c>
      <c r="AV33" t="s">
        <v>426</v>
      </c>
      <c r="AW33">
        <v>337</v>
      </c>
      <c r="AX33">
        <v>63.109792284900003</v>
      </c>
      <c r="AY33">
        <v>409</v>
      </c>
      <c r="AZ33">
        <v>16</v>
      </c>
      <c r="BA33">
        <v>448</v>
      </c>
      <c r="BB33">
        <v>48</v>
      </c>
      <c r="BC33">
        <v>1</v>
      </c>
      <c r="BD33">
        <v>1</v>
      </c>
      <c r="BE33">
        <v>13</v>
      </c>
      <c r="BF33">
        <v>3</v>
      </c>
      <c r="BG33">
        <v>462</v>
      </c>
      <c r="BH33">
        <v>101</v>
      </c>
      <c r="BJ33" t="s">
        <v>622</v>
      </c>
      <c r="BK33" t="s">
        <v>369</v>
      </c>
      <c r="BL33">
        <v>1122</v>
      </c>
      <c r="BM33">
        <v>161</v>
      </c>
      <c r="BN33">
        <v>71.012477718400007</v>
      </c>
      <c r="BO33">
        <v>2422</v>
      </c>
      <c r="BP33">
        <v>78</v>
      </c>
      <c r="BQ33">
        <v>132.3249380677</v>
      </c>
      <c r="BR33">
        <v>105.3205128205</v>
      </c>
      <c r="BS33">
        <v>311</v>
      </c>
      <c r="BT33">
        <v>99</v>
      </c>
      <c r="BU33">
        <v>102.52733118970001</v>
      </c>
      <c r="BV33">
        <v>2502</v>
      </c>
      <c r="BW33">
        <v>97</v>
      </c>
      <c r="BX33">
        <v>136.8717026379</v>
      </c>
      <c r="BY33">
        <v>100.30927835049999</v>
      </c>
      <c r="CA33" t="s">
        <v>416</v>
      </c>
      <c r="CB33" t="s">
        <v>856</v>
      </c>
      <c r="CC33" t="s">
        <v>982</v>
      </c>
      <c r="CD33">
        <v>1266</v>
      </c>
      <c r="CE33">
        <v>186</v>
      </c>
      <c r="CF33">
        <v>69.408372827799994</v>
      </c>
      <c r="CG33">
        <v>3102</v>
      </c>
      <c r="CH33">
        <v>118</v>
      </c>
      <c r="CI33">
        <v>107.8442940039</v>
      </c>
      <c r="CJ33">
        <v>81.398305084699999</v>
      </c>
      <c r="CL33" t="s">
        <v>416</v>
      </c>
      <c r="CM33" t="s">
        <v>825</v>
      </c>
      <c r="CN33" t="s">
        <v>828</v>
      </c>
      <c r="CO33">
        <v>141</v>
      </c>
      <c r="CP33">
        <v>18</v>
      </c>
      <c r="CQ33">
        <v>66.617021276599999</v>
      </c>
      <c r="CR33">
        <v>336</v>
      </c>
      <c r="CS33">
        <v>13</v>
      </c>
      <c r="CT33">
        <v>83.404761904799997</v>
      </c>
      <c r="CU33">
        <v>101.76923076920001</v>
      </c>
      <c r="CW33" t="s">
        <v>416</v>
      </c>
      <c r="CX33" t="s">
        <v>841</v>
      </c>
      <c r="CY33" t="s">
        <v>844</v>
      </c>
      <c r="CZ33">
        <v>19</v>
      </c>
      <c r="DA33">
        <v>6</v>
      </c>
      <c r="DB33">
        <v>89.526315789500003</v>
      </c>
      <c r="DC33">
        <v>33</v>
      </c>
      <c r="DD33">
        <v>0</v>
      </c>
      <c r="DE33">
        <v>155.06060606060001</v>
      </c>
      <c r="DF33">
        <v>0</v>
      </c>
      <c r="DH33" t="s">
        <v>416</v>
      </c>
      <c r="DI33" t="s">
        <v>809</v>
      </c>
      <c r="DJ33" t="s">
        <v>812</v>
      </c>
      <c r="DK33">
        <v>11</v>
      </c>
      <c r="DL33">
        <v>3</v>
      </c>
      <c r="DM33">
        <v>86.272727272699996</v>
      </c>
      <c r="DN33">
        <v>36</v>
      </c>
      <c r="DO33">
        <v>0</v>
      </c>
      <c r="DP33">
        <v>150.05555555559999</v>
      </c>
      <c r="DQ33">
        <v>0</v>
      </c>
    </row>
    <row r="34" spans="2:121" x14ac:dyDescent="0.2">
      <c r="B34" t="s">
        <v>93</v>
      </c>
      <c r="C34">
        <v>225</v>
      </c>
      <c r="D34">
        <v>155</v>
      </c>
      <c r="F34" t="s">
        <v>71</v>
      </c>
      <c r="G34">
        <v>5690</v>
      </c>
      <c r="H34">
        <v>344.44973637959998</v>
      </c>
      <c r="I34">
        <v>10430</v>
      </c>
      <c r="J34">
        <v>1916</v>
      </c>
      <c r="K34">
        <v>15972</v>
      </c>
      <c r="L34">
        <v>10291</v>
      </c>
      <c r="M34">
        <v>6288</v>
      </c>
      <c r="N34">
        <v>4325</v>
      </c>
      <c r="O34">
        <v>2446</v>
      </c>
      <c r="P34">
        <v>1794</v>
      </c>
      <c r="Q34">
        <v>0</v>
      </c>
      <c r="R34">
        <v>60</v>
      </c>
      <c r="AH34" t="s">
        <v>405</v>
      </c>
      <c r="AI34">
        <v>1069</v>
      </c>
      <c r="AJ34">
        <v>236.00374181480001</v>
      </c>
      <c r="AK34">
        <v>2595</v>
      </c>
      <c r="AL34">
        <v>545</v>
      </c>
      <c r="AM34">
        <v>1764</v>
      </c>
      <c r="AN34">
        <v>848</v>
      </c>
      <c r="AO34">
        <v>541</v>
      </c>
      <c r="AP34">
        <v>330</v>
      </c>
      <c r="AQ34">
        <v>949</v>
      </c>
      <c r="AR34">
        <v>564</v>
      </c>
      <c r="AS34">
        <v>6</v>
      </c>
      <c r="AT34">
        <v>11</v>
      </c>
      <c r="AV34" t="s">
        <v>395</v>
      </c>
      <c r="AW34">
        <v>739</v>
      </c>
      <c r="AX34">
        <v>66.6035182679</v>
      </c>
      <c r="AY34">
        <v>1012</v>
      </c>
      <c r="AZ34">
        <v>107</v>
      </c>
      <c r="BA34">
        <v>912</v>
      </c>
      <c r="BB34">
        <v>77</v>
      </c>
      <c r="BC34">
        <v>1</v>
      </c>
      <c r="BD34">
        <v>1</v>
      </c>
      <c r="BE34">
        <v>77</v>
      </c>
      <c r="BF34">
        <v>8</v>
      </c>
      <c r="BG34">
        <v>122</v>
      </c>
      <c r="BH34">
        <v>102</v>
      </c>
      <c r="BJ34" t="s">
        <v>518</v>
      </c>
      <c r="BK34" t="s">
        <v>369</v>
      </c>
      <c r="BL34">
        <v>4957</v>
      </c>
      <c r="BM34">
        <v>1312</v>
      </c>
      <c r="BN34">
        <v>99.733508170299999</v>
      </c>
      <c r="BO34">
        <v>8674</v>
      </c>
      <c r="BP34">
        <v>174</v>
      </c>
      <c r="BQ34">
        <v>135.7113211898</v>
      </c>
      <c r="BR34">
        <v>140.7931034483</v>
      </c>
      <c r="BS34">
        <v>1391</v>
      </c>
      <c r="BT34">
        <v>391</v>
      </c>
      <c r="BU34">
        <v>93.503953989899998</v>
      </c>
      <c r="BV34">
        <v>7199</v>
      </c>
      <c r="BW34">
        <v>197</v>
      </c>
      <c r="BX34">
        <v>128.68995693849999</v>
      </c>
      <c r="BY34">
        <v>123.7817258883</v>
      </c>
      <c r="CA34" t="s">
        <v>376</v>
      </c>
      <c r="CB34" t="s">
        <v>856</v>
      </c>
      <c r="CC34" t="s">
        <v>983</v>
      </c>
      <c r="CD34">
        <v>4868</v>
      </c>
      <c r="CE34">
        <v>1319</v>
      </c>
      <c r="CF34">
        <v>103.56840591620001</v>
      </c>
      <c r="CG34">
        <v>10633</v>
      </c>
      <c r="CH34">
        <v>311</v>
      </c>
      <c r="CI34">
        <v>136.81717295210001</v>
      </c>
      <c r="CJ34">
        <v>124.1575562701</v>
      </c>
      <c r="CL34" t="s">
        <v>376</v>
      </c>
      <c r="CM34" t="s">
        <v>825</v>
      </c>
      <c r="CN34" t="s">
        <v>829</v>
      </c>
      <c r="CO34">
        <v>479</v>
      </c>
      <c r="CP34">
        <v>65</v>
      </c>
      <c r="CQ34">
        <v>72.192066805799996</v>
      </c>
      <c r="CR34">
        <v>1145</v>
      </c>
      <c r="CS34">
        <v>36</v>
      </c>
      <c r="CT34">
        <v>98.040174672500001</v>
      </c>
      <c r="CU34">
        <v>121.75</v>
      </c>
      <c r="CW34" t="s">
        <v>376</v>
      </c>
      <c r="CX34" t="s">
        <v>841</v>
      </c>
      <c r="CY34" t="s">
        <v>845</v>
      </c>
      <c r="CZ34">
        <v>212</v>
      </c>
      <c r="DA34">
        <v>58</v>
      </c>
      <c r="DB34">
        <v>87.867924528299994</v>
      </c>
      <c r="DC34">
        <v>339</v>
      </c>
      <c r="DD34">
        <v>4</v>
      </c>
      <c r="DE34">
        <v>151.90265486729999</v>
      </c>
      <c r="DF34">
        <v>180.25</v>
      </c>
      <c r="DH34" t="s">
        <v>376</v>
      </c>
      <c r="DI34" t="s">
        <v>809</v>
      </c>
      <c r="DJ34" t="s">
        <v>813</v>
      </c>
      <c r="DK34">
        <v>278</v>
      </c>
      <c r="DL34">
        <v>77</v>
      </c>
      <c r="DM34">
        <v>85.647482014399998</v>
      </c>
      <c r="DN34">
        <v>471</v>
      </c>
      <c r="DO34">
        <v>16</v>
      </c>
      <c r="DP34">
        <v>151.2760084926</v>
      </c>
      <c r="DQ34">
        <v>193.25</v>
      </c>
    </row>
    <row r="35" spans="2:121" x14ac:dyDescent="0.2">
      <c r="B35" t="s">
        <v>89</v>
      </c>
      <c r="C35">
        <v>17</v>
      </c>
      <c r="F35" t="s">
        <v>37</v>
      </c>
      <c r="G35">
        <v>5027</v>
      </c>
      <c r="H35">
        <v>493.64690670380003</v>
      </c>
      <c r="I35">
        <v>6233</v>
      </c>
      <c r="J35">
        <v>1404</v>
      </c>
      <c r="K35">
        <v>6461</v>
      </c>
      <c r="L35">
        <v>4622</v>
      </c>
      <c r="M35">
        <v>1781</v>
      </c>
      <c r="N35">
        <v>1651</v>
      </c>
      <c r="O35">
        <v>1464</v>
      </c>
      <c r="P35">
        <v>796</v>
      </c>
      <c r="Q35">
        <v>3</v>
      </c>
      <c r="R35">
        <v>215</v>
      </c>
      <c r="AH35" t="s">
        <v>60</v>
      </c>
      <c r="AI35">
        <v>3898</v>
      </c>
      <c r="AJ35">
        <v>276.59261159570002</v>
      </c>
      <c r="AK35">
        <v>8979</v>
      </c>
      <c r="AL35">
        <v>2203</v>
      </c>
      <c r="AM35">
        <v>7619</v>
      </c>
      <c r="AN35">
        <v>3794</v>
      </c>
      <c r="AO35">
        <v>3932</v>
      </c>
      <c r="AP35">
        <v>3027</v>
      </c>
      <c r="AQ35">
        <v>6031</v>
      </c>
      <c r="AR35">
        <v>2363</v>
      </c>
      <c r="AS35">
        <v>1711</v>
      </c>
      <c r="AT35">
        <v>14</v>
      </c>
      <c r="AV35" t="s">
        <v>372</v>
      </c>
      <c r="AW35">
        <v>101</v>
      </c>
      <c r="AX35">
        <v>100.91089108910001</v>
      </c>
      <c r="AY35">
        <v>172</v>
      </c>
      <c r="AZ35">
        <v>24</v>
      </c>
      <c r="BA35">
        <v>132</v>
      </c>
      <c r="BB35">
        <v>40</v>
      </c>
      <c r="BC35">
        <v>0</v>
      </c>
      <c r="BE35">
        <v>15</v>
      </c>
      <c r="BF35">
        <v>7</v>
      </c>
      <c r="BG35">
        <v>8</v>
      </c>
      <c r="BH35">
        <v>27</v>
      </c>
      <c r="BJ35" t="s">
        <v>524</v>
      </c>
      <c r="BK35" t="s">
        <v>369</v>
      </c>
      <c r="BL35">
        <v>2823</v>
      </c>
      <c r="BM35">
        <v>632</v>
      </c>
      <c r="BN35">
        <v>89.920297555800005</v>
      </c>
      <c r="BO35">
        <v>4782</v>
      </c>
      <c r="BP35">
        <v>128</v>
      </c>
      <c r="BQ35">
        <v>137.8360518611</v>
      </c>
      <c r="BR35">
        <v>108.03125</v>
      </c>
      <c r="BS35">
        <v>834</v>
      </c>
      <c r="BT35">
        <v>303</v>
      </c>
      <c r="BU35">
        <v>100.65827338130001</v>
      </c>
      <c r="BV35">
        <v>3414</v>
      </c>
      <c r="BW35">
        <v>72</v>
      </c>
      <c r="BX35">
        <v>138.40275336849999</v>
      </c>
      <c r="BY35">
        <v>145.875</v>
      </c>
      <c r="CA35" t="s">
        <v>371</v>
      </c>
      <c r="CB35" t="s">
        <v>856</v>
      </c>
      <c r="CC35" t="s">
        <v>984</v>
      </c>
      <c r="CD35">
        <v>4278</v>
      </c>
      <c r="CE35">
        <v>930</v>
      </c>
      <c r="CF35">
        <v>88.092099111699994</v>
      </c>
      <c r="CG35">
        <v>8512</v>
      </c>
      <c r="CH35">
        <v>315</v>
      </c>
      <c r="CI35">
        <v>128.52055921050001</v>
      </c>
      <c r="CJ35">
        <v>110.84761904760001</v>
      </c>
      <c r="CL35" t="s">
        <v>371</v>
      </c>
      <c r="CM35" t="s">
        <v>825</v>
      </c>
      <c r="CN35" t="s">
        <v>830</v>
      </c>
      <c r="CO35">
        <v>444</v>
      </c>
      <c r="CP35">
        <v>50</v>
      </c>
      <c r="CQ35">
        <v>71.398648648600002</v>
      </c>
      <c r="CR35">
        <v>1107</v>
      </c>
      <c r="CS35">
        <v>40</v>
      </c>
      <c r="CT35">
        <v>90.969286359500003</v>
      </c>
      <c r="CU35">
        <v>106.075</v>
      </c>
      <c r="CW35" t="s">
        <v>371</v>
      </c>
      <c r="CX35" t="s">
        <v>841</v>
      </c>
      <c r="CY35" t="s">
        <v>846</v>
      </c>
      <c r="CZ35">
        <v>72</v>
      </c>
      <c r="DA35">
        <v>18</v>
      </c>
      <c r="DB35">
        <v>83.236111111100001</v>
      </c>
      <c r="DC35">
        <v>136</v>
      </c>
      <c r="DD35">
        <v>3</v>
      </c>
      <c r="DE35">
        <v>146.0661764706</v>
      </c>
      <c r="DF35">
        <v>94.333333333300004</v>
      </c>
      <c r="DH35" t="s">
        <v>371</v>
      </c>
      <c r="DI35" t="s">
        <v>809</v>
      </c>
      <c r="DJ35" t="s">
        <v>814</v>
      </c>
      <c r="DK35">
        <v>42</v>
      </c>
      <c r="DL35">
        <v>4</v>
      </c>
      <c r="DM35">
        <v>62.476190476200003</v>
      </c>
      <c r="DN35">
        <v>83</v>
      </c>
      <c r="DO35">
        <v>1</v>
      </c>
      <c r="DP35">
        <v>135.0240963855</v>
      </c>
      <c r="DQ35">
        <v>147</v>
      </c>
    </row>
    <row r="36" spans="2:121" x14ac:dyDescent="0.2">
      <c r="B36" t="s">
        <v>95</v>
      </c>
      <c r="C36">
        <v>1245</v>
      </c>
      <c r="D36">
        <v>855</v>
      </c>
      <c r="F36" t="s">
        <v>47</v>
      </c>
      <c r="G36">
        <v>1945</v>
      </c>
      <c r="H36">
        <v>242.49717223650001</v>
      </c>
      <c r="I36">
        <v>2611</v>
      </c>
      <c r="J36">
        <v>508</v>
      </c>
      <c r="K36">
        <v>3169</v>
      </c>
      <c r="L36">
        <v>2064</v>
      </c>
      <c r="M36">
        <v>441</v>
      </c>
      <c r="N36">
        <v>359</v>
      </c>
      <c r="O36">
        <v>1252</v>
      </c>
      <c r="P36">
        <v>929</v>
      </c>
      <c r="Q36">
        <v>0</v>
      </c>
      <c r="R36">
        <v>10</v>
      </c>
      <c r="T36" t="s">
        <v>646</v>
      </c>
      <c r="U36" t="s">
        <v>306</v>
      </c>
      <c r="V36" t="s">
        <v>133</v>
      </c>
      <c r="W36" t="s">
        <v>214</v>
      </c>
      <c r="X36" t="s">
        <v>459</v>
      </c>
      <c r="Y36" t="s">
        <v>216</v>
      </c>
      <c r="Z36" t="s">
        <v>217</v>
      </c>
      <c r="AA36" t="s">
        <v>218</v>
      </c>
      <c r="AB36" t="s">
        <v>460</v>
      </c>
      <c r="AC36" t="s">
        <v>220</v>
      </c>
      <c r="AD36" t="s">
        <v>221</v>
      </c>
      <c r="AE36" t="s">
        <v>222</v>
      </c>
      <c r="AF36" t="s">
        <v>223</v>
      </c>
      <c r="AH36" t="s">
        <v>382</v>
      </c>
      <c r="AI36">
        <v>14929</v>
      </c>
      <c r="AJ36">
        <v>300.05727108309998</v>
      </c>
      <c r="AK36">
        <v>17758</v>
      </c>
      <c r="AL36">
        <v>4670</v>
      </c>
      <c r="AM36">
        <v>19690</v>
      </c>
      <c r="AN36">
        <v>13078</v>
      </c>
      <c r="AO36">
        <v>9406</v>
      </c>
      <c r="AP36">
        <v>7335</v>
      </c>
      <c r="AQ36">
        <v>7340</v>
      </c>
      <c r="AR36">
        <v>5119</v>
      </c>
      <c r="AS36">
        <v>1287</v>
      </c>
      <c r="AT36">
        <v>44</v>
      </c>
      <c r="AV36" t="s">
        <v>383</v>
      </c>
      <c r="AW36">
        <v>936</v>
      </c>
      <c r="AX36">
        <v>101.6132478632</v>
      </c>
      <c r="AY36">
        <v>1071</v>
      </c>
      <c r="AZ36">
        <v>190</v>
      </c>
      <c r="BA36">
        <v>1126</v>
      </c>
      <c r="BB36">
        <v>294</v>
      </c>
      <c r="BC36">
        <v>8</v>
      </c>
      <c r="BE36">
        <v>64</v>
      </c>
      <c r="BF36">
        <v>12</v>
      </c>
      <c r="BG36">
        <v>152</v>
      </c>
      <c r="BH36">
        <v>266</v>
      </c>
      <c r="BJ36" t="s">
        <v>369</v>
      </c>
      <c r="BK36" t="s">
        <v>369</v>
      </c>
      <c r="BL36">
        <v>70877</v>
      </c>
      <c r="BM36">
        <v>17559</v>
      </c>
      <c r="BN36">
        <v>94.251858854100007</v>
      </c>
      <c r="BO36">
        <v>139681</v>
      </c>
      <c r="BP36">
        <v>4247</v>
      </c>
      <c r="BQ36">
        <v>131.78014189469999</v>
      </c>
      <c r="BR36">
        <v>114.6571697669</v>
      </c>
      <c r="BS36">
        <v>22684</v>
      </c>
      <c r="BT36">
        <v>6140</v>
      </c>
      <c r="BU36">
        <v>90.761770410899999</v>
      </c>
      <c r="BV36">
        <v>135852</v>
      </c>
      <c r="BW36">
        <v>3945</v>
      </c>
      <c r="BX36">
        <v>130.75705179170001</v>
      </c>
      <c r="BY36">
        <v>113.22712294039999</v>
      </c>
      <c r="CA36" t="s">
        <v>415</v>
      </c>
      <c r="CB36" t="s">
        <v>856</v>
      </c>
      <c r="CC36" t="s">
        <v>985</v>
      </c>
      <c r="CD36">
        <v>1213</v>
      </c>
      <c r="CE36">
        <v>186</v>
      </c>
      <c r="CF36">
        <v>75.041220115399994</v>
      </c>
      <c r="CG36">
        <v>2557</v>
      </c>
      <c r="CH36">
        <v>88</v>
      </c>
      <c r="CI36">
        <v>130.8353539304</v>
      </c>
      <c r="CJ36">
        <v>104.76136363640001</v>
      </c>
      <c r="CL36" t="s">
        <v>415</v>
      </c>
      <c r="CM36" t="s">
        <v>825</v>
      </c>
      <c r="CN36" t="s">
        <v>831</v>
      </c>
      <c r="CO36">
        <v>118</v>
      </c>
      <c r="CP36">
        <v>9</v>
      </c>
      <c r="CQ36">
        <v>65.279661016899993</v>
      </c>
      <c r="CR36">
        <v>261</v>
      </c>
      <c r="CS36">
        <v>9</v>
      </c>
      <c r="CT36">
        <v>96.597701149399995</v>
      </c>
      <c r="CU36">
        <v>145.6666666667</v>
      </c>
      <c r="CW36" t="s">
        <v>415</v>
      </c>
      <c r="CX36" t="s">
        <v>841</v>
      </c>
      <c r="CY36" t="s">
        <v>847</v>
      </c>
      <c r="CZ36">
        <v>23</v>
      </c>
      <c r="DA36">
        <v>6</v>
      </c>
      <c r="DB36">
        <v>76.347826087000001</v>
      </c>
      <c r="DC36">
        <v>35</v>
      </c>
      <c r="DD36">
        <v>2</v>
      </c>
      <c r="DE36">
        <v>151.25714285710001</v>
      </c>
      <c r="DF36">
        <v>195.5</v>
      </c>
      <c r="DH36" t="s">
        <v>415</v>
      </c>
      <c r="DI36" t="s">
        <v>809</v>
      </c>
      <c r="DJ36" t="s">
        <v>815</v>
      </c>
      <c r="DK36">
        <v>13</v>
      </c>
      <c r="DL36">
        <v>4</v>
      </c>
      <c r="DM36">
        <v>109.5384615385</v>
      </c>
      <c r="DN36">
        <v>34</v>
      </c>
      <c r="DO36">
        <v>1</v>
      </c>
      <c r="DP36">
        <v>135.8823529412</v>
      </c>
      <c r="DQ36">
        <v>216</v>
      </c>
    </row>
    <row r="37" spans="2:121" x14ac:dyDescent="0.2">
      <c r="B37" t="s">
        <v>1059</v>
      </c>
      <c r="C37">
        <v>109</v>
      </c>
      <c r="D37">
        <v>106</v>
      </c>
      <c r="F37" t="s">
        <v>82</v>
      </c>
      <c r="G37">
        <v>631</v>
      </c>
      <c r="H37">
        <v>405.20760697309998</v>
      </c>
      <c r="I37">
        <v>685</v>
      </c>
      <c r="J37">
        <v>146</v>
      </c>
      <c r="K37">
        <v>723</v>
      </c>
      <c r="L37">
        <v>514</v>
      </c>
      <c r="M37">
        <v>51</v>
      </c>
      <c r="N37">
        <v>48</v>
      </c>
      <c r="O37">
        <v>101</v>
      </c>
      <c r="P37">
        <v>65</v>
      </c>
      <c r="Q37">
        <v>0</v>
      </c>
      <c r="R37">
        <v>0</v>
      </c>
      <c r="T37" t="s">
        <v>390</v>
      </c>
      <c r="U37">
        <v>4622</v>
      </c>
      <c r="V37">
        <v>68.6040675032</v>
      </c>
      <c r="W37">
        <v>5566</v>
      </c>
      <c r="X37">
        <v>494</v>
      </c>
      <c r="Y37">
        <v>5833</v>
      </c>
      <c r="Z37">
        <v>422</v>
      </c>
      <c r="AA37">
        <v>57</v>
      </c>
      <c r="AB37">
        <v>25</v>
      </c>
      <c r="AC37">
        <v>374</v>
      </c>
      <c r="AD37">
        <v>79</v>
      </c>
      <c r="AE37">
        <v>2524</v>
      </c>
      <c r="AF37">
        <v>685</v>
      </c>
      <c r="AH37" t="s">
        <v>419</v>
      </c>
      <c r="AI37">
        <v>173</v>
      </c>
      <c r="AJ37">
        <v>175.676300578</v>
      </c>
      <c r="AK37">
        <v>575</v>
      </c>
      <c r="AL37">
        <v>101</v>
      </c>
      <c r="AM37">
        <v>348</v>
      </c>
      <c r="AN37">
        <v>102</v>
      </c>
      <c r="AO37">
        <v>137</v>
      </c>
      <c r="AP37">
        <v>63</v>
      </c>
      <c r="AQ37">
        <v>168</v>
      </c>
      <c r="AR37">
        <v>98</v>
      </c>
      <c r="AS37">
        <v>1</v>
      </c>
      <c r="AT37">
        <v>3</v>
      </c>
      <c r="AV37" t="s">
        <v>391</v>
      </c>
      <c r="AW37">
        <v>813</v>
      </c>
      <c r="AX37">
        <v>64.334563345600003</v>
      </c>
      <c r="AY37">
        <v>1129</v>
      </c>
      <c r="AZ37">
        <v>129</v>
      </c>
      <c r="BA37">
        <v>1101</v>
      </c>
      <c r="BB37">
        <v>95</v>
      </c>
      <c r="BC37">
        <v>20</v>
      </c>
      <c r="BD37">
        <v>4</v>
      </c>
      <c r="BE37">
        <v>81</v>
      </c>
      <c r="BF37">
        <v>18</v>
      </c>
      <c r="BG37">
        <v>126</v>
      </c>
      <c r="BH37">
        <v>118</v>
      </c>
      <c r="BJ37" t="s">
        <v>526</v>
      </c>
      <c r="BK37" t="s">
        <v>369</v>
      </c>
      <c r="BL37">
        <v>8446</v>
      </c>
      <c r="BM37">
        <v>2317</v>
      </c>
      <c r="BN37">
        <v>102.1669429316</v>
      </c>
      <c r="BO37">
        <v>14200</v>
      </c>
      <c r="BP37">
        <v>252</v>
      </c>
      <c r="BQ37">
        <v>149.25725352110001</v>
      </c>
      <c r="BR37">
        <v>186.29761904759999</v>
      </c>
      <c r="BS37">
        <v>3107</v>
      </c>
      <c r="BT37">
        <v>795</v>
      </c>
      <c r="BU37">
        <v>91.243321531999996</v>
      </c>
      <c r="BV37">
        <v>14742</v>
      </c>
      <c r="BW37">
        <v>267</v>
      </c>
      <c r="BX37">
        <v>147.33618233620001</v>
      </c>
      <c r="BY37">
        <v>170.7790262172</v>
      </c>
      <c r="CA37" t="s">
        <v>374</v>
      </c>
      <c r="CB37" t="s">
        <v>856</v>
      </c>
      <c r="CC37" t="s">
        <v>986</v>
      </c>
      <c r="CD37">
        <v>4189</v>
      </c>
      <c r="CE37">
        <v>1033</v>
      </c>
      <c r="CF37">
        <v>95.577942229599998</v>
      </c>
      <c r="CG37">
        <v>7506</v>
      </c>
      <c r="CH37">
        <v>172</v>
      </c>
      <c r="CI37">
        <v>138.4718891553</v>
      </c>
      <c r="CJ37">
        <v>162.82558139529999</v>
      </c>
      <c r="CL37" t="s">
        <v>374</v>
      </c>
      <c r="CM37" t="s">
        <v>825</v>
      </c>
      <c r="CN37" t="s">
        <v>832</v>
      </c>
      <c r="CO37">
        <v>561</v>
      </c>
      <c r="CP37">
        <v>69</v>
      </c>
      <c r="CQ37">
        <v>73.985739750400001</v>
      </c>
      <c r="CR37">
        <v>1159</v>
      </c>
      <c r="CS37">
        <v>35</v>
      </c>
      <c r="CT37">
        <v>93.748921483999993</v>
      </c>
      <c r="CU37">
        <v>121.42857142859999</v>
      </c>
      <c r="CW37" t="s">
        <v>374</v>
      </c>
      <c r="CX37" t="s">
        <v>841</v>
      </c>
      <c r="CY37" t="s">
        <v>848</v>
      </c>
      <c r="CZ37">
        <v>112</v>
      </c>
      <c r="DA37">
        <v>30</v>
      </c>
      <c r="DB37">
        <v>92.848214285699996</v>
      </c>
      <c r="DC37">
        <v>136</v>
      </c>
      <c r="DD37">
        <v>3</v>
      </c>
      <c r="DE37">
        <v>150.0367647059</v>
      </c>
      <c r="DF37">
        <v>236</v>
      </c>
      <c r="DH37" t="s">
        <v>374</v>
      </c>
      <c r="DI37" t="s">
        <v>809</v>
      </c>
      <c r="DJ37" t="s">
        <v>816</v>
      </c>
      <c r="DK37">
        <v>59</v>
      </c>
      <c r="DL37">
        <v>13</v>
      </c>
      <c r="DM37">
        <v>86.983050847499996</v>
      </c>
      <c r="DN37">
        <v>127</v>
      </c>
      <c r="DO37">
        <v>2</v>
      </c>
      <c r="DP37">
        <v>141.094488189</v>
      </c>
      <c r="DQ37">
        <v>148.5</v>
      </c>
    </row>
    <row r="38" spans="2:121" x14ac:dyDescent="0.2">
      <c r="B38" t="s">
        <v>115</v>
      </c>
      <c r="C38">
        <v>4485</v>
      </c>
      <c r="D38">
        <v>1358</v>
      </c>
      <c r="F38" t="s">
        <v>52</v>
      </c>
      <c r="G38">
        <v>7381</v>
      </c>
      <c r="H38">
        <v>403.1623086303</v>
      </c>
      <c r="I38">
        <v>9641</v>
      </c>
      <c r="J38">
        <v>1896</v>
      </c>
      <c r="K38">
        <v>9120</v>
      </c>
      <c r="L38">
        <v>6806</v>
      </c>
      <c r="M38">
        <v>1020</v>
      </c>
      <c r="N38">
        <v>878</v>
      </c>
      <c r="O38">
        <v>4076</v>
      </c>
      <c r="P38">
        <v>3379</v>
      </c>
      <c r="Q38">
        <v>4</v>
      </c>
      <c r="R38">
        <v>33</v>
      </c>
      <c r="T38" t="s">
        <v>380</v>
      </c>
      <c r="U38">
        <v>8727</v>
      </c>
      <c r="V38">
        <v>92.656812192000004</v>
      </c>
      <c r="W38">
        <v>9033</v>
      </c>
      <c r="X38">
        <v>1545</v>
      </c>
      <c r="Y38">
        <v>10659</v>
      </c>
      <c r="Z38">
        <v>2453</v>
      </c>
      <c r="AA38">
        <v>92</v>
      </c>
      <c r="AB38">
        <v>80</v>
      </c>
      <c r="AC38">
        <v>672</v>
      </c>
      <c r="AD38">
        <v>152</v>
      </c>
      <c r="AE38">
        <v>1232</v>
      </c>
      <c r="AF38">
        <v>1779</v>
      </c>
      <c r="AH38" t="s">
        <v>391</v>
      </c>
      <c r="AI38">
        <v>4994</v>
      </c>
      <c r="AJ38">
        <v>401.50841009210001</v>
      </c>
      <c r="AK38">
        <v>8001</v>
      </c>
      <c r="AL38">
        <v>1623</v>
      </c>
      <c r="AM38">
        <v>8869</v>
      </c>
      <c r="AN38">
        <v>5450</v>
      </c>
      <c r="AO38">
        <v>2051</v>
      </c>
      <c r="AP38">
        <v>1723</v>
      </c>
      <c r="AQ38">
        <v>4165</v>
      </c>
      <c r="AR38">
        <v>2962</v>
      </c>
      <c r="AS38">
        <v>1087</v>
      </c>
      <c r="AT38">
        <v>333</v>
      </c>
      <c r="AV38" t="s">
        <v>396</v>
      </c>
      <c r="AW38">
        <v>370</v>
      </c>
      <c r="AX38">
        <v>68.305405405399995</v>
      </c>
      <c r="AY38">
        <v>398</v>
      </c>
      <c r="AZ38">
        <v>34</v>
      </c>
      <c r="BA38">
        <v>470</v>
      </c>
      <c r="BB38">
        <v>35</v>
      </c>
      <c r="BC38">
        <v>8</v>
      </c>
      <c r="BD38">
        <v>8</v>
      </c>
      <c r="BE38">
        <v>36</v>
      </c>
      <c r="BF38">
        <v>7</v>
      </c>
      <c r="BG38">
        <v>76</v>
      </c>
      <c r="BH38">
        <v>50</v>
      </c>
      <c r="BJ38" t="s">
        <v>529</v>
      </c>
      <c r="BK38" t="s">
        <v>369</v>
      </c>
      <c r="BL38">
        <v>4844</v>
      </c>
      <c r="BM38">
        <v>1597</v>
      </c>
      <c r="BN38">
        <v>112.8893476466</v>
      </c>
      <c r="BO38">
        <v>7853</v>
      </c>
      <c r="BP38">
        <v>210</v>
      </c>
      <c r="BQ38">
        <v>157.3666114861</v>
      </c>
      <c r="BR38">
        <v>136.80476190479999</v>
      </c>
      <c r="BS38">
        <v>746</v>
      </c>
      <c r="BT38">
        <v>374</v>
      </c>
      <c r="BU38">
        <v>141.66085790880001</v>
      </c>
      <c r="BV38">
        <v>6552</v>
      </c>
      <c r="BW38">
        <v>272</v>
      </c>
      <c r="BX38">
        <v>171.47252747249999</v>
      </c>
      <c r="BY38">
        <v>136.9154411765</v>
      </c>
      <c r="CA38" t="s">
        <v>60</v>
      </c>
      <c r="CB38" t="s">
        <v>856</v>
      </c>
      <c r="CC38" t="s">
        <v>518</v>
      </c>
      <c r="CD38">
        <v>8513</v>
      </c>
      <c r="CE38">
        <v>2066</v>
      </c>
      <c r="CF38">
        <v>93.332432749899993</v>
      </c>
      <c r="CG38">
        <v>17197</v>
      </c>
      <c r="CH38">
        <v>407</v>
      </c>
      <c r="CI38">
        <v>130.4968889923</v>
      </c>
      <c r="CJ38">
        <v>107.3685503686</v>
      </c>
      <c r="CL38" t="s">
        <v>60</v>
      </c>
      <c r="CM38" t="s">
        <v>825</v>
      </c>
      <c r="CN38" t="s">
        <v>833</v>
      </c>
      <c r="CO38">
        <v>1377</v>
      </c>
      <c r="CP38">
        <v>167</v>
      </c>
      <c r="CQ38">
        <v>71.876543209900007</v>
      </c>
      <c r="CR38">
        <v>2991</v>
      </c>
      <c r="CS38">
        <v>77</v>
      </c>
      <c r="CT38">
        <v>96.731193580699994</v>
      </c>
      <c r="CU38">
        <v>97.389610389599994</v>
      </c>
      <c r="CW38" t="s">
        <v>60</v>
      </c>
      <c r="CX38" t="s">
        <v>841</v>
      </c>
      <c r="CY38" t="s">
        <v>849</v>
      </c>
      <c r="CZ38">
        <v>241</v>
      </c>
      <c r="DA38">
        <v>56</v>
      </c>
      <c r="DB38">
        <v>82.954356846500005</v>
      </c>
      <c r="DC38">
        <v>329</v>
      </c>
      <c r="DD38">
        <v>9</v>
      </c>
      <c r="DE38">
        <v>141.94832826749999</v>
      </c>
      <c r="DF38">
        <v>189.44444444440001</v>
      </c>
      <c r="DH38" t="s">
        <v>60</v>
      </c>
      <c r="DI38" t="s">
        <v>809</v>
      </c>
      <c r="DJ38" t="s">
        <v>817</v>
      </c>
      <c r="DK38">
        <v>153</v>
      </c>
      <c r="DL38">
        <v>36</v>
      </c>
      <c r="DM38">
        <v>83.189542483699995</v>
      </c>
      <c r="DN38">
        <v>244</v>
      </c>
      <c r="DO38">
        <v>6</v>
      </c>
      <c r="DP38">
        <v>139.1639344262</v>
      </c>
      <c r="DQ38">
        <v>145.6666666667</v>
      </c>
    </row>
    <row r="39" spans="2:121" x14ac:dyDescent="0.2">
      <c r="B39" t="s">
        <v>99</v>
      </c>
      <c r="C39">
        <v>14986</v>
      </c>
      <c r="D39">
        <v>4015</v>
      </c>
      <c r="F39" t="s">
        <v>60</v>
      </c>
      <c r="G39">
        <v>2897</v>
      </c>
      <c r="H39">
        <v>281.26061442870002</v>
      </c>
      <c r="I39">
        <v>4837</v>
      </c>
      <c r="J39">
        <v>1298</v>
      </c>
      <c r="K39">
        <v>4254</v>
      </c>
      <c r="L39">
        <v>2464</v>
      </c>
      <c r="M39">
        <v>2736</v>
      </c>
      <c r="N39">
        <v>2323</v>
      </c>
      <c r="O39">
        <v>4032</v>
      </c>
      <c r="P39">
        <v>931</v>
      </c>
      <c r="Q39">
        <v>0</v>
      </c>
      <c r="R39">
        <v>4</v>
      </c>
      <c r="T39" t="s">
        <v>369</v>
      </c>
      <c r="U39">
        <v>7186</v>
      </c>
      <c r="V39">
        <v>102.6251043696</v>
      </c>
      <c r="W39">
        <v>10740</v>
      </c>
      <c r="X39">
        <v>2244</v>
      </c>
      <c r="Y39">
        <v>9372</v>
      </c>
      <c r="Z39">
        <v>2779</v>
      </c>
      <c r="AA39">
        <v>324</v>
      </c>
      <c r="AB39">
        <v>305</v>
      </c>
      <c r="AC39">
        <v>705</v>
      </c>
      <c r="AD39">
        <v>220</v>
      </c>
      <c r="AE39">
        <v>1135</v>
      </c>
      <c r="AF39">
        <v>2215</v>
      </c>
      <c r="AH39" t="s">
        <v>412</v>
      </c>
      <c r="AI39">
        <v>1873</v>
      </c>
      <c r="AJ39">
        <v>181.96743192740001</v>
      </c>
      <c r="AK39">
        <v>5515</v>
      </c>
      <c r="AL39">
        <v>754</v>
      </c>
      <c r="AM39">
        <v>3140</v>
      </c>
      <c r="AN39">
        <v>890</v>
      </c>
      <c r="AO39">
        <v>1148</v>
      </c>
      <c r="AP39">
        <v>544</v>
      </c>
      <c r="AQ39">
        <v>2850</v>
      </c>
      <c r="AR39">
        <v>1644</v>
      </c>
      <c r="AS39">
        <v>10</v>
      </c>
      <c r="AT39">
        <v>39</v>
      </c>
      <c r="AV39" t="s">
        <v>414</v>
      </c>
      <c r="AW39">
        <v>33</v>
      </c>
      <c r="AX39">
        <v>122.4242424242</v>
      </c>
      <c r="AY39">
        <v>51</v>
      </c>
      <c r="AZ39">
        <v>9</v>
      </c>
      <c r="BA39">
        <v>53</v>
      </c>
      <c r="BB39">
        <v>19</v>
      </c>
      <c r="BC39">
        <v>2</v>
      </c>
      <c r="BD39">
        <v>2</v>
      </c>
      <c r="BE39">
        <v>0</v>
      </c>
      <c r="BG39">
        <v>8</v>
      </c>
      <c r="BH39">
        <v>18</v>
      </c>
      <c r="BJ39" t="s">
        <v>514</v>
      </c>
      <c r="BK39" t="s">
        <v>369</v>
      </c>
      <c r="BL39">
        <v>2750</v>
      </c>
      <c r="BM39">
        <v>402</v>
      </c>
      <c r="BN39">
        <v>61.4676363636</v>
      </c>
      <c r="BO39">
        <v>12875</v>
      </c>
      <c r="BP39">
        <v>469</v>
      </c>
      <c r="BQ39">
        <v>58.132116504899997</v>
      </c>
      <c r="BR39">
        <v>41.880597014899998</v>
      </c>
      <c r="BS39">
        <v>1918</v>
      </c>
      <c r="BT39">
        <v>204</v>
      </c>
      <c r="BU39">
        <v>53.391032325300003</v>
      </c>
      <c r="BV39">
        <v>15443</v>
      </c>
      <c r="BW39">
        <v>552</v>
      </c>
      <c r="BX39">
        <v>77.613287573700006</v>
      </c>
      <c r="BY39">
        <v>47.452898550699999</v>
      </c>
      <c r="CA39" t="s">
        <v>382</v>
      </c>
      <c r="CB39" t="s">
        <v>856</v>
      </c>
      <c r="CC39" t="s">
        <v>987</v>
      </c>
      <c r="CD39">
        <v>16592</v>
      </c>
      <c r="CE39">
        <v>4316</v>
      </c>
      <c r="CF39">
        <v>97.381931051099997</v>
      </c>
      <c r="CG39">
        <v>30101</v>
      </c>
      <c r="CH39">
        <v>922</v>
      </c>
      <c r="CI39">
        <v>137.53825454299999</v>
      </c>
      <c r="CJ39">
        <v>115.1334056399</v>
      </c>
      <c r="CL39" t="s">
        <v>382</v>
      </c>
      <c r="CM39" t="s">
        <v>825</v>
      </c>
      <c r="CN39" t="s">
        <v>834</v>
      </c>
      <c r="CO39">
        <v>1431</v>
      </c>
      <c r="CP39">
        <v>170</v>
      </c>
      <c r="CQ39">
        <v>72.659678546500004</v>
      </c>
      <c r="CR39">
        <v>3054</v>
      </c>
      <c r="CS39">
        <v>116</v>
      </c>
      <c r="CT39">
        <v>95.642763588700006</v>
      </c>
      <c r="CU39">
        <v>94.448275862100004</v>
      </c>
      <c r="CW39" t="s">
        <v>382</v>
      </c>
      <c r="CX39" t="s">
        <v>841</v>
      </c>
      <c r="CY39" t="s">
        <v>850</v>
      </c>
      <c r="CZ39">
        <v>503</v>
      </c>
      <c r="DA39">
        <v>143</v>
      </c>
      <c r="DB39">
        <v>90.441351888699998</v>
      </c>
      <c r="DC39">
        <v>771</v>
      </c>
      <c r="DD39">
        <v>19</v>
      </c>
      <c r="DE39">
        <v>155.35667963680001</v>
      </c>
      <c r="DF39">
        <v>190.68421052630001</v>
      </c>
      <c r="DH39" t="s">
        <v>382</v>
      </c>
      <c r="DI39" t="s">
        <v>809</v>
      </c>
      <c r="DJ39" t="s">
        <v>818</v>
      </c>
      <c r="DK39">
        <v>914</v>
      </c>
      <c r="DL39">
        <v>228</v>
      </c>
      <c r="DM39">
        <v>85.482494529500002</v>
      </c>
      <c r="DN39">
        <v>1355</v>
      </c>
      <c r="DO39">
        <v>47</v>
      </c>
      <c r="DP39">
        <v>149.38523985239999</v>
      </c>
      <c r="DQ39">
        <v>204.25531914890001</v>
      </c>
    </row>
    <row r="40" spans="2:121" x14ac:dyDescent="0.2">
      <c r="B40" t="s">
        <v>124</v>
      </c>
      <c r="C40">
        <v>465</v>
      </c>
      <c r="D40">
        <v>149</v>
      </c>
      <c r="F40" t="s">
        <v>49</v>
      </c>
      <c r="G40">
        <v>3492</v>
      </c>
      <c r="H40">
        <v>423.96449026350001</v>
      </c>
      <c r="I40">
        <v>4526</v>
      </c>
      <c r="J40">
        <v>1474</v>
      </c>
      <c r="K40">
        <v>5751</v>
      </c>
      <c r="L40">
        <v>4523</v>
      </c>
      <c r="M40">
        <v>2292</v>
      </c>
      <c r="N40">
        <v>1818</v>
      </c>
      <c r="O40">
        <v>863</v>
      </c>
      <c r="P40">
        <v>688</v>
      </c>
      <c r="Q40">
        <v>43</v>
      </c>
      <c r="R40">
        <v>241</v>
      </c>
      <c r="T40" t="s">
        <v>8</v>
      </c>
      <c r="U40">
        <v>208</v>
      </c>
      <c r="V40">
        <v>89.254807692300005</v>
      </c>
      <c r="W40">
        <v>203</v>
      </c>
      <c r="X40">
        <v>96</v>
      </c>
      <c r="Y40">
        <v>395</v>
      </c>
      <c r="Z40">
        <v>168</v>
      </c>
      <c r="AA40">
        <v>57</v>
      </c>
      <c r="AB40">
        <v>49</v>
      </c>
      <c r="AC40">
        <v>12</v>
      </c>
      <c r="AD40">
        <v>3</v>
      </c>
      <c r="AE40">
        <v>54</v>
      </c>
      <c r="AF40">
        <v>22</v>
      </c>
      <c r="AH40" t="s">
        <v>409</v>
      </c>
      <c r="AI40">
        <v>6035</v>
      </c>
      <c r="AJ40">
        <v>461.4258492129</v>
      </c>
      <c r="AK40">
        <v>4812</v>
      </c>
      <c r="AL40">
        <v>979</v>
      </c>
      <c r="AM40">
        <v>8359</v>
      </c>
      <c r="AN40">
        <v>6238</v>
      </c>
      <c r="AO40">
        <v>3002</v>
      </c>
      <c r="AP40">
        <v>2702</v>
      </c>
      <c r="AQ40">
        <v>3150</v>
      </c>
      <c r="AR40">
        <v>2065</v>
      </c>
      <c r="AS40">
        <v>6</v>
      </c>
      <c r="AT40">
        <v>97</v>
      </c>
      <c r="AV40" t="s">
        <v>410</v>
      </c>
      <c r="AW40">
        <v>1283</v>
      </c>
      <c r="AX40">
        <v>59.888542478600002</v>
      </c>
      <c r="AY40">
        <v>1484</v>
      </c>
      <c r="AZ40">
        <v>52</v>
      </c>
      <c r="BA40">
        <v>1737</v>
      </c>
      <c r="BB40">
        <v>71</v>
      </c>
      <c r="BC40">
        <v>23</v>
      </c>
      <c r="BD40">
        <v>23</v>
      </c>
      <c r="BE40">
        <v>89</v>
      </c>
      <c r="BF40">
        <v>37</v>
      </c>
      <c r="BG40">
        <v>1731</v>
      </c>
      <c r="BH40">
        <v>389</v>
      </c>
      <c r="BJ40" t="s">
        <v>535</v>
      </c>
      <c r="BK40" t="s">
        <v>369</v>
      </c>
      <c r="BL40">
        <v>10273</v>
      </c>
      <c r="BM40">
        <v>2611</v>
      </c>
      <c r="BN40">
        <v>93.221941010400002</v>
      </c>
      <c r="BO40">
        <v>20658</v>
      </c>
      <c r="BP40">
        <v>726</v>
      </c>
      <c r="BQ40">
        <v>135.9478652338</v>
      </c>
      <c r="BR40">
        <v>119.3278236915</v>
      </c>
      <c r="BS40">
        <v>2446</v>
      </c>
      <c r="BT40">
        <v>721</v>
      </c>
      <c r="BU40">
        <v>93.497138184799994</v>
      </c>
      <c r="BV40">
        <v>20707</v>
      </c>
      <c r="BW40">
        <v>761</v>
      </c>
      <c r="BX40">
        <v>132.3005746849</v>
      </c>
      <c r="BY40">
        <v>116.3455978975</v>
      </c>
      <c r="CA40" t="s">
        <v>375</v>
      </c>
      <c r="CB40" t="s">
        <v>856</v>
      </c>
      <c r="CC40" t="s">
        <v>988</v>
      </c>
      <c r="CD40">
        <v>9510</v>
      </c>
      <c r="CE40">
        <v>2500</v>
      </c>
      <c r="CF40">
        <v>99.644164037899998</v>
      </c>
      <c r="CG40">
        <v>17455</v>
      </c>
      <c r="CH40">
        <v>364</v>
      </c>
      <c r="CI40">
        <v>140.90186193069999</v>
      </c>
      <c r="CJ40">
        <v>132.91208791209999</v>
      </c>
      <c r="CL40" t="s">
        <v>375</v>
      </c>
      <c r="CM40" t="s">
        <v>825</v>
      </c>
      <c r="CN40" t="s">
        <v>835</v>
      </c>
      <c r="CO40">
        <v>1620</v>
      </c>
      <c r="CP40">
        <v>194</v>
      </c>
      <c r="CQ40">
        <v>70.369753086399996</v>
      </c>
      <c r="CR40">
        <v>3575</v>
      </c>
      <c r="CS40">
        <v>119</v>
      </c>
      <c r="CT40">
        <v>93.614545454500004</v>
      </c>
      <c r="CU40">
        <v>104.4117647059</v>
      </c>
      <c r="CW40" t="s">
        <v>375</v>
      </c>
      <c r="CX40" t="s">
        <v>841</v>
      </c>
      <c r="CY40" t="s">
        <v>851</v>
      </c>
      <c r="CZ40">
        <v>171</v>
      </c>
      <c r="DA40">
        <v>46</v>
      </c>
      <c r="DB40">
        <v>91.643274853799994</v>
      </c>
      <c r="DC40">
        <v>278</v>
      </c>
      <c r="DD40">
        <v>9</v>
      </c>
      <c r="DE40">
        <v>147.3848920863</v>
      </c>
      <c r="DF40">
        <v>174.7777777778</v>
      </c>
      <c r="DH40" t="s">
        <v>375</v>
      </c>
      <c r="DI40" t="s">
        <v>809</v>
      </c>
      <c r="DJ40" t="s">
        <v>819</v>
      </c>
      <c r="DK40">
        <v>113</v>
      </c>
      <c r="DL40">
        <v>28</v>
      </c>
      <c r="DM40">
        <v>79.6371681416</v>
      </c>
      <c r="DN40">
        <v>247</v>
      </c>
      <c r="DO40">
        <v>4</v>
      </c>
      <c r="DP40">
        <v>133.33198380569999</v>
      </c>
      <c r="DQ40">
        <v>210.25</v>
      </c>
    </row>
    <row r="41" spans="2:121" x14ac:dyDescent="0.2">
      <c r="B41" t="s">
        <v>105</v>
      </c>
      <c r="C41">
        <v>7720</v>
      </c>
      <c r="D41">
        <v>5894</v>
      </c>
      <c r="F41" t="s">
        <v>25</v>
      </c>
      <c r="G41">
        <v>12155</v>
      </c>
      <c r="H41">
        <v>355.49806663919998</v>
      </c>
      <c r="I41">
        <v>17094</v>
      </c>
      <c r="J41">
        <v>4482</v>
      </c>
      <c r="K41">
        <v>17777</v>
      </c>
      <c r="L41">
        <v>12349</v>
      </c>
      <c r="M41">
        <v>7594</v>
      </c>
      <c r="N41">
        <v>5950</v>
      </c>
      <c r="O41">
        <v>10201</v>
      </c>
      <c r="P41">
        <v>9281</v>
      </c>
      <c r="Q41">
        <v>72</v>
      </c>
      <c r="R41">
        <v>12</v>
      </c>
      <c r="T41" t="s">
        <v>385</v>
      </c>
      <c r="U41">
        <v>3206</v>
      </c>
      <c r="V41">
        <v>61.807548346799997</v>
      </c>
      <c r="W41">
        <v>3333</v>
      </c>
      <c r="X41">
        <v>167</v>
      </c>
      <c r="Y41">
        <v>4180</v>
      </c>
      <c r="Z41">
        <v>285</v>
      </c>
      <c r="AA41">
        <v>54</v>
      </c>
      <c r="AB41">
        <v>49</v>
      </c>
      <c r="AC41">
        <v>251</v>
      </c>
      <c r="AD41">
        <v>77</v>
      </c>
      <c r="AE41">
        <v>3515</v>
      </c>
      <c r="AF41">
        <v>689</v>
      </c>
      <c r="AH41" t="s">
        <v>8</v>
      </c>
      <c r="AI41">
        <v>3436</v>
      </c>
      <c r="AJ41">
        <v>354.4225844005</v>
      </c>
      <c r="AK41">
        <v>4472</v>
      </c>
      <c r="AL41">
        <v>1909</v>
      </c>
      <c r="AM41">
        <v>4712</v>
      </c>
      <c r="AN41">
        <v>3149</v>
      </c>
      <c r="AO41">
        <v>1334</v>
      </c>
      <c r="AP41">
        <v>895</v>
      </c>
      <c r="AQ41">
        <v>1289</v>
      </c>
      <c r="AR41">
        <v>854</v>
      </c>
      <c r="AS41">
        <v>479</v>
      </c>
      <c r="AT41">
        <v>156</v>
      </c>
      <c r="AV41" t="s">
        <v>416</v>
      </c>
      <c r="AW41">
        <v>129</v>
      </c>
      <c r="AX41">
        <v>108.4031007752</v>
      </c>
      <c r="AY41">
        <v>150</v>
      </c>
      <c r="AZ41">
        <v>34</v>
      </c>
      <c r="BA41">
        <v>166</v>
      </c>
      <c r="BB41">
        <v>55</v>
      </c>
      <c r="BC41">
        <v>8</v>
      </c>
      <c r="BD41">
        <v>8</v>
      </c>
      <c r="BE41">
        <v>17</v>
      </c>
      <c r="BF41">
        <v>6</v>
      </c>
      <c r="BG41">
        <v>36</v>
      </c>
      <c r="BH41">
        <v>28</v>
      </c>
      <c r="BJ41" t="s">
        <v>627</v>
      </c>
      <c r="BK41" t="s">
        <v>369</v>
      </c>
      <c r="BL41">
        <v>1244</v>
      </c>
      <c r="BM41">
        <v>175</v>
      </c>
      <c r="BN41">
        <v>69.121382636700005</v>
      </c>
      <c r="BO41">
        <v>3029</v>
      </c>
      <c r="BP41">
        <v>119</v>
      </c>
      <c r="BQ41">
        <v>107.9016176956</v>
      </c>
      <c r="BR41">
        <v>83.974789916000006</v>
      </c>
      <c r="BS41">
        <v>1998</v>
      </c>
      <c r="BT41">
        <v>316</v>
      </c>
      <c r="BU41">
        <v>71.646646646600004</v>
      </c>
      <c r="BV41">
        <v>10517</v>
      </c>
      <c r="BW41">
        <v>242</v>
      </c>
      <c r="BX41">
        <v>137.93077873920001</v>
      </c>
      <c r="BY41">
        <v>86.714876033099998</v>
      </c>
      <c r="CA41" t="s">
        <v>372</v>
      </c>
      <c r="CB41" t="s">
        <v>856</v>
      </c>
      <c r="CC41" t="s">
        <v>989</v>
      </c>
      <c r="CD41">
        <v>852</v>
      </c>
      <c r="CE41">
        <v>164</v>
      </c>
      <c r="CF41">
        <v>81.477699530500004</v>
      </c>
      <c r="CG41">
        <v>2018</v>
      </c>
      <c r="CH41">
        <v>64</v>
      </c>
      <c r="CI41">
        <v>110.4454905847</v>
      </c>
      <c r="CJ41">
        <v>74.28125</v>
      </c>
      <c r="CL41" t="s">
        <v>372</v>
      </c>
      <c r="CM41" t="s">
        <v>825</v>
      </c>
      <c r="CN41" t="s">
        <v>836</v>
      </c>
      <c r="CO41">
        <v>117</v>
      </c>
      <c r="CP41">
        <v>10</v>
      </c>
      <c r="CQ41">
        <v>64.615384615400004</v>
      </c>
      <c r="CR41">
        <v>285</v>
      </c>
      <c r="CS41">
        <v>10</v>
      </c>
      <c r="CT41">
        <v>96.007017543900005</v>
      </c>
      <c r="CU41">
        <v>94.3</v>
      </c>
      <c r="CW41" t="s">
        <v>372</v>
      </c>
      <c r="CX41" t="s">
        <v>841</v>
      </c>
      <c r="CY41" t="s">
        <v>852</v>
      </c>
      <c r="CZ41">
        <v>10</v>
      </c>
      <c r="DA41">
        <v>2</v>
      </c>
      <c r="DB41">
        <v>102.1</v>
      </c>
      <c r="DC41">
        <v>16</v>
      </c>
      <c r="DD41">
        <v>1</v>
      </c>
      <c r="DE41">
        <v>181.75</v>
      </c>
      <c r="DF41">
        <v>251</v>
      </c>
      <c r="DH41" t="s">
        <v>372</v>
      </c>
      <c r="DI41" t="s">
        <v>809</v>
      </c>
      <c r="DJ41" t="s">
        <v>820</v>
      </c>
      <c r="DK41">
        <v>4</v>
      </c>
      <c r="DL41">
        <v>0</v>
      </c>
      <c r="DM41">
        <v>29</v>
      </c>
      <c r="DN41">
        <v>20</v>
      </c>
      <c r="DO41">
        <v>0</v>
      </c>
      <c r="DP41">
        <v>133.25</v>
      </c>
      <c r="DQ41">
        <v>0</v>
      </c>
    </row>
    <row r="42" spans="2:121" x14ac:dyDescent="0.2">
      <c r="B42" t="s">
        <v>112</v>
      </c>
      <c r="C42">
        <v>7585</v>
      </c>
      <c r="D42">
        <v>576</v>
      </c>
      <c r="F42" t="s">
        <v>66</v>
      </c>
      <c r="G42">
        <v>5946</v>
      </c>
      <c r="H42">
        <v>460.02589976450002</v>
      </c>
      <c r="I42">
        <v>4703</v>
      </c>
      <c r="J42">
        <v>924</v>
      </c>
      <c r="K42">
        <v>7391</v>
      </c>
      <c r="L42">
        <v>5487</v>
      </c>
      <c r="M42">
        <v>2896</v>
      </c>
      <c r="N42">
        <v>2714</v>
      </c>
      <c r="O42">
        <v>2142</v>
      </c>
      <c r="P42">
        <v>1448</v>
      </c>
      <c r="Q42">
        <v>0</v>
      </c>
      <c r="R42">
        <v>96</v>
      </c>
      <c r="T42" t="s">
        <v>404</v>
      </c>
      <c r="U42">
        <v>2674</v>
      </c>
      <c r="V42">
        <v>60.601720269300003</v>
      </c>
      <c r="W42">
        <v>3369</v>
      </c>
      <c r="X42">
        <v>124</v>
      </c>
      <c r="Y42">
        <v>3678</v>
      </c>
      <c r="Z42">
        <v>392</v>
      </c>
      <c r="AA42">
        <v>103</v>
      </c>
      <c r="AB42">
        <v>78</v>
      </c>
      <c r="AC42">
        <v>158</v>
      </c>
      <c r="AD42">
        <v>62</v>
      </c>
      <c r="AE42">
        <v>3939</v>
      </c>
      <c r="AF42">
        <v>753</v>
      </c>
      <c r="AH42" t="s">
        <v>375</v>
      </c>
      <c r="AI42">
        <v>6328</v>
      </c>
      <c r="AJ42">
        <v>443.08707332490002</v>
      </c>
      <c r="AK42">
        <v>9963</v>
      </c>
      <c r="AL42">
        <v>2565</v>
      </c>
      <c r="AM42">
        <v>10064</v>
      </c>
      <c r="AN42">
        <v>7235</v>
      </c>
      <c r="AO42">
        <v>1879</v>
      </c>
      <c r="AP42">
        <v>1501</v>
      </c>
      <c r="AQ42">
        <v>6534</v>
      </c>
      <c r="AR42">
        <v>5235</v>
      </c>
      <c r="AS42">
        <v>1613</v>
      </c>
      <c r="AT42">
        <v>15</v>
      </c>
      <c r="AV42" t="s">
        <v>60</v>
      </c>
      <c r="AW42">
        <v>1124</v>
      </c>
      <c r="AX42">
        <v>105.94661921709999</v>
      </c>
      <c r="AY42">
        <v>2259</v>
      </c>
      <c r="AZ42">
        <v>521</v>
      </c>
      <c r="BA42">
        <v>1529</v>
      </c>
      <c r="BB42">
        <v>460</v>
      </c>
      <c r="BC42">
        <v>23</v>
      </c>
      <c r="BD42">
        <v>22</v>
      </c>
      <c r="BE42">
        <v>100</v>
      </c>
      <c r="BF42">
        <v>38</v>
      </c>
      <c r="BG42">
        <v>166</v>
      </c>
      <c r="BH42">
        <v>337</v>
      </c>
      <c r="BJ42" t="s">
        <v>629</v>
      </c>
      <c r="BK42" t="s">
        <v>369</v>
      </c>
      <c r="BL42">
        <v>509</v>
      </c>
      <c r="BM42">
        <v>155</v>
      </c>
      <c r="BN42">
        <v>101.63654223970001</v>
      </c>
      <c r="BO42">
        <v>873</v>
      </c>
      <c r="BP42">
        <v>24</v>
      </c>
      <c r="BQ42">
        <v>134.05841924399999</v>
      </c>
      <c r="BR42">
        <v>123.375</v>
      </c>
      <c r="BS42">
        <v>219</v>
      </c>
      <c r="BT42">
        <v>87</v>
      </c>
      <c r="BU42">
        <v>113.0502283105</v>
      </c>
      <c r="BV42">
        <v>1312</v>
      </c>
      <c r="BW42">
        <v>70</v>
      </c>
      <c r="BX42">
        <v>148.68826219510001</v>
      </c>
      <c r="BY42">
        <v>87.314285714299999</v>
      </c>
      <c r="CA42" t="s">
        <v>417</v>
      </c>
      <c r="CB42" t="s">
        <v>856</v>
      </c>
      <c r="CC42" t="s">
        <v>990</v>
      </c>
      <c r="CD42">
        <v>496</v>
      </c>
      <c r="CE42">
        <v>138</v>
      </c>
      <c r="CF42">
        <v>95.949596774200003</v>
      </c>
      <c r="CG42">
        <v>867</v>
      </c>
      <c r="CH42">
        <v>23</v>
      </c>
      <c r="CI42">
        <v>130.3137254902</v>
      </c>
      <c r="CJ42">
        <v>110.5652173913</v>
      </c>
      <c r="CL42" t="s">
        <v>417</v>
      </c>
      <c r="CM42" t="s">
        <v>825</v>
      </c>
      <c r="CN42" t="s">
        <v>837</v>
      </c>
      <c r="CO42">
        <v>44</v>
      </c>
      <c r="CP42">
        <v>8</v>
      </c>
      <c r="CQ42">
        <v>77.477272727300004</v>
      </c>
      <c r="CR42">
        <v>101</v>
      </c>
      <c r="CS42">
        <v>5</v>
      </c>
      <c r="CT42">
        <v>98.227722772299998</v>
      </c>
      <c r="CU42">
        <v>143</v>
      </c>
      <c r="CW42" t="s">
        <v>417</v>
      </c>
      <c r="CX42" t="s">
        <v>841</v>
      </c>
      <c r="CY42" t="s">
        <v>853</v>
      </c>
      <c r="CZ42">
        <v>7</v>
      </c>
      <c r="DA42">
        <v>3</v>
      </c>
      <c r="DB42">
        <v>104.8571428571</v>
      </c>
      <c r="DC42">
        <v>7</v>
      </c>
      <c r="DD42">
        <v>0</v>
      </c>
      <c r="DE42">
        <v>135.42857142860001</v>
      </c>
      <c r="DF42">
        <v>0</v>
      </c>
      <c r="DH42" t="s">
        <v>417</v>
      </c>
      <c r="DI42" t="s">
        <v>809</v>
      </c>
      <c r="DJ42" t="s">
        <v>821</v>
      </c>
      <c r="DK42">
        <v>4</v>
      </c>
      <c r="DL42">
        <v>2</v>
      </c>
      <c r="DM42">
        <v>97.25</v>
      </c>
      <c r="DN42">
        <v>10</v>
      </c>
      <c r="DO42">
        <v>0</v>
      </c>
      <c r="DP42">
        <v>112.9</v>
      </c>
      <c r="DQ42">
        <v>0</v>
      </c>
    </row>
    <row r="43" spans="2:121" x14ac:dyDescent="0.2">
      <c r="B43" t="s">
        <v>113</v>
      </c>
      <c r="C43">
        <v>16243</v>
      </c>
      <c r="D43">
        <v>3648</v>
      </c>
      <c r="F43" t="s">
        <v>32</v>
      </c>
      <c r="G43">
        <v>2007</v>
      </c>
      <c r="H43">
        <v>474.7957149975</v>
      </c>
      <c r="I43">
        <v>1095</v>
      </c>
      <c r="J43">
        <v>294</v>
      </c>
      <c r="K43">
        <v>2712</v>
      </c>
      <c r="L43">
        <v>2142</v>
      </c>
      <c r="M43">
        <v>2139</v>
      </c>
      <c r="N43">
        <v>1829</v>
      </c>
      <c r="O43">
        <v>538</v>
      </c>
      <c r="P43">
        <v>365</v>
      </c>
      <c r="Q43">
        <v>0</v>
      </c>
      <c r="R43">
        <v>4</v>
      </c>
      <c r="AH43" t="s">
        <v>427</v>
      </c>
      <c r="AI43">
        <v>1393</v>
      </c>
      <c r="AJ43">
        <v>312.13065326629999</v>
      </c>
      <c r="AK43">
        <v>2416</v>
      </c>
      <c r="AL43">
        <v>663</v>
      </c>
      <c r="AM43">
        <v>3544</v>
      </c>
      <c r="AN43">
        <v>2206</v>
      </c>
      <c r="AO43">
        <v>934</v>
      </c>
      <c r="AP43">
        <v>797</v>
      </c>
      <c r="AQ43">
        <v>1965</v>
      </c>
      <c r="AR43">
        <v>1375</v>
      </c>
      <c r="AS43">
        <v>410</v>
      </c>
      <c r="AT43">
        <v>2</v>
      </c>
      <c r="AV43" t="s">
        <v>411</v>
      </c>
      <c r="AW43">
        <v>318</v>
      </c>
      <c r="AX43">
        <v>65.116352201300003</v>
      </c>
      <c r="AY43">
        <v>259</v>
      </c>
      <c r="AZ43">
        <v>26</v>
      </c>
      <c r="BA43">
        <v>392</v>
      </c>
      <c r="BB43">
        <v>25</v>
      </c>
      <c r="BC43">
        <v>5</v>
      </c>
      <c r="BD43">
        <v>4</v>
      </c>
      <c r="BE43">
        <v>33</v>
      </c>
      <c r="BF43">
        <v>7</v>
      </c>
      <c r="BG43">
        <v>80</v>
      </c>
      <c r="BH43">
        <v>29</v>
      </c>
      <c r="BJ43" t="s">
        <v>643</v>
      </c>
      <c r="BK43" t="s">
        <v>369</v>
      </c>
      <c r="BL43">
        <v>711</v>
      </c>
      <c r="BM43">
        <v>149</v>
      </c>
      <c r="BN43">
        <v>86.559774964799999</v>
      </c>
      <c r="BO43">
        <v>1566</v>
      </c>
      <c r="BP43">
        <v>67</v>
      </c>
      <c r="BQ43">
        <v>139.25031928480001</v>
      </c>
      <c r="BR43">
        <v>115.85074626869999</v>
      </c>
      <c r="BS43">
        <v>271</v>
      </c>
      <c r="BT43">
        <v>90</v>
      </c>
      <c r="BU43">
        <v>101.557195572</v>
      </c>
      <c r="BV43">
        <v>971</v>
      </c>
      <c r="BW43">
        <v>49</v>
      </c>
      <c r="BX43">
        <v>122.30587023690001</v>
      </c>
      <c r="BY43">
        <v>137.30612244899999</v>
      </c>
      <c r="CA43" t="s">
        <v>378</v>
      </c>
      <c r="CB43" t="s">
        <v>856</v>
      </c>
      <c r="CC43" t="s">
        <v>991</v>
      </c>
      <c r="CD43">
        <v>10054</v>
      </c>
      <c r="CE43">
        <v>2370</v>
      </c>
      <c r="CF43">
        <v>90.522180226800003</v>
      </c>
      <c r="CG43">
        <v>21549</v>
      </c>
      <c r="CH43">
        <v>765</v>
      </c>
      <c r="CI43">
        <v>131.15402106830001</v>
      </c>
      <c r="CJ43">
        <v>114.4941176471</v>
      </c>
      <c r="CL43" t="s">
        <v>378</v>
      </c>
      <c r="CM43" t="s">
        <v>825</v>
      </c>
      <c r="CN43" t="s">
        <v>838</v>
      </c>
      <c r="CO43">
        <v>905</v>
      </c>
      <c r="CP43">
        <v>119</v>
      </c>
      <c r="CQ43">
        <v>71.533701657500004</v>
      </c>
      <c r="CR43">
        <v>1908</v>
      </c>
      <c r="CS43">
        <v>55</v>
      </c>
      <c r="CT43">
        <v>98.693396226399997</v>
      </c>
      <c r="CU43">
        <v>95.345454545500004</v>
      </c>
      <c r="CW43" t="s">
        <v>378</v>
      </c>
      <c r="CX43" t="s">
        <v>841</v>
      </c>
      <c r="CY43" t="s">
        <v>854</v>
      </c>
      <c r="CZ43">
        <v>613</v>
      </c>
      <c r="DA43">
        <v>167</v>
      </c>
      <c r="DB43">
        <v>86.411092985300002</v>
      </c>
      <c r="DC43">
        <v>868</v>
      </c>
      <c r="DD43">
        <v>19</v>
      </c>
      <c r="DE43">
        <v>162.29838709680001</v>
      </c>
      <c r="DF43">
        <v>182.94736842110001</v>
      </c>
      <c r="DH43" t="s">
        <v>378</v>
      </c>
      <c r="DI43" t="s">
        <v>809</v>
      </c>
      <c r="DJ43" t="s">
        <v>822</v>
      </c>
      <c r="DK43">
        <v>938</v>
      </c>
      <c r="DL43">
        <v>292</v>
      </c>
      <c r="DM43">
        <v>91.179104477600006</v>
      </c>
      <c r="DN43">
        <v>1433</v>
      </c>
      <c r="DO43">
        <v>47</v>
      </c>
      <c r="DP43">
        <v>157.95184926729999</v>
      </c>
      <c r="DQ43">
        <v>180.25531914890001</v>
      </c>
    </row>
    <row r="44" spans="2:121" x14ac:dyDescent="0.2">
      <c r="B44" t="s">
        <v>127</v>
      </c>
      <c r="C44">
        <v>63192</v>
      </c>
      <c r="D44">
        <v>54230</v>
      </c>
      <c r="F44" t="s">
        <v>75</v>
      </c>
      <c r="G44">
        <v>3684</v>
      </c>
      <c r="H44">
        <v>195.24619978280001</v>
      </c>
      <c r="I44">
        <v>5628</v>
      </c>
      <c r="J44">
        <v>1033</v>
      </c>
      <c r="K44">
        <v>5306</v>
      </c>
      <c r="L44">
        <v>2623</v>
      </c>
      <c r="M44">
        <v>2041</v>
      </c>
      <c r="N44">
        <v>1727</v>
      </c>
      <c r="O44">
        <v>1865</v>
      </c>
      <c r="P44">
        <v>1630</v>
      </c>
      <c r="Q44">
        <v>1</v>
      </c>
      <c r="R44">
        <v>39</v>
      </c>
      <c r="AH44" t="s">
        <v>372</v>
      </c>
      <c r="AI44">
        <v>306</v>
      </c>
      <c r="AJ44">
        <v>214.4117647059</v>
      </c>
      <c r="AK44">
        <v>861</v>
      </c>
      <c r="AL44">
        <v>171</v>
      </c>
      <c r="AM44">
        <v>537</v>
      </c>
      <c r="AN44">
        <v>238</v>
      </c>
      <c r="AO44">
        <v>230</v>
      </c>
      <c r="AP44">
        <v>186</v>
      </c>
      <c r="AQ44">
        <v>194</v>
      </c>
      <c r="AR44">
        <v>106</v>
      </c>
      <c r="AS44">
        <v>205</v>
      </c>
      <c r="AT44">
        <v>3</v>
      </c>
      <c r="AV44" t="s">
        <v>394</v>
      </c>
      <c r="AW44">
        <v>622</v>
      </c>
      <c r="AX44">
        <v>84.175241157599999</v>
      </c>
      <c r="AY44">
        <v>814</v>
      </c>
      <c r="AZ44">
        <v>85</v>
      </c>
      <c r="BA44">
        <v>756</v>
      </c>
      <c r="BB44">
        <v>68</v>
      </c>
      <c r="BC44">
        <v>8</v>
      </c>
      <c r="BE44">
        <v>53</v>
      </c>
      <c r="BF44">
        <v>11</v>
      </c>
      <c r="BG44">
        <v>111</v>
      </c>
      <c r="BH44">
        <v>130</v>
      </c>
      <c r="BJ44" t="s">
        <v>543</v>
      </c>
      <c r="BK44" t="s">
        <v>369</v>
      </c>
      <c r="BL44">
        <v>17076</v>
      </c>
      <c r="BM44">
        <v>4439</v>
      </c>
      <c r="BN44">
        <v>97.833918950599994</v>
      </c>
      <c r="BO44">
        <v>29728</v>
      </c>
      <c r="BP44">
        <v>900</v>
      </c>
      <c r="BQ44">
        <v>145.08473493</v>
      </c>
      <c r="BR44">
        <v>124.6044444444</v>
      </c>
      <c r="BS44">
        <v>3587</v>
      </c>
      <c r="BT44">
        <v>1284</v>
      </c>
      <c r="BU44">
        <v>104.04711458040001</v>
      </c>
      <c r="BV44">
        <v>19147</v>
      </c>
      <c r="BW44">
        <v>498</v>
      </c>
      <c r="BX44">
        <v>135.5713688829</v>
      </c>
      <c r="BY44">
        <v>141.82730923689999</v>
      </c>
      <c r="CA44" t="s">
        <v>379</v>
      </c>
      <c r="CB44" t="s">
        <v>856</v>
      </c>
      <c r="CC44" t="s">
        <v>992</v>
      </c>
      <c r="CD44">
        <v>2893</v>
      </c>
      <c r="CE44">
        <v>532</v>
      </c>
      <c r="CF44">
        <v>79.337711717900007</v>
      </c>
      <c r="CG44">
        <v>5343</v>
      </c>
      <c r="CH44">
        <v>230</v>
      </c>
      <c r="CI44">
        <v>119.9923264084</v>
      </c>
      <c r="CJ44">
        <v>116.78695652170001</v>
      </c>
      <c r="CL44" t="s">
        <v>379</v>
      </c>
      <c r="CM44" t="s">
        <v>825</v>
      </c>
      <c r="CN44" t="s">
        <v>839</v>
      </c>
      <c r="CO44">
        <v>269</v>
      </c>
      <c r="CP44">
        <v>38</v>
      </c>
      <c r="CQ44">
        <v>70.539033457200006</v>
      </c>
      <c r="CR44">
        <v>647</v>
      </c>
      <c r="CS44">
        <v>22</v>
      </c>
      <c r="CT44">
        <v>95.941267387899998</v>
      </c>
      <c r="CU44">
        <v>84.5</v>
      </c>
      <c r="CW44" t="s">
        <v>379</v>
      </c>
      <c r="CX44" t="s">
        <v>841</v>
      </c>
      <c r="CY44" t="s">
        <v>855</v>
      </c>
      <c r="CZ44">
        <v>21</v>
      </c>
      <c r="DA44">
        <v>5</v>
      </c>
      <c r="DB44">
        <v>71.428571428599994</v>
      </c>
      <c r="DC44">
        <v>30</v>
      </c>
      <c r="DD44">
        <v>0</v>
      </c>
      <c r="DE44">
        <v>149.86666666670001</v>
      </c>
      <c r="DF44">
        <v>0</v>
      </c>
      <c r="DH44" t="s">
        <v>379</v>
      </c>
      <c r="DI44" t="s">
        <v>809</v>
      </c>
      <c r="DJ44" t="s">
        <v>823</v>
      </c>
      <c r="DK44">
        <v>26</v>
      </c>
      <c r="DL44">
        <v>6</v>
      </c>
      <c r="DM44">
        <v>88.576923076900002</v>
      </c>
      <c r="DN44">
        <v>49</v>
      </c>
      <c r="DO44">
        <v>1</v>
      </c>
      <c r="DP44">
        <v>147.83673469390001</v>
      </c>
      <c r="DQ44">
        <v>187</v>
      </c>
    </row>
    <row r="45" spans="2:121" x14ac:dyDescent="0.2">
      <c r="B45" t="s">
        <v>126</v>
      </c>
      <c r="C45">
        <v>10444</v>
      </c>
      <c r="D45">
        <v>6940</v>
      </c>
      <c r="F45" t="s">
        <v>81</v>
      </c>
      <c r="G45">
        <v>1521</v>
      </c>
      <c r="H45">
        <v>192.59894806049999</v>
      </c>
      <c r="I45">
        <v>2056</v>
      </c>
      <c r="J45">
        <v>363</v>
      </c>
      <c r="K45">
        <v>2154</v>
      </c>
      <c r="L45">
        <v>1091</v>
      </c>
      <c r="M45">
        <v>971</v>
      </c>
      <c r="N45">
        <v>497</v>
      </c>
      <c r="O45">
        <v>254</v>
      </c>
      <c r="P45">
        <v>149</v>
      </c>
      <c r="Q45">
        <v>0</v>
      </c>
      <c r="R45">
        <v>6</v>
      </c>
      <c r="AH45" t="s">
        <v>383</v>
      </c>
      <c r="AI45">
        <v>8125</v>
      </c>
      <c r="AJ45">
        <v>322.32147692310002</v>
      </c>
      <c r="AK45">
        <v>9387</v>
      </c>
      <c r="AL45">
        <v>2574</v>
      </c>
      <c r="AM45">
        <v>11441</v>
      </c>
      <c r="AN45">
        <v>7734</v>
      </c>
      <c r="AO45">
        <v>2912</v>
      </c>
      <c r="AP45">
        <v>2189</v>
      </c>
      <c r="AQ45">
        <v>3703</v>
      </c>
      <c r="AR45">
        <v>2316</v>
      </c>
      <c r="AS45">
        <v>727</v>
      </c>
      <c r="AT45">
        <v>61</v>
      </c>
      <c r="AV45" t="s">
        <v>421</v>
      </c>
      <c r="AW45">
        <v>19</v>
      </c>
      <c r="AX45">
        <v>66.684210526300006</v>
      </c>
      <c r="AY45">
        <v>29</v>
      </c>
      <c r="AZ45">
        <v>1</v>
      </c>
      <c r="BA45">
        <v>39</v>
      </c>
      <c r="BB45">
        <v>11</v>
      </c>
      <c r="BC45">
        <v>0</v>
      </c>
      <c r="BE45">
        <v>2</v>
      </c>
      <c r="BF45">
        <v>1</v>
      </c>
      <c r="BG45">
        <v>81</v>
      </c>
      <c r="BH45">
        <v>5</v>
      </c>
      <c r="BJ45" t="s">
        <v>8</v>
      </c>
      <c r="BK45" t="s">
        <v>8</v>
      </c>
      <c r="BL45">
        <v>409</v>
      </c>
      <c r="BM45">
        <v>66</v>
      </c>
      <c r="BN45">
        <v>91.594132029299999</v>
      </c>
      <c r="BO45">
        <v>508</v>
      </c>
      <c r="BP45">
        <v>2</v>
      </c>
      <c r="BQ45">
        <v>221.08464566929999</v>
      </c>
      <c r="BR45">
        <v>170.5</v>
      </c>
      <c r="BS45">
        <v>180381</v>
      </c>
      <c r="BT45">
        <v>38874</v>
      </c>
      <c r="BU45">
        <v>90.942798853499994</v>
      </c>
      <c r="BV45">
        <v>10</v>
      </c>
      <c r="BW45">
        <v>1</v>
      </c>
      <c r="BX45">
        <v>119.1</v>
      </c>
      <c r="BY45">
        <v>156</v>
      </c>
      <c r="CA45" t="s">
        <v>369</v>
      </c>
      <c r="CB45" t="s">
        <v>856</v>
      </c>
      <c r="CD45">
        <v>67605</v>
      </c>
      <c r="CE45">
        <v>16373</v>
      </c>
      <c r="CF45">
        <v>93.583669846899994</v>
      </c>
      <c r="CG45">
        <v>133620</v>
      </c>
      <c r="CH45">
        <v>4014</v>
      </c>
      <c r="CI45">
        <v>132.79269570420001</v>
      </c>
      <c r="CJ45">
        <v>115.43921275540001</v>
      </c>
      <c r="CL45" t="s">
        <v>369</v>
      </c>
      <c r="CM45" t="s">
        <v>825</v>
      </c>
      <c r="CO45">
        <v>7904</v>
      </c>
      <c r="CP45">
        <v>965</v>
      </c>
      <c r="CQ45">
        <v>71.608173076900002</v>
      </c>
      <c r="CR45">
        <v>17405</v>
      </c>
      <c r="CS45">
        <v>551</v>
      </c>
      <c r="CT45">
        <v>95.272852628600006</v>
      </c>
      <c r="CU45">
        <v>102.834845735</v>
      </c>
      <c r="CW45" t="s">
        <v>369</v>
      </c>
      <c r="CX45" t="s">
        <v>841</v>
      </c>
      <c r="CZ45">
        <v>2096</v>
      </c>
      <c r="DA45">
        <v>565</v>
      </c>
      <c r="DB45">
        <v>87.664599236599997</v>
      </c>
      <c r="DC45">
        <v>3101</v>
      </c>
      <c r="DD45">
        <v>70</v>
      </c>
      <c r="DE45">
        <v>153.8974524347</v>
      </c>
      <c r="DF45">
        <v>185.44285714290001</v>
      </c>
      <c r="DH45" t="s">
        <v>369</v>
      </c>
      <c r="DI45" t="s">
        <v>809</v>
      </c>
      <c r="DK45">
        <v>2637</v>
      </c>
      <c r="DL45">
        <v>713</v>
      </c>
      <c r="DM45">
        <v>86.836177474400003</v>
      </c>
      <c r="DN45">
        <v>4266</v>
      </c>
      <c r="DO45">
        <v>129</v>
      </c>
      <c r="DP45">
        <v>150.1012658228</v>
      </c>
      <c r="DQ45">
        <v>190.16279069769999</v>
      </c>
    </row>
    <row r="46" spans="2:121" x14ac:dyDescent="0.2">
      <c r="B46" t="s">
        <v>108</v>
      </c>
      <c r="C46">
        <v>529</v>
      </c>
      <c r="D46">
        <v>443</v>
      </c>
      <c r="F46" t="s">
        <v>63</v>
      </c>
      <c r="G46">
        <v>5551</v>
      </c>
      <c r="H46">
        <v>407.26337596830001</v>
      </c>
      <c r="I46">
        <v>13638</v>
      </c>
      <c r="J46">
        <v>3212</v>
      </c>
      <c r="K46">
        <v>8598</v>
      </c>
      <c r="L46">
        <v>6209</v>
      </c>
      <c r="M46">
        <v>2679</v>
      </c>
      <c r="N46">
        <v>1481</v>
      </c>
      <c r="O46">
        <v>7227</v>
      </c>
      <c r="P46">
        <v>6445</v>
      </c>
      <c r="Q46">
        <v>13919</v>
      </c>
      <c r="R46">
        <v>0</v>
      </c>
      <c r="AH46" t="s">
        <v>420</v>
      </c>
      <c r="AI46">
        <v>302</v>
      </c>
      <c r="AJ46">
        <v>170.33774834440001</v>
      </c>
      <c r="AK46">
        <v>1012</v>
      </c>
      <c r="AL46">
        <v>223</v>
      </c>
      <c r="AM46">
        <v>555</v>
      </c>
      <c r="AN46">
        <v>184</v>
      </c>
      <c r="AO46">
        <v>312</v>
      </c>
      <c r="AP46">
        <v>137</v>
      </c>
      <c r="AQ46">
        <v>148</v>
      </c>
      <c r="AR46">
        <v>86</v>
      </c>
      <c r="AS46">
        <v>1</v>
      </c>
      <c r="AT46">
        <v>1</v>
      </c>
      <c r="AV46" t="s">
        <v>389</v>
      </c>
      <c r="AW46">
        <v>342</v>
      </c>
      <c r="AX46">
        <v>67.438596491200002</v>
      </c>
      <c r="AY46">
        <v>304</v>
      </c>
      <c r="AZ46">
        <v>23</v>
      </c>
      <c r="BA46">
        <v>417</v>
      </c>
      <c r="BB46">
        <v>51</v>
      </c>
      <c r="BC46">
        <v>17</v>
      </c>
      <c r="BD46">
        <v>17</v>
      </c>
      <c r="BE46">
        <v>44</v>
      </c>
      <c r="BF46">
        <v>8</v>
      </c>
      <c r="BG46">
        <v>63</v>
      </c>
      <c r="BH46">
        <v>29</v>
      </c>
      <c r="BJ46" t="s">
        <v>686</v>
      </c>
      <c r="BK46" t="s">
        <v>8</v>
      </c>
      <c r="BL46">
        <v>409</v>
      </c>
      <c r="BM46">
        <v>66</v>
      </c>
      <c r="BN46">
        <v>91.594132029299999</v>
      </c>
      <c r="BO46">
        <v>508</v>
      </c>
      <c r="BP46">
        <v>2</v>
      </c>
      <c r="BQ46">
        <v>221.08464566929999</v>
      </c>
      <c r="BR46">
        <v>170.5</v>
      </c>
      <c r="BS46">
        <v>180381</v>
      </c>
      <c r="BT46">
        <v>38874</v>
      </c>
      <c r="BU46">
        <v>90.942798853499994</v>
      </c>
      <c r="BV46">
        <v>10</v>
      </c>
      <c r="BW46">
        <v>1</v>
      </c>
      <c r="BX46">
        <v>119.1</v>
      </c>
      <c r="BY46">
        <v>156</v>
      </c>
      <c r="CA46" t="s">
        <v>8</v>
      </c>
      <c r="CB46" t="s">
        <v>686</v>
      </c>
      <c r="CC46" t="s">
        <v>686</v>
      </c>
      <c r="CD46">
        <v>3618</v>
      </c>
      <c r="CE46">
        <v>1403</v>
      </c>
      <c r="CF46">
        <v>123.83775566609999</v>
      </c>
      <c r="CG46">
        <v>5580</v>
      </c>
      <c r="CH46">
        <v>138</v>
      </c>
      <c r="CI46">
        <v>170.59551971330001</v>
      </c>
      <c r="CJ46">
        <v>147.9855072464</v>
      </c>
      <c r="CL46" t="s">
        <v>8</v>
      </c>
      <c r="CM46" t="s">
        <v>858</v>
      </c>
      <c r="CN46" t="s">
        <v>858</v>
      </c>
      <c r="CO46">
        <v>212</v>
      </c>
      <c r="CP46">
        <v>32</v>
      </c>
      <c r="CQ46">
        <v>76.514150943399997</v>
      </c>
      <c r="CR46">
        <v>541</v>
      </c>
      <c r="CS46">
        <v>15</v>
      </c>
      <c r="CT46">
        <v>95.637707948200003</v>
      </c>
      <c r="CU46">
        <v>77.8</v>
      </c>
      <c r="CW46" t="s">
        <v>8</v>
      </c>
      <c r="CX46" t="s">
        <v>859</v>
      </c>
      <c r="CY46" t="s">
        <v>859</v>
      </c>
      <c r="CZ46">
        <v>25</v>
      </c>
      <c r="DA46">
        <v>6</v>
      </c>
      <c r="DB46">
        <v>82.96</v>
      </c>
      <c r="DC46">
        <v>35</v>
      </c>
      <c r="DD46">
        <v>2</v>
      </c>
      <c r="DE46">
        <v>134.6285714286</v>
      </c>
      <c r="DF46">
        <v>141</v>
      </c>
      <c r="DH46" t="s">
        <v>8</v>
      </c>
      <c r="DI46" t="s">
        <v>857</v>
      </c>
      <c r="DJ46" t="s">
        <v>857</v>
      </c>
      <c r="DK46">
        <v>84</v>
      </c>
      <c r="DL46">
        <v>16</v>
      </c>
      <c r="DM46">
        <v>65.988095238100001</v>
      </c>
      <c r="DN46">
        <v>94</v>
      </c>
      <c r="DO46">
        <v>2</v>
      </c>
      <c r="DP46">
        <v>122.21276595739999</v>
      </c>
      <c r="DQ46">
        <v>162.5</v>
      </c>
    </row>
    <row r="47" spans="2:121" x14ac:dyDescent="0.2">
      <c r="B47" t="s">
        <v>21</v>
      </c>
      <c r="C47">
        <v>36948</v>
      </c>
      <c r="D47">
        <v>11963</v>
      </c>
      <c r="F47" t="s">
        <v>78</v>
      </c>
      <c r="G47">
        <v>1188</v>
      </c>
      <c r="H47">
        <v>274.19360269359998</v>
      </c>
      <c r="I47">
        <v>1133</v>
      </c>
      <c r="J47">
        <v>172</v>
      </c>
      <c r="K47">
        <v>1923</v>
      </c>
      <c r="L47">
        <v>1061</v>
      </c>
      <c r="M47">
        <v>956</v>
      </c>
      <c r="N47">
        <v>768</v>
      </c>
      <c r="O47">
        <v>304</v>
      </c>
      <c r="P47">
        <v>252</v>
      </c>
      <c r="Q47">
        <v>1</v>
      </c>
      <c r="R47">
        <v>0</v>
      </c>
      <c r="AH47" t="s">
        <v>384</v>
      </c>
      <c r="AI47">
        <v>4094</v>
      </c>
      <c r="AJ47">
        <v>274.5102589155</v>
      </c>
      <c r="AK47">
        <v>8439</v>
      </c>
      <c r="AL47">
        <v>1727</v>
      </c>
      <c r="AM47">
        <v>7353</v>
      </c>
      <c r="AN47">
        <v>3959</v>
      </c>
      <c r="AO47">
        <v>3014</v>
      </c>
      <c r="AP47">
        <v>2466</v>
      </c>
      <c r="AQ47">
        <v>3009</v>
      </c>
      <c r="AR47">
        <v>1887</v>
      </c>
      <c r="AS47">
        <v>742</v>
      </c>
      <c r="AT47">
        <v>272</v>
      </c>
      <c r="AV47" t="s">
        <v>423</v>
      </c>
      <c r="AW47">
        <v>55</v>
      </c>
      <c r="AX47">
        <v>123.01818181820001</v>
      </c>
      <c r="AY47">
        <v>85</v>
      </c>
      <c r="AZ47">
        <v>21</v>
      </c>
      <c r="BA47">
        <v>68</v>
      </c>
      <c r="BB47">
        <v>30</v>
      </c>
      <c r="BC47">
        <v>9</v>
      </c>
      <c r="BD47">
        <v>9</v>
      </c>
      <c r="BE47">
        <v>12</v>
      </c>
      <c r="BF47">
        <v>2</v>
      </c>
      <c r="BG47">
        <v>15</v>
      </c>
      <c r="BH47">
        <v>20</v>
      </c>
      <c r="BJ47" t="s">
        <v>586</v>
      </c>
      <c r="BK47" t="s">
        <v>404</v>
      </c>
      <c r="BL47">
        <v>2682</v>
      </c>
      <c r="BM47">
        <v>558</v>
      </c>
      <c r="BN47">
        <v>84.541014168499999</v>
      </c>
      <c r="BO47">
        <v>5766</v>
      </c>
      <c r="BP47">
        <v>221</v>
      </c>
      <c r="BQ47">
        <v>136.22476586889999</v>
      </c>
      <c r="BR47">
        <v>114.20814479640001</v>
      </c>
      <c r="BS47">
        <v>722</v>
      </c>
      <c r="BT47">
        <v>208</v>
      </c>
      <c r="BU47">
        <v>88.425207756199995</v>
      </c>
      <c r="BV47">
        <v>5277</v>
      </c>
      <c r="BW47">
        <v>249</v>
      </c>
      <c r="BX47">
        <v>136.1923441349</v>
      </c>
      <c r="BY47">
        <v>112.29718875499999</v>
      </c>
      <c r="CA47" t="s">
        <v>8</v>
      </c>
      <c r="CB47" t="s">
        <v>686</v>
      </c>
      <c r="CC47" t="s">
        <v>686</v>
      </c>
      <c r="CD47">
        <v>3618</v>
      </c>
      <c r="CE47">
        <v>1403</v>
      </c>
      <c r="CF47">
        <v>123.83775566609999</v>
      </c>
      <c r="CG47">
        <v>5580</v>
      </c>
      <c r="CH47">
        <v>138</v>
      </c>
      <c r="CI47">
        <v>170.59551971330001</v>
      </c>
      <c r="CJ47">
        <v>147.9855072464</v>
      </c>
      <c r="CL47" t="s">
        <v>8</v>
      </c>
      <c r="CM47" t="s">
        <v>858</v>
      </c>
      <c r="CN47" t="s">
        <v>858</v>
      </c>
      <c r="CO47">
        <v>212</v>
      </c>
      <c r="CP47">
        <v>32</v>
      </c>
      <c r="CQ47">
        <v>76.514150943399997</v>
      </c>
      <c r="CR47">
        <v>541</v>
      </c>
      <c r="CS47">
        <v>15</v>
      </c>
      <c r="CT47">
        <v>95.637707948200003</v>
      </c>
      <c r="CU47">
        <v>77.8</v>
      </c>
      <c r="CW47" t="s">
        <v>8</v>
      </c>
      <c r="CX47" t="s">
        <v>859</v>
      </c>
      <c r="CY47" t="s">
        <v>859</v>
      </c>
      <c r="CZ47">
        <v>25</v>
      </c>
      <c r="DA47">
        <v>6</v>
      </c>
      <c r="DB47">
        <v>82.96</v>
      </c>
      <c r="DC47">
        <v>35</v>
      </c>
      <c r="DD47">
        <v>2</v>
      </c>
      <c r="DE47">
        <v>134.6285714286</v>
      </c>
      <c r="DF47">
        <v>141</v>
      </c>
      <c r="DH47" t="s">
        <v>8</v>
      </c>
      <c r="DI47" t="s">
        <v>857</v>
      </c>
      <c r="DJ47" t="s">
        <v>857</v>
      </c>
      <c r="DK47">
        <v>84</v>
      </c>
      <c r="DL47">
        <v>16</v>
      </c>
      <c r="DM47">
        <v>65.988095238100001</v>
      </c>
      <c r="DN47">
        <v>94</v>
      </c>
      <c r="DO47">
        <v>2</v>
      </c>
      <c r="DP47">
        <v>122.21276595739999</v>
      </c>
      <c r="DQ47">
        <v>162.5</v>
      </c>
    </row>
    <row r="48" spans="2:121" x14ac:dyDescent="0.2">
      <c r="B48" t="s">
        <v>102</v>
      </c>
      <c r="C48">
        <v>21431</v>
      </c>
      <c r="D48">
        <v>15083</v>
      </c>
      <c r="F48" t="s">
        <v>48</v>
      </c>
      <c r="G48">
        <v>6272</v>
      </c>
      <c r="H48">
        <v>563.04846938779997</v>
      </c>
      <c r="I48">
        <v>4308</v>
      </c>
      <c r="J48">
        <v>897</v>
      </c>
      <c r="K48">
        <v>9255</v>
      </c>
      <c r="L48">
        <v>7008</v>
      </c>
      <c r="M48">
        <v>2119</v>
      </c>
      <c r="N48">
        <v>1572</v>
      </c>
      <c r="O48">
        <v>2262</v>
      </c>
      <c r="P48">
        <v>1632</v>
      </c>
      <c r="Q48">
        <v>1</v>
      </c>
      <c r="R48">
        <v>226</v>
      </c>
      <c r="AH48" t="s">
        <v>410</v>
      </c>
      <c r="AI48">
        <v>24627</v>
      </c>
      <c r="AJ48">
        <v>339.75867949809998</v>
      </c>
      <c r="AK48">
        <v>35431</v>
      </c>
      <c r="AL48">
        <v>7552</v>
      </c>
      <c r="AM48">
        <v>34524</v>
      </c>
      <c r="AN48">
        <v>21879</v>
      </c>
      <c r="AO48">
        <v>8614</v>
      </c>
      <c r="AP48">
        <v>6052</v>
      </c>
      <c r="AQ48">
        <v>16948</v>
      </c>
      <c r="AR48">
        <v>9304</v>
      </c>
      <c r="AS48">
        <v>17</v>
      </c>
      <c r="AT48">
        <v>423</v>
      </c>
      <c r="AV48" t="s">
        <v>419</v>
      </c>
      <c r="AW48">
        <v>43</v>
      </c>
      <c r="AX48">
        <v>68.302325581399998</v>
      </c>
      <c r="AY48">
        <v>37</v>
      </c>
      <c r="AZ48">
        <v>1</v>
      </c>
      <c r="BA48">
        <v>54</v>
      </c>
      <c r="BB48">
        <v>1</v>
      </c>
      <c r="BC48">
        <v>0</v>
      </c>
      <c r="BE48">
        <v>2</v>
      </c>
      <c r="BF48">
        <v>1</v>
      </c>
      <c r="BG48">
        <v>74</v>
      </c>
      <c r="BH48">
        <v>6</v>
      </c>
      <c r="BJ48" t="s">
        <v>645</v>
      </c>
      <c r="BK48" t="s">
        <v>404</v>
      </c>
      <c r="BL48">
        <v>1184</v>
      </c>
      <c r="BM48">
        <v>304</v>
      </c>
      <c r="BN48">
        <v>95.658783783800004</v>
      </c>
      <c r="BO48">
        <v>1874</v>
      </c>
      <c r="BP48">
        <v>61</v>
      </c>
      <c r="BQ48">
        <v>140.9493062967</v>
      </c>
      <c r="BR48">
        <v>127.0819672131</v>
      </c>
      <c r="BS48">
        <v>139</v>
      </c>
      <c r="BT48">
        <v>63</v>
      </c>
      <c r="BU48">
        <v>120.2158273381</v>
      </c>
      <c r="BV48">
        <v>1622</v>
      </c>
      <c r="BW48">
        <v>46</v>
      </c>
      <c r="BX48">
        <v>150.81812577069999</v>
      </c>
      <c r="BY48">
        <v>158.80434782610001</v>
      </c>
      <c r="CA48" t="s">
        <v>8</v>
      </c>
      <c r="CB48" t="s">
        <v>686</v>
      </c>
      <c r="CC48" t="s">
        <v>686</v>
      </c>
      <c r="CD48">
        <v>3618</v>
      </c>
      <c r="CE48">
        <v>1403</v>
      </c>
      <c r="CF48">
        <v>123.83775566609999</v>
      </c>
      <c r="CG48">
        <v>5580</v>
      </c>
      <c r="CH48">
        <v>138</v>
      </c>
      <c r="CI48">
        <v>170.59551971330001</v>
      </c>
      <c r="CJ48">
        <v>147.9855072464</v>
      </c>
      <c r="CL48" t="s">
        <v>8</v>
      </c>
      <c r="CM48" t="s">
        <v>858</v>
      </c>
      <c r="CN48" t="s">
        <v>858</v>
      </c>
      <c r="CO48">
        <v>212</v>
      </c>
      <c r="CP48">
        <v>32</v>
      </c>
      <c r="CQ48">
        <v>76.514150943399997</v>
      </c>
      <c r="CR48">
        <v>541</v>
      </c>
      <c r="CS48">
        <v>15</v>
      </c>
      <c r="CT48">
        <v>95.637707948200003</v>
      </c>
      <c r="CU48">
        <v>77.8</v>
      </c>
      <c r="CW48" t="s">
        <v>8</v>
      </c>
      <c r="CX48" t="s">
        <v>859</v>
      </c>
      <c r="CY48" t="s">
        <v>859</v>
      </c>
      <c r="CZ48">
        <v>25</v>
      </c>
      <c r="DA48">
        <v>6</v>
      </c>
      <c r="DB48">
        <v>82.96</v>
      </c>
      <c r="DC48">
        <v>35</v>
      </c>
      <c r="DD48">
        <v>2</v>
      </c>
      <c r="DE48">
        <v>134.6285714286</v>
      </c>
      <c r="DF48">
        <v>141</v>
      </c>
      <c r="DH48" t="s">
        <v>8</v>
      </c>
      <c r="DI48" t="s">
        <v>857</v>
      </c>
      <c r="DJ48" t="s">
        <v>857</v>
      </c>
      <c r="DK48">
        <v>84</v>
      </c>
      <c r="DL48">
        <v>16</v>
      </c>
      <c r="DM48">
        <v>65.988095238100001</v>
      </c>
      <c r="DN48">
        <v>94</v>
      </c>
      <c r="DO48">
        <v>2</v>
      </c>
      <c r="DP48">
        <v>122.21276595739999</v>
      </c>
      <c r="DQ48">
        <v>162.5</v>
      </c>
    </row>
    <row r="49" spans="2:121" x14ac:dyDescent="0.2">
      <c r="B49" t="s">
        <v>117</v>
      </c>
      <c r="C49">
        <v>5259</v>
      </c>
      <c r="D49">
        <v>910</v>
      </c>
      <c r="F49" t="s">
        <v>42</v>
      </c>
      <c r="G49">
        <v>2807</v>
      </c>
      <c r="H49">
        <v>314.30210188810003</v>
      </c>
      <c r="I49">
        <v>7209</v>
      </c>
      <c r="J49">
        <v>1954</v>
      </c>
      <c r="K49">
        <v>8647</v>
      </c>
      <c r="L49">
        <v>3977</v>
      </c>
      <c r="M49">
        <v>2391</v>
      </c>
      <c r="N49">
        <v>2049</v>
      </c>
      <c r="O49">
        <v>1577</v>
      </c>
      <c r="P49">
        <v>597</v>
      </c>
      <c r="Q49">
        <v>2</v>
      </c>
      <c r="R49">
        <v>211</v>
      </c>
      <c r="AH49" t="s">
        <v>406</v>
      </c>
      <c r="AI49">
        <v>1045</v>
      </c>
      <c r="AJ49">
        <v>256.361722488</v>
      </c>
      <c r="AK49">
        <v>2140</v>
      </c>
      <c r="AL49">
        <v>580</v>
      </c>
      <c r="AM49">
        <v>1506</v>
      </c>
      <c r="AN49">
        <v>795</v>
      </c>
      <c r="AO49">
        <v>421</v>
      </c>
      <c r="AP49">
        <v>285</v>
      </c>
      <c r="AQ49">
        <v>528</v>
      </c>
      <c r="AR49">
        <v>280</v>
      </c>
      <c r="AS49">
        <v>0</v>
      </c>
      <c r="AT49">
        <v>2</v>
      </c>
      <c r="AV49" t="s">
        <v>378</v>
      </c>
      <c r="AW49">
        <v>809</v>
      </c>
      <c r="AX49">
        <v>105.3844252163</v>
      </c>
      <c r="AY49">
        <v>877</v>
      </c>
      <c r="AZ49">
        <v>154</v>
      </c>
      <c r="BA49">
        <v>1080</v>
      </c>
      <c r="BB49">
        <v>341</v>
      </c>
      <c r="BC49">
        <v>142</v>
      </c>
      <c r="BD49">
        <v>141</v>
      </c>
      <c r="BE49">
        <v>74</v>
      </c>
      <c r="BF49">
        <v>28</v>
      </c>
      <c r="BG49">
        <v>177</v>
      </c>
      <c r="BH49">
        <v>294</v>
      </c>
      <c r="BJ49" t="s">
        <v>601</v>
      </c>
      <c r="BK49" t="s">
        <v>404</v>
      </c>
      <c r="BL49">
        <v>1471</v>
      </c>
      <c r="BM49">
        <v>350</v>
      </c>
      <c r="BN49">
        <v>91.323589394999999</v>
      </c>
      <c r="BO49">
        <v>2956</v>
      </c>
      <c r="BP49">
        <v>42</v>
      </c>
      <c r="BQ49">
        <v>112.23376184030001</v>
      </c>
      <c r="BR49">
        <v>110.3571428571</v>
      </c>
      <c r="BS49">
        <v>547</v>
      </c>
      <c r="BT49">
        <v>130</v>
      </c>
      <c r="BU49">
        <v>80.577696526500006</v>
      </c>
      <c r="BV49">
        <v>3689</v>
      </c>
      <c r="BW49">
        <v>110</v>
      </c>
      <c r="BX49">
        <v>118.5426944972</v>
      </c>
      <c r="BY49">
        <v>94.827272727299999</v>
      </c>
      <c r="CA49" t="s">
        <v>8</v>
      </c>
      <c r="CB49" t="s">
        <v>686</v>
      </c>
      <c r="CD49">
        <v>3618</v>
      </c>
      <c r="CE49">
        <v>1403</v>
      </c>
      <c r="CF49">
        <v>123.83775566609999</v>
      </c>
      <c r="CG49">
        <v>5580</v>
      </c>
      <c r="CH49">
        <v>138</v>
      </c>
      <c r="CI49">
        <v>170.59551971330001</v>
      </c>
      <c r="CJ49">
        <v>147.9855072464</v>
      </c>
      <c r="CL49" t="s">
        <v>8</v>
      </c>
      <c r="CM49" t="s">
        <v>858</v>
      </c>
      <c r="CO49">
        <v>212</v>
      </c>
      <c r="CP49">
        <v>32</v>
      </c>
      <c r="CQ49">
        <v>76.514150943399997</v>
      </c>
      <c r="CR49">
        <v>541</v>
      </c>
      <c r="CS49">
        <v>15</v>
      </c>
      <c r="CT49">
        <v>95.637707948200003</v>
      </c>
      <c r="CU49">
        <v>77.8</v>
      </c>
      <c r="CW49" t="s">
        <v>8</v>
      </c>
      <c r="CX49" t="s">
        <v>859</v>
      </c>
      <c r="CZ49">
        <v>25</v>
      </c>
      <c r="DA49">
        <v>6</v>
      </c>
      <c r="DB49">
        <v>82.96</v>
      </c>
      <c r="DC49">
        <v>35</v>
      </c>
      <c r="DD49">
        <v>2</v>
      </c>
      <c r="DE49">
        <v>134.6285714286</v>
      </c>
      <c r="DF49">
        <v>141</v>
      </c>
      <c r="DH49" t="s">
        <v>8</v>
      </c>
      <c r="DI49" t="s">
        <v>857</v>
      </c>
      <c r="DK49">
        <v>84</v>
      </c>
      <c r="DL49">
        <v>16</v>
      </c>
      <c r="DM49">
        <v>65.988095238100001</v>
      </c>
      <c r="DN49">
        <v>94</v>
      </c>
      <c r="DO49">
        <v>2</v>
      </c>
      <c r="DP49">
        <v>122.21276595739999</v>
      </c>
      <c r="DQ49">
        <v>162.5</v>
      </c>
    </row>
    <row r="50" spans="2:121" x14ac:dyDescent="0.2">
      <c r="B50" t="s">
        <v>101</v>
      </c>
      <c r="C50">
        <v>160939</v>
      </c>
      <c r="D50">
        <v>106956</v>
      </c>
      <c r="F50" t="s">
        <v>72</v>
      </c>
      <c r="G50">
        <v>1099</v>
      </c>
      <c r="H50">
        <v>314.68334849860003</v>
      </c>
      <c r="I50">
        <v>2278</v>
      </c>
      <c r="J50">
        <v>642</v>
      </c>
      <c r="K50">
        <v>2164</v>
      </c>
      <c r="L50">
        <v>1411</v>
      </c>
      <c r="M50">
        <v>863</v>
      </c>
      <c r="N50">
        <v>788</v>
      </c>
      <c r="O50">
        <v>1230</v>
      </c>
      <c r="P50">
        <v>995</v>
      </c>
      <c r="Q50">
        <v>0</v>
      </c>
      <c r="R50">
        <v>1</v>
      </c>
      <c r="AH50" t="s">
        <v>417</v>
      </c>
      <c r="AI50">
        <v>485</v>
      </c>
      <c r="AJ50">
        <v>369.89484536079999</v>
      </c>
      <c r="AK50">
        <v>512</v>
      </c>
      <c r="AL50">
        <v>146</v>
      </c>
      <c r="AM50">
        <v>824</v>
      </c>
      <c r="AN50">
        <v>532</v>
      </c>
      <c r="AO50">
        <v>217</v>
      </c>
      <c r="AP50">
        <v>142</v>
      </c>
      <c r="AQ50">
        <v>172</v>
      </c>
      <c r="AR50">
        <v>80</v>
      </c>
      <c r="AS50">
        <v>71</v>
      </c>
      <c r="AT50">
        <v>1</v>
      </c>
      <c r="AV50" t="s">
        <v>406</v>
      </c>
      <c r="AW50">
        <v>107</v>
      </c>
      <c r="AX50">
        <v>61.981308411199997</v>
      </c>
      <c r="AY50">
        <v>162</v>
      </c>
      <c r="AZ50">
        <v>8</v>
      </c>
      <c r="BA50">
        <v>141</v>
      </c>
      <c r="BB50">
        <v>10</v>
      </c>
      <c r="BC50">
        <v>0</v>
      </c>
      <c r="BE50">
        <v>6</v>
      </c>
      <c r="BF50">
        <v>1</v>
      </c>
      <c r="BG50">
        <v>184</v>
      </c>
      <c r="BH50">
        <v>23</v>
      </c>
      <c r="BJ50" t="s">
        <v>641</v>
      </c>
      <c r="BK50" t="s">
        <v>404</v>
      </c>
      <c r="BL50">
        <v>1919</v>
      </c>
      <c r="BM50">
        <v>300</v>
      </c>
      <c r="BN50">
        <v>77.485148514900004</v>
      </c>
      <c r="BO50">
        <v>4508</v>
      </c>
      <c r="BP50">
        <v>126</v>
      </c>
      <c r="BQ50">
        <v>127.17324755990001</v>
      </c>
      <c r="BR50">
        <v>94.968253968300004</v>
      </c>
      <c r="BS50">
        <v>575</v>
      </c>
      <c r="BT50">
        <v>160</v>
      </c>
      <c r="BU50">
        <v>83.953043478300003</v>
      </c>
      <c r="BV50">
        <v>3986</v>
      </c>
      <c r="BW50">
        <v>92</v>
      </c>
      <c r="BX50">
        <v>120.2742097341</v>
      </c>
      <c r="BY50">
        <v>128.0434782609</v>
      </c>
      <c r="CA50" t="s">
        <v>424</v>
      </c>
      <c r="CB50" t="s">
        <v>890</v>
      </c>
      <c r="CC50" t="s">
        <v>1014</v>
      </c>
      <c r="CD50">
        <v>1177</v>
      </c>
      <c r="CE50">
        <v>290</v>
      </c>
      <c r="CF50">
        <v>92.605777400199997</v>
      </c>
      <c r="CG50">
        <v>2363</v>
      </c>
      <c r="CH50">
        <v>70</v>
      </c>
      <c r="CI50">
        <v>113.7143461701</v>
      </c>
      <c r="CJ50">
        <v>108.9714285714</v>
      </c>
      <c r="CL50" t="s">
        <v>424</v>
      </c>
      <c r="CM50" t="s">
        <v>871</v>
      </c>
      <c r="CN50" t="s">
        <v>870</v>
      </c>
      <c r="CO50">
        <v>32</v>
      </c>
      <c r="CP50">
        <v>4</v>
      </c>
      <c r="CQ50">
        <v>81.6875</v>
      </c>
      <c r="CR50">
        <v>124</v>
      </c>
      <c r="CS50">
        <v>4</v>
      </c>
      <c r="CT50">
        <v>72.354838709700005</v>
      </c>
      <c r="CU50">
        <v>44.75</v>
      </c>
      <c r="CW50" t="s">
        <v>424</v>
      </c>
      <c r="CX50" t="s">
        <v>881</v>
      </c>
      <c r="CY50" t="s">
        <v>880</v>
      </c>
      <c r="CZ50">
        <v>22</v>
      </c>
      <c r="DA50">
        <v>3</v>
      </c>
      <c r="DB50">
        <v>64.181818181799997</v>
      </c>
      <c r="DC50">
        <v>34</v>
      </c>
      <c r="DD50">
        <v>2</v>
      </c>
      <c r="DE50">
        <v>129.73529411760001</v>
      </c>
      <c r="DF50">
        <v>135.5</v>
      </c>
      <c r="DH50" t="s">
        <v>424</v>
      </c>
      <c r="DI50" t="s">
        <v>861</v>
      </c>
      <c r="DJ50" t="s">
        <v>860</v>
      </c>
      <c r="DK50">
        <v>29</v>
      </c>
      <c r="DL50">
        <v>4</v>
      </c>
      <c r="DM50">
        <v>64.689655172399995</v>
      </c>
      <c r="DN50">
        <v>69</v>
      </c>
      <c r="DO50">
        <v>2</v>
      </c>
      <c r="DP50">
        <v>130.14492753619999</v>
      </c>
      <c r="DQ50">
        <v>155.5</v>
      </c>
    </row>
    <row r="51" spans="2:121" x14ac:dyDescent="0.2">
      <c r="B51" t="s">
        <v>125</v>
      </c>
      <c r="C51">
        <v>35443</v>
      </c>
      <c r="D51">
        <v>5820</v>
      </c>
      <c r="F51" t="s">
        <v>40</v>
      </c>
      <c r="G51">
        <v>6376</v>
      </c>
      <c r="H51">
        <v>444.76207653699998</v>
      </c>
      <c r="I51">
        <v>7407</v>
      </c>
      <c r="J51">
        <v>2584</v>
      </c>
      <c r="K51">
        <v>8788</v>
      </c>
      <c r="L51">
        <v>5942</v>
      </c>
      <c r="M51">
        <v>3492</v>
      </c>
      <c r="N51">
        <v>2840</v>
      </c>
      <c r="O51">
        <v>715</v>
      </c>
      <c r="P51">
        <v>497</v>
      </c>
      <c r="Q51">
        <v>0</v>
      </c>
      <c r="R51">
        <v>55</v>
      </c>
      <c r="AH51" t="s">
        <v>378</v>
      </c>
      <c r="AI51">
        <v>17302</v>
      </c>
      <c r="AJ51">
        <v>388.20379146919998</v>
      </c>
      <c r="AK51">
        <v>11465</v>
      </c>
      <c r="AL51">
        <v>2529</v>
      </c>
      <c r="AM51">
        <v>21822</v>
      </c>
      <c r="AN51">
        <v>14554</v>
      </c>
      <c r="AO51">
        <v>8981</v>
      </c>
      <c r="AP51">
        <v>7719</v>
      </c>
      <c r="AQ51">
        <v>7713</v>
      </c>
      <c r="AR51">
        <v>5738</v>
      </c>
      <c r="AS51">
        <v>1059</v>
      </c>
      <c r="AT51">
        <v>19</v>
      </c>
      <c r="AV51" t="s">
        <v>373</v>
      </c>
      <c r="AW51">
        <v>204</v>
      </c>
      <c r="AX51">
        <v>101.431372549</v>
      </c>
      <c r="AY51">
        <v>361</v>
      </c>
      <c r="AZ51">
        <v>72</v>
      </c>
      <c r="BA51">
        <v>271</v>
      </c>
      <c r="BB51">
        <v>81</v>
      </c>
      <c r="BC51">
        <v>8</v>
      </c>
      <c r="BE51">
        <v>25</v>
      </c>
      <c r="BF51">
        <v>7</v>
      </c>
      <c r="BG51">
        <v>25</v>
      </c>
      <c r="BH51">
        <v>57</v>
      </c>
      <c r="BJ51" t="s">
        <v>593</v>
      </c>
      <c r="BK51" t="s">
        <v>404</v>
      </c>
      <c r="BL51">
        <v>9663</v>
      </c>
      <c r="BM51">
        <v>2011</v>
      </c>
      <c r="BN51">
        <v>83.227465590400001</v>
      </c>
      <c r="BO51">
        <v>17375</v>
      </c>
      <c r="BP51">
        <v>521</v>
      </c>
      <c r="BQ51">
        <v>134.47493525179999</v>
      </c>
      <c r="BR51">
        <v>113.7773512476</v>
      </c>
      <c r="BS51">
        <v>2623</v>
      </c>
      <c r="BT51">
        <v>618</v>
      </c>
      <c r="BU51">
        <v>83.637056805200004</v>
      </c>
      <c r="BV51">
        <v>14350</v>
      </c>
      <c r="BW51">
        <v>527</v>
      </c>
      <c r="BX51">
        <v>119.9795818815</v>
      </c>
      <c r="BY51">
        <v>115.9222011385</v>
      </c>
      <c r="CA51" t="s">
        <v>426</v>
      </c>
      <c r="CB51" t="s">
        <v>890</v>
      </c>
      <c r="CC51" t="s">
        <v>1015</v>
      </c>
      <c r="CD51">
        <v>4796</v>
      </c>
      <c r="CE51">
        <v>981</v>
      </c>
      <c r="CF51">
        <v>88.7470809008</v>
      </c>
      <c r="CG51">
        <v>13416</v>
      </c>
      <c r="CH51">
        <v>448</v>
      </c>
      <c r="CI51">
        <v>123.3868515206</v>
      </c>
      <c r="CJ51">
        <v>103.78125</v>
      </c>
      <c r="CL51" t="s">
        <v>426</v>
      </c>
      <c r="CM51" t="s">
        <v>871</v>
      </c>
      <c r="CN51" t="s">
        <v>872</v>
      </c>
      <c r="CO51">
        <v>500</v>
      </c>
      <c r="CP51">
        <v>41</v>
      </c>
      <c r="CQ51">
        <v>60.195999999999998</v>
      </c>
      <c r="CR51">
        <v>2072</v>
      </c>
      <c r="CS51">
        <v>37</v>
      </c>
      <c r="CT51">
        <v>68.010617760599999</v>
      </c>
      <c r="CU51">
        <v>73.216216216199996</v>
      </c>
      <c r="CW51" t="s">
        <v>426</v>
      </c>
      <c r="CX51" t="s">
        <v>881</v>
      </c>
      <c r="CY51" t="s">
        <v>882</v>
      </c>
      <c r="CZ51">
        <v>140</v>
      </c>
      <c r="DA51">
        <v>28</v>
      </c>
      <c r="DB51">
        <v>70.357142857100001</v>
      </c>
      <c r="DC51">
        <v>341</v>
      </c>
      <c r="DD51">
        <v>9</v>
      </c>
      <c r="DE51">
        <v>136.9736070381</v>
      </c>
      <c r="DF51">
        <v>161.55555555559999</v>
      </c>
      <c r="DH51" t="s">
        <v>426</v>
      </c>
      <c r="DI51" t="s">
        <v>861</v>
      </c>
      <c r="DJ51" t="s">
        <v>862</v>
      </c>
      <c r="DK51">
        <v>109</v>
      </c>
      <c r="DL51">
        <v>27</v>
      </c>
      <c r="DM51">
        <v>76.935779816500002</v>
      </c>
      <c r="DN51">
        <v>243</v>
      </c>
      <c r="DO51">
        <v>4</v>
      </c>
      <c r="DP51">
        <v>132.01646090529999</v>
      </c>
      <c r="DQ51">
        <v>155.75</v>
      </c>
    </row>
    <row r="52" spans="2:121" x14ac:dyDescent="0.2">
      <c r="B52" t="s">
        <v>120</v>
      </c>
      <c r="C52">
        <v>210</v>
      </c>
      <c r="D52">
        <v>209</v>
      </c>
      <c r="F52" t="s">
        <v>76</v>
      </c>
      <c r="G52">
        <v>3457</v>
      </c>
      <c r="H52">
        <v>145.17095747760001</v>
      </c>
      <c r="I52">
        <v>10359</v>
      </c>
      <c r="J52">
        <v>1512</v>
      </c>
      <c r="K52">
        <v>9365</v>
      </c>
      <c r="L52">
        <v>4101</v>
      </c>
      <c r="M52">
        <v>1999</v>
      </c>
      <c r="N52">
        <v>870</v>
      </c>
      <c r="O52">
        <v>1025</v>
      </c>
      <c r="P52">
        <v>666</v>
      </c>
      <c r="Q52">
        <v>28</v>
      </c>
      <c r="R52">
        <v>0</v>
      </c>
      <c r="AH52" t="s">
        <v>80</v>
      </c>
      <c r="AI52">
        <v>9581</v>
      </c>
      <c r="AJ52">
        <v>392.38106669450002</v>
      </c>
      <c r="AK52">
        <v>6615</v>
      </c>
      <c r="AL52">
        <v>1018</v>
      </c>
      <c r="AM52">
        <v>13885</v>
      </c>
      <c r="AN52">
        <v>9951</v>
      </c>
      <c r="AO52">
        <v>4011</v>
      </c>
      <c r="AP52">
        <v>2899</v>
      </c>
      <c r="AQ52">
        <v>6227</v>
      </c>
      <c r="AR52">
        <v>4495</v>
      </c>
      <c r="AS52">
        <v>11</v>
      </c>
      <c r="AT52">
        <v>143</v>
      </c>
      <c r="AV52" t="s">
        <v>392</v>
      </c>
      <c r="AW52">
        <v>371</v>
      </c>
      <c r="AX52">
        <v>71.533692722400005</v>
      </c>
      <c r="AY52">
        <v>540</v>
      </c>
      <c r="AZ52">
        <v>63</v>
      </c>
      <c r="BA52">
        <v>492</v>
      </c>
      <c r="BB52">
        <v>51</v>
      </c>
      <c r="BC52">
        <v>2</v>
      </c>
      <c r="BD52">
        <v>2</v>
      </c>
      <c r="BE52">
        <v>39</v>
      </c>
      <c r="BF52">
        <v>13</v>
      </c>
      <c r="BG52">
        <v>63</v>
      </c>
      <c r="BH52">
        <v>79</v>
      </c>
      <c r="BJ52" t="s">
        <v>615</v>
      </c>
      <c r="BK52" t="s">
        <v>404</v>
      </c>
      <c r="BL52">
        <v>729</v>
      </c>
      <c r="BM52">
        <v>174</v>
      </c>
      <c r="BN52">
        <v>101.81618655690001</v>
      </c>
      <c r="BO52">
        <v>1729</v>
      </c>
      <c r="BP52">
        <v>38</v>
      </c>
      <c r="BQ52">
        <v>127.83863504919999</v>
      </c>
      <c r="BR52">
        <v>131.81578947369999</v>
      </c>
      <c r="BS52">
        <v>704</v>
      </c>
      <c r="BT52">
        <v>225</v>
      </c>
      <c r="BU52">
        <v>112.4318181818</v>
      </c>
      <c r="BV52">
        <v>3391</v>
      </c>
      <c r="BW52">
        <v>130</v>
      </c>
      <c r="BX52">
        <v>167.7599528163</v>
      </c>
      <c r="BY52">
        <v>125.14615384619999</v>
      </c>
      <c r="CA52" t="s">
        <v>407</v>
      </c>
      <c r="CB52" t="s">
        <v>890</v>
      </c>
      <c r="CC52" t="s">
        <v>1016</v>
      </c>
      <c r="CD52">
        <v>29239</v>
      </c>
      <c r="CE52">
        <v>6244</v>
      </c>
      <c r="CF52">
        <v>86.180922740200003</v>
      </c>
      <c r="CG52">
        <v>56583</v>
      </c>
      <c r="CH52">
        <v>1799</v>
      </c>
      <c r="CI52">
        <v>131.9838290653</v>
      </c>
      <c r="CJ52">
        <v>109.45469705390001</v>
      </c>
      <c r="CL52" t="s">
        <v>407</v>
      </c>
      <c r="CM52" t="s">
        <v>871</v>
      </c>
      <c r="CN52" t="s">
        <v>873</v>
      </c>
      <c r="CO52">
        <v>2104</v>
      </c>
      <c r="CP52">
        <v>128</v>
      </c>
      <c r="CQ52">
        <v>54.8892585551</v>
      </c>
      <c r="CR52">
        <v>8404</v>
      </c>
      <c r="CS52">
        <v>175</v>
      </c>
      <c r="CT52">
        <v>66.371370775800003</v>
      </c>
      <c r="CU52">
        <v>64.982857142900002</v>
      </c>
      <c r="CW52" t="s">
        <v>407</v>
      </c>
      <c r="CX52" t="s">
        <v>881</v>
      </c>
      <c r="CY52" t="s">
        <v>883</v>
      </c>
      <c r="CZ52">
        <v>1129</v>
      </c>
      <c r="DA52">
        <v>201</v>
      </c>
      <c r="DB52">
        <v>75.180690876900002</v>
      </c>
      <c r="DC52">
        <v>2180</v>
      </c>
      <c r="DD52">
        <v>79</v>
      </c>
      <c r="DE52">
        <v>135.49128440370001</v>
      </c>
      <c r="DF52">
        <v>148.8987341772</v>
      </c>
      <c r="DH52" t="s">
        <v>407</v>
      </c>
      <c r="DI52" t="s">
        <v>861</v>
      </c>
      <c r="DJ52" t="s">
        <v>863</v>
      </c>
      <c r="DK52">
        <v>589</v>
      </c>
      <c r="DL52">
        <v>108</v>
      </c>
      <c r="DM52">
        <v>74.225806451599993</v>
      </c>
      <c r="DN52">
        <v>1343</v>
      </c>
      <c r="DO52">
        <v>29</v>
      </c>
      <c r="DP52">
        <v>122.7170513775</v>
      </c>
      <c r="DQ52">
        <v>164.93103448279999</v>
      </c>
    </row>
    <row r="53" spans="2:121" x14ac:dyDescent="0.2">
      <c r="F53" t="s">
        <v>53</v>
      </c>
      <c r="G53">
        <v>7905</v>
      </c>
      <c r="H53">
        <v>495.40506008860001</v>
      </c>
      <c r="I53">
        <v>3928</v>
      </c>
      <c r="J53">
        <v>950</v>
      </c>
      <c r="K53">
        <v>10854</v>
      </c>
      <c r="L53">
        <v>8010</v>
      </c>
      <c r="M53">
        <v>3204</v>
      </c>
      <c r="N53">
        <v>2996</v>
      </c>
      <c r="O53">
        <v>1585</v>
      </c>
      <c r="P53">
        <v>934</v>
      </c>
      <c r="Q53">
        <v>85</v>
      </c>
      <c r="R53">
        <v>296</v>
      </c>
      <c r="AH53" t="s">
        <v>379</v>
      </c>
      <c r="AI53">
        <v>2073</v>
      </c>
      <c r="AJ53">
        <v>259.35890014469999</v>
      </c>
      <c r="AK53">
        <v>2902</v>
      </c>
      <c r="AL53">
        <v>555</v>
      </c>
      <c r="AM53">
        <v>3288</v>
      </c>
      <c r="AN53">
        <v>2141</v>
      </c>
      <c r="AO53">
        <v>456</v>
      </c>
      <c r="AP53">
        <v>317</v>
      </c>
      <c r="AQ53">
        <v>1438</v>
      </c>
      <c r="AR53">
        <v>991</v>
      </c>
      <c r="AS53">
        <v>351</v>
      </c>
      <c r="AT53">
        <v>14</v>
      </c>
      <c r="AV53" t="s">
        <v>401</v>
      </c>
      <c r="AW53">
        <v>362</v>
      </c>
      <c r="AX53">
        <v>72.411602209899996</v>
      </c>
      <c r="AY53">
        <v>308</v>
      </c>
      <c r="AZ53">
        <v>4</v>
      </c>
      <c r="BA53">
        <v>416</v>
      </c>
      <c r="BB53">
        <v>15</v>
      </c>
      <c r="BC53">
        <v>1</v>
      </c>
      <c r="BD53">
        <v>1</v>
      </c>
      <c r="BE53">
        <v>18</v>
      </c>
      <c r="BF53">
        <v>4</v>
      </c>
      <c r="BG53">
        <v>866</v>
      </c>
      <c r="BH53">
        <v>52</v>
      </c>
      <c r="BJ53" t="s">
        <v>591</v>
      </c>
      <c r="BK53" t="s">
        <v>404</v>
      </c>
      <c r="BL53">
        <v>11343</v>
      </c>
      <c r="BM53">
        <v>2742</v>
      </c>
      <c r="BN53">
        <v>93.546945252599997</v>
      </c>
      <c r="BO53">
        <v>18333</v>
      </c>
      <c r="BP53">
        <v>632</v>
      </c>
      <c r="BQ53">
        <v>148.09365624829999</v>
      </c>
      <c r="BR53">
        <v>122.98417721520001</v>
      </c>
      <c r="BS53">
        <v>1958</v>
      </c>
      <c r="BT53">
        <v>689</v>
      </c>
      <c r="BU53">
        <v>106.240040858</v>
      </c>
      <c r="BV53">
        <v>10679</v>
      </c>
      <c r="BW53">
        <v>245</v>
      </c>
      <c r="BX53">
        <v>147.08315385340001</v>
      </c>
      <c r="BY53">
        <v>153.31020408160001</v>
      </c>
      <c r="CA53" t="s">
        <v>428</v>
      </c>
      <c r="CB53" t="s">
        <v>890</v>
      </c>
      <c r="CC53" t="s">
        <v>1017</v>
      </c>
      <c r="CD53">
        <v>1613</v>
      </c>
      <c r="CE53">
        <v>250</v>
      </c>
      <c r="CF53">
        <v>75.219466831999995</v>
      </c>
      <c r="CG53">
        <v>4614</v>
      </c>
      <c r="CH53">
        <v>135</v>
      </c>
      <c r="CI53">
        <v>109.34308625920001</v>
      </c>
      <c r="CJ53">
        <v>91.696296296300005</v>
      </c>
      <c r="CL53" t="s">
        <v>428</v>
      </c>
      <c r="CM53" t="s">
        <v>871</v>
      </c>
      <c r="CN53" t="s">
        <v>874</v>
      </c>
      <c r="CO53">
        <v>69</v>
      </c>
      <c r="CP53">
        <v>10</v>
      </c>
      <c r="CQ53">
        <v>74.579710144900005</v>
      </c>
      <c r="CR53">
        <v>258</v>
      </c>
      <c r="CS53">
        <v>3</v>
      </c>
      <c r="CT53">
        <v>70.585271317799993</v>
      </c>
      <c r="CU53">
        <v>44.666666666700003</v>
      </c>
      <c r="CW53" t="s">
        <v>428</v>
      </c>
      <c r="CX53" t="s">
        <v>881</v>
      </c>
      <c r="CY53" t="s">
        <v>884</v>
      </c>
      <c r="CZ53">
        <v>33</v>
      </c>
      <c r="DA53">
        <v>6</v>
      </c>
      <c r="DB53">
        <v>73.757575757599994</v>
      </c>
      <c r="DC53">
        <v>67</v>
      </c>
      <c r="DD53">
        <v>2</v>
      </c>
      <c r="DE53">
        <v>131.0149253731</v>
      </c>
      <c r="DF53">
        <v>166.5</v>
      </c>
      <c r="DH53" t="s">
        <v>428</v>
      </c>
      <c r="DI53" t="s">
        <v>861</v>
      </c>
      <c r="DJ53" t="s">
        <v>864</v>
      </c>
      <c r="DK53">
        <v>74</v>
      </c>
      <c r="DL53">
        <v>18</v>
      </c>
      <c r="DM53">
        <v>69.324324324299994</v>
      </c>
      <c r="DN53">
        <v>136</v>
      </c>
      <c r="DO53">
        <v>2</v>
      </c>
      <c r="DP53">
        <v>118.8382352941</v>
      </c>
      <c r="DQ53">
        <v>109.5</v>
      </c>
    </row>
    <row r="54" spans="2:121" x14ac:dyDescent="0.2">
      <c r="F54" t="s">
        <v>430</v>
      </c>
      <c r="G54">
        <v>5914</v>
      </c>
      <c r="H54">
        <v>526.83648968550006</v>
      </c>
      <c r="I54">
        <v>952</v>
      </c>
      <c r="J54">
        <v>385</v>
      </c>
      <c r="K54">
        <v>6282</v>
      </c>
      <c r="L54">
        <v>5457</v>
      </c>
      <c r="M54">
        <v>1134</v>
      </c>
      <c r="N54">
        <v>750</v>
      </c>
      <c r="O54">
        <v>1291</v>
      </c>
      <c r="P54">
        <v>1256</v>
      </c>
      <c r="Q54">
        <v>0</v>
      </c>
      <c r="R54">
        <v>0</v>
      </c>
      <c r="AH54" t="s">
        <v>396</v>
      </c>
      <c r="AI54">
        <v>3284</v>
      </c>
      <c r="AJ54">
        <v>241.20554202189999</v>
      </c>
      <c r="AK54">
        <v>3286</v>
      </c>
      <c r="AL54">
        <v>523</v>
      </c>
      <c r="AM54">
        <v>4608</v>
      </c>
      <c r="AN54">
        <v>2567</v>
      </c>
      <c r="AO54">
        <v>745</v>
      </c>
      <c r="AP54">
        <v>545</v>
      </c>
      <c r="AQ54">
        <v>1072</v>
      </c>
      <c r="AR54">
        <v>573</v>
      </c>
      <c r="AS54">
        <v>542</v>
      </c>
      <c r="AT54">
        <v>6</v>
      </c>
      <c r="AV54" t="s">
        <v>424</v>
      </c>
      <c r="AW54">
        <v>17</v>
      </c>
      <c r="AX54">
        <v>81</v>
      </c>
      <c r="AY54">
        <v>20</v>
      </c>
      <c r="BA54">
        <v>30</v>
      </c>
      <c r="BB54">
        <v>5</v>
      </c>
      <c r="BC54">
        <v>0</v>
      </c>
      <c r="BE54">
        <v>1</v>
      </c>
      <c r="BF54">
        <v>1</v>
      </c>
      <c r="BG54">
        <v>47</v>
      </c>
      <c r="BH54">
        <v>8</v>
      </c>
      <c r="BJ54" t="s">
        <v>404</v>
      </c>
      <c r="BK54" t="s">
        <v>404</v>
      </c>
      <c r="BL54">
        <v>58433</v>
      </c>
      <c r="BM54">
        <v>11767</v>
      </c>
      <c r="BN54">
        <v>84.150360241599998</v>
      </c>
      <c r="BO54">
        <v>133531</v>
      </c>
      <c r="BP54">
        <v>3992</v>
      </c>
      <c r="BQ54">
        <v>116.56407875319999</v>
      </c>
      <c r="BR54">
        <v>98.749248496999996</v>
      </c>
      <c r="BS54">
        <v>19169</v>
      </c>
      <c r="BT54">
        <v>4044</v>
      </c>
      <c r="BU54">
        <v>82.764150451199995</v>
      </c>
      <c r="BV54">
        <v>129764</v>
      </c>
      <c r="BW54">
        <v>4167</v>
      </c>
      <c r="BX54">
        <v>114.3835038994</v>
      </c>
      <c r="BY54">
        <v>97.366930645500005</v>
      </c>
      <c r="CA54" t="s">
        <v>408</v>
      </c>
      <c r="CB54" t="s">
        <v>890</v>
      </c>
      <c r="CC54" t="s">
        <v>1018</v>
      </c>
      <c r="CD54">
        <v>1524</v>
      </c>
      <c r="CE54">
        <v>372</v>
      </c>
      <c r="CF54">
        <v>92.060367454100003</v>
      </c>
      <c r="CG54">
        <v>3196</v>
      </c>
      <c r="CH54">
        <v>44</v>
      </c>
      <c r="CI54">
        <v>110.7340425532</v>
      </c>
      <c r="CJ54">
        <v>101.7272727273</v>
      </c>
      <c r="CL54" t="s">
        <v>408</v>
      </c>
      <c r="CM54" t="s">
        <v>871</v>
      </c>
      <c r="CN54" t="s">
        <v>875</v>
      </c>
      <c r="CO54">
        <v>132</v>
      </c>
      <c r="CP54">
        <v>10</v>
      </c>
      <c r="CQ54">
        <v>57.674242424200003</v>
      </c>
      <c r="CR54">
        <v>485</v>
      </c>
      <c r="CS54">
        <v>12</v>
      </c>
      <c r="CT54">
        <v>64.350515463899995</v>
      </c>
      <c r="CU54">
        <v>85</v>
      </c>
      <c r="CW54" t="s">
        <v>408</v>
      </c>
      <c r="CX54" t="s">
        <v>881</v>
      </c>
      <c r="CY54" t="s">
        <v>885</v>
      </c>
      <c r="CZ54">
        <v>42</v>
      </c>
      <c r="DA54">
        <v>10</v>
      </c>
      <c r="DB54">
        <v>86.738095238100001</v>
      </c>
      <c r="DC54">
        <v>56</v>
      </c>
      <c r="DD54">
        <v>1</v>
      </c>
      <c r="DE54">
        <v>136.78571428570001</v>
      </c>
      <c r="DF54">
        <v>181</v>
      </c>
      <c r="DH54" t="s">
        <v>408</v>
      </c>
      <c r="DI54" t="s">
        <v>861</v>
      </c>
      <c r="DJ54" t="s">
        <v>865</v>
      </c>
      <c r="DK54">
        <v>43</v>
      </c>
      <c r="DL54">
        <v>8</v>
      </c>
      <c r="DM54">
        <v>76.186046511599997</v>
      </c>
      <c r="DN54">
        <v>88</v>
      </c>
      <c r="DO54">
        <v>2</v>
      </c>
      <c r="DP54">
        <v>118.6022727273</v>
      </c>
      <c r="DQ54">
        <v>215</v>
      </c>
    </row>
    <row r="55" spans="2:121" x14ac:dyDescent="0.2">
      <c r="F55" t="s">
        <v>50</v>
      </c>
      <c r="G55">
        <v>1696</v>
      </c>
      <c r="H55">
        <v>132.92983490570001</v>
      </c>
      <c r="I55">
        <v>2011</v>
      </c>
      <c r="J55">
        <v>279</v>
      </c>
      <c r="K55">
        <v>2739</v>
      </c>
      <c r="L55">
        <v>994</v>
      </c>
      <c r="M55">
        <v>841</v>
      </c>
      <c r="N55">
        <v>603</v>
      </c>
      <c r="O55">
        <v>669</v>
      </c>
      <c r="P55">
        <v>365</v>
      </c>
      <c r="Q55">
        <v>1</v>
      </c>
      <c r="R55">
        <v>16</v>
      </c>
      <c r="AH55" t="s">
        <v>421</v>
      </c>
      <c r="AI55">
        <v>351</v>
      </c>
      <c r="AJ55">
        <v>313.1111111111</v>
      </c>
      <c r="AK55">
        <v>674</v>
      </c>
      <c r="AL55">
        <v>98</v>
      </c>
      <c r="AM55">
        <v>638</v>
      </c>
      <c r="AN55">
        <v>357</v>
      </c>
      <c r="AO55">
        <v>196</v>
      </c>
      <c r="AP55">
        <v>119</v>
      </c>
      <c r="AQ55">
        <v>194</v>
      </c>
      <c r="AR55">
        <v>109</v>
      </c>
      <c r="AS55">
        <v>2</v>
      </c>
      <c r="AT55">
        <v>1</v>
      </c>
      <c r="AV55" t="s">
        <v>379</v>
      </c>
      <c r="AW55">
        <v>287</v>
      </c>
      <c r="AX55">
        <v>94.271777003500006</v>
      </c>
      <c r="AY55">
        <v>291</v>
      </c>
      <c r="AZ55">
        <v>67</v>
      </c>
      <c r="BA55">
        <v>376</v>
      </c>
      <c r="BB55">
        <v>88</v>
      </c>
      <c r="BC55">
        <v>0</v>
      </c>
      <c r="BE55">
        <v>23</v>
      </c>
      <c r="BF55">
        <v>5</v>
      </c>
      <c r="BG55">
        <v>52</v>
      </c>
      <c r="BH55">
        <v>76</v>
      </c>
      <c r="BJ55" t="s">
        <v>595</v>
      </c>
      <c r="BK55" t="s">
        <v>404</v>
      </c>
      <c r="BL55">
        <v>3786</v>
      </c>
      <c r="BM55">
        <v>732</v>
      </c>
      <c r="BN55">
        <v>85.8446909667</v>
      </c>
      <c r="BO55">
        <v>10246</v>
      </c>
      <c r="BP55">
        <v>326</v>
      </c>
      <c r="BQ55">
        <v>125.9898496974</v>
      </c>
      <c r="BR55">
        <v>101.0858895706</v>
      </c>
      <c r="BS55">
        <v>2307</v>
      </c>
      <c r="BT55">
        <v>292</v>
      </c>
      <c r="BU55">
        <v>70.694408322499996</v>
      </c>
      <c r="BV55">
        <v>14936</v>
      </c>
      <c r="BW55">
        <v>578</v>
      </c>
      <c r="BX55">
        <v>131.29519282269999</v>
      </c>
      <c r="BY55">
        <v>98.477508650499999</v>
      </c>
      <c r="CA55" t="s">
        <v>413</v>
      </c>
      <c r="CB55" t="s">
        <v>890</v>
      </c>
      <c r="CC55" t="s">
        <v>1019</v>
      </c>
      <c r="CD55">
        <v>4032</v>
      </c>
      <c r="CE55">
        <v>996</v>
      </c>
      <c r="CF55">
        <v>94.354166666699996</v>
      </c>
      <c r="CG55">
        <v>6804</v>
      </c>
      <c r="CH55">
        <v>207</v>
      </c>
      <c r="CI55">
        <v>139.166813639</v>
      </c>
      <c r="CJ55">
        <v>115.17391304349999</v>
      </c>
      <c r="CL55" t="s">
        <v>413</v>
      </c>
      <c r="CM55" t="s">
        <v>871</v>
      </c>
      <c r="CN55" t="s">
        <v>876</v>
      </c>
      <c r="CO55">
        <v>270</v>
      </c>
      <c r="CP55">
        <v>22</v>
      </c>
      <c r="CQ55">
        <v>58.448148148100003</v>
      </c>
      <c r="CR55">
        <v>913</v>
      </c>
      <c r="CS55">
        <v>25</v>
      </c>
      <c r="CT55">
        <v>66.738225629799999</v>
      </c>
      <c r="CU55">
        <v>76.959999999999994</v>
      </c>
      <c r="CW55" t="s">
        <v>413</v>
      </c>
      <c r="CX55" t="s">
        <v>881</v>
      </c>
      <c r="CY55" t="s">
        <v>886</v>
      </c>
      <c r="CZ55">
        <v>74</v>
      </c>
      <c r="DA55">
        <v>17</v>
      </c>
      <c r="DB55">
        <v>75.972972972999997</v>
      </c>
      <c r="DC55">
        <v>174</v>
      </c>
      <c r="DD55">
        <v>7</v>
      </c>
      <c r="DE55">
        <v>136.81034482760001</v>
      </c>
      <c r="DF55">
        <v>119.42857142859999</v>
      </c>
      <c r="DH55" t="s">
        <v>413</v>
      </c>
      <c r="DI55" t="s">
        <v>861</v>
      </c>
      <c r="DJ55" t="s">
        <v>866</v>
      </c>
      <c r="DK55">
        <v>99</v>
      </c>
      <c r="DL55">
        <v>15</v>
      </c>
      <c r="DM55">
        <v>64.303030303</v>
      </c>
      <c r="DN55">
        <v>187</v>
      </c>
      <c r="DO55">
        <v>5</v>
      </c>
      <c r="DP55">
        <v>126.0695187166</v>
      </c>
      <c r="DQ55">
        <v>126.2</v>
      </c>
    </row>
    <row r="56" spans="2:121" x14ac:dyDescent="0.2">
      <c r="F56" t="s">
        <v>62</v>
      </c>
      <c r="G56">
        <v>9554</v>
      </c>
      <c r="H56">
        <v>443.94264182540002</v>
      </c>
      <c r="I56">
        <v>11431</v>
      </c>
      <c r="J56">
        <v>2704</v>
      </c>
      <c r="K56">
        <v>12804</v>
      </c>
      <c r="L56">
        <v>9863</v>
      </c>
      <c r="M56">
        <v>3959</v>
      </c>
      <c r="N56">
        <v>3539</v>
      </c>
      <c r="O56">
        <v>2544</v>
      </c>
      <c r="P56">
        <v>2093</v>
      </c>
      <c r="Q56">
        <v>0</v>
      </c>
      <c r="R56">
        <v>42</v>
      </c>
      <c r="BJ56" t="s">
        <v>603</v>
      </c>
      <c r="BK56" t="s">
        <v>404</v>
      </c>
      <c r="BL56">
        <v>5017</v>
      </c>
      <c r="BM56">
        <v>936</v>
      </c>
      <c r="BN56">
        <v>83.262906119199997</v>
      </c>
      <c r="BO56">
        <v>9333</v>
      </c>
      <c r="BP56">
        <v>291</v>
      </c>
      <c r="BQ56">
        <v>138.1629701061</v>
      </c>
      <c r="BR56">
        <v>113.77319587629999</v>
      </c>
      <c r="BS56">
        <v>1923</v>
      </c>
      <c r="BT56">
        <v>373</v>
      </c>
      <c r="BU56">
        <v>76.676547061899996</v>
      </c>
      <c r="BV56">
        <v>9395</v>
      </c>
      <c r="BW56">
        <v>265</v>
      </c>
      <c r="BX56">
        <v>136.1723257052</v>
      </c>
      <c r="BY56">
        <v>115.29811320749999</v>
      </c>
      <c r="CA56" t="s">
        <v>405</v>
      </c>
      <c r="CB56" t="s">
        <v>890</v>
      </c>
      <c r="CC56" t="s">
        <v>1020</v>
      </c>
      <c r="CD56">
        <v>2446</v>
      </c>
      <c r="CE56">
        <v>511</v>
      </c>
      <c r="CF56">
        <v>85.614063777599995</v>
      </c>
      <c r="CG56">
        <v>5387</v>
      </c>
      <c r="CH56">
        <v>213</v>
      </c>
      <c r="CI56">
        <v>136.37441989979999</v>
      </c>
      <c r="CJ56">
        <v>111.4741784038</v>
      </c>
      <c r="CL56" t="s">
        <v>405</v>
      </c>
      <c r="CM56" t="s">
        <v>871</v>
      </c>
      <c r="CN56" t="s">
        <v>877</v>
      </c>
      <c r="CO56">
        <v>213</v>
      </c>
      <c r="CP56">
        <v>18</v>
      </c>
      <c r="CQ56">
        <v>63.267605633800002</v>
      </c>
      <c r="CR56">
        <v>724</v>
      </c>
      <c r="CS56">
        <v>14</v>
      </c>
      <c r="CT56">
        <v>59.066298342499998</v>
      </c>
      <c r="CU56">
        <v>76.928571428599994</v>
      </c>
      <c r="CW56" t="s">
        <v>405</v>
      </c>
      <c r="CX56" t="s">
        <v>881</v>
      </c>
      <c r="CY56" t="s">
        <v>887</v>
      </c>
      <c r="CZ56">
        <v>64</v>
      </c>
      <c r="DA56">
        <v>15</v>
      </c>
      <c r="DB56">
        <v>85.15625</v>
      </c>
      <c r="DC56">
        <v>88</v>
      </c>
      <c r="DD56">
        <v>3</v>
      </c>
      <c r="DE56">
        <v>154.7727272727</v>
      </c>
      <c r="DF56">
        <v>119</v>
      </c>
      <c r="DH56" t="s">
        <v>405</v>
      </c>
      <c r="DI56" t="s">
        <v>861</v>
      </c>
      <c r="DJ56" t="s">
        <v>867</v>
      </c>
      <c r="DK56">
        <v>60</v>
      </c>
      <c r="DL56">
        <v>11</v>
      </c>
      <c r="DM56">
        <v>70.816666666700002</v>
      </c>
      <c r="DN56">
        <v>123</v>
      </c>
      <c r="DO56">
        <v>2</v>
      </c>
      <c r="DP56">
        <v>133.0975609756</v>
      </c>
      <c r="DQ56">
        <v>135</v>
      </c>
    </row>
    <row r="57" spans="2:121" x14ac:dyDescent="0.2">
      <c r="F57" t="s">
        <v>64</v>
      </c>
      <c r="G57">
        <v>3224</v>
      </c>
      <c r="H57">
        <v>224.69230769230001</v>
      </c>
      <c r="I57">
        <v>3662</v>
      </c>
      <c r="J57">
        <v>728</v>
      </c>
      <c r="K57">
        <v>4060</v>
      </c>
      <c r="L57">
        <v>2084</v>
      </c>
      <c r="M57">
        <v>750</v>
      </c>
      <c r="N57">
        <v>544</v>
      </c>
      <c r="O57">
        <v>1217</v>
      </c>
      <c r="P57">
        <v>718</v>
      </c>
      <c r="Q57">
        <v>0</v>
      </c>
      <c r="R57">
        <v>69</v>
      </c>
      <c r="BJ57" t="s">
        <v>611</v>
      </c>
      <c r="BK57" t="s">
        <v>404</v>
      </c>
      <c r="BL57">
        <v>3914</v>
      </c>
      <c r="BM57">
        <v>981</v>
      </c>
      <c r="BN57">
        <v>95.474706182899993</v>
      </c>
      <c r="BO57">
        <v>6220</v>
      </c>
      <c r="BP57">
        <v>181</v>
      </c>
      <c r="BQ57">
        <v>143.7836012862</v>
      </c>
      <c r="BR57">
        <v>122.82320441989999</v>
      </c>
      <c r="BS57">
        <v>514</v>
      </c>
      <c r="BT57">
        <v>208</v>
      </c>
      <c r="BU57">
        <v>113.87354085600001</v>
      </c>
      <c r="BV57">
        <v>5451</v>
      </c>
      <c r="BW57">
        <v>215</v>
      </c>
      <c r="BX57">
        <v>128.15006420840001</v>
      </c>
      <c r="BY57">
        <v>113.5302325581</v>
      </c>
      <c r="CA57" t="s">
        <v>409</v>
      </c>
      <c r="CB57" t="s">
        <v>890</v>
      </c>
      <c r="CC57" t="s">
        <v>1021</v>
      </c>
      <c r="CD57">
        <v>4878</v>
      </c>
      <c r="CE57">
        <v>950</v>
      </c>
      <c r="CF57">
        <v>83.6738417384</v>
      </c>
      <c r="CG57">
        <v>9452</v>
      </c>
      <c r="CH57">
        <v>284</v>
      </c>
      <c r="CI57">
        <v>137.7646000846</v>
      </c>
      <c r="CJ57">
        <v>111.9154929577</v>
      </c>
      <c r="CL57" t="s">
        <v>409</v>
      </c>
      <c r="CM57" t="s">
        <v>871</v>
      </c>
      <c r="CN57" t="s">
        <v>878</v>
      </c>
      <c r="CO57">
        <v>344</v>
      </c>
      <c r="CP57">
        <v>28</v>
      </c>
      <c r="CQ57">
        <v>56.2325581395</v>
      </c>
      <c r="CR57">
        <v>1360</v>
      </c>
      <c r="CS57">
        <v>36</v>
      </c>
      <c r="CT57">
        <v>68.310294117599994</v>
      </c>
      <c r="CU57">
        <v>60.25</v>
      </c>
      <c r="CW57" t="s">
        <v>409</v>
      </c>
      <c r="CX57" t="s">
        <v>881</v>
      </c>
      <c r="CY57" t="s">
        <v>888</v>
      </c>
      <c r="CZ57">
        <v>78</v>
      </c>
      <c r="DA57">
        <v>20</v>
      </c>
      <c r="DB57">
        <v>85.717948717900001</v>
      </c>
      <c r="DC57">
        <v>154</v>
      </c>
      <c r="DD57">
        <v>1</v>
      </c>
      <c r="DE57">
        <v>145.77922077919999</v>
      </c>
      <c r="DF57">
        <v>115</v>
      </c>
      <c r="DH57" t="s">
        <v>409</v>
      </c>
      <c r="DI57" t="s">
        <v>861</v>
      </c>
      <c r="DJ57" t="s">
        <v>868</v>
      </c>
      <c r="DK57">
        <v>35</v>
      </c>
      <c r="DL57">
        <v>6</v>
      </c>
      <c r="DM57">
        <v>84</v>
      </c>
      <c r="DN57">
        <v>90</v>
      </c>
      <c r="DO57">
        <v>1</v>
      </c>
      <c r="DP57">
        <v>125.1666666667</v>
      </c>
      <c r="DQ57">
        <v>154</v>
      </c>
    </row>
    <row r="58" spans="2:121" x14ac:dyDescent="0.2">
      <c r="F58" t="s">
        <v>54</v>
      </c>
      <c r="G58">
        <v>1089</v>
      </c>
      <c r="H58">
        <v>279.11845730030001</v>
      </c>
      <c r="I58">
        <v>1046</v>
      </c>
      <c r="J58">
        <v>159</v>
      </c>
      <c r="K58">
        <v>1578</v>
      </c>
      <c r="L58">
        <v>966</v>
      </c>
      <c r="M58">
        <v>249</v>
      </c>
      <c r="N58">
        <v>214</v>
      </c>
      <c r="O58">
        <v>124</v>
      </c>
      <c r="P58">
        <v>46</v>
      </c>
      <c r="Q58">
        <v>0</v>
      </c>
      <c r="R58">
        <v>1</v>
      </c>
      <c r="BJ58" t="s">
        <v>624</v>
      </c>
      <c r="BK58" t="s">
        <v>404</v>
      </c>
      <c r="BL58">
        <v>9119</v>
      </c>
      <c r="BM58">
        <v>1678</v>
      </c>
      <c r="BN58">
        <v>78.890558175199999</v>
      </c>
      <c r="BO58">
        <v>20849</v>
      </c>
      <c r="BP58">
        <v>637</v>
      </c>
      <c r="BQ58">
        <v>123.7431051849</v>
      </c>
      <c r="BR58">
        <v>101.8822605965</v>
      </c>
      <c r="BS58">
        <v>2574</v>
      </c>
      <c r="BT58">
        <v>467</v>
      </c>
      <c r="BU58">
        <v>74.799922299900004</v>
      </c>
      <c r="BV58">
        <v>21127</v>
      </c>
      <c r="BW58">
        <v>735</v>
      </c>
      <c r="BX58">
        <v>129.0790931036</v>
      </c>
      <c r="BY58">
        <v>91.863945578200003</v>
      </c>
      <c r="CA58" t="s">
        <v>80</v>
      </c>
      <c r="CB58" t="s">
        <v>890</v>
      </c>
      <c r="CC58" t="s">
        <v>1022</v>
      </c>
      <c r="CD58">
        <v>5947</v>
      </c>
      <c r="CE58">
        <v>913</v>
      </c>
      <c r="CF58">
        <v>77.224987388599999</v>
      </c>
      <c r="CG58">
        <v>15328</v>
      </c>
      <c r="CH58">
        <v>348</v>
      </c>
      <c r="CI58">
        <v>109.5983820459</v>
      </c>
      <c r="CJ58">
        <v>90.336206896600004</v>
      </c>
      <c r="CL58" t="s">
        <v>80</v>
      </c>
      <c r="CM58" t="s">
        <v>871</v>
      </c>
      <c r="CN58" t="s">
        <v>879</v>
      </c>
      <c r="CO58">
        <v>565</v>
      </c>
      <c r="CP58">
        <v>41</v>
      </c>
      <c r="CQ58">
        <v>57.575221238899999</v>
      </c>
      <c r="CR58">
        <v>2052</v>
      </c>
      <c r="CS58">
        <v>51</v>
      </c>
      <c r="CT58">
        <v>70.973684210499997</v>
      </c>
      <c r="CU58">
        <v>64.921568627499994</v>
      </c>
      <c r="CW58" t="s">
        <v>80</v>
      </c>
      <c r="CX58" t="s">
        <v>881</v>
      </c>
      <c r="CY58" t="s">
        <v>889</v>
      </c>
      <c r="CZ58">
        <v>302</v>
      </c>
      <c r="DA58">
        <v>48</v>
      </c>
      <c r="DB58">
        <v>68.413907284800004</v>
      </c>
      <c r="DC58">
        <v>501</v>
      </c>
      <c r="DD58">
        <v>19</v>
      </c>
      <c r="DE58">
        <v>132.26147704589999</v>
      </c>
      <c r="DF58">
        <v>157.15789473679999</v>
      </c>
      <c r="DH58" t="s">
        <v>80</v>
      </c>
      <c r="DI58" t="s">
        <v>861</v>
      </c>
      <c r="DJ58" t="s">
        <v>869</v>
      </c>
      <c r="DK58">
        <v>321</v>
      </c>
      <c r="DL58">
        <v>51</v>
      </c>
      <c r="DM58">
        <v>61.619937694699999</v>
      </c>
      <c r="DN58">
        <v>884</v>
      </c>
      <c r="DO58">
        <v>11</v>
      </c>
      <c r="DP58">
        <v>121.6979638009</v>
      </c>
      <c r="DQ58">
        <v>170</v>
      </c>
    </row>
    <row r="59" spans="2:121" x14ac:dyDescent="0.2">
      <c r="F59" t="s">
        <v>46</v>
      </c>
      <c r="G59">
        <v>11861</v>
      </c>
      <c r="H59">
        <v>358.45940477189998</v>
      </c>
      <c r="I59">
        <v>16364</v>
      </c>
      <c r="J59">
        <v>4182</v>
      </c>
      <c r="K59">
        <v>15979</v>
      </c>
      <c r="L59">
        <v>11349</v>
      </c>
      <c r="M59">
        <v>3141</v>
      </c>
      <c r="N59">
        <v>2513</v>
      </c>
      <c r="O59">
        <v>3456</v>
      </c>
      <c r="P59">
        <v>2814</v>
      </c>
      <c r="Q59">
        <v>1</v>
      </c>
      <c r="R59">
        <v>239</v>
      </c>
      <c r="BJ59" t="s">
        <v>597</v>
      </c>
      <c r="BK59" t="s">
        <v>404</v>
      </c>
      <c r="BL59">
        <v>7606</v>
      </c>
      <c r="BM59">
        <v>1001</v>
      </c>
      <c r="BN59">
        <v>68.202077307400003</v>
      </c>
      <c r="BO59">
        <v>34342</v>
      </c>
      <c r="BP59">
        <v>916</v>
      </c>
      <c r="BQ59">
        <v>66.480985382300005</v>
      </c>
      <c r="BR59">
        <v>53.939956331899999</v>
      </c>
      <c r="BS59">
        <v>4583</v>
      </c>
      <c r="BT59">
        <v>611</v>
      </c>
      <c r="BU59">
        <v>75.375736417200002</v>
      </c>
      <c r="BV59">
        <v>35861</v>
      </c>
      <c r="BW59">
        <v>975</v>
      </c>
      <c r="BX59">
        <v>67.917347536299999</v>
      </c>
      <c r="BY59">
        <v>55.3087179487</v>
      </c>
      <c r="CA59" t="s">
        <v>404</v>
      </c>
      <c r="CB59" t="s">
        <v>890</v>
      </c>
      <c r="CD59">
        <v>55652</v>
      </c>
      <c r="CE59">
        <v>11507</v>
      </c>
      <c r="CF59">
        <v>85.771706317799996</v>
      </c>
      <c r="CG59">
        <v>117143</v>
      </c>
      <c r="CH59">
        <v>3548</v>
      </c>
      <c r="CI59">
        <v>127.315639859</v>
      </c>
      <c r="CJ59">
        <v>106.733934611</v>
      </c>
      <c r="CL59" t="s">
        <v>404</v>
      </c>
      <c r="CM59" t="s">
        <v>871</v>
      </c>
      <c r="CO59">
        <v>4229</v>
      </c>
      <c r="CP59">
        <v>302</v>
      </c>
      <c r="CQ59">
        <v>57.2449751714</v>
      </c>
      <c r="CR59">
        <v>16392</v>
      </c>
      <c r="CS59">
        <v>357</v>
      </c>
      <c r="CT59">
        <v>67.065153733499997</v>
      </c>
      <c r="CU59">
        <v>66.932773109199999</v>
      </c>
      <c r="CW59" t="s">
        <v>404</v>
      </c>
      <c r="CX59" t="s">
        <v>881</v>
      </c>
      <c r="CZ59">
        <v>1884</v>
      </c>
      <c r="DA59">
        <v>348</v>
      </c>
      <c r="DB59">
        <v>74.648089171999999</v>
      </c>
      <c r="DC59">
        <v>3595</v>
      </c>
      <c r="DD59">
        <v>123</v>
      </c>
      <c r="DE59">
        <v>136.04061196110001</v>
      </c>
      <c r="DF59">
        <v>148.74796747970001</v>
      </c>
      <c r="DH59" t="s">
        <v>404</v>
      </c>
      <c r="DI59" t="s">
        <v>861</v>
      </c>
      <c r="DK59">
        <v>1359</v>
      </c>
      <c r="DL59">
        <v>248</v>
      </c>
      <c r="DM59">
        <v>70.435614422399993</v>
      </c>
      <c r="DN59">
        <v>3163</v>
      </c>
      <c r="DO59">
        <v>58</v>
      </c>
      <c r="DP59">
        <v>123.6990199178</v>
      </c>
      <c r="DQ59">
        <v>160.18965517239999</v>
      </c>
    </row>
    <row r="60" spans="2:121" x14ac:dyDescent="0.2">
      <c r="F60" t="s">
        <v>135</v>
      </c>
      <c r="G60">
        <v>584</v>
      </c>
      <c r="H60">
        <v>369.60273972599998</v>
      </c>
      <c r="I60">
        <v>499</v>
      </c>
      <c r="J60">
        <v>151</v>
      </c>
      <c r="K60">
        <v>797</v>
      </c>
      <c r="L60">
        <v>524</v>
      </c>
      <c r="M60">
        <v>154</v>
      </c>
      <c r="N60">
        <v>82</v>
      </c>
      <c r="O60">
        <v>171</v>
      </c>
      <c r="P60">
        <v>90</v>
      </c>
      <c r="Q60">
        <v>0</v>
      </c>
      <c r="R60">
        <v>2</v>
      </c>
      <c r="BJ60" t="s">
        <v>539</v>
      </c>
      <c r="BK60" t="s">
        <v>380</v>
      </c>
      <c r="BL60">
        <v>16376</v>
      </c>
      <c r="BM60">
        <v>4337</v>
      </c>
      <c r="BN60">
        <v>98.541585246699995</v>
      </c>
      <c r="BO60">
        <v>28442</v>
      </c>
      <c r="BP60">
        <v>646</v>
      </c>
      <c r="BQ60">
        <v>146.1347303284</v>
      </c>
      <c r="BR60">
        <v>134.4334365325</v>
      </c>
      <c r="BS60">
        <v>3864</v>
      </c>
      <c r="BT60">
        <v>1139</v>
      </c>
      <c r="BU60">
        <v>94.854037267099997</v>
      </c>
      <c r="BV60">
        <v>23781</v>
      </c>
      <c r="BW60">
        <v>657</v>
      </c>
      <c r="BX60">
        <v>135.75312224039999</v>
      </c>
      <c r="BY60">
        <v>123.99238964990001</v>
      </c>
      <c r="CA60" t="s">
        <v>388</v>
      </c>
      <c r="CB60" t="s">
        <v>915</v>
      </c>
      <c r="CC60" t="s">
        <v>1023</v>
      </c>
      <c r="CD60">
        <v>7668</v>
      </c>
      <c r="CE60">
        <v>1985</v>
      </c>
      <c r="CF60">
        <v>107.5863328117</v>
      </c>
      <c r="CG60">
        <v>14611</v>
      </c>
      <c r="CH60">
        <v>392</v>
      </c>
      <c r="CI60">
        <v>141.4908630484</v>
      </c>
      <c r="CJ60">
        <v>165.28571428570001</v>
      </c>
      <c r="CL60" t="s">
        <v>388</v>
      </c>
      <c r="CM60" t="s">
        <v>900</v>
      </c>
      <c r="CN60" t="s">
        <v>899</v>
      </c>
      <c r="CO60">
        <v>654</v>
      </c>
      <c r="CP60">
        <v>89</v>
      </c>
      <c r="CQ60">
        <v>71.541284403700004</v>
      </c>
      <c r="CR60">
        <v>2827</v>
      </c>
      <c r="CS60">
        <v>84</v>
      </c>
      <c r="CT60">
        <v>66.551467987300001</v>
      </c>
      <c r="CU60">
        <v>61.1904761905</v>
      </c>
      <c r="CW60" t="s">
        <v>388</v>
      </c>
      <c r="CX60" t="s">
        <v>908</v>
      </c>
      <c r="CY60" t="s">
        <v>907</v>
      </c>
      <c r="CZ60">
        <v>168</v>
      </c>
      <c r="DA60">
        <v>56</v>
      </c>
      <c r="DB60">
        <v>98.934523809500007</v>
      </c>
      <c r="DC60">
        <v>237</v>
      </c>
      <c r="DD60">
        <v>5</v>
      </c>
      <c r="DE60">
        <v>157.69620253159999</v>
      </c>
      <c r="DF60">
        <v>157.80000000000001</v>
      </c>
      <c r="DH60" t="s">
        <v>388</v>
      </c>
      <c r="DI60" t="s">
        <v>892</v>
      </c>
      <c r="DJ60" t="s">
        <v>891</v>
      </c>
      <c r="DK60">
        <v>159</v>
      </c>
      <c r="DL60">
        <v>52</v>
      </c>
      <c r="DM60">
        <v>89.635220125800004</v>
      </c>
      <c r="DN60">
        <v>293</v>
      </c>
      <c r="DO60">
        <v>9</v>
      </c>
      <c r="DP60">
        <v>152.59044368599999</v>
      </c>
      <c r="DQ60">
        <v>181.44444444440001</v>
      </c>
    </row>
    <row r="61" spans="2:121" x14ac:dyDescent="0.2">
      <c r="F61" t="s">
        <v>56</v>
      </c>
      <c r="G61">
        <v>4574</v>
      </c>
      <c r="H61">
        <v>181.2330564058</v>
      </c>
      <c r="I61">
        <v>5882</v>
      </c>
      <c r="J61">
        <v>890</v>
      </c>
      <c r="K61">
        <v>6126</v>
      </c>
      <c r="L61">
        <v>2607</v>
      </c>
      <c r="M61">
        <v>654</v>
      </c>
      <c r="N61">
        <v>444</v>
      </c>
      <c r="O61">
        <v>642</v>
      </c>
      <c r="P61">
        <v>336</v>
      </c>
      <c r="Q61">
        <v>8410</v>
      </c>
      <c r="R61">
        <v>0</v>
      </c>
      <c r="BJ61" t="s">
        <v>547</v>
      </c>
      <c r="BK61" t="s">
        <v>380</v>
      </c>
      <c r="BL61">
        <v>8843</v>
      </c>
      <c r="BM61">
        <v>2320</v>
      </c>
      <c r="BN61">
        <v>99.218930227300007</v>
      </c>
      <c r="BO61">
        <v>15733</v>
      </c>
      <c r="BP61">
        <v>355</v>
      </c>
      <c r="BQ61">
        <v>133.7208415433</v>
      </c>
      <c r="BR61">
        <v>114.42816901410001</v>
      </c>
      <c r="BS61">
        <v>3711</v>
      </c>
      <c r="BT61">
        <v>937</v>
      </c>
      <c r="BU61">
        <v>92.088924818099997</v>
      </c>
      <c r="BV61">
        <v>16359</v>
      </c>
      <c r="BW61">
        <v>470</v>
      </c>
      <c r="BX61">
        <v>131.4264930619</v>
      </c>
      <c r="BY61">
        <v>105.2404255319</v>
      </c>
      <c r="CA61" t="s">
        <v>425</v>
      </c>
      <c r="CB61" t="s">
        <v>915</v>
      </c>
      <c r="CC61" t="s">
        <v>1024</v>
      </c>
      <c r="CD61">
        <v>22824</v>
      </c>
      <c r="CE61">
        <v>4979</v>
      </c>
      <c r="CF61">
        <v>91.344242902199994</v>
      </c>
      <c r="CG61">
        <v>45062</v>
      </c>
      <c r="CH61">
        <v>1209</v>
      </c>
      <c r="CI61">
        <v>139.3117704496</v>
      </c>
      <c r="CJ61">
        <v>122.82299421010001</v>
      </c>
      <c r="CL61" t="s">
        <v>425</v>
      </c>
      <c r="CM61" t="s">
        <v>900</v>
      </c>
      <c r="CN61" t="s">
        <v>901</v>
      </c>
      <c r="CO61">
        <v>2845</v>
      </c>
      <c r="CP61">
        <v>279</v>
      </c>
      <c r="CQ61">
        <v>67.160984182799993</v>
      </c>
      <c r="CR61">
        <v>6230</v>
      </c>
      <c r="CS61">
        <v>218</v>
      </c>
      <c r="CT61">
        <v>93.062118780099993</v>
      </c>
      <c r="CU61">
        <v>92.958715596299996</v>
      </c>
      <c r="CW61" t="s">
        <v>425</v>
      </c>
      <c r="CX61" t="s">
        <v>908</v>
      </c>
      <c r="CY61" t="s">
        <v>909</v>
      </c>
      <c r="CZ61">
        <v>727</v>
      </c>
      <c r="DA61">
        <v>220</v>
      </c>
      <c r="DB61">
        <v>89.811554332900002</v>
      </c>
      <c r="DC61">
        <v>1059</v>
      </c>
      <c r="DD61">
        <v>22</v>
      </c>
      <c r="DE61">
        <v>157.70915958449999</v>
      </c>
      <c r="DF61">
        <v>205.5</v>
      </c>
      <c r="DH61" t="s">
        <v>425</v>
      </c>
      <c r="DI61" t="s">
        <v>892</v>
      </c>
      <c r="DJ61" t="s">
        <v>893</v>
      </c>
      <c r="DK61">
        <v>906</v>
      </c>
      <c r="DL61">
        <v>261</v>
      </c>
      <c r="DM61">
        <v>89.464679911700003</v>
      </c>
      <c r="DN61">
        <v>1463</v>
      </c>
      <c r="DO61">
        <v>35</v>
      </c>
      <c r="DP61">
        <v>148.93438140809999</v>
      </c>
      <c r="DQ61">
        <v>191</v>
      </c>
    </row>
    <row r="62" spans="2:121" x14ac:dyDescent="0.2">
      <c r="BJ62" t="s">
        <v>563</v>
      </c>
      <c r="BK62" t="s">
        <v>380</v>
      </c>
      <c r="BL62">
        <v>3776</v>
      </c>
      <c r="BM62">
        <v>765</v>
      </c>
      <c r="BN62">
        <v>91.594279661000002</v>
      </c>
      <c r="BO62">
        <v>9943</v>
      </c>
      <c r="BP62">
        <v>260</v>
      </c>
      <c r="BQ62">
        <v>133.0799557478</v>
      </c>
      <c r="BR62">
        <v>95.430769230799996</v>
      </c>
      <c r="BS62">
        <v>1658</v>
      </c>
      <c r="BT62">
        <v>633</v>
      </c>
      <c r="BU62">
        <v>132.18033775629999</v>
      </c>
      <c r="BV62">
        <v>13301</v>
      </c>
      <c r="BW62">
        <v>345</v>
      </c>
      <c r="BX62">
        <v>155.61995338700001</v>
      </c>
      <c r="BY62">
        <v>102.4376811594</v>
      </c>
      <c r="CA62" t="s">
        <v>381</v>
      </c>
      <c r="CB62" t="s">
        <v>915</v>
      </c>
      <c r="CC62" t="s">
        <v>1025</v>
      </c>
      <c r="CD62">
        <v>17795</v>
      </c>
      <c r="CE62">
        <v>4540</v>
      </c>
      <c r="CF62">
        <v>95.094914301800003</v>
      </c>
      <c r="CG62">
        <v>31818</v>
      </c>
      <c r="CH62">
        <v>768</v>
      </c>
      <c r="CI62">
        <v>137.84889056509999</v>
      </c>
      <c r="CJ62">
        <v>124.3203125</v>
      </c>
      <c r="CL62" t="s">
        <v>381</v>
      </c>
      <c r="CM62" t="s">
        <v>900</v>
      </c>
      <c r="CN62" t="s">
        <v>902</v>
      </c>
      <c r="CO62">
        <v>1340</v>
      </c>
      <c r="CP62">
        <v>163</v>
      </c>
      <c r="CQ62">
        <v>74.282835820900004</v>
      </c>
      <c r="CR62">
        <v>3145</v>
      </c>
      <c r="CS62">
        <v>105</v>
      </c>
      <c r="CT62">
        <v>95.616216216200002</v>
      </c>
      <c r="CU62">
        <v>115.3428571429</v>
      </c>
      <c r="CW62" t="s">
        <v>381</v>
      </c>
      <c r="CX62" t="s">
        <v>908</v>
      </c>
      <c r="CY62" t="s">
        <v>910</v>
      </c>
      <c r="CZ62">
        <v>489</v>
      </c>
      <c r="DA62">
        <v>136</v>
      </c>
      <c r="DB62">
        <v>89.3496932515</v>
      </c>
      <c r="DC62">
        <v>590</v>
      </c>
      <c r="DD62">
        <v>10</v>
      </c>
      <c r="DE62">
        <v>160.82711864410001</v>
      </c>
      <c r="DF62">
        <v>173.7</v>
      </c>
      <c r="DH62" t="s">
        <v>381</v>
      </c>
      <c r="DI62" t="s">
        <v>892</v>
      </c>
      <c r="DJ62" t="s">
        <v>894</v>
      </c>
      <c r="DK62">
        <v>464</v>
      </c>
      <c r="DL62">
        <v>114</v>
      </c>
      <c r="DM62">
        <v>82.984913793100006</v>
      </c>
      <c r="DN62">
        <v>744</v>
      </c>
      <c r="DO62">
        <v>21</v>
      </c>
      <c r="DP62">
        <v>148.4086021505</v>
      </c>
      <c r="DQ62">
        <v>143.80952380950001</v>
      </c>
    </row>
    <row r="63" spans="2:121" x14ac:dyDescent="0.2">
      <c r="BJ63" t="s">
        <v>553</v>
      </c>
      <c r="BK63" t="s">
        <v>380</v>
      </c>
      <c r="BL63">
        <v>7622</v>
      </c>
      <c r="BM63">
        <v>2126</v>
      </c>
      <c r="BN63">
        <v>112.88362634480001</v>
      </c>
      <c r="BO63">
        <v>14008</v>
      </c>
      <c r="BP63">
        <v>367</v>
      </c>
      <c r="BQ63">
        <v>146.22929754430001</v>
      </c>
      <c r="BR63">
        <v>181.83106267030001</v>
      </c>
      <c r="BS63">
        <v>2267</v>
      </c>
      <c r="BT63">
        <v>663</v>
      </c>
      <c r="BU63">
        <v>97.5200705779</v>
      </c>
      <c r="BV63">
        <v>13250</v>
      </c>
      <c r="BW63">
        <v>428</v>
      </c>
      <c r="BX63">
        <v>143.11841509429999</v>
      </c>
      <c r="BY63">
        <v>151.1051401869</v>
      </c>
      <c r="CA63" t="s">
        <v>393</v>
      </c>
      <c r="CB63" t="s">
        <v>915</v>
      </c>
      <c r="CC63" t="s">
        <v>1026</v>
      </c>
      <c r="CD63">
        <v>3356</v>
      </c>
      <c r="CE63">
        <v>535</v>
      </c>
      <c r="CF63">
        <v>77.859058402900004</v>
      </c>
      <c r="CG63">
        <v>10081</v>
      </c>
      <c r="CH63">
        <v>259</v>
      </c>
      <c r="CI63">
        <v>118.1940283702</v>
      </c>
      <c r="CJ63">
        <v>88.972972972999997</v>
      </c>
      <c r="CL63" t="s">
        <v>393</v>
      </c>
      <c r="CM63" t="s">
        <v>900</v>
      </c>
      <c r="CN63" t="s">
        <v>903</v>
      </c>
      <c r="CO63">
        <v>332</v>
      </c>
      <c r="CP63">
        <v>32</v>
      </c>
      <c r="CQ63">
        <v>66.195783132499997</v>
      </c>
      <c r="CR63">
        <v>1532</v>
      </c>
      <c r="CS63">
        <v>41</v>
      </c>
      <c r="CT63">
        <v>70.647519582200005</v>
      </c>
      <c r="CU63">
        <v>62.146341463399999</v>
      </c>
      <c r="CW63" t="s">
        <v>393</v>
      </c>
      <c r="CX63" t="s">
        <v>908</v>
      </c>
      <c r="CY63" t="s">
        <v>911</v>
      </c>
      <c r="CZ63">
        <v>95</v>
      </c>
      <c r="DA63">
        <v>24</v>
      </c>
      <c r="DB63">
        <v>90.242105263200003</v>
      </c>
      <c r="DC63">
        <v>150</v>
      </c>
      <c r="DD63">
        <v>0</v>
      </c>
      <c r="DE63">
        <v>151.13999999999999</v>
      </c>
      <c r="DF63">
        <v>0</v>
      </c>
      <c r="DH63" t="s">
        <v>393</v>
      </c>
      <c r="DI63" t="s">
        <v>892</v>
      </c>
      <c r="DJ63" t="s">
        <v>895</v>
      </c>
      <c r="DK63">
        <v>160</v>
      </c>
      <c r="DL63">
        <v>29</v>
      </c>
      <c r="DM63">
        <v>74.631249999999994</v>
      </c>
      <c r="DN63">
        <v>222</v>
      </c>
      <c r="DO63">
        <v>3</v>
      </c>
      <c r="DP63">
        <v>151.9144144144</v>
      </c>
      <c r="DQ63">
        <v>163.3333333333</v>
      </c>
    </row>
    <row r="64" spans="2:121" x14ac:dyDescent="0.2">
      <c r="BJ64" t="s">
        <v>549</v>
      </c>
      <c r="BK64" t="s">
        <v>380</v>
      </c>
      <c r="BL64">
        <v>7969</v>
      </c>
      <c r="BM64">
        <v>1507</v>
      </c>
      <c r="BN64">
        <v>79.364161124399999</v>
      </c>
      <c r="BO64">
        <v>19614</v>
      </c>
      <c r="BP64">
        <v>540</v>
      </c>
      <c r="BQ64">
        <v>121.642143367</v>
      </c>
      <c r="BR64">
        <v>91.7259259259</v>
      </c>
      <c r="BS64">
        <v>3459</v>
      </c>
      <c r="BT64">
        <v>683</v>
      </c>
      <c r="BU64">
        <v>79.538016767900004</v>
      </c>
      <c r="BV64">
        <v>20318</v>
      </c>
      <c r="BW64">
        <v>539</v>
      </c>
      <c r="BX64">
        <v>126.71232404760001</v>
      </c>
      <c r="BY64">
        <v>92.460111317300004</v>
      </c>
      <c r="CA64" t="s">
        <v>427</v>
      </c>
      <c r="CB64" t="s">
        <v>915</v>
      </c>
      <c r="CC64" t="s">
        <v>1027</v>
      </c>
      <c r="CD64">
        <v>2332</v>
      </c>
      <c r="CE64">
        <v>663</v>
      </c>
      <c r="CF64">
        <v>107.140651801</v>
      </c>
      <c r="CG64">
        <v>5782</v>
      </c>
      <c r="CH64">
        <v>169</v>
      </c>
      <c r="CI64">
        <v>151.79021099970001</v>
      </c>
      <c r="CJ64">
        <v>141.47928994079999</v>
      </c>
      <c r="CL64" t="s">
        <v>427</v>
      </c>
      <c r="CM64" t="s">
        <v>900</v>
      </c>
      <c r="CN64" t="s">
        <v>904</v>
      </c>
      <c r="CO64">
        <v>477</v>
      </c>
      <c r="CP64">
        <v>71</v>
      </c>
      <c r="CQ64">
        <v>80.025157232699996</v>
      </c>
      <c r="CR64">
        <v>1131</v>
      </c>
      <c r="CS64">
        <v>31</v>
      </c>
      <c r="CT64">
        <v>103.33068081339999</v>
      </c>
      <c r="CU64">
        <v>107.29032258060001</v>
      </c>
      <c r="CW64" t="s">
        <v>427</v>
      </c>
      <c r="CX64" t="s">
        <v>908</v>
      </c>
      <c r="CY64" t="s">
        <v>912</v>
      </c>
      <c r="CZ64">
        <v>20</v>
      </c>
      <c r="DA64">
        <v>7</v>
      </c>
      <c r="DB64">
        <v>93.55</v>
      </c>
      <c r="DC64">
        <v>8</v>
      </c>
      <c r="DD64">
        <v>0</v>
      </c>
      <c r="DE64">
        <v>149.375</v>
      </c>
      <c r="DF64">
        <v>0</v>
      </c>
      <c r="DH64" t="s">
        <v>427</v>
      </c>
      <c r="DI64" t="s">
        <v>892</v>
      </c>
      <c r="DJ64" t="s">
        <v>896</v>
      </c>
      <c r="DK64">
        <v>18</v>
      </c>
      <c r="DL64">
        <v>3</v>
      </c>
      <c r="DM64">
        <v>73.222222222200003</v>
      </c>
      <c r="DN64">
        <v>28</v>
      </c>
      <c r="DO64">
        <v>3</v>
      </c>
      <c r="DP64">
        <v>116.5</v>
      </c>
      <c r="DQ64">
        <v>114.6666666667</v>
      </c>
    </row>
    <row r="65" spans="62:121" x14ac:dyDescent="0.2">
      <c r="BJ65" t="s">
        <v>613</v>
      </c>
      <c r="BK65" t="s">
        <v>380</v>
      </c>
      <c r="BL65">
        <v>2314</v>
      </c>
      <c r="BM65">
        <v>675</v>
      </c>
      <c r="BN65">
        <v>108.128781331</v>
      </c>
      <c r="BO65">
        <v>5729</v>
      </c>
      <c r="BP65">
        <v>167</v>
      </c>
      <c r="BQ65">
        <v>154.38837493450001</v>
      </c>
      <c r="BR65">
        <v>138.3413173653</v>
      </c>
      <c r="BS65">
        <v>1043</v>
      </c>
      <c r="BT65">
        <v>303</v>
      </c>
      <c r="BU65">
        <v>105.6433365292</v>
      </c>
      <c r="BV65">
        <v>5969</v>
      </c>
      <c r="BW65">
        <v>262</v>
      </c>
      <c r="BX65">
        <v>159.5957446809</v>
      </c>
      <c r="BY65">
        <v>120.6679389313</v>
      </c>
      <c r="CA65" t="s">
        <v>383</v>
      </c>
      <c r="CB65" t="s">
        <v>915</v>
      </c>
      <c r="CC65" t="s">
        <v>1028</v>
      </c>
      <c r="CD65">
        <v>8887</v>
      </c>
      <c r="CE65">
        <v>2415</v>
      </c>
      <c r="CF65">
        <v>100.73601890400001</v>
      </c>
      <c r="CG65">
        <v>16871</v>
      </c>
      <c r="CH65">
        <v>388</v>
      </c>
      <c r="CI65">
        <v>131.19032659589999</v>
      </c>
      <c r="CJ65">
        <v>109.087628866</v>
      </c>
      <c r="CL65" t="s">
        <v>383</v>
      </c>
      <c r="CM65" t="s">
        <v>900</v>
      </c>
      <c r="CN65" t="s">
        <v>905</v>
      </c>
      <c r="CO65">
        <v>938</v>
      </c>
      <c r="CP65">
        <v>95</v>
      </c>
      <c r="CQ65">
        <v>66.994669509600001</v>
      </c>
      <c r="CR65">
        <v>1853</v>
      </c>
      <c r="CS65">
        <v>54</v>
      </c>
      <c r="CT65">
        <v>92.139233675100002</v>
      </c>
      <c r="CU65">
        <v>111.0185185185</v>
      </c>
      <c r="CW65" t="s">
        <v>383</v>
      </c>
      <c r="CX65" t="s">
        <v>908</v>
      </c>
      <c r="CY65" t="s">
        <v>913</v>
      </c>
      <c r="CZ65">
        <v>233</v>
      </c>
      <c r="DA65">
        <v>81</v>
      </c>
      <c r="DB65">
        <v>104.2403433476</v>
      </c>
      <c r="DC65">
        <v>318</v>
      </c>
      <c r="DD65">
        <v>6</v>
      </c>
      <c r="DE65">
        <v>162.6855345912</v>
      </c>
      <c r="DF65">
        <v>170.5</v>
      </c>
      <c r="DH65" t="s">
        <v>383</v>
      </c>
      <c r="DI65" t="s">
        <v>892</v>
      </c>
      <c r="DJ65" t="s">
        <v>897</v>
      </c>
      <c r="DK65">
        <v>232</v>
      </c>
      <c r="DL65">
        <v>57</v>
      </c>
      <c r="DM65">
        <v>86.603448275900007</v>
      </c>
      <c r="DN65">
        <v>380</v>
      </c>
      <c r="DO65">
        <v>11</v>
      </c>
      <c r="DP65">
        <v>148.0052631579</v>
      </c>
      <c r="DQ65">
        <v>181.0909090909</v>
      </c>
    </row>
    <row r="66" spans="62:121" x14ac:dyDescent="0.2">
      <c r="BJ66" t="s">
        <v>380</v>
      </c>
      <c r="BK66" t="s">
        <v>380</v>
      </c>
      <c r="BL66">
        <v>67942</v>
      </c>
      <c r="BM66">
        <v>16437</v>
      </c>
      <c r="BN66">
        <v>95.973904212400001</v>
      </c>
      <c r="BO66">
        <v>134630</v>
      </c>
      <c r="BP66">
        <v>3379</v>
      </c>
      <c r="BQ66">
        <v>139.65457178930001</v>
      </c>
      <c r="BR66">
        <v>125.56703166619999</v>
      </c>
      <c r="BS66">
        <v>25515</v>
      </c>
      <c r="BT66">
        <v>6528</v>
      </c>
      <c r="BU66">
        <v>91.874191651999993</v>
      </c>
      <c r="BV66">
        <v>130574</v>
      </c>
      <c r="BW66">
        <v>3624</v>
      </c>
      <c r="BX66">
        <v>137.12674805090001</v>
      </c>
      <c r="BY66">
        <v>121.4279801325</v>
      </c>
      <c r="CA66" t="s">
        <v>384</v>
      </c>
      <c r="CB66" t="s">
        <v>915</v>
      </c>
      <c r="CC66" t="s">
        <v>1029</v>
      </c>
      <c r="CD66">
        <v>8193</v>
      </c>
      <c r="CE66">
        <v>1558</v>
      </c>
      <c r="CF66">
        <v>80.585743927699994</v>
      </c>
      <c r="CG66">
        <v>19933</v>
      </c>
      <c r="CH66">
        <v>591</v>
      </c>
      <c r="CI66">
        <v>118.9677921035</v>
      </c>
      <c r="CJ66">
        <v>90.248730964499998</v>
      </c>
      <c r="CL66" t="s">
        <v>384</v>
      </c>
      <c r="CM66" t="s">
        <v>900</v>
      </c>
      <c r="CN66" t="s">
        <v>906</v>
      </c>
      <c r="CO66">
        <v>671</v>
      </c>
      <c r="CP66">
        <v>88</v>
      </c>
      <c r="CQ66">
        <v>72.359165424699995</v>
      </c>
      <c r="CR66">
        <v>2543</v>
      </c>
      <c r="CS66">
        <v>75</v>
      </c>
      <c r="CT66">
        <v>67.958710184799997</v>
      </c>
      <c r="CU66">
        <v>71.733333333299996</v>
      </c>
      <c r="CW66" t="s">
        <v>384</v>
      </c>
      <c r="CX66" t="s">
        <v>908</v>
      </c>
      <c r="CY66" t="s">
        <v>914</v>
      </c>
      <c r="CZ66">
        <v>217</v>
      </c>
      <c r="DA66">
        <v>72</v>
      </c>
      <c r="DB66">
        <v>97.788018433199994</v>
      </c>
      <c r="DC66">
        <v>317</v>
      </c>
      <c r="DD66">
        <v>10</v>
      </c>
      <c r="DE66">
        <v>158.88328075710001</v>
      </c>
      <c r="DF66">
        <v>178</v>
      </c>
      <c r="DH66" t="s">
        <v>384</v>
      </c>
      <c r="DI66" t="s">
        <v>892</v>
      </c>
      <c r="DJ66" t="s">
        <v>898</v>
      </c>
      <c r="DK66">
        <v>379</v>
      </c>
      <c r="DL66">
        <v>80</v>
      </c>
      <c r="DM66">
        <v>83.108179419500004</v>
      </c>
      <c r="DN66">
        <v>602</v>
      </c>
      <c r="DO66">
        <v>17</v>
      </c>
      <c r="DP66">
        <v>149.57641196009999</v>
      </c>
      <c r="DQ66">
        <v>208.1176470588</v>
      </c>
    </row>
    <row r="67" spans="62:121" x14ac:dyDescent="0.2">
      <c r="BJ67" t="s">
        <v>541</v>
      </c>
      <c r="BK67" t="s">
        <v>380</v>
      </c>
      <c r="BL67">
        <v>21042</v>
      </c>
      <c r="BM67">
        <v>4707</v>
      </c>
      <c r="BN67">
        <v>92.226356810200002</v>
      </c>
      <c r="BO67">
        <v>41161</v>
      </c>
      <c r="BP67">
        <v>1044</v>
      </c>
      <c r="BQ67">
        <v>143.32807754909999</v>
      </c>
      <c r="BR67">
        <v>127.05555555559999</v>
      </c>
      <c r="BS67">
        <v>9513</v>
      </c>
      <c r="BT67">
        <v>2170</v>
      </c>
      <c r="BU67">
        <v>85.185640702200004</v>
      </c>
      <c r="BV67">
        <v>37596</v>
      </c>
      <c r="BW67">
        <v>923</v>
      </c>
      <c r="BX67">
        <v>133.88256729439999</v>
      </c>
      <c r="BY67">
        <v>138.3141928494</v>
      </c>
      <c r="CA67" t="s">
        <v>380</v>
      </c>
      <c r="CB67" t="s">
        <v>915</v>
      </c>
      <c r="CD67">
        <v>71055</v>
      </c>
      <c r="CE67">
        <v>16675</v>
      </c>
      <c r="CF67">
        <v>93.852001970299995</v>
      </c>
      <c r="CG67">
        <v>144158</v>
      </c>
      <c r="CH67">
        <v>3776</v>
      </c>
      <c r="CI67">
        <v>134.47001207010001</v>
      </c>
      <c r="CJ67">
        <v>119.5391949153</v>
      </c>
      <c r="CL67" t="s">
        <v>380</v>
      </c>
      <c r="CM67" t="s">
        <v>900</v>
      </c>
      <c r="CO67">
        <v>7257</v>
      </c>
      <c r="CP67">
        <v>817</v>
      </c>
      <c r="CQ67">
        <v>70.131321482700002</v>
      </c>
      <c r="CR67">
        <v>19261</v>
      </c>
      <c r="CS67">
        <v>608</v>
      </c>
      <c r="CT67">
        <v>85.005088001700003</v>
      </c>
      <c r="CU67">
        <v>90.074013157899998</v>
      </c>
      <c r="CW67" t="s">
        <v>380</v>
      </c>
      <c r="CX67" t="s">
        <v>908</v>
      </c>
      <c r="CZ67">
        <v>1949</v>
      </c>
      <c r="DA67">
        <v>596</v>
      </c>
      <c r="DB67">
        <v>93.154438173399996</v>
      </c>
      <c r="DC67">
        <v>2679</v>
      </c>
      <c r="DD67">
        <v>53</v>
      </c>
      <c r="DE67">
        <v>158.7316162747</v>
      </c>
      <c r="DF67">
        <v>185.84905660379999</v>
      </c>
      <c r="DH67" t="s">
        <v>380</v>
      </c>
      <c r="DI67" t="s">
        <v>892</v>
      </c>
      <c r="DK67">
        <v>2318</v>
      </c>
      <c r="DL67">
        <v>596</v>
      </c>
      <c r="DM67">
        <v>85.703623813600004</v>
      </c>
      <c r="DN67">
        <v>3732</v>
      </c>
      <c r="DO67">
        <v>99</v>
      </c>
      <c r="DP67">
        <v>149.05948553050001</v>
      </c>
      <c r="DQ67">
        <v>178.80808080809999</v>
      </c>
    </row>
    <row r="68" spans="62:121" x14ac:dyDescent="0.2">
      <c r="BJ68" t="s">
        <v>308</v>
      </c>
      <c r="BK68" t="s">
        <v>695</v>
      </c>
      <c r="BL68">
        <v>7615</v>
      </c>
      <c r="BM68">
        <v>1723</v>
      </c>
      <c r="BN68">
        <v>78.838476690700006</v>
      </c>
      <c r="BO68">
        <v>13912</v>
      </c>
      <c r="BP68">
        <v>335</v>
      </c>
      <c r="BQ68">
        <v>135.20342150659999</v>
      </c>
      <c r="BR68">
        <v>174.13134328359999</v>
      </c>
      <c r="BS68">
        <v>8181</v>
      </c>
      <c r="BT68">
        <v>1463</v>
      </c>
      <c r="BU68">
        <v>75.710182129299994</v>
      </c>
      <c r="BV68">
        <v>2883</v>
      </c>
      <c r="BW68">
        <v>50</v>
      </c>
      <c r="BX68">
        <v>138.07457509540001</v>
      </c>
      <c r="BY68">
        <v>108.5</v>
      </c>
      <c r="CA68" t="s">
        <v>698</v>
      </c>
      <c r="CD68">
        <v>352858</v>
      </c>
      <c r="CE68">
        <v>76532</v>
      </c>
      <c r="CF68">
        <v>88.466003321399995</v>
      </c>
      <c r="CG68">
        <v>764279</v>
      </c>
      <c r="CH68">
        <v>23845</v>
      </c>
      <c r="CI68">
        <v>124.01143953970001</v>
      </c>
      <c r="CJ68">
        <v>112.5139442231</v>
      </c>
      <c r="CL68" t="s">
        <v>698</v>
      </c>
      <c r="CO68">
        <v>352858</v>
      </c>
      <c r="CP68">
        <v>76532</v>
      </c>
      <c r="CQ68">
        <v>88.466003321399995</v>
      </c>
      <c r="CR68">
        <v>764279</v>
      </c>
      <c r="CS68">
        <v>23845</v>
      </c>
      <c r="CT68">
        <v>124.01143953970001</v>
      </c>
      <c r="CU68">
        <v>112.5139442231</v>
      </c>
      <c r="CW68" t="s">
        <v>698</v>
      </c>
      <c r="CZ68">
        <v>352858</v>
      </c>
      <c r="DA68">
        <v>76532</v>
      </c>
      <c r="DB68">
        <v>88.466003321399995</v>
      </c>
      <c r="DC68">
        <v>764279</v>
      </c>
      <c r="DD68">
        <v>23845</v>
      </c>
      <c r="DE68">
        <v>124.01143953970001</v>
      </c>
      <c r="DF68">
        <v>112.5139442231</v>
      </c>
      <c r="DH68" t="s">
        <v>698</v>
      </c>
      <c r="DK68">
        <v>352858</v>
      </c>
      <c r="DL68">
        <v>76532</v>
      </c>
      <c r="DM68">
        <v>88.466003321399995</v>
      </c>
      <c r="DN68">
        <v>764279</v>
      </c>
      <c r="DO68">
        <v>23845</v>
      </c>
      <c r="DP68">
        <v>124.01143953970001</v>
      </c>
      <c r="DQ68">
        <v>112.5139442231</v>
      </c>
    </row>
    <row r="69" spans="62:121" x14ac:dyDescent="0.2">
      <c r="BJ69" t="s">
        <v>211</v>
      </c>
      <c r="BK69" t="s">
        <v>695</v>
      </c>
      <c r="BL69">
        <v>62</v>
      </c>
      <c r="BM69">
        <v>14</v>
      </c>
      <c r="BN69">
        <v>79.532258064499999</v>
      </c>
      <c r="BO69">
        <v>126</v>
      </c>
      <c r="BP69">
        <v>3</v>
      </c>
      <c r="BQ69">
        <v>132.62698412699999</v>
      </c>
      <c r="BR69">
        <v>101</v>
      </c>
      <c r="BS69">
        <v>319</v>
      </c>
      <c r="BT69">
        <v>250</v>
      </c>
      <c r="BU69">
        <v>134.57053291540001</v>
      </c>
      <c r="BV69">
        <v>7088</v>
      </c>
      <c r="BW69">
        <v>155</v>
      </c>
      <c r="BX69">
        <v>121.9221218962</v>
      </c>
      <c r="BY69">
        <v>179.89032258060001</v>
      </c>
    </row>
    <row r="70" spans="62:121" x14ac:dyDescent="0.2">
      <c r="BJ70" t="s">
        <v>695</v>
      </c>
      <c r="BK70" t="s">
        <v>695</v>
      </c>
      <c r="BL70">
        <v>9057</v>
      </c>
      <c r="BM70">
        <v>2146</v>
      </c>
      <c r="BN70">
        <v>81.1107430717</v>
      </c>
      <c r="BO70">
        <v>16647</v>
      </c>
      <c r="BP70">
        <v>414</v>
      </c>
      <c r="BQ70">
        <v>137.54640475759999</v>
      </c>
      <c r="BR70">
        <v>175.31642512080001</v>
      </c>
      <c r="BS70">
        <v>9057</v>
      </c>
      <c r="BT70">
        <v>2146</v>
      </c>
      <c r="BU70">
        <v>81.1107430717</v>
      </c>
      <c r="BV70">
        <v>16647</v>
      </c>
      <c r="BW70">
        <v>414</v>
      </c>
      <c r="BX70">
        <v>137.54640475759999</v>
      </c>
      <c r="BY70">
        <v>175.31642512080001</v>
      </c>
    </row>
    <row r="71" spans="62:121" x14ac:dyDescent="0.2">
      <c r="BJ71" t="s">
        <v>213</v>
      </c>
      <c r="BK71" t="s">
        <v>695</v>
      </c>
      <c r="BL71">
        <v>1380</v>
      </c>
      <c r="BM71">
        <v>409</v>
      </c>
      <c r="BN71">
        <v>93.720289855100006</v>
      </c>
      <c r="BO71">
        <v>2609</v>
      </c>
      <c r="BP71">
        <v>76</v>
      </c>
      <c r="BQ71">
        <v>150.27750095819999</v>
      </c>
      <c r="BR71">
        <v>183.47368421050001</v>
      </c>
      <c r="BS71">
        <v>557</v>
      </c>
      <c r="BT71">
        <v>433</v>
      </c>
      <c r="BU71">
        <v>129.81508078990001</v>
      </c>
      <c r="BV71">
        <v>6676</v>
      </c>
      <c r="BW71">
        <v>209</v>
      </c>
      <c r="BX71">
        <v>153.9068304374</v>
      </c>
      <c r="BY71">
        <v>187.9090909091</v>
      </c>
    </row>
    <row r="72" spans="62:121" x14ac:dyDescent="0.2">
      <c r="BJ72" t="s">
        <v>209</v>
      </c>
      <c r="BK72" t="s">
        <v>696</v>
      </c>
      <c r="BL72">
        <v>5907</v>
      </c>
      <c r="BM72">
        <v>657</v>
      </c>
      <c r="BN72">
        <v>64.987133908900006</v>
      </c>
      <c r="BO72">
        <v>25185</v>
      </c>
      <c r="BP72">
        <v>785</v>
      </c>
      <c r="BQ72">
        <v>70.701886043299993</v>
      </c>
      <c r="BR72">
        <v>67.942675159199993</v>
      </c>
      <c r="BS72">
        <v>5914</v>
      </c>
      <c r="BT72">
        <v>651</v>
      </c>
      <c r="BU72">
        <v>64.552756171799999</v>
      </c>
      <c r="BV72">
        <v>25322</v>
      </c>
      <c r="BW72">
        <v>787</v>
      </c>
      <c r="BX72">
        <v>70.889305742000005</v>
      </c>
      <c r="BY72">
        <v>67.872935197000004</v>
      </c>
    </row>
    <row r="73" spans="62:121" x14ac:dyDescent="0.2">
      <c r="BJ73" t="s">
        <v>224</v>
      </c>
      <c r="BK73" t="s">
        <v>696</v>
      </c>
      <c r="BL73">
        <v>867</v>
      </c>
      <c r="BM73">
        <v>410</v>
      </c>
      <c r="BN73">
        <v>171.71510957320001</v>
      </c>
      <c r="BO73">
        <v>3191</v>
      </c>
      <c r="BP73">
        <v>98</v>
      </c>
      <c r="BQ73">
        <v>56.471638984599998</v>
      </c>
      <c r="BR73">
        <v>57.551020408200003</v>
      </c>
      <c r="BS73">
        <v>761</v>
      </c>
      <c r="BT73">
        <v>406</v>
      </c>
      <c r="BU73">
        <v>190.76084099869999</v>
      </c>
      <c r="BV73">
        <v>2652</v>
      </c>
      <c r="BW73">
        <v>83</v>
      </c>
      <c r="BX73">
        <v>43.533559577699997</v>
      </c>
      <c r="BY73">
        <v>47.373493975899997</v>
      </c>
    </row>
    <row r="74" spans="62:121" x14ac:dyDescent="0.2">
      <c r="BJ74" t="s">
        <v>210</v>
      </c>
      <c r="BK74" t="s">
        <v>696</v>
      </c>
      <c r="BL74">
        <v>13189</v>
      </c>
      <c r="BM74">
        <v>1393</v>
      </c>
      <c r="BN74">
        <v>67.804534081400007</v>
      </c>
      <c r="BO74">
        <v>28308</v>
      </c>
      <c r="BP74">
        <v>931</v>
      </c>
      <c r="BQ74">
        <v>96.232301822799997</v>
      </c>
      <c r="BR74">
        <v>104.5606874329</v>
      </c>
      <c r="BS74">
        <v>13273</v>
      </c>
      <c r="BT74">
        <v>1415</v>
      </c>
      <c r="BU74">
        <v>67.974911474400002</v>
      </c>
      <c r="BV74">
        <v>28479</v>
      </c>
      <c r="BW74">
        <v>937</v>
      </c>
      <c r="BX74">
        <v>96.627339443099999</v>
      </c>
      <c r="BY74">
        <v>104.72998932759999</v>
      </c>
    </row>
    <row r="75" spans="62:121" x14ac:dyDescent="0.2">
      <c r="BJ75" t="s">
        <v>212</v>
      </c>
      <c r="BK75" t="s">
        <v>696</v>
      </c>
      <c r="BL75">
        <v>8317</v>
      </c>
      <c r="BM75">
        <v>480</v>
      </c>
      <c r="BN75">
        <v>54.179391607600003</v>
      </c>
      <c r="BO75">
        <v>31226</v>
      </c>
      <c r="BP75">
        <v>651</v>
      </c>
      <c r="BQ75">
        <v>67.734259911600006</v>
      </c>
      <c r="BR75">
        <v>64.838709677400004</v>
      </c>
      <c r="BS75">
        <v>8331</v>
      </c>
      <c r="BT75">
        <v>467</v>
      </c>
      <c r="BU75">
        <v>53.778658024199999</v>
      </c>
      <c r="BV75">
        <v>31457</v>
      </c>
      <c r="BW75">
        <v>658</v>
      </c>
      <c r="BX75">
        <v>67.955685539000001</v>
      </c>
      <c r="BY75">
        <v>65.427051671699999</v>
      </c>
    </row>
    <row r="76" spans="62:121" x14ac:dyDescent="0.2">
      <c r="BJ76" t="s">
        <v>696</v>
      </c>
      <c r="BK76" t="s">
        <v>696</v>
      </c>
      <c r="BL76">
        <v>28280</v>
      </c>
      <c r="BM76">
        <v>2940</v>
      </c>
      <c r="BN76">
        <v>66.394625176800005</v>
      </c>
      <c r="BO76">
        <v>87910</v>
      </c>
      <c r="BP76">
        <v>2465</v>
      </c>
      <c r="BQ76">
        <v>77.352314867499999</v>
      </c>
      <c r="BR76">
        <v>80.539959432000003</v>
      </c>
      <c r="BS76">
        <v>28279</v>
      </c>
      <c r="BT76">
        <v>2939</v>
      </c>
      <c r="BU76">
        <v>66.381236960300001</v>
      </c>
      <c r="BV76">
        <v>87910</v>
      </c>
      <c r="BW76">
        <v>2465</v>
      </c>
      <c r="BX76">
        <v>77.352314867499999</v>
      </c>
      <c r="BY76">
        <v>80.539959432000003</v>
      </c>
    </row>
    <row r="77" spans="62:121" x14ac:dyDescent="0.2">
      <c r="BJ77" t="s">
        <v>307</v>
      </c>
      <c r="BK77" t="s">
        <v>697</v>
      </c>
      <c r="BL77">
        <v>6207</v>
      </c>
      <c r="BM77">
        <v>1557</v>
      </c>
      <c r="BN77">
        <v>84.125181247</v>
      </c>
      <c r="BO77">
        <v>9112</v>
      </c>
      <c r="BP77">
        <v>295</v>
      </c>
      <c r="BQ77">
        <v>147.1012949956</v>
      </c>
      <c r="BR77">
        <v>165.89830508470001</v>
      </c>
      <c r="BS77">
        <v>7019</v>
      </c>
      <c r="BT77">
        <v>1253</v>
      </c>
      <c r="BU77">
        <v>75.217979769199999</v>
      </c>
      <c r="BV77">
        <v>2199</v>
      </c>
      <c r="BW77">
        <v>65</v>
      </c>
      <c r="BX77">
        <v>140.50750341060001</v>
      </c>
      <c r="BY77">
        <v>124.9230769231</v>
      </c>
    </row>
    <row r="78" spans="62:121" x14ac:dyDescent="0.2">
      <c r="BJ78" t="s">
        <v>956</v>
      </c>
      <c r="BK78" t="s">
        <v>697</v>
      </c>
      <c r="BL78">
        <v>1250</v>
      </c>
      <c r="BM78">
        <v>194</v>
      </c>
      <c r="BN78">
        <v>72.364800000000002</v>
      </c>
      <c r="BO78">
        <v>2887</v>
      </c>
      <c r="BP78">
        <v>62</v>
      </c>
      <c r="BQ78">
        <v>130.10495323870001</v>
      </c>
      <c r="BR78">
        <v>132.88709677419999</v>
      </c>
      <c r="BS78">
        <v>888</v>
      </c>
      <c r="BT78">
        <v>321</v>
      </c>
      <c r="BU78">
        <v>104.1216216216</v>
      </c>
      <c r="BV78">
        <v>6434</v>
      </c>
      <c r="BW78">
        <v>293</v>
      </c>
      <c r="BX78">
        <v>131.69940938760001</v>
      </c>
      <c r="BY78">
        <v>162.1740614334</v>
      </c>
    </row>
    <row r="79" spans="62:121" x14ac:dyDescent="0.2">
      <c r="BJ79" t="s">
        <v>697</v>
      </c>
      <c r="BK79" t="s">
        <v>697</v>
      </c>
      <c r="BL79">
        <v>8669</v>
      </c>
      <c r="BM79">
        <v>2099</v>
      </c>
      <c r="BN79">
        <v>83.424385742300004</v>
      </c>
      <c r="BO79">
        <v>14360</v>
      </c>
      <c r="BP79">
        <v>451</v>
      </c>
      <c r="BQ79">
        <v>145.37520891360001</v>
      </c>
      <c r="BR79">
        <v>163.99778270510001</v>
      </c>
      <c r="BS79">
        <v>8669</v>
      </c>
      <c r="BT79">
        <v>2099</v>
      </c>
      <c r="BU79">
        <v>83.424385742300004</v>
      </c>
      <c r="BV79">
        <v>14360</v>
      </c>
      <c r="BW79">
        <v>451</v>
      </c>
      <c r="BX79">
        <v>145.37520891360001</v>
      </c>
      <c r="BY79">
        <v>163.99778270510001</v>
      </c>
    </row>
    <row r="80" spans="62:121" x14ac:dyDescent="0.2">
      <c r="BJ80" t="s">
        <v>957</v>
      </c>
      <c r="BK80" t="s">
        <v>697</v>
      </c>
      <c r="BL80">
        <v>1212</v>
      </c>
      <c r="BM80">
        <v>348</v>
      </c>
      <c r="BN80">
        <v>91.241749174899994</v>
      </c>
      <c r="BO80">
        <v>2361</v>
      </c>
      <c r="BP80">
        <v>94</v>
      </c>
      <c r="BQ80">
        <v>157.3858534519</v>
      </c>
      <c r="BR80">
        <v>178.55319148940001</v>
      </c>
      <c r="BS80">
        <v>762</v>
      </c>
      <c r="BT80">
        <v>525</v>
      </c>
      <c r="BU80">
        <v>134.89632545929999</v>
      </c>
      <c r="BV80">
        <v>5727</v>
      </c>
      <c r="BW80">
        <v>93</v>
      </c>
      <c r="BX80">
        <v>162.6083464292</v>
      </c>
      <c r="BY80">
        <v>197.05376344090001</v>
      </c>
    </row>
    <row r="81" spans="62:77" x14ac:dyDescent="0.2">
      <c r="BJ81" t="s">
        <v>698</v>
      </c>
      <c r="BL81">
        <v>352858</v>
      </c>
      <c r="BM81">
        <v>76532</v>
      </c>
      <c r="BN81" s="153">
        <v>88.466003321399995</v>
      </c>
      <c r="BO81">
        <v>764279</v>
      </c>
      <c r="BP81">
        <v>23845</v>
      </c>
      <c r="BQ81">
        <v>124.01143953970001</v>
      </c>
      <c r="BR81">
        <v>112.5139442231</v>
      </c>
      <c r="BS81">
        <v>352858</v>
      </c>
      <c r="BT81">
        <v>76532</v>
      </c>
      <c r="BU81">
        <v>88.466003321399995</v>
      </c>
      <c r="BV81">
        <v>764279</v>
      </c>
      <c r="BW81">
        <v>23845</v>
      </c>
      <c r="BX81">
        <v>124.01143953970001</v>
      </c>
      <c r="BY81">
        <v>112.5139442231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c9744be7-b815-40bc-84fa-afc9c406d9bc"/>
    <ds:schemaRef ds:uri="fef9c9dc-374b-4157-9e06-089f148416e5"/>
    <ds:schemaRef ds:uri="http://purl.org/dc/term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2016-05-09T14:42:05Z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