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65" yWindow="210" windowWidth="17520" windowHeight="12360" tabRatio="746" firstSheet="1" activeTab="1"/>
  </bookViews>
  <sheets>
    <sheet name="SOP" sheetId="1" state="hidden" r:id="rId1"/>
    <sheet name="Transformation" sheetId="2" r:id="rId2"/>
    <sheet name="Final Aggregate" sheetId="3" r:id="rId3"/>
    <sheet name="Aggregate Worksheet" sheetId="4" state="hidden" r:id="rId4"/>
    <sheet name="VOR Summary" sheetId="5" state="hidden" r:id="rId5"/>
    <sheet name="Entitlement_Data" sheetId="6" state="hidden" r:id="rId6"/>
    <sheet name="Ent_Formulas" sheetId="7" state="hidden" r:id="rId7"/>
    <sheet name="Award Adjustment_Data" sheetId="8" state="hidden" r:id="rId8"/>
    <sheet name="Award_Formulas" sheetId="9" state="hidden" r:id="rId9"/>
    <sheet name="Transformation_Data" sheetId="10" state="hidden" r:id="rId10"/>
    <sheet name="Program_Review_Data" sheetId="11" state="hidden" r:id="rId11"/>
    <sheet name="Program_Review_Formulas" sheetId="12" state="hidden" r:id="rId12"/>
    <sheet name="Other_Data" sheetId="13" state="hidden" r:id="rId13"/>
    <sheet name="Other_Data_Formulas" sheetId="14" state="hidden" r:id="rId14"/>
    <sheet name="Burial_Data" sheetId="15" state="hidden" r:id="rId15"/>
    <sheet name="Burial_Formulas" sheetId="16" state="hidden" r:id="rId16"/>
    <sheet name="Accrued_Data" sheetId="17" state="hidden" r:id="rId17"/>
    <sheet name="Accrued_Formulas" sheetId="18" state="hidden" r:id="rId18"/>
    <sheet name="SB Calculation" sheetId="19" state="hidden" r:id="rId19"/>
  </sheets>
  <externalReferences>
    <externalReference r:id="rId22"/>
  </externalReferences>
  <definedNames>
    <definedName name="_xlnm.Print_Area" localSheetId="3">'Aggregate Worksheet'!$A$1:$P$99</definedName>
    <definedName name="_xlnm.Print_Area" localSheetId="2">'Final Aggregate'!$A$1:$Q$97</definedName>
    <definedName name="_xlnm.Print_Titles" localSheetId="4">'VOR Summary'!$A:$A,'VOR Summary'!$5:$5</definedName>
    <definedName name="Query_from_MS_Access_Database" localSheetId="7">'Award Adjustment_Data'!$A$2:$H$64</definedName>
    <definedName name="Query_from_MS_Access_Database" localSheetId="8">'Award_Formulas'!$M$1:$O$4</definedName>
    <definedName name="Query_from_MS_Access_Database" localSheetId="5">'Entitlement_Data'!$A$2:$G$64</definedName>
    <definedName name="Query_from_MS_Access_Database_1" localSheetId="16">'Accrued_Data'!$A$2:$D$48</definedName>
    <definedName name="Query_from_MS_Access_Database_1" localSheetId="8">'Award_Formulas'!$P$1:$R$4</definedName>
    <definedName name="Query_from_MS_Access_Database_1" localSheetId="14">'Burial_Data'!$A$2:$C$64</definedName>
    <definedName name="Query_from_MS_Access_Database_1" localSheetId="12">'Other_Data'!$A$2:$E$64</definedName>
    <definedName name="Query_from_MS_Access_Database_1" localSheetId="10">'Program_Review_Data'!$A$2:$E$64</definedName>
    <definedName name="Query_from_MS_Access_Database_5" localSheetId="9">'Transformation_Data'!$A$2:$B$51</definedName>
    <definedName name="Query_from_MS_Access_Database_6" localSheetId="9">'Transformation_Data'!$C$2:$D$51</definedName>
    <definedName name="Query_from_MS_Access_Database_7" localSheetId="9">'Transformation_Data'!$A$55:$A$57</definedName>
    <definedName name="Query_from_MS_Access_Database_8" localSheetId="9">'Transformation_Data'!$C$55:$C$57</definedName>
    <definedName name="TableName">"Dummy"</definedName>
  </definedNames>
  <calcPr fullCalcOnLoad="1"/>
</workbook>
</file>

<file path=xl/comments19.xml><?xml version="1.0" encoding="utf-8"?>
<comments xmlns="http://schemas.openxmlformats.org/spreadsheetml/2006/main">
  <authors>
    <author>PA Tom Elwell</author>
  </authors>
  <commentList>
    <comment ref="H50" authorId="0">
      <text>
        <r>
          <rPr>
            <b/>
            <sz val="8"/>
            <rFont val="Tahoma"/>
            <family val="2"/>
          </rPr>
          <t>PA Tom Elwell:</t>
        </r>
        <r>
          <rPr>
            <sz val="8"/>
            <rFont val="Tahoma"/>
            <family val="2"/>
          </rPr>
          <t xml:space="preserve">
All SB cases attributed to Denver</t>
        </r>
      </text>
    </comment>
    <comment ref="H4" authorId="0">
      <text>
        <r>
          <rPr>
            <b/>
            <sz val="8"/>
            <rFont val="Tahoma"/>
            <family val="2"/>
          </rPr>
          <t>PA Tom Elwell:</t>
        </r>
        <r>
          <rPr>
            <sz val="8"/>
            <rFont val="Tahoma"/>
            <family val="2"/>
          </rPr>
          <t xml:space="preserve">
All SB attributed to Denver</t>
        </r>
      </text>
    </comment>
  </commentList>
</comments>
</file>

<file path=xl/comments4.xml><?xml version="1.0" encoding="utf-8"?>
<comments xmlns="http://schemas.openxmlformats.org/spreadsheetml/2006/main">
  <authors>
    <author>PA Tom Elwell</author>
    <author>dmokwall</author>
  </authors>
  <commentList>
    <comment ref="A70" authorId="0">
      <text>
        <r>
          <rPr>
            <b/>
            <sz val="8"/>
            <rFont val="Tahoma"/>
            <family val="2"/>
          </rPr>
          <t>PA Tom Elwell:</t>
        </r>
        <r>
          <rPr>
            <sz val="8"/>
            <rFont val="Tahoma"/>
            <family val="2"/>
          </rPr>
          <t xml:space="preserve">
Includes Non-Ros: AMC, Washington CO, and the St. Louis RMC</t>
        </r>
      </text>
    </comment>
    <comment ref="E9" authorId="0">
      <text>
        <r>
          <rPr>
            <b/>
            <sz val="8"/>
            <rFont val="Tahoma"/>
            <family val="2"/>
          </rPr>
          <t>PA Tom Elwell:</t>
        </r>
        <r>
          <rPr>
            <sz val="8"/>
            <rFont val="Tahoma"/>
            <family val="2"/>
          </rPr>
          <t xml:space="preserve">
135s at Milwaukee, Philadelphia and St. Paul are attributed to PMCs only</t>
        </r>
      </text>
    </comment>
    <comment ref="P9" authorId="0">
      <text>
        <r>
          <rPr>
            <b/>
            <sz val="8"/>
            <rFont val="Tahoma"/>
            <family val="2"/>
          </rPr>
          <t>PA Tom Elwell:</t>
        </r>
        <r>
          <rPr>
            <sz val="8"/>
            <rFont val="Tahoma"/>
            <family val="2"/>
          </rPr>
          <t xml:space="preserve">
From standard MMWL VACOLS report </t>
        </r>
      </text>
    </comment>
    <comment ref="A57" authorId="1">
      <text>
        <r>
          <rPr>
            <b/>
            <sz val="8"/>
            <rFont val="Tahoma"/>
            <family val="2"/>
          </rPr>
          <t>dmokwall:</t>
        </r>
        <r>
          <rPr>
            <sz val="8"/>
            <rFont val="Tahoma"/>
            <family val="2"/>
          </rPr>
          <t xml:space="preserve">
Links are different</t>
        </r>
      </text>
    </comment>
  </commentList>
</comments>
</file>

<file path=xl/comments5.xml><?xml version="1.0" encoding="utf-8"?>
<comments xmlns="http://schemas.openxmlformats.org/spreadsheetml/2006/main">
  <authors>
    <author>PA Tom Elwell</author>
    <author>paiydebe</author>
  </authors>
  <commentList>
    <comment ref="B1" authorId="0">
      <text>
        <r>
          <rPr>
            <b/>
            <sz val="8"/>
            <rFont val="Tahoma"/>
            <family val="2"/>
          </rPr>
          <t xml:space="preserve">PAIPMCFA: Make sure  this is the date you are working the report. (Saturdays date is preferred)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sharedStrings.xml><?xml version="1.0" encoding="utf-8"?>
<sst xmlns="http://schemas.openxmlformats.org/spreadsheetml/2006/main" count="1437" uniqueCount="597">
  <si>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</si>
  <si>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</si>
  <si>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</si>
  <si>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</si>
  <si>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</si>
  <si>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</si>
  <si>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</si>
  <si>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</si>
  <si>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</si>
  <si>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</si>
  <si>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</si>
  <si>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</si>
  <si>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</si>
  <si>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</si>
  <si>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</si>
  <si>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</si>
  <si>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</si>
  <si>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</si>
  <si>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</si>
  <si>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</si>
  <si>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</si>
  <si>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</si>
  <si>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</si>
  <si>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</si>
  <si>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</si>
  <si>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</si>
  <si>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</si>
  <si>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</si>
  <si>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</si>
  <si>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</si>
  <si>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</si>
  <si>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</si>
  <si>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</si>
  <si>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</si>
  <si>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</si>
  <si>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</si>
  <si>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</si>
  <si>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</si>
  <si>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</si>
  <si>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</si>
  <si>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</si>
  <si>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</si>
  <si>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</si>
  <si>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</si>
  <si>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</si>
  <si>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</si>
  <si>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</si>
  <si>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</si>
  <si>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</si>
  <si>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</si>
  <si>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</si>
  <si>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</si>
  <si>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</si>
  <si>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</si>
  <si>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</si>
  <si>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</si>
  <si>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</si>
  <si>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</si>
  <si>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</si>
  <si>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</si>
  <si>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</si>
  <si>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</si>
  <si>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</si>
  <si>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</si>
  <si>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</si>
  <si>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</si>
  <si>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</si>
  <si>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</si>
  <si>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</si>
  <si>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</si>
  <si>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</si>
  <si>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</si>
  <si>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</si>
  <si>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</si>
  <si>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</si>
  <si>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</si>
  <si>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</si>
  <si>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</si>
  <si>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</si>
  <si>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</si>
  <si>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</si>
  <si>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</si>
  <si>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</si>
  <si>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</si>
  <si>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</si>
  <si>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</si>
  <si>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</si>
  <si>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</si>
  <si>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</si>
  <si>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</si>
  <si>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</si>
  <si>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</si>
  <si>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</si>
  <si>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</si>
  <si>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</si>
  <si>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</si>
  <si>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</si>
  <si>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</si>
  <si>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</si>
  <si>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</si>
  <si>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</si>
  <si>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</si>
  <si>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</si>
  <si>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</si>
  <si>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</si>
  <si>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</si>
  <si>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</si>
  <si>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</si>
  <si>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</si>
  <si>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</si>
  <si>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</si>
  <si>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</si>
  <si>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</si>
  <si>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</si>
  <si>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</si>
  <si>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</si>
  <si>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</si>
  <si>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</si>
  <si>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</si>
  <si>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</si>
  <si>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</si>
  <si>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</si>
  <si>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</si>
  <si>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</si>
  <si>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</si>
  <si>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</si>
  <si>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</si>
  <si>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</si>
  <si>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</si>
  <si>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</si>
  <si>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</si>
  <si>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</si>
  <si>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</si>
  <si>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</si>
  <si>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</si>
  <si>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</si>
  <si>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</si>
  <si>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</si>
  <si>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</si>
  <si>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</si>
  <si>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</si>
  <si>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</si>
  <si>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</si>
  <si>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</si>
  <si>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</si>
  <si>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</si>
  <si>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</si>
  <si>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</si>
  <si>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</si>
  <si>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</si>
  <si>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</si>
  <si>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</si>
  <si>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</si>
  <si>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</si>
  <si>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</si>
  <si>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</si>
  <si>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</si>
  <si>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</si>
  <si>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</si>
  <si>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</si>
  <si>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</si>
  <si>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</si>
  <si>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</si>
  <si>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</si>
  <si>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</si>
  <si>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</si>
  <si>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</si>
  <si>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</si>
  <si>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</si>
  <si>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</si>
  <si>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</si>
  <si>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</si>
  <si>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</si>
  <si>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</si>
  <si>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</si>
  <si>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</si>
  <si>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</si>
  <si>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</si>
  <si>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</si>
  <si>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</si>
  <si>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</si>
  <si>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</si>
  <si>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</si>
  <si>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</si>
  <si>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</si>
  <si>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</si>
  <si>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</si>
  <si>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</si>
  <si>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</si>
  <si>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</si>
  <si>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</si>
  <si>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</si>
  <si>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</si>
  <si>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</si>
  <si>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</si>
  <si>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</si>
  <si>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</si>
  <si>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</si>
  <si>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</si>
  <si>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</si>
  <si>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</si>
  <si>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</si>
  <si>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</si>
  <si>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</si>
  <si>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</si>
  <si>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</si>
  <si>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</si>
  <si>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</si>
  <si>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</si>
  <si>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</si>
  <si>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</si>
  <si>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</si>
  <si>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</si>
  <si>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</si>
  <si>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</si>
  <si>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</si>
  <si>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</si>
  <si>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</si>
  <si>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</si>
  <si>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</si>
  <si>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</si>
  <si>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</si>
  <si>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</si>
  <si>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</si>
  <si>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</si>
  <si>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</si>
  <si>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</si>
  <si>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Income Verification Match</t>
  </si>
  <si>
    <t>EPW Write-Outs (COLA, PP, etc.)</t>
  </si>
  <si>
    <t>EPW</t>
  </si>
  <si>
    <t>Cost of Living Adjustments</t>
  </si>
  <si>
    <t>Non-entitlement reviews</t>
  </si>
  <si>
    <t xml:space="preserve">Congressional correspondence </t>
  </si>
  <si>
    <t>Internal quality reviews</t>
  </si>
  <si>
    <t>Burial</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</si>
  <si>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</si>
  <si>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</si>
  <si>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</si>
  <si>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</si>
  <si>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</si>
  <si>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</si>
  <si>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</si>
  <si>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</si>
  <si>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</si>
  <si>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</si>
  <si>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</si>
  <si>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</si>
  <si>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</si>
  <si>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</si>
  <si>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</si>
  <si>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</si>
  <si>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</si>
  <si>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</si>
  <si>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</si>
  <si>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</si>
  <si>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</si>
  <si>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</si>
  <si>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</si>
  <si>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</si>
  <si>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</si>
  <si>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</si>
  <si>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</si>
  <si>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</si>
  <si>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</si>
  <si>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</si>
  <si>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</si>
  <si>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</si>
  <si>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</si>
  <si>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</si>
  <si>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</si>
  <si>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</si>
  <si>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</si>
  <si>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</si>
  <si>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Pre-decisional hearings</t>
  </si>
  <si>
    <t xml:space="preserve">Correspondence </t>
  </si>
  <si>
    <t>Congressional correspondence</t>
  </si>
  <si>
    <t>Freedom of Information Act (FOIA) requests</t>
  </si>
  <si>
    <t>Review, including quality assurance</t>
  </si>
  <si>
    <t>Correction of errors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</si>
  <si>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</si>
  <si>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</si>
  <si>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</si>
  <si>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</si>
  <si>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</si>
  <si>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</si>
  <si>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</si>
  <si>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</si>
  <si>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</si>
  <si>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</si>
  <si>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</si>
  <si>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</si>
  <si>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</si>
  <si>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</si>
  <si>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</si>
  <si>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</si>
  <si>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</si>
  <si>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</si>
  <si>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</si>
  <si>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</si>
  <si>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</si>
  <si>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</si>
  <si>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</si>
  <si>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</si>
  <si>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</si>
  <si>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</si>
  <si>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</si>
  <si>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</si>
  <si>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</si>
  <si>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</si>
  <si>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</si>
  <si>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</si>
  <si>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</si>
  <si>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</si>
  <si>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</si>
  <si>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</si>
  <si>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</si>
  <si>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</si>
  <si>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</si>
  <si>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</si>
  <si>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</si>
  <si>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</si>
  <si>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</si>
  <si>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</si>
  <si>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</si>
  <si>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</si>
  <si>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</si>
  <si>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</si>
  <si>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</si>
  <si>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</si>
  <si>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</si>
  <si>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</si>
  <si>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</si>
  <si>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</si>
  <si>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</si>
  <si>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</si>
  <si>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</si>
  <si>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</si>
  <si>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</si>
  <si>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</si>
  <si>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</si>
  <si>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</si>
  <si>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</si>
  <si>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</si>
  <si>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</si>
  <si>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</si>
  <si>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</si>
  <si>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</si>
  <si>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</si>
  <si>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</si>
  <si>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</si>
  <si>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</si>
  <si>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</si>
  <si>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</si>
  <si>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</si>
  <si>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</si>
  <si>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</si>
  <si>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</si>
  <si>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</si>
  <si>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</si>
  <si>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</si>
  <si>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</si>
  <si>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</si>
  <si>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</si>
  <si>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</si>
  <si>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</si>
  <si>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</si>
  <si>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</si>
  <si>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</si>
  <si>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</si>
  <si>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</si>
  <si>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</si>
  <si>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</si>
  <si>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</si>
  <si>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</si>
  <si>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</si>
  <si>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</si>
  <si>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</si>
  <si>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</si>
  <si>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</si>
  <si>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</si>
  <si>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</si>
  <si>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Note:  Double-click the above icon to open the SOP for the main MMWL report.</t>
  </si>
  <si>
    <t xml:space="preserve">EP680 </t>
  </si>
  <si>
    <t>EP 681</t>
  </si>
  <si>
    <t>EP 687</t>
  </si>
  <si>
    <t xml:space="preserve">* Revised to more accurately categorize the Agent Orange presumptive workload.  </t>
  </si>
  <si>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</si>
  <si>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</si>
  <si>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</si>
  <si>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</si>
  <si>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</si>
  <si>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</si>
  <si>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</si>
  <si>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</si>
  <si>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t xml:space="preserve"> Pending over 125 days</t>
  </si>
  <si>
    <t>(095, 010, 110)+(140, 410)+(020,320,420)+(681+687+ 405+409)</t>
  </si>
  <si>
    <t xml:space="preserve">VSC and AMC total (Cell P11) + PMCs (Cell P76) </t>
  </si>
  <si>
    <t xml:space="preserve">Report Date:    </t>
  </si>
  <si>
    <t>314, 680, 682, 684,685, 690, 690 grp (less 696, 697)</t>
  </si>
  <si>
    <t>`</t>
  </si>
  <si>
    <t>135 (at PMC), 137, 150, 155, 297, 607</t>
  </si>
  <si>
    <t>010 s</t>
  </si>
  <si>
    <t>110 s</t>
  </si>
  <si>
    <t>140 s</t>
  </si>
  <si>
    <t>020 s</t>
  </si>
  <si>
    <t>320 s</t>
  </si>
  <si>
    <t>130 g</t>
  </si>
  <si>
    <t>290 g</t>
  </si>
  <si>
    <t>310 g</t>
  </si>
  <si>
    <t>600 s</t>
  </si>
  <si>
    <t>690 g</t>
  </si>
  <si>
    <t>400 s</t>
  </si>
  <si>
    <t>500 s</t>
  </si>
  <si>
    <t>930 s</t>
  </si>
  <si>
    <t>960 s</t>
  </si>
  <si>
    <t>120 s</t>
  </si>
  <si>
    <t>180 s</t>
  </si>
  <si>
    <t>190 s</t>
  </si>
  <si>
    <r>
      <t xml:space="preserve">Removed </t>
    </r>
    <r>
      <rPr>
        <b/>
        <u val="single"/>
        <strike/>
        <sz val="8"/>
        <color indexed="10"/>
        <rFont val="Arial"/>
        <family val="2"/>
      </rPr>
      <t>050</t>
    </r>
  </si>
  <si>
    <t>150 g</t>
  </si>
  <si>
    <t>160 G</t>
  </si>
  <si>
    <t>405 </t>
  </si>
  <si>
    <t>409 </t>
  </si>
  <si>
    <t>Check:  Should match total in cell D105 of Transformation sheet</t>
  </si>
  <si>
    <t>Press Once</t>
  </si>
  <si>
    <t>Comp_Inv_Entitlement Pending</t>
  </si>
  <si>
    <t>STN_NAME</t>
  </si>
  <si>
    <t>Number per EP</t>
  </si>
  <si>
    <t>Albuquerque</t>
  </si>
  <si>
    <t>AMC</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</si>
  <si>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</si>
  <si>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</si>
  <si>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</si>
  <si>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</si>
  <si>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</si>
  <si>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</si>
  <si>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</si>
  <si>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</si>
  <si>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</si>
  <si>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</si>
  <si>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</si>
  <si>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</si>
  <si>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</si>
  <si>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</si>
  <si>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</si>
  <si>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</si>
  <si>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</si>
  <si>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</si>
  <si>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</si>
  <si>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</si>
  <si>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</si>
  <si>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</si>
  <si>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</si>
  <si>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</si>
  <si>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</si>
  <si>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</si>
  <si>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</si>
  <si>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</si>
  <si>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</si>
  <si>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</si>
  <si>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</si>
  <si>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</si>
  <si>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</si>
  <si>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</si>
  <si>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</si>
  <si>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</si>
  <si>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</si>
  <si>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</si>
  <si>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</si>
  <si>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</si>
  <si>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</si>
  <si>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</si>
  <si>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</si>
  <si>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</si>
  <si>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</si>
  <si>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</si>
  <si>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</si>
  <si>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</si>
  <si>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</si>
  <si>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</si>
  <si>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Washington CO</t>
  </si>
  <si>
    <t>White River J.</t>
  </si>
  <si>
    <t>Wichita</t>
  </si>
  <si>
    <t>Wilmington</t>
  </si>
  <si>
    <t>Winston-Salem</t>
  </si>
  <si>
    <t>USA (VSC's)</t>
  </si>
  <si>
    <t>Rating EP Group</t>
  </si>
  <si>
    <t>410_Spina_bifida</t>
  </si>
  <si>
    <t>420_Spina_bifida</t>
  </si>
  <si>
    <t>450 Spina bifida</t>
  </si>
  <si>
    <t>450_Spina_bifida</t>
  </si>
  <si>
    <t>RO</t>
  </si>
  <si>
    <t>Comp_Inv_Entitlement_Pend&gt;125 Days</t>
  </si>
  <si>
    <t>Rating Ent&gt;125 Days</t>
  </si>
  <si>
    <t>Other  (in transit)</t>
  </si>
  <si>
    <t>Denver incl Spina bifida</t>
  </si>
  <si>
    <t>Comp_Inv_Award_Pending</t>
  </si>
  <si>
    <t>Comp_Inv_Award_Pend&gt;125 Days</t>
  </si>
  <si>
    <t>Transformation Raw Data</t>
  </si>
  <si>
    <t>137_Dependency</t>
  </si>
  <si>
    <t>297_Misc_Determinations</t>
  </si>
  <si>
    <t>405_Agent_Orange</t>
  </si>
  <si>
    <t>407_Correspondence</t>
  </si>
  <si>
    <t>409_Agent_Orange</t>
  </si>
  <si>
    <t>507_Congress_Correspond</t>
  </si>
  <si>
    <t>607_Due_Process</t>
  </si>
  <si>
    <t>681_Agent_Orange</t>
  </si>
  <si>
    <t>687_Agent_Orange</t>
  </si>
  <si>
    <t>COLAs</t>
  </si>
  <si>
    <t>Congress_Correspond</t>
  </si>
  <si>
    <t>Correction_Errors</t>
  </si>
  <si>
    <t>Correspondence</t>
  </si>
  <si>
    <t>Cost_Living</t>
  </si>
  <si>
    <t>Due_Process</t>
  </si>
  <si>
    <t>EVR</t>
  </si>
  <si>
    <t>FOIA</t>
  </si>
  <si>
    <t>Future_Examination</t>
  </si>
  <si>
    <t>Hospital_Adjust</t>
  </si>
  <si>
    <t>Inc_Eval_Addition</t>
  </si>
  <si>
    <t>Income_Adjust</t>
  </si>
  <si>
    <t>Income_Verification</t>
  </si>
  <si>
    <t>Increase</t>
  </si>
  <si>
    <t>Increase_Ent_Hosp</t>
  </si>
  <si>
    <t>Init_7orLess</t>
  </si>
  <si>
    <t>Init_8orMore</t>
  </si>
  <si>
    <t>Initial_Surv_Spouse</t>
  </si>
  <si>
    <t>Initial_Survivor</t>
  </si>
  <si>
    <t>Initial_Veteran</t>
  </si>
  <si>
    <t>Misc_Determinations</t>
  </si>
  <si>
    <t>Non_Entitlement</t>
  </si>
  <si>
    <t>Pre_Decisional</t>
  </si>
  <si>
    <t>Review_Effective</t>
  </si>
  <si>
    <t>Review_Hemo</t>
  </si>
  <si>
    <t>Review_IncQual</t>
  </si>
  <si>
    <t>Review_Misc</t>
  </si>
  <si>
    <t>Review_Radiation</t>
  </si>
  <si>
    <t>SSNV</t>
  </si>
  <si>
    <t>Survivor_Restored_Int</t>
  </si>
  <si>
    <t>Voc_Rehab</t>
  </si>
  <si>
    <t>RMC</t>
  </si>
  <si>
    <t>Comp_Inv_Entitlement</t>
  </si>
  <si>
    <t>Denver Entitlement</t>
  </si>
  <si>
    <t>Denver Entitlement &gt;125</t>
  </si>
  <si>
    <t>PMC Entitlement</t>
  </si>
  <si>
    <t>PMC Entitlement &gt;125</t>
  </si>
  <si>
    <t>Entitlement &gt;125</t>
  </si>
  <si>
    <t>Total Denver Entitlement</t>
  </si>
  <si>
    <t>Total Denver Entitlement &gt;125</t>
  </si>
  <si>
    <t>STA_ID</t>
  </si>
  <si>
    <t>PMC_Award</t>
  </si>
  <si>
    <t>PMC_Award&gt;125</t>
  </si>
  <si>
    <t>Denver 450</t>
  </si>
  <si>
    <t>Denver_450_&gt;125Days</t>
  </si>
  <si>
    <t>450 Over 125</t>
  </si>
  <si>
    <t>RO over 125</t>
  </si>
  <si>
    <t>Award Denver incl Spina bifida</t>
  </si>
  <si>
    <t>CountOfNBR_DAYS_PEND</t>
  </si>
  <si>
    <t>Transformation &gt;125 Days Raw Data</t>
  </si>
  <si>
    <t>Internal_Qual</t>
  </si>
  <si>
    <t>607_Due_process</t>
  </si>
  <si>
    <t>154_Income_Verification</t>
  </si>
  <si>
    <t>135_Hospital</t>
  </si>
  <si>
    <t>135_Hospital_&gt;125</t>
  </si>
  <si>
    <t>Program_Review_Pending</t>
  </si>
  <si>
    <t>Rating_ProgramReview</t>
  </si>
  <si>
    <t>Rating_ProgramReview&gt;125</t>
  </si>
  <si>
    <t>Comp_Inv_Other_Pend&gt;125 Days</t>
  </si>
  <si>
    <t>Comp_Other_Pend</t>
  </si>
  <si>
    <t>Award_Adjustment_Other</t>
  </si>
  <si>
    <t>Other_Pending</t>
  </si>
  <si>
    <t>Comp_Program_Pend</t>
  </si>
  <si>
    <t>Comp_Inv_Program_Pend&gt;125 Days</t>
  </si>
  <si>
    <t>Burial_Pending</t>
  </si>
  <si>
    <t>Rating_Burial</t>
  </si>
  <si>
    <t>PMC_Burial</t>
  </si>
  <si>
    <t>Accrued_Pending</t>
  </si>
  <si>
    <t>GEO_ID</t>
  </si>
  <si>
    <t>Comp_Burial_Pend</t>
  </si>
  <si>
    <t>Comp_Accrued_Pend</t>
  </si>
  <si>
    <t>Award_Adjust_PMC</t>
  </si>
  <si>
    <t>END_PRODUCT_CD</t>
  </si>
  <si>
    <t>Pending Over 125</t>
  </si>
  <si>
    <r>
      <t xml:space="preserve">2 </t>
    </r>
    <r>
      <rPr>
        <sz val="12"/>
        <rFont val="Arial"/>
        <family val="2"/>
      </rPr>
      <t xml:space="preserve">First claim received from surviving spouses, dependent children and dependent parents based upon the Veteran's death due to service-related causes.
</t>
    </r>
    <r>
      <rPr>
        <vertAlign val="superscript"/>
        <sz val="10.8"/>
        <rFont val="Arial"/>
        <family val="2"/>
      </rPr>
      <t>3</t>
    </r>
    <r>
      <rPr>
        <sz val="12"/>
        <rFont val="Arial"/>
        <family val="2"/>
      </rPr>
      <t xml:space="preserve"> As of 11/1/10 Agent Orange presumptives include EP 681, EP 687 and EP 405. As of 12/13/2010 the Agent Orange presumptives claim category include EP 409  </t>
    </r>
  </si>
  <si>
    <r>
      <t xml:space="preserve">1 </t>
    </r>
    <r>
      <rPr>
        <sz val="12"/>
        <rFont val="Arial"/>
        <family val="2"/>
      </rPr>
      <t>First claim filed by a Veteran for benefits (including Voc Rehab memo ratings) based upon the effects of disabilities, diseases, or injuries incurred or aggravated during active military service.</t>
    </r>
  </si>
  <si>
    <t xml:space="preserve">Involves the modification of benefits based upon additional ancillary factors. Such activity usually occurs when a Veteran or survivor is currently entitled and receiving benefits, such as adjudication of dependency issues. </t>
  </si>
  <si>
    <t xml:space="preserve">These actions are not initiated by Veterans or survivors.  All program integrity actions are initiated by internal VBA controls and mandates.  These actions are classified as internal controls necessary to audit, review, and ensure that benefits and entitlements are proper and the intent of laws and regulations is being followed.  </t>
  </si>
  <si>
    <t>Combination of workload received from Veterans, survivors and internal sources that do not have any effect on entitlement, nor do they require any adjustment to monetary benefits.</t>
  </si>
  <si>
    <t>Involve the modification of benefits based upon income changes.</t>
  </si>
  <si>
    <t>Provides honor and assistance with the burial of Veterans through an enhanced burial benefit for those whose post-service death was due to or hastened by a service-connected disability.  The burial program also provides assistence with the burial of Veterans entitled to pension; Veterans who die while under VA care; and Veterans entitled to compensation but who die from other causes.</t>
  </si>
  <si>
    <t xml:space="preserve">Appealed cases include compensation, pension, burial, and accrued benefits and decisions. </t>
  </si>
  <si>
    <t>Reopened or new Agent Orange claims prior to 8/30/10</t>
  </si>
  <si>
    <t>Nehmer review cases based upon new Agent Orange presumptives</t>
  </si>
  <si>
    <t>Reopened or new Agent Orange claims prior to After 9/01/10</t>
  </si>
  <si>
    <t>Agent Orange claims where an interim decision was provided</t>
  </si>
  <si>
    <r>
      <t xml:space="preserve">Agent Orange presumptives </t>
    </r>
    <r>
      <rPr>
        <vertAlign val="superscript"/>
        <sz val="12"/>
        <rFont val="Arial"/>
        <family val="2"/>
      </rPr>
      <t>3</t>
    </r>
  </si>
  <si>
    <t>0</t>
  </si>
  <si>
    <t>As Of July 9, 2012</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</si>
</sst>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s>
  <fonts count="79">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2"/>
    </font>
    <font>
      <b/>
      <sz val="8"/>
      <name val="Tahoma"/>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2"/>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2"/>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b/>
      <u val="single"/>
      <sz val="12"/>
      <name val="Arial"/>
      <family val="2"/>
    </font>
    <font>
      <b/>
      <u val="single"/>
      <sz val="8"/>
      <color indexed="10"/>
      <name val="Arial"/>
      <family val="2"/>
    </font>
    <font>
      <b/>
      <u val="single"/>
      <strike/>
      <sz val="8"/>
      <color indexed="10"/>
      <name val="Arial"/>
      <family val="2"/>
    </font>
    <font>
      <b/>
      <sz val="14"/>
      <color indexed="10"/>
      <name val="Arial"/>
      <family val="2"/>
    </font>
    <font>
      <vertAlign val="superscript"/>
      <sz val="10.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57"/>
        <bgColor indexed="64"/>
      </patternFill>
    </fill>
    <fill>
      <patternFill patternType="solid">
        <fgColor indexed="13"/>
        <bgColor indexed="64"/>
      </patternFill>
    </fill>
    <fill>
      <patternFill patternType="solid">
        <fgColor indexed="41"/>
        <bgColor indexed="64"/>
      </patternFill>
    </fill>
    <fill>
      <patternFill patternType="solid">
        <fgColor indexed="44"/>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style="medium"/>
      <top style="thin"/>
      <bottom style="thin"/>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color indexed="63"/>
      </right>
      <top>
        <color indexed="63"/>
      </top>
      <bottom style="mediu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style="medium"/>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color indexed="63"/>
      </right>
      <top style="medium"/>
      <bottom>
        <color indexed="63"/>
      </bottom>
    </border>
    <border>
      <left style="thin"/>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style="medium"/>
      <bottom style="thin"/>
    </border>
    <border>
      <left style="thin"/>
      <right style="medium"/>
      <top style="thin"/>
      <bottom style="mediu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24"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25"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462">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33" borderId="11" xfId="0" applyFont="1" applyFill="1" applyBorder="1" applyAlignment="1">
      <alignment/>
    </xf>
    <xf numFmtId="0" fontId="0" fillId="0" borderId="10" xfId="0" applyBorder="1" applyAlignment="1">
      <alignment horizontal="center" wrapText="1"/>
    </xf>
    <xf numFmtId="0" fontId="4" fillId="33" borderId="13" xfId="0" applyFont="1" applyFill="1" applyBorder="1" applyAlignment="1">
      <alignment/>
    </xf>
    <xf numFmtId="4" fontId="6" fillId="0" borderId="13" xfId="0" applyNumberFormat="1" applyFont="1" applyFill="1" applyBorder="1" applyAlignment="1">
      <alignment vertical="center" wrapText="1"/>
    </xf>
    <xf numFmtId="0" fontId="0" fillId="0" borderId="13"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0" xfId="0" applyFill="1" applyBorder="1" applyAlignment="1">
      <alignment horizontal="center" wrapText="1"/>
    </xf>
    <xf numFmtId="0" fontId="0" fillId="0" borderId="13" xfId="0" applyFill="1" applyBorder="1" applyAlignment="1">
      <alignment horizontal="center" wrapText="1"/>
    </xf>
    <xf numFmtId="174" fontId="0" fillId="0" borderId="0" xfId="60" applyNumberFormat="1" applyFont="1" applyAlignment="1">
      <alignment/>
    </xf>
    <xf numFmtId="4" fontId="3" fillId="0" borderId="14" xfId="0" applyNumberFormat="1" applyFont="1" applyFill="1" applyBorder="1" applyAlignment="1">
      <alignment/>
    </xf>
    <xf numFmtId="3" fontId="0" fillId="0" borderId="13" xfId="0" applyNumberFormat="1" applyBorder="1" applyAlignment="1">
      <alignment/>
    </xf>
    <xf numFmtId="173" fontId="0" fillId="0" borderId="13" xfId="0" applyNumberFormat="1" applyBorder="1" applyAlignment="1">
      <alignment/>
    </xf>
    <xf numFmtId="174" fontId="0" fillId="0" borderId="13" xfId="60" applyNumberFormat="1" applyFont="1" applyBorder="1" applyAlignment="1">
      <alignment/>
    </xf>
    <xf numFmtId="173" fontId="0" fillId="0" borderId="0" xfId="0" applyNumberFormat="1" applyAlignment="1">
      <alignment/>
    </xf>
    <xf numFmtId="173" fontId="0" fillId="0" borderId="13" xfId="42" applyNumberFormat="1" applyFont="1" applyBorder="1" applyAlignment="1">
      <alignment/>
    </xf>
    <xf numFmtId="174" fontId="0" fillId="0" borderId="15" xfId="60" applyNumberFormat="1" applyFont="1" applyBorder="1" applyAlignment="1">
      <alignment/>
    </xf>
    <xf numFmtId="3" fontId="0" fillId="0" borderId="15" xfId="0" applyNumberFormat="1" applyBorder="1" applyAlignment="1">
      <alignment/>
    </xf>
    <xf numFmtId="174" fontId="0" fillId="33" borderId="0" xfId="60" applyNumberFormat="1" applyFont="1" applyFill="1" applyAlignment="1">
      <alignment/>
    </xf>
    <xf numFmtId="3" fontId="0" fillId="33" borderId="0" xfId="0" applyNumberFormat="1" applyFill="1" applyAlignment="1">
      <alignment/>
    </xf>
    <xf numFmtId="0" fontId="3" fillId="0" borderId="0" xfId="0" applyFont="1" applyBorder="1" applyAlignment="1">
      <alignment horizontal="center"/>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4" fontId="4" fillId="0" borderId="10" xfId="0" applyNumberFormat="1" applyFont="1" applyFill="1" applyBorder="1" applyAlignment="1">
      <alignment/>
    </xf>
    <xf numFmtId="173" fontId="3" fillId="0" borderId="10" xfId="42" applyNumberFormat="1" applyFont="1" applyBorder="1" applyAlignment="1">
      <alignment horizontal="center"/>
    </xf>
    <xf numFmtId="173" fontId="3" fillId="0" borderId="11" xfId="42" applyNumberFormat="1" applyFont="1" applyBorder="1" applyAlignment="1">
      <alignment horizontal="center"/>
    </xf>
    <xf numFmtId="174" fontId="3" fillId="0" borderId="12" xfId="60" applyNumberFormat="1" applyFont="1" applyBorder="1" applyAlignment="1">
      <alignment horizontal="center"/>
    </xf>
    <xf numFmtId="0" fontId="3" fillId="0" borderId="0" xfId="0" applyFont="1" applyBorder="1" applyAlignment="1">
      <alignment wrapText="1"/>
    </xf>
    <xf numFmtId="4" fontId="6" fillId="33" borderId="15" xfId="0" applyNumberFormat="1" applyFont="1" applyFill="1" applyBorder="1" applyAlignment="1">
      <alignment vertical="center" wrapText="1"/>
    </xf>
    <xf numFmtId="174" fontId="0" fillId="33" borderId="15" xfId="60" applyNumberFormat="1" applyFont="1" applyFill="1" applyBorder="1" applyAlignment="1">
      <alignment/>
    </xf>
    <xf numFmtId="3" fontId="0" fillId="33" borderId="15" xfId="0" applyNumberFormat="1" applyFill="1" applyBorder="1" applyAlignment="1">
      <alignment/>
    </xf>
    <xf numFmtId="173" fontId="0" fillId="0" borderId="13" xfId="0" applyNumberFormat="1" applyBorder="1" applyAlignment="1">
      <alignment horizontal="center"/>
    </xf>
    <xf numFmtId="0" fontId="10" fillId="34" borderId="0" xfId="0" applyFont="1" applyFill="1" applyBorder="1" applyAlignment="1">
      <alignment vertical="center" wrapText="1"/>
    </xf>
    <xf numFmtId="0" fontId="10" fillId="34" borderId="18" xfId="0" applyFont="1" applyFill="1" applyBorder="1" applyAlignment="1">
      <alignment vertical="center" wrapText="1"/>
    </xf>
    <xf numFmtId="0" fontId="11" fillId="34" borderId="18" xfId="0" applyFont="1" applyFill="1" applyBorder="1" applyAlignment="1">
      <alignment vertical="center" wrapText="1"/>
    </xf>
    <xf numFmtId="0" fontId="16" fillId="34" borderId="18" xfId="0" applyFont="1" applyFill="1" applyBorder="1" applyAlignment="1">
      <alignment vertical="center" wrapText="1"/>
    </xf>
    <xf numFmtId="0" fontId="17" fillId="34" borderId="0" xfId="0" applyFont="1" applyFill="1" applyBorder="1" applyAlignment="1">
      <alignment horizontal="right" vertical="center" wrapText="1"/>
    </xf>
    <xf numFmtId="0" fontId="9" fillId="34" borderId="0" xfId="0" applyFont="1" applyFill="1" applyBorder="1" applyAlignment="1">
      <alignment horizontal="right" vertical="center" wrapText="1"/>
    </xf>
    <xf numFmtId="3" fontId="17" fillId="33" borderId="15" xfId="42" applyNumberFormat="1" applyFont="1" applyFill="1" applyBorder="1" applyAlignment="1">
      <alignment horizontal="center" vertical="center" wrapText="1"/>
    </xf>
    <xf numFmtId="3" fontId="17" fillId="34"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33" borderId="19" xfId="42" applyNumberFormat="1" applyFont="1" applyFill="1" applyBorder="1" applyAlignment="1">
      <alignment horizontal="center" vertical="center" wrapText="1"/>
    </xf>
    <xf numFmtId="3" fontId="17" fillId="33" borderId="14" xfId="42" applyNumberFormat="1" applyFont="1" applyFill="1" applyBorder="1" applyAlignment="1">
      <alignment horizontal="center" vertical="center" wrapText="1"/>
    </xf>
    <xf numFmtId="0" fontId="10" fillId="34" borderId="0" xfId="0" applyFont="1" applyFill="1" applyBorder="1" applyAlignment="1">
      <alignment/>
    </xf>
    <xf numFmtId="0" fontId="17" fillId="34" borderId="0" xfId="0" applyFont="1" applyFill="1" applyBorder="1" applyAlignment="1">
      <alignment horizontal="center" vertical="center" wrapText="1"/>
    </xf>
    <xf numFmtId="174" fontId="9" fillId="34" borderId="0" xfId="60" applyNumberFormat="1" applyFont="1" applyFill="1" applyBorder="1" applyAlignment="1">
      <alignment horizontal="center" vertical="center" wrapText="1"/>
    </xf>
    <xf numFmtId="174" fontId="18" fillId="34" borderId="0" xfId="60" applyNumberFormat="1" applyFont="1" applyFill="1" applyBorder="1" applyAlignment="1">
      <alignment horizontal="center" vertical="center" wrapText="1"/>
    </xf>
    <xf numFmtId="3" fontId="9" fillId="34" borderId="0" xfId="0" applyNumberFormat="1" applyFont="1" applyFill="1" applyBorder="1" applyAlignment="1">
      <alignment horizontal="center" vertical="center" wrapText="1"/>
    </xf>
    <xf numFmtId="3" fontId="18" fillId="34"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33" borderId="11" xfId="0" applyFont="1" applyFill="1" applyBorder="1" applyAlignment="1">
      <alignment horizontal="center"/>
    </xf>
    <xf numFmtId="0" fontId="8" fillId="33" borderId="12" xfId="0" applyFont="1" applyFill="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vertical="center" wrapText="1"/>
    </xf>
    <xf numFmtId="4" fontId="8" fillId="0" borderId="10" xfId="0" applyNumberFormat="1" applyFont="1" applyFill="1" applyBorder="1" applyAlignment="1">
      <alignment/>
    </xf>
    <xf numFmtId="173" fontId="0" fillId="0" borderId="10" xfId="42" applyNumberFormat="1" applyFont="1" applyBorder="1" applyAlignment="1">
      <alignment horizontal="center"/>
    </xf>
    <xf numFmtId="174" fontId="0" fillId="0" borderId="13" xfId="60" applyNumberFormat="1" applyFont="1" applyBorder="1" applyAlignment="1">
      <alignment horizontal="center"/>
    </xf>
    <xf numFmtId="0" fontId="8" fillId="33" borderId="13" xfId="0" applyFont="1" applyFill="1" applyBorder="1" applyAlignment="1">
      <alignment horizontal="center"/>
    </xf>
    <xf numFmtId="4" fontId="0" fillId="0" borderId="0" xfId="0" applyNumberFormat="1" applyFont="1" applyFill="1" applyBorder="1" applyAlignment="1">
      <alignment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vertical="center" wrapText="1"/>
    </xf>
    <xf numFmtId="4" fontId="2" fillId="0" borderId="13" xfId="0" applyNumberFormat="1" applyFont="1" applyFill="1" applyBorder="1" applyAlignment="1">
      <alignment vertical="center" wrapText="1"/>
    </xf>
    <xf numFmtId="174" fontId="0" fillId="0" borderId="20" xfId="60" applyNumberFormat="1" applyFont="1" applyBorder="1" applyAlignment="1">
      <alignment horizontal="right"/>
    </xf>
    <xf numFmtId="4" fontId="2" fillId="0" borderId="21" xfId="0" applyNumberFormat="1" applyFont="1" applyFill="1" applyBorder="1" applyAlignment="1">
      <alignment vertical="center" wrapText="1"/>
    </xf>
    <xf numFmtId="173" fontId="0" fillId="0" borderId="16" xfId="42" applyNumberFormat="1" applyFont="1" applyFill="1" applyBorder="1" applyAlignment="1">
      <alignment horizontal="center"/>
    </xf>
    <xf numFmtId="174" fontId="0" fillId="0" borderId="16" xfId="60" applyNumberFormat="1" applyFont="1" applyFill="1" applyBorder="1" applyAlignment="1">
      <alignment horizontal="right"/>
    </xf>
    <xf numFmtId="4" fontId="1" fillId="0" borderId="16" xfId="0" applyNumberFormat="1" applyFont="1" applyFill="1" applyBorder="1" applyAlignment="1">
      <alignment vertical="center" wrapText="1"/>
    </xf>
    <xf numFmtId="173" fontId="0" fillId="0" borderId="16" xfId="42" applyNumberFormat="1" applyFont="1" applyBorder="1" applyAlignment="1">
      <alignment horizontal="center"/>
    </xf>
    <xf numFmtId="174" fontId="0" fillId="0" borderId="16" xfId="60" applyNumberFormat="1" applyFont="1" applyBorder="1" applyAlignment="1">
      <alignment horizontal="right"/>
    </xf>
    <xf numFmtId="173" fontId="0" fillId="0" borderId="20" xfId="42" applyNumberFormat="1" applyFont="1" applyBorder="1" applyAlignment="1">
      <alignment horizontal="center"/>
    </xf>
    <xf numFmtId="4" fontId="1" fillId="0" borderId="20"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16" xfId="0" applyNumberFormat="1" applyFont="1" applyFill="1" applyBorder="1" applyAlignment="1">
      <alignment horizontal="left" vertical="center" wrapText="1"/>
    </xf>
    <xf numFmtId="0" fontId="0" fillId="0" borderId="0" xfId="0" applyFont="1" applyFill="1" applyBorder="1" applyAlignment="1">
      <alignment/>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wrapText="1"/>
    </xf>
    <xf numFmtId="0" fontId="0" fillId="0" borderId="13" xfId="0" applyFont="1" applyFill="1" applyBorder="1" applyAlignment="1">
      <alignment horizontal="center" wrapText="1"/>
    </xf>
    <xf numFmtId="173" fontId="0" fillId="0" borderId="13" xfId="42" applyNumberFormat="1" applyFont="1" applyBorder="1" applyAlignment="1">
      <alignment/>
    </xf>
    <xf numFmtId="174" fontId="0" fillId="0" borderId="13" xfId="60" applyNumberFormat="1" applyFont="1" applyBorder="1" applyAlignment="1">
      <alignment/>
    </xf>
    <xf numFmtId="4" fontId="0" fillId="0" borderId="22" xfId="0" applyNumberFormat="1" applyFont="1" applyFill="1" applyBorder="1" applyAlignment="1">
      <alignment/>
    </xf>
    <xf numFmtId="0" fontId="0" fillId="0" borderId="17" xfId="0" applyFont="1" applyBorder="1" applyAlignment="1">
      <alignment/>
    </xf>
    <xf numFmtId="0" fontId="0" fillId="0" borderId="0" xfId="0" applyFont="1" applyAlignment="1">
      <alignment/>
    </xf>
    <xf numFmtId="4" fontId="0" fillId="0" borderId="14" xfId="0" applyNumberFormat="1" applyFont="1" applyFill="1" applyBorder="1" applyAlignment="1">
      <alignment/>
    </xf>
    <xf numFmtId="173" fontId="0" fillId="0" borderId="13" xfId="42" applyNumberFormat="1" applyFont="1" applyBorder="1" applyAlignment="1">
      <alignment horizontal="right"/>
    </xf>
    <xf numFmtId="173" fontId="0" fillId="0" borderId="0" xfId="0" applyNumberFormat="1" applyFont="1" applyAlignment="1">
      <alignment/>
    </xf>
    <xf numFmtId="0" fontId="21" fillId="34" borderId="0" xfId="0" applyFont="1" applyFill="1" applyBorder="1" applyAlignment="1">
      <alignment vertical="center" wrapText="1"/>
    </xf>
    <xf numFmtId="0" fontId="21" fillId="34" borderId="0" xfId="0" applyFont="1" applyFill="1" applyBorder="1" applyAlignment="1">
      <alignment horizontal="left" vertical="center" wrapText="1"/>
    </xf>
    <xf numFmtId="0" fontId="9" fillId="34"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4" borderId="0" xfId="0" applyFont="1" applyFill="1" applyBorder="1" applyAlignment="1">
      <alignment horizontal="left" vertical="center" wrapText="1"/>
    </xf>
    <xf numFmtId="0" fontId="22" fillId="34" borderId="23" xfId="0" applyFont="1" applyFill="1" applyBorder="1" applyAlignment="1">
      <alignment vertical="center" wrapText="1"/>
    </xf>
    <xf numFmtId="0" fontId="9" fillId="33" borderId="15" xfId="0" applyFont="1" applyFill="1" applyBorder="1" applyAlignment="1">
      <alignment horizontal="center" vertical="center" wrapText="1"/>
    </xf>
    <xf numFmtId="0" fontId="22" fillId="34" borderId="0" xfId="0" applyFont="1" applyFill="1" applyBorder="1" applyAlignment="1">
      <alignment vertical="center" wrapText="1"/>
    </xf>
    <xf numFmtId="0" fontId="21" fillId="33" borderId="24" xfId="0" applyFont="1" applyFill="1" applyBorder="1" applyAlignment="1">
      <alignment horizontal="left" vertical="center" wrapText="1"/>
    </xf>
    <xf numFmtId="0" fontId="22" fillId="0" borderId="0" xfId="0" applyFont="1" applyFill="1" applyBorder="1" applyAlignment="1">
      <alignment vertical="center" wrapText="1"/>
    </xf>
    <xf numFmtId="49" fontId="21" fillId="33" borderId="18" xfId="0" applyNumberFormat="1" applyFont="1" applyFill="1" applyBorder="1" applyAlignment="1">
      <alignment horizontal="left" vertical="center" wrapText="1"/>
    </xf>
    <xf numFmtId="0" fontId="21" fillId="33" borderId="18" xfId="0" applyFont="1" applyFill="1" applyBorder="1" applyAlignment="1">
      <alignment horizontal="left" vertical="center" wrapText="1"/>
    </xf>
    <xf numFmtId="0" fontId="21" fillId="34" borderId="23" xfId="0" applyFont="1" applyFill="1" applyBorder="1" applyAlignment="1">
      <alignment horizontal="left" vertical="center" wrapText="1"/>
    </xf>
    <xf numFmtId="0" fontId="21" fillId="33" borderId="25"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57">
      <alignment/>
      <protection/>
    </xf>
    <xf numFmtId="0" fontId="26" fillId="0" borderId="0" xfId="57" applyFont="1">
      <alignment/>
      <protection/>
    </xf>
    <xf numFmtId="0" fontId="0" fillId="0" borderId="0" xfId="57" applyAlignment="1">
      <alignment horizontal="right"/>
      <protection/>
    </xf>
    <xf numFmtId="14" fontId="27" fillId="0" borderId="0" xfId="57" applyNumberFormat="1" applyFont="1">
      <alignment/>
      <protection/>
    </xf>
    <xf numFmtId="14" fontId="0" fillId="0" borderId="0" xfId="57" applyNumberFormat="1">
      <alignment/>
      <protection/>
    </xf>
    <xf numFmtId="0" fontId="0" fillId="35" borderId="17" xfId="0" applyFill="1" applyBorder="1" applyAlignment="1">
      <alignment/>
    </xf>
    <xf numFmtId="3" fontId="29" fillId="33" borderId="19" xfId="42" applyNumberFormat="1" applyFont="1" applyFill="1" applyBorder="1" applyAlignment="1">
      <alignment horizontal="center" vertical="center" wrapText="1"/>
    </xf>
    <xf numFmtId="3" fontId="29" fillId="33" borderId="13" xfId="42" applyNumberFormat="1" applyFont="1" applyFill="1" applyBorder="1" applyAlignment="1">
      <alignment horizontal="center" vertical="center" wrapText="1"/>
    </xf>
    <xf numFmtId="174" fontId="29" fillId="33" borderId="19" xfId="60" applyNumberFormat="1" applyFont="1" applyFill="1" applyBorder="1" applyAlignment="1">
      <alignment horizontal="center" vertical="center" wrapText="1"/>
    </xf>
    <xf numFmtId="3" fontId="30" fillId="33" borderId="17" xfId="42" applyNumberFormat="1" applyFont="1" applyFill="1" applyBorder="1" applyAlignment="1">
      <alignment horizontal="center" vertical="center" wrapText="1"/>
    </xf>
    <xf numFmtId="3" fontId="30" fillId="33" borderId="22" xfId="42" applyNumberFormat="1" applyFont="1" applyFill="1" applyBorder="1" applyAlignment="1">
      <alignment horizontal="center" vertical="center" wrapText="1"/>
    </xf>
    <xf numFmtId="174" fontId="30" fillId="33" borderId="0" xfId="60" applyNumberFormat="1" applyFont="1" applyFill="1" applyBorder="1" applyAlignment="1">
      <alignment horizontal="center" vertical="center" wrapText="1"/>
    </xf>
    <xf numFmtId="174" fontId="29" fillId="33" borderId="15" xfId="60" applyNumberFormat="1" applyFont="1" applyFill="1" applyBorder="1" applyAlignment="1">
      <alignment horizontal="center" vertical="center" wrapText="1"/>
    </xf>
    <xf numFmtId="3" fontId="29" fillId="33" borderId="14" xfId="42" applyNumberFormat="1" applyFont="1" applyFill="1" applyBorder="1" applyAlignment="1">
      <alignment horizontal="center" vertical="center" wrapText="1"/>
    </xf>
    <xf numFmtId="3" fontId="29" fillId="33" borderId="26" xfId="0" applyNumberFormat="1" applyFont="1" applyFill="1" applyBorder="1" applyAlignment="1">
      <alignment horizontal="center" vertical="center" wrapText="1"/>
    </xf>
    <xf numFmtId="0" fontId="22" fillId="34" borderId="24"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31" fillId="0" borderId="0" xfId="57" applyFont="1" applyFill="1">
      <alignment/>
      <protection/>
    </xf>
    <xf numFmtId="0" fontId="26" fillId="0" borderId="0" xfId="57" applyFont="1" applyAlignment="1">
      <alignment horizontal="right"/>
      <protection/>
    </xf>
    <xf numFmtId="4" fontId="1" fillId="0" borderId="27" xfId="0" applyNumberFormat="1" applyFont="1" applyFill="1" applyBorder="1" applyAlignment="1">
      <alignment vertical="center" wrapText="1"/>
    </xf>
    <xf numFmtId="4" fontId="0" fillId="0" borderId="14" xfId="0" applyNumberFormat="1" applyFont="1" applyFill="1" applyBorder="1" applyAlignment="1">
      <alignment vertical="center" wrapText="1"/>
    </xf>
    <xf numFmtId="4" fontId="0" fillId="0" borderId="27" xfId="0" applyNumberFormat="1" applyFont="1" applyFill="1" applyBorder="1" applyAlignment="1">
      <alignment/>
    </xf>
    <xf numFmtId="0" fontId="0" fillId="0" borderId="11" xfId="0" applyFont="1" applyFill="1" applyBorder="1" applyAlignment="1">
      <alignment wrapText="1"/>
    </xf>
    <xf numFmtId="0" fontId="27" fillId="0" borderId="0" xfId="57" applyFont="1" applyBorder="1" applyAlignment="1">
      <alignment/>
      <protection/>
    </xf>
    <xf numFmtId="0" fontId="28" fillId="0" borderId="27" xfId="0" applyFont="1" applyBorder="1" applyAlignment="1">
      <alignment wrapText="1"/>
    </xf>
    <xf numFmtId="0" fontId="0" fillId="0" borderId="22" xfId="0" applyBorder="1" applyAlignment="1">
      <alignment/>
    </xf>
    <xf numFmtId="0" fontId="0" fillId="35" borderId="22" xfId="0" applyFill="1" applyBorder="1" applyAlignment="1">
      <alignment/>
    </xf>
    <xf numFmtId="0" fontId="0" fillId="35" borderId="0" xfId="0" applyFill="1" applyBorder="1" applyAlignment="1">
      <alignment/>
    </xf>
    <xf numFmtId="0" fontId="0" fillId="0" borderId="14" xfId="0" applyBorder="1" applyAlignment="1">
      <alignment/>
    </xf>
    <xf numFmtId="0" fontId="32" fillId="0" borderId="28" xfId="0" applyFont="1" applyBorder="1" applyAlignment="1">
      <alignment horizontal="center"/>
    </xf>
    <xf numFmtId="0" fontId="32" fillId="0" borderId="29" xfId="0" applyFont="1" applyBorder="1" applyAlignment="1">
      <alignment horizontal="center"/>
    </xf>
    <xf numFmtId="0" fontId="32" fillId="0" borderId="30" xfId="0" applyFont="1" applyBorder="1" applyAlignment="1">
      <alignment horizontal="center"/>
    </xf>
    <xf numFmtId="0" fontId="25" fillId="0" borderId="0" xfId="53" applyAlignment="1" applyProtection="1">
      <alignment/>
      <protection/>
    </xf>
    <xf numFmtId="0" fontId="8" fillId="0" borderId="0" xfId="57" applyFont="1" applyBorder="1" applyAlignment="1">
      <alignment horizontal="center" wrapText="1"/>
      <protection/>
    </xf>
    <xf numFmtId="0" fontId="0" fillId="0" borderId="0" xfId="57" applyAlignment="1">
      <alignment wrapText="1"/>
      <protection/>
    </xf>
    <xf numFmtId="0" fontId="0" fillId="35" borderId="22" xfId="0" applyFill="1" applyBorder="1" applyAlignment="1">
      <alignment wrapText="1"/>
    </xf>
    <xf numFmtId="0" fontId="0" fillId="35" borderId="0" xfId="0" applyFill="1" applyBorder="1" applyAlignment="1">
      <alignment wrapText="1"/>
    </xf>
    <xf numFmtId="0" fontId="0" fillId="35" borderId="17" xfId="0" applyFill="1" applyBorder="1" applyAlignment="1">
      <alignment wrapText="1"/>
    </xf>
    <xf numFmtId="0" fontId="10" fillId="34" borderId="24" xfId="0" applyFont="1" applyFill="1" applyBorder="1" applyAlignment="1">
      <alignment horizontal="left" vertical="center" wrapText="1"/>
    </xf>
    <xf numFmtId="0" fontId="0" fillId="34" borderId="31"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8" fillId="34" borderId="33" xfId="0" applyFont="1" applyFill="1" applyBorder="1" applyAlignment="1">
      <alignment horizontal="center" vertical="center" wrapText="1"/>
    </xf>
    <xf numFmtId="0" fontId="29" fillId="33" borderId="13"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29" fillId="33" borderId="36" xfId="0" applyFont="1" applyFill="1" applyBorder="1" applyAlignment="1">
      <alignment horizontal="center" vertical="center" wrapText="1"/>
    </xf>
    <xf numFmtId="0" fontId="29" fillId="33" borderId="17" xfId="0" applyFont="1" applyFill="1" applyBorder="1" applyAlignment="1">
      <alignment horizontal="center" vertical="center" wrapText="1"/>
    </xf>
    <xf numFmtId="3" fontId="0" fillId="33" borderId="0" xfId="0" applyNumberFormat="1" applyFill="1" applyAlignment="1">
      <alignment horizontal="center"/>
    </xf>
    <xf numFmtId="173" fontId="0" fillId="0" borderId="13" xfId="0" applyNumberFormat="1" applyBorder="1" applyAlignment="1">
      <alignment horizontal="right"/>
    </xf>
    <xf numFmtId="0" fontId="31" fillId="0" borderId="0" xfId="0" applyFont="1" applyBorder="1" applyAlignment="1">
      <alignment/>
    </xf>
    <xf numFmtId="0" fontId="31" fillId="0" borderId="17" xfId="0" applyFont="1" applyBorder="1" applyAlignment="1">
      <alignment/>
    </xf>
    <xf numFmtId="0" fontId="31" fillId="0" borderId="15" xfId="0" applyFont="1" applyBorder="1" applyAlignment="1">
      <alignment/>
    </xf>
    <xf numFmtId="0" fontId="31" fillId="0" borderId="19" xfId="0" applyFont="1" applyBorder="1" applyAlignment="1">
      <alignment/>
    </xf>
    <xf numFmtId="0" fontId="0" fillId="0" borderId="13" xfId="0" applyFont="1" applyFill="1" applyBorder="1" applyAlignment="1">
      <alignment horizontal="center" vertical="center" wrapText="1"/>
    </xf>
    <xf numFmtId="49" fontId="29" fillId="33" borderId="36" xfId="0" applyNumberFormat="1" applyFont="1" applyFill="1" applyBorder="1" applyAlignment="1">
      <alignment horizontal="center" vertical="center" wrapText="1"/>
    </xf>
    <xf numFmtId="49" fontId="29" fillId="33" borderId="17" xfId="0" applyNumberFormat="1" applyFont="1" applyFill="1" applyBorder="1" applyAlignment="1">
      <alignment horizontal="center" vertical="center" wrapText="1"/>
    </xf>
    <xf numFmtId="0" fontId="9" fillId="33" borderId="19" xfId="0" applyFont="1" applyFill="1" applyBorder="1" applyAlignment="1">
      <alignment horizontal="center" vertical="center" wrapText="1"/>
    </xf>
    <xf numFmtId="0" fontId="21" fillId="33" borderId="37" xfId="0" applyFont="1" applyFill="1" applyBorder="1" applyAlignment="1">
      <alignment horizontal="left" wrapText="1"/>
    </xf>
    <xf numFmtId="173" fontId="0" fillId="0" borderId="22" xfId="42" applyNumberFormat="1" applyFont="1" applyFill="1" applyBorder="1" applyAlignment="1">
      <alignment horizontal="center"/>
    </xf>
    <xf numFmtId="173" fontId="0" fillId="0" borderId="22" xfId="42" applyNumberFormat="1" applyFont="1" applyBorder="1" applyAlignment="1">
      <alignment horizontal="center"/>
    </xf>
    <xf numFmtId="173" fontId="0" fillId="0" borderId="14" xfId="42" applyNumberFormat="1" applyFont="1" applyBorder="1" applyAlignment="1">
      <alignment horizontal="center"/>
    </xf>
    <xf numFmtId="173" fontId="0" fillId="0" borderId="16" xfId="42" applyNumberFormat="1" applyFont="1" applyBorder="1" applyAlignment="1">
      <alignment horizontal="right"/>
    </xf>
    <xf numFmtId="173" fontId="0" fillId="0" borderId="20" xfId="42" applyNumberFormat="1" applyFont="1" applyBorder="1" applyAlignment="1">
      <alignment horizontal="right"/>
    </xf>
    <xf numFmtId="173" fontId="0" fillId="0" borderId="16" xfId="42" applyNumberFormat="1" applyFont="1" applyFill="1" applyBorder="1" applyAlignment="1">
      <alignment horizontal="right"/>
    </xf>
    <xf numFmtId="0" fontId="0" fillId="0" borderId="0" xfId="57" applyFill="1">
      <alignment/>
      <protection/>
    </xf>
    <xf numFmtId="0" fontId="0" fillId="0" borderId="0" xfId="57" applyFill="1" applyAlignment="1">
      <alignment wrapText="1"/>
      <protection/>
    </xf>
    <xf numFmtId="0" fontId="0" fillId="0" borderId="0" xfId="57" applyFill="1" applyAlignment="1">
      <alignment horizontal="right"/>
      <protection/>
    </xf>
    <xf numFmtId="174" fontId="30" fillId="33" borderId="38" xfId="60" applyNumberFormat="1" applyFont="1" applyFill="1" applyBorder="1" applyAlignment="1">
      <alignment horizontal="center" vertical="center" wrapText="1"/>
    </xf>
    <xf numFmtId="174" fontId="30" fillId="33" borderId="25" xfId="60" applyNumberFormat="1" applyFont="1" applyFill="1" applyBorder="1" applyAlignment="1">
      <alignment horizontal="center" vertical="center" wrapText="1"/>
    </xf>
    <xf numFmtId="0" fontId="28" fillId="0" borderId="38" xfId="0" applyFont="1" applyBorder="1" applyAlignment="1">
      <alignment/>
    </xf>
    <xf numFmtId="0" fontId="1" fillId="0" borderId="39" xfId="0" applyFont="1" applyFill="1" applyBorder="1" applyAlignment="1">
      <alignment horizontal="right" vertical="top" wrapText="1"/>
    </xf>
    <xf numFmtId="0" fontId="28" fillId="0" borderId="40" xfId="0" applyFont="1" applyBorder="1" applyAlignment="1">
      <alignment/>
    </xf>
    <xf numFmtId="0" fontId="1" fillId="0" borderId="24" xfId="0" applyFont="1" applyFill="1" applyBorder="1" applyAlignment="1">
      <alignment horizontal="right" vertical="top" wrapText="1"/>
    </xf>
    <xf numFmtId="0" fontId="31" fillId="0" borderId="41" xfId="57" applyFont="1" applyFill="1" applyBorder="1" applyAlignment="1">
      <alignment horizontal="right"/>
      <protection/>
    </xf>
    <xf numFmtId="173" fontId="31" fillId="0" borderId="25" xfId="42" applyNumberFormat="1" applyFont="1" applyFill="1" applyBorder="1" applyAlignment="1">
      <alignment/>
    </xf>
    <xf numFmtId="0" fontId="1" fillId="0" borderId="42" xfId="0" applyFont="1" applyFill="1" applyBorder="1" applyAlignment="1">
      <alignment horizontal="right" vertical="top" wrapText="1"/>
    </xf>
    <xf numFmtId="0" fontId="0" fillId="0" borderId="26" xfId="57" applyFill="1" applyBorder="1">
      <alignment/>
      <protection/>
    </xf>
    <xf numFmtId="0" fontId="32" fillId="0" borderId="43" xfId="57" applyFont="1" applyFill="1" applyBorder="1" applyAlignment="1">
      <alignment horizontal="center"/>
      <protection/>
    </xf>
    <xf numFmtId="0" fontId="32" fillId="0" borderId="26" xfId="57" applyFont="1" applyBorder="1">
      <alignment/>
      <protection/>
    </xf>
    <xf numFmtId="0" fontId="32" fillId="0" borderId="0" xfId="57" applyFont="1">
      <alignment/>
      <protection/>
    </xf>
    <xf numFmtId="0" fontId="5" fillId="34" borderId="0" xfId="0" applyFont="1" applyFill="1" applyBorder="1" applyAlignment="1">
      <alignment wrapText="1"/>
    </xf>
    <xf numFmtId="0" fontId="21" fillId="34" borderId="37" xfId="0" applyFont="1" applyFill="1" applyBorder="1" applyAlignment="1">
      <alignment vertical="center" wrapText="1"/>
    </xf>
    <xf numFmtId="0" fontId="21" fillId="34" borderId="37" xfId="0" applyFont="1" applyFill="1" applyBorder="1" applyAlignment="1">
      <alignment horizontal="left" vertical="center" wrapText="1"/>
    </xf>
    <xf numFmtId="0" fontId="9" fillId="34" borderId="37" xfId="0" applyFont="1" applyFill="1" applyBorder="1" applyAlignment="1">
      <alignment horizontal="center" vertical="center" wrapText="1"/>
    </xf>
    <xf numFmtId="0" fontId="17" fillId="34" borderId="37" xfId="0" applyFont="1" applyFill="1" applyBorder="1" applyAlignment="1">
      <alignment horizontal="right" vertical="center" wrapText="1"/>
    </xf>
    <xf numFmtId="0" fontId="10" fillId="34" borderId="37" xfId="0" applyFont="1" applyFill="1" applyBorder="1" applyAlignment="1">
      <alignment vertical="center" wrapText="1"/>
    </xf>
    <xf numFmtId="0" fontId="12" fillId="0" borderId="0" xfId="0" applyFont="1" applyBorder="1" applyAlignment="1">
      <alignment/>
    </xf>
    <xf numFmtId="4" fontId="3" fillId="0" borderId="16" xfId="0" applyNumberFormat="1" applyFont="1" applyFill="1" applyBorder="1" applyAlignment="1">
      <alignment/>
    </xf>
    <xf numFmtId="4" fontId="3" fillId="0" borderId="20" xfId="0" applyNumberFormat="1" applyFont="1" applyFill="1" applyBorder="1" applyAlignment="1">
      <alignment/>
    </xf>
    <xf numFmtId="0" fontId="3" fillId="0" borderId="13" xfId="0" applyFont="1" applyFill="1" applyBorder="1" applyAlignment="1">
      <alignment horizontal="center" vertical="center" wrapText="1"/>
    </xf>
    <xf numFmtId="173" fontId="8" fillId="0" borderId="13" xfId="0" applyNumberFormat="1" applyFont="1" applyBorder="1" applyAlignment="1">
      <alignment/>
    </xf>
    <xf numFmtId="174" fontId="8" fillId="0" borderId="13" xfId="60" applyNumberFormat="1" applyFont="1" applyBorder="1" applyAlignment="1">
      <alignment/>
    </xf>
    <xf numFmtId="173" fontId="8" fillId="0" borderId="20" xfId="0" applyNumberFormat="1" applyFont="1" applyBorder="1" applyAlignment="1">
      <alignment horizontal="center"/>
    </xf>
    <xf numFmtId="174" fontId="8" fillId="0" borderId="20" xfId="60" applyNumberFormat="1" applyFont="1" applyBorder="1" applyAlignment="1">
      <alignment horizontal="right"/>
    </xf>
    <xf numFmtId="173" fontId="8" fillId="0" borderId="14" xfId="0" applyNumberFormat="1" applyFont="1" applyBorder="1" applyAlignment="1">
      <alignment horizontal="center"/>
    </xf>
    <xf numFmtId="173" fontId="8" fillId="0" borderId="13" xfId="42" applyNumberFormat="1" applyFont="1" applyBorder="1" applyAlignment="1">
      <alignment/>
    </xf>
    <xf numFmtId="0" fontId="10" fillId="34" borderId="44" xfId="0" applyFont="1" applyFill="1" applyBorder="1" applyAlignment="1">
      <alignment horizontal="left" vertical="center" wrapText="1"/>
    </xf>
    <xf numFmtId="173" fontId="0" fillId="0" borderId="13" xfId="0" applyNumberFormat="1" applyFont="1" applyBorder="1" applyAlignment="1">
      <alignment/>
    </xf>
    <xf numFmtId="3" fontId="0" fillId="36" borderId="13" xfId="0" applyNumberFormat="1" applyFill="1" applyBorder="1" applyAlignment="1">
      <alignment/>
    </xf>
    <xf numFmtId="0" fontId="5" fillId="34" borderId="23" xfId="0" applyFont="1" applyFill="1" applyBorder="1" applyAlignment="1">
      <alignment vertical="center"/>
    </xf>
    <xf numFmtId="0" fontId="5" fillId="34" borderId="45" xfId="0" applyFont="1" applyFill="1" applyBorder="1" applyAlignment="1">
      <alignment vertical="center"/>
    </xf>
    <xf numFmtId="0" fontId="5" fillId="34" borderId="18" xfId="0" applyFont="1" applyFill="1" applyBorder="1" applyAlignment="1">
      <alignment vertical="center"/>
    </xf>
    <xf numFmtId="0" fontId="5" fillId="34" borderId="17" xfId="0" applyFont="1" applyFill="1" applyBorder="1" applyAlignment="1">
      <alignment vertical="center"/>
    </xf>
    <xf numFmtId="0" fontId="5" fillId="34" borderId="46" xfId="0" applyFont="1" applyFill="1" applyBorder="1" applyAlignment="1">
      <alignment vertical="center"/>
    </xf>
    <xf numFmtId="4" fontId="6" fillId="0" borderId="28"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35" borderId="17" xfId="0" applyFill="1" applyBorder="1" applyAlignment="1" applyProtection="1">
      <alignment/>
      <protection locked="0"/>
    </xf>
    <xf numFmtId="0" fontId="0" fillId="35" borderId="0" xfId="0" applyFill="1" applyAlignment="1" applyProtection="1">
      <alignment/>
      <protection locked="0"/>
    </xf>
    <xf numFmtId="3" fontId="0" fillId="35" borderId="0" xfId="0" applyNumberFormat="1" applyFill="1" applyAlignment="1" applyProtection="1">
      <alignment/>
      <protection locked="0"/>
    </xf>
    <xf numFmtId="3" fontId="0" fillId="35" borderId="0" xfId="0" applyNumberFormat="1" applyFill="1" applyBorder="1" applyAlignment="1" applyProtection="1">
      <alignment/>
      <protection locked="0"/>
    </xf>
    <xf numFmtId="0" fontId="0" fillId="35" borderId="0" xfId="0" applyFill="1" applyBorder="1" applyAlignment="1" applyProtection="1">
      <alignment/>
      <protection locked="0"/>
    </xf>
    <xf numFmtId="3" fontId="0" fillId="35" borderId="17" xfId="0" applyNumberFormat="1" applyFill="1" applyBorder="1" applyAlignment="1" applyProtection="1">
      <alignment/>
      <protection locked="0"/>
    </xf>
    <xf numFmtId="0" fontId="0" fillId="0" borderId="17"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17" xfId="0" applyNumberFormat="1" applyBorder="1" applyAlignment="1" applyProtection="1">
      <alignment/>
      <protection locked="0"/>
    </xf>
    <xf numFmtId="0" fontId="0" fillId="33" borderId="17" xfId="0" applyFill="1" applyBorder="1" applyAlignment="1" applyProtection="1">
      <alignment/>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73" fontId="20" fillId="0" borderId="47" xfId="0" applyNumberFormat="1" applyFont="1" applyFill="1" applyBorder="1" applyAlignment="1" applyProtection="1">
      <alignment/>
      <protection/>
    </xf>
    <xf numFmtId="174" fontId="20" fillId="0" borderId="47" xfId="60" applyNumberFormat="1" applyFont="1" applyFill="1" applyBorder="1" applyAlignment="1" applyProtection="1">
      <alignment/>
      <protection/>
    </xf>
    <xf numFmtId="173" fontId="0" fillId="0" borderId="13" xfId="0" applyNumberForma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36" borderId="19" xfId="0" applyFont="1" applyFill="1" applyBorder="1" applyAlignment="1" applyProtection="1">
      <alignment horizontal="center" wrapText="1"/>
      <protection/>
    </xf>
    <xf numFmtId="0" fontId="0" fillId="0" borderId="0" xfId="0" applyAlignment="1" applyProtection="1">
      <alignment wrapText="1"/>
      <protection/>
    </xf>
    <xf numFmtId="0" fontId="8" fillId="0" borderId="15" xfId="0" applyFont="1" applyBorder="1" applyAlignment="1" applyProtection="1">
      <alignment wrapText="1"/>
      <protection/>
    </xf>
    <xf numFmtId="0" fontId="8" fillId="0" borderId="15" xfId="0" applyFont="1" applyFill="1" applyBorder="1" applyAlignment="1" applyProtection="1">
      <alignment wrapText="1"/>
      <protection/>
    </xf>
    <xf numFmtId="0" fontId="8" fillId="0" borderId="19" xfId="0" applyFont="1" applyBorder="1" applyAlignment="1" applyProtection="1">
      <alignment wrapText="1"/>
      <protection/>
    </xf>
    <xf numFmtId="0" fontId="33" fillId="0" borderId="0" xfId="0" applyFont="1" applyAlignment="1" applyProtection="1">
      <alignment/>
      <protection locked="0"/>
    </xf>
    <xf numFmtId="173" fontId="0" fillId="35" borderId="12" xfId="42" applyNumberFormat="1" applyFont="1" applyFill="1" applyBorder="1" applyAlignment="1" applyProtection="1">
      <alignment/>
      <protection locked="0"/>
    </xf>
    <xf numFmtId="178" fontId="0" fillId="34" borderId="41" xfId="0" applyNumberFormat="1" applyFont="1" applyFill="1" applyBorder="1" applyAlignment="1">
      <alignment horizontal="left" vertical="center"/>
    </xf>
    <xf numFmtId="0" fontId="34" fillId="0" borderId="0" xfId="0" applyFont="1" applyAlignment="1" applyProtection="1">
      <alignment/>
      <protection/>
    </xf>
    <xf numFmtId="173" fontId="8" fillId="36" borderId="13" xfId="0" applyNumberFormat="1" applyFont="1" applyFill="1" applyBorder="1" applyAlignment="1" applyProtection="1">
      <alignment horizontal="right"/>
      <protection/>
    </xf>
    <xf numFmtId="174" fontId="8" fillId="36" borderId="13" xfId="60" applyNumberFormat="1" applyFont="1" applyFill="1" applyBorder="1" applyAlignment="1" applyProtection="1">
      <alignment horizontal="right"/>
      <protection/>
    </xf>
    <xf numFmtId="177" fontId="0" fillId="35" borderId="0" xfId="0" applyNumberFormat="1" applyFont="1" applyFill="1" applyAlignment="1" applyProtection="1">
      <alignment/>
      <protection locked="0"/>
    </xf>
    <xf numFmtId="0" fontId="27" fillId="0" borderId="0" xfId="57" applyFont="1" applyAlignment="1">
      <alignment horizontal="right"/>
      <protection/>
    </xf>
    <xf numFmtId="178" fontId="0" fillId="0" borderId="0" xfId="0" applyNumberFormat="1" applyFont="1" applyFill="1" applyAlignment="1" applyProtection="1">
      <alignment/>
      <protection locked="0"/>
    </xf>
    <xf numFmtId="173" fontId="0" fillId="35" borderId="0" xfId="42" applyNumberFormat="1" applyFont="1" applyFill="1" applyAlignment="1" applyProtection="1">
      <alignment/>
      <protection locked="0"/>
    </xf>
    <xf numFmtId="173" fontId="0" fillId="0" borderId="0" xfId="42" applyNumberFormat="1" applyFont="1" applyAlignment="1" applyProtection="1">
      <alignment/>
      <protection locked="0"/>
    </xf>
    <xf numFmtId="173" fontId="0" fillId="33" borderId="0" xfId="42" applyNumberFormat="1" applyFont="1" applyFill="1" applyAlignment="1" applyProtection="1">
      <alignment/>
      <protection locked="0"/>
    </xf>
    <xf numFmtId="3" fontId="0" fillId="0" borderId="0" xfId="0" applyNumberFormat="1" applyFill="1" applyAlignment="1">
      <alignment/>
    </xf>
    <xf numFmtId="174" fontId="0" fillId="0" borderId="0" xfId="60" applyNumberFormat="1" applyFont="1" applyFill="1" applyAlignment="1">
      <alignment/>
    </xf>
    <xf numFmtId="3" fontId="0" fillId="0" borderId="15" xfId="0" applyNumberFormat="1" applyFill="1" applyBorder="1" applyAlignment="1">
      <alignment/>
    </xf>
    <xf numFmtId="174" fontId="0" fillId="0" borderId="15" xfId="60" applyNumberFormat="1" applyFont="1" applyFill="1" applyBorder="1" applyAlignment="1">
      <alignment/>
    </xf>
    <xf numFmtId="4" fontId="2" fillId="0" borderId="10" xfId="0" applyNumberFormat="1" applyFont="1" applyFill="1" applyBorder="1" applyAlignment="1">
      <alignment vertical="center" wrapText="1"/>
    </xf>
    <xf numFmtId="4" fontId="0" fillId="0" borderId="16" xfId="0" applyNumberFormat="1" applyFont="1" applyFill="1" applyBorder="1" applyAlignment="1">
      <alignment/>
    </xf>
    <xf numFmtId="0" fontId="0" fillId="0" borderId="22" xfId="0" applyFont="1" applyBorder="1" applyAlignment="1">
      <alignment/>
    </xf>
    <xf numFmtId="4" fontId="0" fillId="0" borderId="20" xfId="0" applyNumberFormat="1" applyFont="1" applyFill="1" applyBorder="1" applyAlignment="1">
      <alignment/>
    </xf>
    <xf numFmtId="0" fontId="8" fillId="0" borderId="15" xfId="0" applyFont="1" applyBorder="1" applyAlignment="1" applyProtection="1">
      <alignment horizontal="center" wrapText="1"/>
      <protection/>
    </xf>
    <xf numFmtId="0" fontId="36" fillId="0" borderId="0" xfId="53" applyFont="1" applyAlignment="1" applyProtection="1">
      <alignment horizontal="left"/>
      <protection/>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37" borderId="15" xfId="0" applyFont="1" applyFill="1" applyBorder="1" applyAlignment="1" applyProtection="1">
      <alignment wrapText="1"/>
      <protection/>
    </xf>
    <xf numFmtId="3" fontId="28" fillId="35"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35" borderId="0" xfId="0" applyFont="1" applyFill="1" applyAlignment="1" applyProtection="1">
      <alignment/>
      <protection locked="0"/>
    </xf>
    <xf numFmtId="173" fontId="28" fillId="35" borderId="0" xfId="42" applyNumberFormat="1" applyFont="1" applyFill="1" applyAlignment="1" applyProtection="1">
      <alignment/>
      <protection locked="0"/>
    </xf>
    <xf numFmtId="173" fontId="28" fillId="0" borderId="0" xfId="42" applyNumberFormat="1" applyFont="1" applyAlignment="1" applyProtection="1">
      <alignment/>
      <protection locked="0"/>
    </xf>
    <xf numFmtId="0" fontId="0" fillId="38" borderId="0" xfId="0" applyFill="1" applyAlignment="1" applyProtection="1">
      <alignment/>
      <protection locked="0"/>
    </xf>
    <xf numFmtId="0" fontId="8" fillId="39" borderId="15" xfId="0" applyFont="1" applyFill="1" applyBorder="1" applyAlignment="1" applyProtection="1">
      <alignment horizontal="center" wrapText="1"/>
      <protection/>
    </xf>
    <xf numFmtId="0" fontId="8" fillId="36" borderId="15" xfId="0" applyFont="1" applyFill="1" applyBorder="1" applyAlignment="1" applyProtection="1">
      <alignment horizontal="center" wrapText="1"/>
      <protection/>
    </xf>
    <xf numFmtId="173" fontId="8" fillId="0" borderId="13" xfId="0" applyNumberFormat="1" applyFont="1" applyFill="1" applyBorder="1" applyAlignment="1">
      <alignment/>
    </xf>
    <xf numFmtId="0" fontId="0" fillId="33" borderId="24" xfId="0" applyFont="1" applyFill="1" applyBorder="1" applyAlignment="1">
      <alignment horizontal="left" vertical="center" wrapText="1"/>
    </xf>
    <xf numFmtId="0" fontId="8" fillId="0" borderId="0" xfId="0" applyFont="1" applyAlignment="1">
      <alignment/>
    </xf>
    <xf numFmtId="0" fontId="0" fillId="0" borderId="16" xfId="0" applyBorder="1" applyAlignment="1">
      <alignment/>
    </xf>
    <xf numFmtId="173" fontId="0" fillId="35" borderId="12" xfId="0" applyNumberFormat="1" applyFill="1" applyBorder="1" applyAlignment="1" applyProtection="1">
      <alignment/>
      <protection locked="0"/>
    </xf>
    <xf numFmtId="3" fontId="0" fillId="0" borderId="0" xfId="0" applyNumberFormat="1" applyFill="1" applyBorder="1" applyAlignment="1">
      <alignment/>
    </xf>
    <xf numFmtId="0" fontId="29" fillId="33" borderId="15" xfId="0" applyFont="1" applyFill="1" applyBorder="1" applyAlignment="1">
      <alignment horizontal="center" vertical="center" wrapText="1"/>
    </xf>
    <xf numFmtId="174" fontId="30" fillId="33" borderId="48" xfId="60" applyNumberFormat="1" applyFont="1" applyFill="1" applyBorder="1" applyAlignment="1">
      <alignment horizontal="center" vertical="center" wrapText="1"/>
    </xf>
    <xf numFmtId="0" fontId="29" fillId="33" borderId="0" xfId="0" applyFont="1" applyFill="1" applyBorder="1" applyAlignment="1">
      <alignment horizontal="center" vertical="center" wrapText="1"/>
    </xf>
    <xf numFmtId="0" fontId="0" fillId="35" borderId="0" xfId="0" applyFill="1" applyAlignment="1">
      <alignment/>
    </xf>
    <xf numFmtId="3" fontId="8" fillId="35" borderId="49" xfId="0" applyNumberFormat="1" applyFont="1" applyFill="1" applyBorder="1" applyAlignment="1">
      <alignment/>
    </xf>
    <xf numFmtId="174" fontId="0" fillId="0" borderId="15" xfId="60" applyNumberFormat="1" applyFont="1" applyBorder="1" applyAlignment="1">
      <alignment horizontal="center"/>
    </xf>
    <xf numFmtId="3" fontId="0" fillId="0" borderId="0" xfId="0" applyNumberFormat="1" applyFill="1" applyAlignment="1">
      <alignment horizontal="right"/>
    </xf>
    <xf numFmtId="3" fontId="0" fillId="0" borderId="17" xfId="0" applyNumberFormat="1" applyBorder="1" applyAlignment="1">
      <alignment/>
    </xf>
    <xf numFmtId="3" fontId="0" fillId="33" borderId="19" xfId="0" applyNumberFormat="1" applyFill="1" applyBorder="1" applyAlignment="1">
      <alignment/>
    </xf>
    <xf numFmtId="0" fontId="8" fillId="39" borderId="0" xfId="0" applyFont="1" applyFill="1" applyAlignment="1" applyProtection="1">
      <alignment wrapText="1"/>
      <protection/>
    </xf>
    <xf numFmtId="0" fontId="0" fillId="39" borderId="0" xfId="0" applyFill="1" applyAlignment="1" applyProtection="1">
      <alignment wrapText="1"/>
      <protection/>
    </xf>
    <xf numFmtId="0" fontId="0" fillId="39" borderId="0" xfId="0" applyFill="1" applyAlignment="1" applyProtection="1">
      <alignment/>
      <protection locked="0"/>
    </xf>
    <xf numFmtId="3" fontId="0" fillId="33" borderId="17" xfId="0" applyNumberFormat="1" applyFill="1" applyBorder="1" applyAlignment="1">
      <alignment/>
    </xf>
    <xf numFmtId="3" fontId="0" fillId="0" borderId="19" xfId="0" applyNumberFormat="1" applyBorder="1" applyAlignment="1">
      <alignment/>
    </xf>
    <xf numFmtId="3" fontId="0" fillId="33" borderId="17" xfId="0" applyNumberFormat="1" applyFill="1" applyBorder="1" applyAlignment="1">
      <alignment/>
    </xf>
    <xf numFmtId="3" fontId="0" fillId="0" borderId="17" xfId="0" applyNumberFormat="1" applyBorder="1" applyAlignment="1">
      <alignment/>
    </xf>
    <xf numFmtId="3" fontId="0" fillId="0" borderId="17" xfId="0" applyNumberFormat="1" applyFill="1" applyBorder="1" applyAlignment="1">
      <alignment/>
    </xf>
    <xf numFmtId="3" fontId="0" fillId="0" borderId="12" xfId="0" applyNumberFormat="1" applyBorder="1" applyAlignment="1">
      <alignment/>
    </xf>
    <xf numFmtId="0" fontId="40" fillId="39" borderId="49" xfId="0" applyFont="1" applyFill="1" applyBorder="1" applyAlignment="1">
      <alignment horizontal="right"/>
    </xf>
    <xf numFmtId="0" fontId="22" fillId="0" borderId="50" xfId="0" applyFont="1" applyBorder="1" applyAlignment="1">
      <alignment horizontal="right"/>
    </xf>
    <xf numFmtId="0" fontId="22" fillId="0" borderId="51" xfId="0" applyFont="1" applyBorder="1" applyAlignment="1">
      <alignment horizontal="right"/>
    </xf>
    <xf numFmtId="0" fontId="22" fillId="0" borderId="25" xfId="0" applyFont="1" applyBorder="1" applyAlignment="1">
      <alignment horizontal="right"/>
    </xf>
    <xf numFmtId="0" fontId="40" fillId="39" borderId="25" xfId="0" applyFont="1" applyFill="1" applyBorder="1" applyAlignment="1">
      <alignment horizontal="right"/>
    </xf>
    <xf numFmtId="0" fontId="41" fillId="0" borderId="25" xfId="0" applyFont="1" applyBorder="1" applyAlignment="1">
      <alignment horizontal="right"/>
    </xf>
    <xf numFmtId="0" fontId="40" fillId="39" borderId="51" xfId="0" applyFont="1" applyFill="1" applyBorder="1" applyAlignment="1">
      <alignment horizontal="right"/>
    </xf>
    <xf numFmtId="0" fontId="22" fillId="0" borderId="37" xfId="0" applyFont="1" applyBorder="1" applyAlignment="1">
      <alignment horizontal="right"/>
    </xf>
    <xf numFmtId="0" fontId="8" fillId="0" borderId="0" xfId="0" applyFont="1" applyAlignment="1" applyProtection="1">
      <alignment/>
      <protection locked="0"/>
    </xf>
    <xf numFmtId="0" fontId="0" fillId="0" borderId="0" xfId="0" applyAlignment="1">
      <alignment/>
    </xf>
    <xf numFmtId="0" fontId="7" fillId="0" borderId="16" xfId="0" applyNumberFormat="1" applyFont="1" applyFill="1" applyBorder="1" applyAlignment="1">
      <alignment vertical="center" wrapText="1"/>
    </xf>
    <xf numFmtId="0" fontId="7" fillId="33" borderId="16" xfId="0" applyNumberFormat="1" applyFont="1" applyFill="1" applyBorder="1" applyAlignment="1">
      <alignment vertical="center" wrapText="1"/>
    </xf>
    <xf numFmtId="0" fontId="7" fillId="0" borderId="15" xfId="0" applyNumberFormat="1" applyFont="1" applyFill="1" applyBorder="1" applyAlignment="1">
      <alignment vertical="center" wrapText="1"/>
    </xf>
    <xf numFmtId="0" fontId="7" fillId="39" borderId="16" xfId="0" applyNumberFormat="1" applyFont="1" applyFill="1" applyBorder="1" applyAlignment="1">
      <alignment vertical="center" wrapText="1"/>
    </xf>
    <xf numFmtId="0" fontId="0" fillId="0" borderId="15" xfId="0" applyBorder="1" applyAlignment="1">
      <alignment/>
    </xf>
    <xf numFmtId="3" fontId="0" fillId="33" borderId="0" xfId="0" applyNumberFormat="1" applyFill="1" applyAlignment="1">
      <alignment horizontal="right"/>
    </xf>
    <xf numFmtId="3" fontId="0" fillId="0" borderId="11" xfId="0" applyNumberFormat="1" applyBorder="1" applyAlignment="1">
      <alignment/>
    </xf>
    <xf numFmtId="0" fontId="8" fillId="0" borderId="17" xfId="0" applyFont="1" applyBorder="1" applyAlignment="1">
      <alignment/>
    </xf>
    <xf numFmtId="0" fontId="0" fillId="0" borderId="17" xfId="0" applyBorder="1" applyAlignment="1">
      <alignment/>
    </xf>
    <xf numFmtId="0" fontId="8" fillId="0" borderId="16" xfId="0" applyFont="1" applyBorder="1" applyAlignment="1">
      <alignment/>
    </xf>
    <xf numFmtId="0" fontId="0" fillId="0" borderId="0" xfId="0" applyNumberFormat="1" applyAlignment="1">
      <alignment horizontal="right"/>
    </xf>
    <xf numFmtId="3" fontId="0" fillId="0" borderId="15" xfId="0" applyNumberFormat="1" applyFill="1" applyBorder="1" applyAlignment="1">
      <alignment horizontal="right"/>
    </xf>
    <xf numFmtId="174" fontId="0" fillId="0" borderId="15" xfId="60" applyNumberFormat="1" applyFont="1" applyBorder="1" applyAlignment="1">
      <alignment horizontal="right"/>
    </xf>
    <xf numFmtId="0" fontId="8" fillId="40" borderId="0" xfId="0" applyFont="1" applyFill="1" applyAlignment="1">
      <alignment/>
    </xf>
    <xf numFmtId="0" fontId="8" fillId="0" borderId="0" xfId="0" applyFont="1" applyFill="1" applyAlignment="1">
      <alignment/>
    </xf>
    <xf numFmtId="0" fontId="0" fillId="0" borderId="17" xfId="0" applyNumberFormat="1" applyBorder="1" applyAlignment="1">
      <alignment horizontal="right"/>
    </xf>
    <xf numFmtId="0" fontId="5" fillId="34" borderId="52" xfId="0" applyFont="1" applyFill="1" applyBorder="1" applyAlignment="1">
      <alignment vertical="center"/>
    </xf>
    <xf numFmtId="0" fontId="5" fillId="34" borderId="0" xfId="0" applyFont="1" applyFill="1" applyBorder="1" applyAlignment="1">
      <alignment vertical="center"/>
    </xf>
    <xf numFmtId="178" fontId="0" fillId="34" borderId="37" xfId="0" applyNumberFormat="1" applyFont="1" applyFill="1" applyBorder="1" applyAlignment="1">
      <alignment horizontal="left" vertical="center"/>
    </xf>
    <xf numFmtId="0" fontId="22" fillId="34" borderId="52" xfId="0" applyFont="1" applyFill="1" applyBorder="1" applyAlignment="1">
      <alignment vertical="center" wrapText="1"/>
    </xf>
    <xf numFmtId="0" fontId="22" fillId="0" borderId="15" xfId="0" applyFont="1" applyFill="1" applyBorder="1" applyAlignment="1">
      <alignment horizontal="left" vertical="center" wrapText="1"/>
    </xf>
    <xf numFmtId="0" fontId="21" fillId="33" borderId="15" xfId="0" applyFont="1" applyFill="1" applyBorder="1" applyAlignment="1">
      <alignment horizontal="left" vertical="center" wrapText="1"/>
    </xf>
    <xf numFmtId="0" fontId="21" fillId="33" borderId="0" xfId="0" applyFont="1" applyFill="1" applyBorder="1" applyAlignment="1">
      <alignment horizontal="left" vertical="center" wrapText="1"/>
    </xf>
    <xf numFmtId="0" fontId="21" fillId="34" borderId="52" xfId="0" applyFont="1" applyFill="1" applyBorder="1" applyAlignment="1">
      <alignment horizontal="left" vertical="center" wrapText="1"/>
    </xf>
    <xf numFmtId="0" fontId="22" fillId="34" borderId="15" xfId="0" applyFont="1" applyFill="1" applyBorder="1" applyAlignment="1">
      <alignment horizontal="left" vertical="center" wrapText="1"/>
    </xf>
    <xf numFmtId="0" fontId="22" fillId="0" borderId="52" xfId="0" applyFont="1" applyFill="1" applyBorder="1" applyAlignment="1">
      <alignment horizontal="left" vertical="center" wrapText="1"/>
    </xf>
    <xf numFmtId="0" fontId="22" fillId="34" borderId="52"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10" fillId="34" borderId="17" xfId="0" applyFont="1" applyFill="1" applyBorder="1" applyAlignment="1">
      <alignment horizontal="left" vertical="center" wrapText="1"/>
    </xf>
    <xf numFmtId="0" fontId="10" fillId="34" borderId="15" xfId="0" applyFont="1" applyFill="1" applyBorder="1" applyAlignment="1">
      <alignment horizontal="left" vertical="center" wrapText="1"/>
    </xf>
    <xf numFmtId="3" fontId="0" fillId="0" borderId="0" xfId="0" applyNumberFormat="1" applyAlignment="1">
      <alignment horizontal="right"/>
    </xf>
    <xf numFmtId="3" fontId="0" fillId="0" borderId="15" xfId="0" applyNumberFormat="1" applyBorder="1" applyAlignment="1">
      <alignment horizontal="right"/>
    </xf>
    <xf numFmtId="0" fontId="8" fillId="0" borderId="0" xfId="0" applyFont="1" applyBorder="1" applyAlignment="1">
      <alignment/>
    </xf>
    <xf numFmtId="0" fontId="0" fillId="0" borderId="0" xfId="0" applyBorder="1" applyAlignment="1">
      <alignment/>
    </xf>
    <xf numFmtId="0" fontId="0" fillId="33" borderId="0" xfId="0" applyFill="1" applyAlignment="1">
      <alignment horizontal="left"/>
    </xf>
    <xf numFmtId="0" fontId="0" fillId="33" borderId="15" xfId="0" applyFill="1" applyBorder="1" applyAlignment="1">
      <alignment horizontal="left"/>
    </xf>
    <xf numFmtId="0" fontId="0" fillId="0" borderId="0" xfId="0" applyNumberFormat="1" applyBorder="1" applyAlignment="1">
      <alignment horizontal="right"/>
    </xf>
    <xf numFmtId="3" fontId="0" fillId="0" borderId="13" xfId="42" applyNumberFormat="1" applyFont="1" applyBorder="1" applyAlignment="1">
      <alignment/>
    </xf>
    <xf numFmtId="0" fontId="0" fillId="33" borderId="0" xfId="0" applyFill="1" applyBorder="1" applyAlignment="1">
      <alignment horizontal="left"/>
    </xf>
    <xf numFmtId="174" fontId="30" fillId="33" borderId="53" xfId="60" applyNumberFormat="1" applyFont="1" applyFill="1" applyBorder="1" applyAlignment="1">
      <alignment horizontal="center" vertical="center" wrapText="1"/>
    </xf>
    <xf numFmtId="3" fontId="30" fillId="33" borderId="15" xfId="42" applyNumberFormat="1" applyFont="1" applyFill="1" applyBorder="1" applyAlignment="1">
      <alignment horizontal="center" vertical="center" wrapText="1"/>
    </xf>
    <xf numFmtId="0" fontId="21" fillId="33" borderId="54" xfId="0" applyFont="1" applyFill="1" applyBorder="1" applyAlignment="1">
      <alignment horizontal="left" vertical="center" wrapText="1"/>
    </xf>
    <xf numFmtId="0" fontId="0" fillId="33" borderId="55" xfId="0" applyFill="1" applyBorder="1" applyAlignment="1">
      <alignment horizontal="left"/>
    </xf>
    <xf numFmtId="3" fontId="30" fillId="33" borderId="36" xfId="42" applyNumberFormat="1" applyFont="1" applyFill="1" applyBorder="1" applyAlignment="1">
      <alignment horizontal="center" vertical="center" wrapText="1"/>
    </xf>
    <xf numFmtId="174" fontId="30" fillId="33" borderId="56" xfId="60" applyNumberFormat="1" applyFont="1" applyFill="1" applyBorder="1" applyAlignment="1">
      <alignment horizontal="center" vertical="center" wrapText="1"/>
    </xf>
    <xf numFmtId="173" fontId="0" fillId="35" borderId="33" xfId="0" applyNumberFormat="1" applyFill="1" applyBorder="1" applyAlignment="1" applyProtection="1">
      <alignment/>
      <protection locked="0"/>
    </xf>
    <xf numFmtId="173" fontId="0" fillId="0" borderId="34" xfId="0" applyNumberFormat="1" applyFill="1" applyBorder="1" applyAlignment="1" applyProtection="1">
      <alignment/>
      <protection/>
    </xf>
    <xf numFmtId="174" fontId="0" fillId="0" borderId="57" xfId="60" applyNumberFormat="1" applyFont="1" applyFill="1" applyBorder="1" applyAlignment="1" applyProtection="1">
      <alignment/>
      <protection/>
    </xf>
    <xf numFmtId="174" fontId="0" fillId="0" borderId="40" xfId="60" applyNumberFormat="1" applyFont="1" applyFill="1" applyBorder="1" applyAlignment="1" applyProtection="1">
      <alignment/>
      <protection/>
    </xf>
    <xf numFmtId="173" fontId="0" fillId="35" borderId="30" xfId="0" applyNumberFormat="1" applyFill="1" applyBorder="1" applyAlignment="1" applyProtection="1">
      <alignment/>
      <protection locked="0"/>
    </xf>
    <xf numFmtId="173" fontId="0" fillId="0" borderId="47" xfId="0" applyNumberFormat="1" applyFill="1" applyBorder="1" applyAlignment="1" applyProtection="1">
      <alignment/>
      <protection/>
    </xf>
    <xf numFmtId="174" fontId="0" fillId="0" borderId="58" xfId="60" applyNumberFormat="1" applyFont="1" applyFill="1" applyBorder="1" applyAlignment="1" applyProtection="1">
      <alignment/>
      <protection/>
    </xf>
    <xf numFmtId="173" fontId="0" fillId="35" borderId="33" xfId="42" applyNumberFormat="1" applyFont="1" applyFill="1" applyBorder="1" applyAlignment="1" applyProtection="1">
      <alignment/>
      <protection locked="0"/>
    </xf>
    <xf numFmtId="173" fontId="0" fillId="35" borderId="30" xfId="42" applyNumberFormat="1" applyFont="1" applyFill="1" applyBorder="1" applyAlignment="1" applyProtection="1">
      <alignment/>
      <protection locked="0"/>
    </xf>
    <xf numFmtId="0" fontId="8" fillId="34" borderId="45"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29" fillId="0" borderId="0" xfId="0" applyFont="1" applyAlignment="1">
      <alignment horizontal="left" wrapText="1"/>
    </xf>
    <xf numFmtId="0" fontId="21" fillId="33" borderId="41" xfId="0" applyFont="1" applyFill="1" applyBorder="1" applyAlignment="1">
      <alignment horizontal="left" wrapText="1"/>
    </xf>
    <xf numFmtId="0" fontId="21" fillId="33" borderId="37" xfId="0" applyFont="1" applyFill="1" applyBorder="1" applyAlignment="1">
      <alignment horizontal="left" wrapText="1"/>
    </xf>
    <xf numFmtId="0" fontId="21" fillId="33" borderId="25" xfId="0" applyFont="1" applyFill="1" applyBorder="1" applyAlignment="1">
      <alignment horizontal="left" wrapText="1"/>
    </xf>
    <xf numFmtId="0" fontId="22" fillId="0" borderId="23"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22" fillId="34" borderId="23" xfId="0" applyFont="1" applyFill="1" applyBorder="1" applyAlignment="1">
      <alignment horizontal="left" vertical="center" wrapText="1"/>
    </xf>
    <xf numFmtId="0" fontId="22" fillId="34" borderId="24" xfId="0" applyFont="1" applyFill="1" applyBorder="1" applyAlignment="1">
      <alignment horizontal="left" vertical="center" wrapText="1"/>
    </xf>
    <xf numFmtId="0" fontId="21" fillId="33" borderId="41" xfId="0" applyFont="1" applyFill="1" applyBorder="1" applyAlignment="1">
      <alignment wrapText="1"/>
    </xf>
    <xf numFmtId="0" fontId="0" fillId="0" borderId="37" xfId="0" applyBorder="1" applyAlignment="1">
      <alignment wrapText="1"/>
    </xf>
    <xf numFmtId="0" fontId="37" fillId="34" borderId="59" xfId="0" applyFont="1" applyFill="1" applyBorder="1" applyAlignment="1">
      <alignment horizontal="left" vertical="center" wrapText="1"/>
    </xf>
    <xf numFmtId="0" fontId="0" fillId="0" borderId="37" xfId="0" applyBorder="1" applyAlignment="1">
      <alignment horizontal="left" wrapText="1"/>
    </xf>
    <xf numFmtId="0" fontId="23" fillId="33" borderId="41" xfId="0" applyFont="1" applyFill="1" applyBorder="1" applyAlignment="1">
      <alignment horizontal="left" vertical="center" wrapText="1"/>
    </xf>
    <xf numFmtId="0" fontId="0" fillId="0" borderId="37" xfId="0" applyBorder="1" applyAlignment="1">
      <alignment horizontal="left" vertical="center" wrapText="1"/>
    </xf>
    <xf numFmtId="0" fontId="0" fillId="0" borderId="25" xfId="0" applyBorder="1" applyAlignment="1">
      <alignment horizontal="left" vertical="center" wrapText="1"/>
    </xf>
    <xf numFmtId="49" fontId="23" fillId="33" borderId="54" xfId="0" applyNumberFormat="1" applyFont="1" applyFill="1" applyBorder="1" applyAlignment="1">
      <alignment horizontal="left" wrapText="1"/>
    </xf>
    <xf numFmtId="0" fontId="0" fillId="0" borderId="55" xfId="0" applyBorder="1" applyAlignment="1">
      <alignment horizontal="left" wrapText="1"/>
    </xf>
    <xf numFmtId="0" fontId="0" fillId="0" borderId="56" xfId="0" applyBorder="1" applyAlignment="1">
      <alignment horizontal="left" wrapText="1"/>
    </xf>
    <xf numFmtId="0" fontId="5" fillId="34" borderId="37" xfId="0" applyFont="1" applyFill="1" applyBorder="1" applyAlignment="1">
      <alignment horizontal="center" wrapText="1"/>
    </xf>
    <xf numFmtId="174" fontId="29" fillId="33" borderId="60" xfId="60" applyNumberFormat="1" applyFont="1" applyFill="1" applyBorder="1" applyAlignment="1">
      <alignment horizontal="center" vertical="center" wrapText="1"/>
    </xf>
    <xf numFmtId="174" fontId="29" fillId="33" borderId="25" xfId="60" applyNumberFormat="1" applyFont="1" applyFill="1" applyBorder="1" applyAlignment="1">
      <alignment horizontal="center" vertical="center" wrapText="1"/>
    </xf>
    <xf numFmtId="3" fontId="29" fillId="33" borderId="17" xfId="0" applyNumberFormat="1" applyFont="1" applyFill="1" applyBorder="1" applyAlignment="1">
      <alignment horizontal="center" vertical="center" wrapText="1"/>
    </xf>
    <xf numFmtId="3" fontId="29" fillId="33" borderId="46" xfId="0" applyNumberFormat="1" applyFont="1" applyFill="1" applyBorder="1" applyAlignment="1">
      <alignment horizontal="center" vertical="center" wrapText="1"/>
    </xf>
    <xf numFmtId="3" fontId="29" fillId="33" borderId="60" xfId="0" applyNumberFormat="1" applyFont="1" applyFill="1" applyBorder="1" applyAlignment="1">
      <alignment horizontal="center" vertical="center" wrapText="1"/>
    </xf>
    <xf numFmtId="3" fontId="29" fillId="33" borderId="25" xfId="0" applyNumberFormat="1"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34" borderId="52" xfId="0" applyFont="1" applyFill="1" applyBorder="1" applyAlignment="1">
      <alignment horizontal="center" vertical="center" wrapText="1"/>
    </xf>
    <xf numFmtId="0" fontId="5" fillId="34" borderId="45"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41" xfId="0" applyFont="1" applyFill="1" applyBorder="1" applyAlignment="1">
      <alignment horizontal="center" vertical="center"/>
    </xf>
    <xf numFmtId="0" fontId="5" fillId="34" borderId="37" xfId="0" applyFont="1" applyFill="1" applyBorder="1" applyAlignment="1">
      <alignment horizontal="center" vertical="center"/>
    </xf>
    <xf numFmtId="0" fontId="5" fillId="34" borderId="46" xfId="0" applyFont="1" applyFill="1" applyBorder="1" applyAlignment="1">
      <alignment horizontal="center" vertical="center"/>
    </xf>
    <xf numFmtId="0" fontId="21" fillId="33" borderId="10" xfId="0" applyFont="1" applyFill="1" applyBorder="1" applyAlignment="1">
      <alignment horizontal="left" wrapText="1"/>
    </xf>
    <xf numFmtId="0" fontId="21" fillId="33" borderId="11" xfId="0" applyFont="1" applyFill="1" applyBorder="1" applyAlignment="1">
      <alignment horizontal="left" wrapText="1"/>
    </xf>
    <xf numFmtId="0" fontId="0" fillId="0" borderId="11" xfId="0" applyFont="1" applyBorder="1" applyAlignment="1">
      <alignment wrapText="1"/>
    </xf>
    <xf numFmtId="0" fontId="0" fillId="0" borderId="12" xfId="0" applyFont="1" applyBorder="1" applyAlignment="1">
      <alignment wrapText="1"/>
    </xf>
    <xf numFmtId="0" fontId="0" fillId="0" borderId="10" xfId="0" applyFont="1" applyFill="1" applyBorder="1" applyAlignment="1">
      <alignment horizontal="center" wrapText="1"/>
    </xf>
    <xf numFmtId="0" fontId="0" fillId="0" borderId="11" xfId="0" applyFont="1" applyFill="1" applyBorder="1" applyAlignment="1">
      <alignment horizontal="center" wrapText="1"/>
    </xf>
    <xf numFmtId="0" fontId="0" fillId="0" borderId="12" xfId="0" applyFont="1" applyFill="1" applyBorder="1" applyAlignment="1">
      <alignment horizontal="center" wrapText="1"/>
    </xf>
    <xf numFmtId="3" fontId="0" fillId="0" borderId="10" xfId="0" applyNumberFormat="1" applyFont="1" applyFill="1" applyBorder="1" applyAlignment="1">
      <alignment horizontal="center" wrapText="1"/>
    </xf>
    <xf numFmtId="0" fontId="8" fillId="33" borderId="10" xfId="0" applyFont="1" applyFill="1" applyBorder="1" applyAlignment="1">
      <alignment horizontal="center"/>
    </xf>
    <xf numFmtId="0" fontId="8" fillId="33" borderId="11" xfId="0" applyFont="1" applyFill="1" applyBorder="1" applyAlignment="1">
      <alignment horizontal="center"/>
    </xf>
    <xf numFmtId="0" fontId="8" fillId="33" borderId="12" xfId="0" applyFont="1" applyFill="1" applyBorder="1" applyAlignment="1">
      <alignment horizontal="center"/>
    </xf>
    <xf numFmtId="0" fontId="19" fillId="0" borderId="15" xfId="0" applyFont="1" applyFill="1" applyBorder="1" applyAlignment="1">
      <alignment horizontal="center"/>
    </xf>
    <xf numFmtId="0" fontId="19" fillId="0" borderId="0" xfId="0" applyFont="1" applyBorder="1" applyAlignment="1">
      <alignment horizontal="center"/>
    </xf>
    <xf numFmtId="0" fontId="39" fillId="34" borderId="55"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0" fillId="0" borderId="16" xfId="0" applyFont="1" applyBorder="1" applyAlignment="1">
      <alignment horizontal="left" wrapText="1"/>
    </xf>
    <xf numFmtId="0" fontId="0" fillId="0" borderId="0" xfId="0" applyFont="1" applyBorder="1" applyAlignment="1">
      <alignment horizontal="left" wrapText="1"/>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4" fillId="33" borderId="10" xfId="0" applyFont="1" applyFill="1" applyBorder="1" applyAlignment="1">
      <alignment horizontal="center"/>
    </xf>
    <xf numFmtId="0" fontId="4" fillId="33" borderId="11" xfId="0" applyFont="1" applyFill="1" applyBorder="1" applyAlignment="1">
      <alignment horizontal="center"/>
    </xf>
    <xf numFmtId="0" fontId="4" fillId="33" borderId="12" xfId="0" applyFont="1" applyFill="1" applyBorder="1" applyAlignment="1">
      <alignment horizontal="center"/>
    </xf>
    <xf numFmtId="0" fontId="3" fillId="0" borderId="16" xfId="0" applyFont="1" applyBorder="1" applyAlignment="1">
      <alignment horizontal="left" wrapText="1"/>
    </xf>
    <xf numFmtId="0" fontId="3" fillId="0" borderId="0" xfId="0" applyFont="1" applyBorder="1" applyAlignment="1">
      <alignment horizontal="left" wrapText="1"/>
    </xf>
    <xf numFmtId="0" fontId="5" fillId="0" borderId="15" xfId="0" applyFont="1" applyFill="1" applyBorder="1" applyAlignment="1">
      <alignment horizontal="center"/>
    </xf>
    <xf numFmtId="0" fontId="5" fillId="0" borderId="15" xfId="0" applyFont="1" applyBorder="1" applyAlignment="1">
      <alignment horizontal="center"/>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3" fontId="0" fillId="0" borderId="10" xfId="0" applyNumberFormat="1" applyBorder="1" applyAlignment="1">
      <alignment horizontal="left" wrapText="1"/>
    </xf>
    <xf numFmtId="0" fontId="34" fillId="0" borderId="0" xfId="0" applyFont="1" applyAlignment="1" applyProtection="1">
      <alignment wrapText="1"/>
      <protection/>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3" fontId="0" fillId="0" borderId="10" xfId="0" applyNumberFormat="1" applyFill="1" applyBorder="1" applyAlignment="1">
      <alignment horizontal="center" wrapText="1"/>
    </xf>
    <xf numFmtId="0" fontId="8" fillId="39" borderId="15" xfId="0" applyFont="1" applyFill="1" applyBorder="1" applyAlignment="1" applyProtection="1">
      <alignment horizontal="center" wrapText="1"/>
      <protection/>
    </xf>
    <xf numFmtId="0" fontId="8" fillId="36" borderId="15" xfId="0" applyFont="1" applyFill="1" applyBorder="1" applyAlignment="1" applyProtection="1">
      <alignment horizontal="center" wrapText="1"/>
      <protection/>
    </xf>
    <xf numFmtId="0" fontId="8" fillId="40" borderId="0" xfId="0" applyFont="1" applyFill="1" applyAlignment="1">
      <alignment horizontal="center"/>
    </xf>
    <xf numFmtId="0" fontId="8" fillId="41" borderId="0" xfId="0" applyFont="1" applyFill="1" applyAlignment="1">
      <alignment horizontal="center"/>
    </xf>
    <xf numFmtId="0" fontId="0" fillId="33" borderId="10" xfId="0" applyFont="1" applyFill="1" applyBorder="1" applyAlignment="1">
      <alignment horizontal="center" wrapText="1"/>
    </xf>
    <xf numFmtId="0" fontId="0" fillId="33" borderId="11" xfId="0" applyFont="1" applyFill="1" applyBorder="1" applyAlignment="1">
      <alignment horizontal="center" wrapText="1"/>
    </xf>
    <xf numFmtId="0" fontId="0" fillId="33" borderId="12" xfId="0" applyFont="1" applyFill="1" applyBorder="1" applyAlignment="1">
      <alignment horizontal="center" wrapText="1"/>
    </xf>
    <xf numFmtId="0" fontId="8" fillId="0" borderId="61" xfId="57" applyFont="1" applyBorder="1" applyAlignment="1">
      <alignment horizontal="center" wrapText="1"/>
      <protection/>
    </xf>
    <xf numFmtId="0" fontId="8" fillId="0" borderId="31" xfId="57" applyFont="1" applyBorder="1" applyAlignment="1">
      <alignment horizontal="center" wrapText="1"/>
      <protection/>
    </xf>
    <xf numFmtId="0" fontId="35" fillId="0" borderId="0" xfId="57" applyFont="1" applyAlignment="1">
      <alignment horizontal="center"/>
      <protection/>
    </xf>
    <xf numFmtId="0" fontId="0" fillId="33" borderId="11" xfId="0" applyFill="1" applyBorder="1" applyAlignment="1">
      <alignment horizontal="center" wrapText="1"/>
    </xf>
    <xf numFmtId="0" fontId="0" fillId="33" borderId="12" xfId="0" applyFill="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pina Bifada Adjustments" xfId="57"/>
    <cellStyle name="Note" xfId="58"/>
    <cellStyle name="Output" xfId="59"/>
    <cellStyle name="Percent" xfId="60"/>
    <cellStyle name="Title" xfId="61"/>
    <cellStyle name="Total" xfId="62"/>
    <cellStyle name="Warning Text" xfId="63"/>
  </cellStyles>
  <dxfs count="2">
    <dxf>
      <font>
        <b/>
        <i val="0"/>
        <color indexed="9"/>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MMWL%20REPORT\Appeals%20Report\FY12%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P"/>
      <sheetName val="07-09-12"/>
      <sheetName val="07-02-12 x"/>
      <sheetName val="06-25-12 x"/>
      <sheetName val="06-18-12x"/>
      <sheetName val="06-11-12x"/>
      <sheetName val="06-04-12x"/>
      <sheetName val="05-29-12x"/>
      <sheetName val="05-21-12x"/>
      <sheetName val="05-14-12x"/>
      <sheetName val="05-07-12 x"/>
      <sheetName val="04-30-12x"/>
      <sheetName val="04-23-12x"/>
      <sheetName val="04-16-12x"/>
      <sheetName val="04-09-12x"/>
      <sheetName val="04-02-12x"/>
      <sheetName val="03-26-12x"/>
      <sheetName val="03-19-12x"/>
      <sheetName val="03-12-12x"/>
      <sheetName val="03-05-12x"/>
      <sheetName val="02-27-12x"/>
      <sheetName val="02-21-12x"/>
      <sheetName val="02-13-12x "/>
      <sheetName val="02-06-12x "/>
      <sheetName val="01-30-12x"/>
      <sheetName val="01-23-12 x"/>
      <sheetName val="01-17-12 x"/>
      <sheetName val="01-09-12 x"/>
      <sheetName val="01-03-12 x"/>
      <sheetName val="12-27-11x"/>
      <sheetName val="12-19-11x"/>
      <sheetName val="12-12-11x"/>
      <sheetName val="12-05-11x"/>
      <sheetName val="11-28-11x "/>
      <sheetName val="11-21-11x"/>
      <sheetName val="11-14-11x"/>
      <sheetName val="11-07-11x"/>
      <sheetName val="10-31-11x"/>
      <sheetName val="10-24-11x"/>
      <sheetName val="10-17-11x"/>
      <sheetName val="10-11-11 x"/>
      <sheetName val="10-03-11 x"/>
      <sheetName val="09-26-11 x"/>
      <sheetName val="09-19-11 x "/>
      <sheetName val="09-12-11  x"/>
      <sheetName val="09-06-11  x"/>
      <sheetName val="08-29-11 x"/>
      <sheetName val="08-22-11 x"/>
      <sheetName val="08-15-11 (x)"/>
      <sheetName val="08-08-11 (x)"/>
      <sheetName val="08-01-11(x)"/>
      <sheetName val="07-25-11(x)"/>
      <sheetName val="07-18-11 (x)"/>
      <sheetName val="07-11-11(x)"/>
      <sheetName val="07-05-11 (x)"/>
      <sheetName val="06-27-11 (x)"/>
      <sheetName val="06-20-11 (x)"/>
      <sheetName val="06-13-11 (x)"/>
      <sheetName val="06-06-11(x) "/>
      <sheetName val="05-31-11  (x)"/>
      <sheetName val="05-23-11  (x)"/>
      <sheetName val="05-16-11(x)"/>
      <sheetName val="05-09-11  (x)"/>
      <sheetName val="05-02-11(x)"/>
      <sheetName val="04-25-11(x)"/>
      <sheetName val="04-18-11  (x)"/>
      <sheetName val="04-11-11(x)"/>
      <sheetName val="04-04-11(x)"/>
      <sheetName val="03-28-11(x)"/>
      <sheetName val="03-21-11 x"/>
      <sheetName val="03-14-11x"/>
      <sheetName val="03-07-11 x"/>
      <sheetName val="02-28-11 x"/>
      <sheetName val="02-21-11(x)"/>
      <sheetName val="02-14-11(x)"/>
      <sheetName val="02-07-11(x)"/>
      <sheetName val="01-31-11x"/>
      <sheetName val="01-24-11(x)"/>
      <sheetName val="01-18-11(x)"/>
      <sheetName val="01-10-11(x)"/>
      <sheetName val="01-03-11x"/>
      <sheetName val="12-27-10x"/>
      <sheetName val="12-20-10x"/>
      <sheetName val="12-13-10x"/>
      <sheetName val="12-06-10x"/>
      <sheetName val="11-29-10x"/>
      <sheetName val="11-22-10 x"/>
      <sheetName val="11-15-10x"/>
      <sheetName val="11-08-10 x"/>
      <sheetName val="11-01-10 x"/>
      <sheetName val="10-25-10 x"/>
      <sheetName val="10-18-10 x"/>
      <sheetName val="10-12-10 x"/>
      <sheetName val="10-04-10 x"/>
      <sheetName val="09-27-10 x"/>
      <sheetName val="09-20-10 x"/>
      <sheetName val="09-13-10 x"/>
      <sheetName val="09-07-10 (x)"/>
      <sheetName val="08-30-10(x)"/>
      <sheetName val="08-23-10(x)"/>
      <sheetName val="08-16-10(x)"/>
      <sheetName val="08-09-10(x)"/>
      <sheetName val="08-02-10 (x)"/>
      <sheetName val="07-26-10(x)"/>
      <sheetName val="07-19-10 (x)"/>
      <sheetName val="07-12-10 x"/>
      <sheetName val="07-05-10 x"/>
      <sheetName val="06-28-10 x"/>
      <sheetName val="06-21-10 x"/>
      <sheetName val="06-14-10 x"/>
      <sheetName val="06-07-10 x"/>
      <sheetName val="06-01-10 x"/>
      <sheetName val="05-24-10 x"/>
      <sheetName val="05-17-10 x"/>
      <sheetName val="05-10-10 x"/>
      <sheetName val="05-03-10 x"/>
      <sheetName val="04-26-10 x"/>
      <sheetName val="04-19-10 x"/>
      <sheetName val="04-12-10 x"/>
      <sheetName val="04-05-10 x"/>
      <sheetName val="03-29-10 x"/>
      <sheetName val="03-22-10 x"/>
      <sheetName val="03-15-10 x"/>
      <sheetName val="03-08-10 x"/>
      <sheetName val="03-01-10 x"/>
      <sheetName val="2-22-10 x"/>
      <sheetName val="2-16-10 x"/>
      <sheetName val="2-08-10 x"/>
      <sheetName val="2-01-10 x"/>
      <sheetName val="1-25-10 x"/>
      <sheetName val="1-19-10 x"/>
      <sheetName val="1-11-10 x"/>
      <sheetName val="1-04-10 x"/>
      <sheetName val="12-25-09 x"/>
      <sheetName val="12-21-09 x"/>
      <sheetName val="12-21-09x"/>
      <sheetName val="12-14-09 x"/>
      <sheetName val="12-07-09 x"/>
      <sheetName val="11-30-09x"/>
      <sheetName val="11-23-09 x"/>
      <sheetName val="11-16-09 x"/>
      <sheetName val="11-09-09 x"/>
      <sheetName val="11-02-09 x"/>
      <sheetName val="10-26-09 x"/>
      <sheetName val="10-19-09 x"/>
      <sheetName val="10-13-09 x"/>
      <sheetName val="10-05-09 x"/>
    </sheetNames>
    <sheetDataSet>
      <sheetData sheetId="1">
        <row r="9">
          <cell r="J9">
            <v>3350</v>
          </cell>
        </row>
        <row r="10">
          <cell r="J10">
            <v>4191</v>
          </cell>
        </row>
        <row r="11">
          <cell r="J11">
            <v>911</v>
          </cell>
        </row>
        <row r="12">
          <cell r="J12">
            <v>7296</v>
          </cell>
        </row>
        <row r="13">
          <cell r="J13">
            <v>5897</v>
          </cell>
        </row>
        <row r="14">
          <cell r="J14">
            <v>865</v>
          </cell>
        </row>
        <row r="15">
          <cell r="J15">
            <v>4479</v>
          </cell>
        </row>
        <row r="16">
          <cell r="J16">
            <v>816</v>
          </cell>
        </row>
        <row r="17">
          <cell r="J17">
            <v>4220</v>
          </cell>
        </row>
        <row r="18">
          <cell r="J18">
            <v>2163</v>
          </cell>
        </row>
        <row r="20">
          <cell r="J20">
            <v>3467</v>
          </cell>
        </row>
        <row r="21">
          <cell r="J21">
            <v>976</v>
          </cell>
        </row>
        <row r="22">
          <cell r="J22">
            <v>2984</v>
          </cell>
        </row>
        <row r="25">
          <cell r="J25">
            <v>1049</v>
          </cell>
        </row>
        <row r="26">
          <cell r="J26">
            <v>646</v>
          </cell>
        </row>
        <row r="27">
          <cell r="J27">
            <v>378</v>
          </cell>
        </row>
        <row r="30">
          <cell r="J30">
            <v>542</v>
          </cell>
        </row>
        <row r="32">
          <cell r="J32">
            <v>11496</v>
          </cell>
        </row>
        <row r="33">
          <cell r="J33">
            <v>5448</v>
          </cell>
        </row>
        <row r="34">
          <cell r="J34">
            <v>3260</v>
          </cell>
        </row>
        <row r="35">
          <cell r="J35">
            <v>3876</v>
          </cell>
        </row>
        <row r="36">
          <cell r="J36">
            <v>3137</v>
          </cell>
        </row>
        <row r="37">
          <cell r="J37">
            <v>10498</v>
          </cell>
        </row>
        <row r="38">
          <cell r="J38">
            <v>5993</v>
          </cell>
        </row>
        <row r="39">
          <cell r="J39">
            <v>7012</v>
          </cell>
        </row>
        <row r="40">
          <cell r="J40">
            <v>4794</v>
          </cell>
        </row>
        <row r="41">
          <cell r="J41">
            <v>20248</v>
          </cell>
        </row>
        <row r="42">
          <cell r="J42">
            <v>11</v>
          </cell>
        </row>
        <row r="43">
          <cell r="J43">
            <v>9691</v>
          </cell>
        </row>
        <row r="45">
          <cell r="J45">
            <v>5792</v>
          </cell>
        </row>
        <row r="46">
          <cell r="J46">
            <v>1455</v>
          </cell>
        </row>
        <row r="47">
          <cell r="J47">
            <v>303</v>
          </cell>
        </row>
        <row r="48">
          <cell r="J48">
            <v>13699</v>
          </cell>
        </row>
        <row r="51">
          <cell r="J51">
            <v>1540</v>
          </cell>
        </row>
        <row r="52">
          <cell r="J52">
            <v>4840</v>
          </cell>
        </row>
        <row r="54">
          <cell r="J54">
            <v>3100</v>
          </cell>
        </row>
        <row r="55">
          <cell r="J55">
            <v>675</v>
          </cell>
        </row>
        <row r="56">
          <cell r="J56">
            <v>3593</v>
          </cell>
        </row>
        <row r="57">
          <cell r="J57">
            <v>5130</v>
          </cell>
        </row>
        <row r="58">
          <cell r="J58">
            <v>209</v>
          </cell>
        </row>
        <row r="59">
          <cell r="J59">
            <v>6061</v>
          </cell>
        </row>
        <row r="61">
          <cell r="J61">
            <v>1409</v>
          </cell>
        </row>
        <row r="62">
          <cell r="J62">
            <v>848</v>
          </cell>
        </row>
        <row r="63">
          <cell r="J63">
            <v>12729</v>
          </cell>
        </row>
        <row r="64">
          <cell r="J64">
            <v>812</v>
          </cell>
        </row>
        <row r="66">
          <cell r="J66">
            <v>1847</v>
          </cell>
        </row>
        <row r="67">
          <cell r="J67">
            <v>148</v>
          </cell>
        </row>
        <row r="68">
          <cell r="J68">
            <v>903</v>
          </cell>
        </row>
        <row r="70">
          <cell r="J70">
            <v>342</v>
          </cell>
        </row>
        <row r="71">
          <cell r="J71">
            <v>3995</v>
          </cell>
        </row>
        <row r="72">
          <cell r="J72">
            <v>302</v>
          </cell>
        </row>
        <row r="73">
          <cell r="J73">
            <v>730</v>
          </cell>
        </row>
        <row r="74">
          <cell r="J74">
            <v>6295</v>
          </cell>
        </row>
        <row r="75">
          <cell r="J75">
            <v>2111</v>
          </cell>
        </row>
        <row r="76">
          <cell r="J76">
            <v>7665</v>
          </cell>
        </row>
        <row r="77">
          <cell r="J77">
            <v>5072</v>
          </cell>
        </row>
        <row r="78">
          <cell r="J78">
            <v>5172</v>
          </cell>
        </row>
        <row r="79">
          <cell r="J79">
            <v>1099</v>
          </cell>
        </row>
        <row r="80">
          <cell r="J80">
            <v>1842</v>
          </cell>
        </row>
        <row r="81">
          <cell r="J81">
            <v>3494</v>
          </cell>
        </row>
        <row r="82">
          <cell r="J82">
            <v>6063</v>
          </cell>
        </row>
        <row r="84">
          <cell r="M84">
            <v>16877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8:M18"/>
  <sheetViews>
    <sheetView zoomScalePageLayoutView="0" workbookViewId="0" topLeftCell="A1">
      <selection activeCell="A1" sqref="A1"/>
    </sheetView>
  </sheetViews>
  <sheetFormatPr defaultColWidth="9.140625" defaultRowHeight="12.75"/>
  <sheetData>
    <row r="8" spans="1:8" ht="12.75">
      <c r="A8" s="292" t="s">
        <v>381</v>
      </c>
      <c r="B8" s="292"/>
      <c r="C8" s="292"/>
      <c r="D8" s="292"/>
      <c r="E8" s="292"/>
      <c r="F8" s="292"/>
      <c r="G8" s="292"/>
      <c r="H8" s="292"/>
    </row>
    <row r="12" ht="13.5" thickBot="1"/>
    <row r="13" spans="6:13" ht="16.5" thickBot="1">
      <c r="F13" s="314">
        <v>95</v>
      </c>
      <c r="G13" s="315" t="s">
        <v>401</v>
      </c>
      <c r="H13" s="315" t="s">
        <v>402</v>
      </c>
      <c r="I13" s="315" t="s">
        <v>403</v>
      </c>
      <c r="J13" s="315" t="s">
        <v>404</v>
      </c>
      <c r="K13" s="315" t="s">
        <v>405</v>
      </c>
      <c r="L13" s="315" t="s">
        <v>406</v>
      </c>
      <c r="M13" s="315">
        <v>133</v>
      </c>
    </row>
    <row r="14" spans="6:13" ht="16.5" thickBot="1">
      <c r="F14" s="316" t="s">
        <v>407</v>
      </c>
      <c r="G14" s="317" t="s">
        <v>408</v>
      </c>
      <c r="H14" s="317" t="s">
        <v>409</v>
      </c>
      <c r="I14" s="317">
        <v>314</v>
      </c>
      <c r="J14" s="317">
        <v>680</v>
      </c>
      <c r="K14" s="317">
        <v>682</v>
      </c>
      <c r="L14" s="317">
        <v>684</v>
      </c>
      <c r="M14" s="317">
        <v>685</v>
      </c>
    </row>
    <row r="15" spans="6:13" ht="16.5" thickBot="1">
      <c r="F15" s="316">
        <v>690</v>
      </c>
      <c r="G15" s="317" t="s">
        <v>410</v>
      </c>
      <c r="H15" s="317">
        <v>173</v>
      </c>
      <c r="I15" s="318" t="s">
        <v>411</v>
      </c>
      <c r="J15" s="318" t="s">
        <v>412</v>
      </c>
      <c r="K15" s="318">
        <v>510</v>
      </c>
      <c r="L15" s="318" t="s">
        <v>413</v>
      </c>
      <c r="M15" s="317" t="s">
        <v>414</v>
      </c>
    </row>
    <row r="16" spans="6:13" ht="16.5" thickBot="1">
      <c r="F16" s="316" t="s">
        <v>415</v>
      </c>
      <c r="G16" s="317" t="s">
        <v>416</v>
      </c>
      <c r="H16" s="317" t="s">
        <v>417</v>
      </c>
      <c r="I16" s="319" t="s">
        <v>418</v>
      </c>
      <c r="J16" s="318">
        <v>135</v>
      </c>
      <c r="K16" s="318">
        <v>137</v>
      </c>
      <c r="L16" s="318" t="s">
        <v>419</v>
      </c>
      <c r="M16" s="318">
        <v>155</v>
      </c>
    </row>
    <row r="17" spans="6:13" ht="16.5" thickBot="1">
      <c r="F17" s="320">
        <v>297</v>
      </c>
      <c r="G17" s="318">
        <v>607</v>
      </c>
      <c r="H17" s="318">
        <v>154</v>
      </c>
      <c r="I17" s="317">
        <v>696</v>
      </c>
      <c r="J17" s="317">
        <v>697</v>
      </c>
      <c r="K17" s="318">
        <v>407</v>
      </c>
      <c r="L17" s="318">
        <v>507</v>
      </c>
      <c r="M17" s="318">
        <v>937</v>
      </c>
    </row>
    <row r="18" spans="6:13" ht="16.5" thickBot="1">
      <c r="F18" s="316">
        <v>967</v>
      </c>
      <c r="G18" s="317" t="s">
        <v>420</v>
      </c>
      <c r="H18" s="317">
        <v>165</v>
      </c>
      <c r="I18" s="317">
        <v>167</v>
      </c>
      <c r="J18" s="317">
        <v>681</v>
      </c>
      <c r="K18" s="317">
        <v>687</v>
      </c>
      <c r="L18" s="321" t="s">
        <v>421</v>
      </c>
      <c r="M18" s="317" t="s">
        <v>422</v>
      </c>
    </row>
  </sheetData>
  <sheetProtection/>
  <printOptions/>
  <pageMargins left="0.75" right="0.75" top="1" bottom="1" header="0.5" footer="0.5"/>
  <pageSetup horizontalDpi="600" verticalDpi="600" orientation="portrait" r:id="rId3"/>
  <legacyDrawing r:id="rId2"/>
  <oleObjects>
    <oleObject progId="Document" dvAspect="DVASPECT_ICON" shapeId="14457479" r:id="rId1"/>
  </oleObjects>
</worksheet>
</file>

<file path=xl/worksheets/sheet10.xml><?xml version="1.0" encoding="utf-8"?>
<worksheet xmlns="http://schemas.openxmlformats.org/spreadsheetml/2006/main" xmlns:r="http://schemas.openxmlformats.org/officeDocument/2006/relationships">
  <sheetPr codeName="Sheet11"/>
  <dimension ref="A1:D56"/>
  <sheetViews>
    <sheetView zoomScalePageLayoutView="0" workbookViewId="0" topLeftCell="A1">
      <selection activeCell="A1" sqref="A1"/>
    </sheetView>
  </sheetViews>
  <sheetFormatPr defaultColWidth="9.140625" defaultRowHeight="12.75"/>
  <cols>
    <col min="1" max="1" width="23.7109375" style="0" customWidth="1"/>
    <col min="2" max="2" width="24.57421875" style="0" customWidth="1"/>
    <col min="3" max="3" width="23.7109375" style="0" customWidth="1"/>
    <col min="4" max="4" width="24.57421875" style="0" customWidth="1"/>
  </cols>
  <sheetData>
    <row r="1" spans="1:4" ht="12.75">
      <c r="A1" s="453" t="s">
        <v>498</v>
      </c>
      <c r="B1" s="453"/>
      <c r="C1" s="453" t="s">
        <v>557</v>
      </c>
      <c r="D1" s="453"/>
    </row>
    <row r="2" spans="1:4" ht="12.75">
      <c r="A2" s="292" t="s">
        <v>486</v>
      </c>
      <c r="B2" s="292" t="s">
        <v>556</v>
      </c>
      <c r="C2" s="292" t="s">
        <v>486</v>
      </c>
      <c r="D2" s="292" t="s">
        <v>556</v>
      </c>
    </row>
    <row r="3" spans="2:4" ht="12.75">
      <c r="B3">
        <v>24</v>
      </c>
      <c r="D3">
        <v>15</v>
      </c>
    </row>
    <row r="4" spans="1:4" ht="12.75">
      <c r="A4" t="s">
        <v>499</v>
      </c>
      <c r="B4">
        <v>11294</v>
      </c>
      <c r="C4" t="s">
        <v>499</v>
      </c>
      <c r="D4">
        <v>6301</v>
      </c>
    </row>
    <row r="5" spans="1:4" ht="12.75">
      <c r="A5" t="s">
        <v>560</v>
      </c>
      <c r="B5">
        <v>35614</v>
      </c>
      <c r="C5" t="s">
        <v>560</v>
      </c>
      <c r="D5">
        <v>13612</v>
      </c>
    </row>
    <row r="6" spans="1:4" ht="12.75">
      <c r="A6" t="s">
        <v>500</v>
      </c>
      <c r="B6">
        <v>23196</v>
      </c>
      <c r="C6" t="s">
        <v>500</v>
      </c>
      <c r="D6">
        <v>11023</v>
      </c>
    </row>
    <row r="7" spans="1:4" ht="12.75">
      <c r="A7" t="s">
        <v>501</v>
      </c>
      <c r="B7">
        <v>13811</v>
      </c>
      <c r="C7" t="s">
        <v>501</v>
      </c>
      <c r="D7">
        <v>13803</v>
      </c>
    </row>
    <row r="8" spans="1:4" ht="12.75">
      <c r="A8" t="s">
        <v>502</v>
      </c>
      <c r="B8">
        <v>7279</v>
      </c>
      <c r="C8" t="s">
        <v>502</v>
      </c>
      <c r="D8">
        <v>3072</v>
      </c>
    </row>
    <row r="9" spans="1:4" ht="12.75">
      <c r="A9" t="s">
        <v>503</v>
      </c>
      <c r="B9">
        <v>1460</v>
      </c>
      <c r="C9" t="s">
        <v>503</v>
      </c>
      <c r="D9">
        <v>1048</v>
      </c>
    </row>
    <row r="10" spans="1:4" ht="12.75">
      <c r="A10" t="s">
        <v>487</v>
      </c>
      <c r="B10">
        <v>251</v>
      </c>
      <c r="C10" t="s">
        <v>487</v>
      </c>
      <c r="D10">
        <v>148</v>
      </c>
    </row>
    <row r="11" spans="1:4" ht="12.75">
      <c r="A11" t="s">
        <v>488</v>
      </c>
      <c r="B11">
        <v>105</v>
      </c>
      <c r="C11" t="s">
        <v>488</v>
      </c>
      <c r="D11">
        <v>63</v>
      </c>
    </row>
    <row r="12" spans="1:4" ht="12.75">
      <c r="A12" t="s">
        <v>490</v>
      </c>
      <c r="B12">
        <v>7</v>
      </c>
      <c r="C12" t="s">
        <v>490</v>
      </c>
      <c r="D12">
        <v>6</v>
      </c>
    </row>
    <row r="13" spans="1:4" ht="12.75">
      <c r="A13" t="s">
        <v>504</v>
      </c>
      <c r="B13">
        <v>2430</v>
      </c>
      <c r="C13" t="s">
        <v>504</v>
      </c>
      <c r="D13">
        <v>773</v>
      </c>
    </row>
    <row r="14" spans="1:4" ht="12.75">
      <c r="A14" t="s">
        <v>505</v>
      </c>
      <c r="B14">
        <v>16644</v>
      </c>
      <c r="C14" t="s">
        <v>505</v>
      </c>
      <c r="D14">
        <v>4757</v>
      </c>
    </row>
    <row r="15" spans="1:4" ht="12.75">
      <c r="A15" t="s">
        <v>506</v>
      </c>
      <c r="B15">
        <v>362</v>
      </c>
      <c r="C15" t="s">
        <v>506</v>
      </c>
      <c r="D15">
        <v>232</v>
      </c>
    </row>
    <row r="16" spans="1:4" ht="12.75">
      <c r="A16" t="s">
        <v>507</v>
      </c>
      <c r="B16">
        <v>1639</v>
      </c>
      <c r="C16" t="s">
        <v>507</v>
      </c>
      <c r="D16">
        <v>1631</v>
      </c>
    </row>
    <row r="17" spans="1:4" ht="12.75">
      <c r="A17" t="s">
        <v>27</v>
      </c>
      <c r="B17">
        <v>10922</v>
      </c>
      <c r="C17" t="s">
        <v>27</v>
      </c>
      <c r="D17">
        <v>7592</v>
      </c>
    </row>
    <row r="18" spans="1:4" ht="12.75">
      <c r="A18" t="s">
        <v>234</v>
      </c>
      <c r="B18">
        <v>67004</v>
      </c>
      <c r="C18" t="s">
        <v>234</v>
      </c>
      <c r="D18">
        <v>35464</v>
      </c>
    </row>
    <row r="19" spans="1:4" ht="12.75">
      <c r="A19" t="s">
        <v>508</v>
      </c>
      <c r="B19">
        <v>8155</v>
      </c>
      <c r="C19" t="s">
        <v>508</v>
      </c>
      <c r="D19">
        <v>4609</v>
      </c>
    </row>
    <row r="20" spans="1:4" ht="12.75">
      <c r="A20" t="s">
        <v>509</v>
      </c>
      <c r="B20">
        <v>632</v>
      </c>
      <c r="C20" t="s">
        <v>509</v>
      </c>
      <c r="D20">
        <v>214</v>
      </c>
    </row>
    <row r="21" spans="1:4" ht="12.75">
      <c r="A21" t="s">
        <v>510</v>
      </c>
      <c r="B21">
        <v>681</v>
      </c>
      <c r="C21" t="s">
        <v>510</v>
      </c>
      <c r="D21">
        <v>204</v>
      </c>
    </row>
    <row r="22" spans="1:4" ht="12.75">
      <c r="A22" t="s">
        <v>511</v>
      </c>
      <c r="B22">
        <v>112195</v>
      </c>
      <c r="C22" t="s">
        <v>511</v>
      </c>
      <c r="D22">
        <v>43729</v>
      </c>
    </row>
    <row r="23" spans="1:4" ht="12.75">
      <c r="A23" t="s">
        <v>512</v>
      </c>
      <c r="B23">
        <v>88</v>
      </c>
      <c r="C23" t="s">
        <v>512</v>
      </c>
      <c r="D23">
        <v>77</v>
      </c>
    </row>
    <row r="24" spans="1:4" ht="12.75">
      <c r="A24" t="s">
        <v>214</v>
      </c>
      <c r="B24">
        <v>129230</v>
      </c>
      <c r="C24" t="s">
        <v>214</v>
      </c>
      <c r="D24">
        <v>71834</v>
      </c>
    </row>
    <row r="25" spans="1:4" ht="12.75">
      <c r="A25" t="s">
        <v>513</v>
      </c>
      <c r="B25">
        <v>35706</v>
      </c>
      <c r="C25" t="s">
        <v>513</v>
      </c>
      <c r="D25">
        <v>16146</v>
      </c>
    </row>
    <row r="26" spans="1:4" ht="12.75">
      <c r="A26" t="s">
        <v>514</v>
      </c>
      <c r="B26">
        <v>22392</v>
      </c>
      <c r="C26" t="s">
        <v>514</v>
      </c>
      <c r="D26">
        <v>8587</v>
      </c>
    </row>
    <row r="27" spans="1:4" ht="12.75">
      <c r="A27" t="s">
        <v>515</v>
      </c>
      <c r="B27">
        <v>24386</v>
      </c>
      <c r="C27" t="s">
        <v>515</v>
      </c>
      <c r="D27">
        <v>9162</v>
      </c>
    </row>
    <row r="28" spans="1:4" ht="12.75">
      <c r="A28" t="s">
        <v>516</v>
      </c>
      <c r="B28">
        <v>13566</v>
      </c>
      <c r="C28" t="s">
        <v>516</v>
      </c>
      <c r="D28">
        <v>5747</v>
      </c>
    </row>
    <row r="29" spans="1:4" ht="12.75">
      <c r="A29" t="s">
        <v>517</v>
      </c>
      <c r="B29">
        <v>2831</v>
      </c>
      <c r="C29" t="s">
        <v>517</v>
      </c>
      <c r="D29">
        <v>1672</v>
      </c>
    </row>
    <row r="30" spans="1:4" ht="12.75">
      <c r="A30" t="s">
        <v>518</v>
      </c>
      <c r="B30">
        <v>496953</v>
      </c>
      <c r="C30" t="s">
        <v>518</v>
      </c>
      <c r="D30">
        <v>332412</v>
      </c>
    </row>
    <row r="31" spans="1:4" ht="12.75">
      <c r="A31" t="s">
        <v>519</v>
      </c>
      <c r="B31">
        <v>54101</v>
      </c>
      <c r="C31" t="s">
        <v>519</v>
      </c>
      <c r="D31">
        <v>36914</v>
      </c>
    </row>
    <row r="32" spans="1:4" ht="12.75">
      <c r="A32" t="s">
        <v>520</v>
      </c>
      <c r="B32">
        <v>3883</v>
      </c>
      <c r="C32" t="s">
        <v>520</v>
      </c>
      <c r="D32">
        <v>1141</v>
      </c>
    </row>
    <row r="33" spans="1:4" ht="12.75">
      <c r="A33" t="s">
        <v>521</v>
      </c>
      <c r="B33">
        <v>15533</v>
      </c>
      <c r="C33" t="s">
        <v>521</v>
      </c>
      <c r="D33">
        <v>5344</v>
      </c>
    </row>
    <row r="34" spans="1:4" ht="12.75">
      <c r="A34" t="s">
        <v>522</v>
      </c>
      <c r="B34">
        <v>2105</v>
      </c>
      <c r="C34" t="s">
        <v>522</v>
      </c>
      <c r="D34">
        <v>803</v>
      </c>
    </row>
    <row r="35" spans="1:4" ht="12.75">
      <c r="A35" t="s">
        <v>523</v>
      </c>
      <c r="B35">
        <v>235706</v>
      </c>
      <c r="C35" t="s">
        <v>523</v>
      </c>
      <c r="D35">
        <v>160258</v>
      </c>
    </row>
    <row r="36" spans="1:4" ht="12.75">
      <c r="A36" t="s">
        <v>524</v>
      </c>
      <c r="B36">
        <v>75080</v>
      </c>
      <c r="C36" t="s">
        <v>524</v>
      </c>
      <c r="D36">
        <v>53613</v>
      </c>
    </row>
    <row r="37" spans="1:4" ht="12.75">
      <c r="A37" t="s">
        <v>525</v>
      </c>
      <c r="B37">
        <v>13712</v>
      </c>
      <c r="C37" t="s">
        <v>525</v>
      </c>
      <c r="D37">
        <v>5676</v>
      </c>
    </row>
    <row r="38" spans="1:4" ht="12.75">
      <c r="A38" t="s">
        <v>526</v>
      </c>
      <c r="B38">
        <v>47033</v>
      </c>
      <c r="C38" t="s">
        <v>526</v>
      </c>
      <c r="D38">
        <v>26924</v>
      </c>
    </row>
    <row r="39" spans="1:4" ht="12.75">
      <c r="A39" t="s">
        <v>527</v>
      </c>
      <c r="B39">
        <v>12720</v>
      </c>
      <c r="C39" t="s">
        <v>527</v>
      </c>
      <c r="D39">
        <v>4108</v>
      </c>
    </row>
    <row r="40" spans="1:4" ht="12.75">
      <c r="A40" t="s">
        <v>558</v>
      </c>
      <c r="B40">
        <v>2688</v>
      </c>
      <c r="C40" t="s">
        <v>558</v>
      </c>
      <c r="D40">
        <v>2098</v>
      </c>
    </row>
    <row r="41" spans="1:4" ht="12.75">
      <c r="A41" t="s">
        <v>528</v>
      </c>
      <c r="B41">
        <v>58489</v>
      </c>
      <c r="C41" t="s">
        <v>528</v>
      </c>
      <c r="D41">
        <v>34207</v>
      </c>
    </row>
    <row r="42" spans="1:4" ht="12.75">
      <c r="A42" t="s">
        <v>529</v>
      </c>
      <c r="B42">
        <v>611</v>
      </c>
      <c r="C42" t="s">
        <v>529</v>
      </c>
      <c r="D42">
        <v>390</v>
      </c>
    </row>
    <row r="43" spans="1:4" ht="12.75">
      <c r="A43" t="s">
        <v>530</v>
      </c>
      <c r="B43">
        <v>1927</v>
      </c>
      <c r="C43" t="s">
        <v>530</v>
      </c>
      <c r="D43">
        <v>1358</v>
      </c>
    </row>
    <row r="44" spans="1:4" ht="12.75">
      <c r="A44" t="s">
        <v>531</v>
      </c>
      <c r="B44">
        <v>145</v>
      </c>
      <c r="C44" t="s">
        <v>531</v>
      </c>
      <c r="D44">
        <v>142</v>
      </c>
    </row>
    <row r="45" spans="1:4" ht="12.75">
      <c r="A45" t="s">
        <v>532</v>
      </c>
      <c r="B45">
        <v>36</v>
      </c>
      <c r="C45" t="s">
        <v>532</v>
      </c>
      <c r="D45">
        <v>33</v>
      </c>
    </row>
    <row r="46" spans="1:4" ht="12.75">
      <c r="A46" t="s">
        <v>533</v>
      </c>
      <c r="B46">
        <v>26969</v>
      </c>
      <c r="C46" t="s">
        <v>533</v>
      </c>
      <c r="D46">
        <v>21778</v>
      </c>
    </row>
    <row r="47" spans="1:4" ht="12.75">
      <c r="A47" t="s">
        <v>534</v>
      </c>
      <c r="B47">
        <v>36</v>
      </c>
      <c r="C47" t="s">
        <v>534</v>
      </c>
      <c r="D47">
        <v>35</v>
      </c>
    </row>
    <row r="48" spans="1:4" ht="12.75">
      <c r="A48" t="s">
        <v>535</v>
      </c>
      <c r="B48">
        <v>918</v>
      </c>
      <c r="C48" t="s">
        <v>535</v>
      </c>
      <c r="D48">
        <v>828</v>
      </c>
    </row>
    <row r="49" spans="1:4" ht="12.75">
      <c r="A49" t="s">
        <v>536</v>
      </c>
      <c r="B49">
        <v>28841</v>
      </c>
      <c r="C49" t="s">
        <v>536</v>
      </c>
      <c r="D49">
        <v>20217</v>
      </c>
    </row>
    <row r="50" spans="1:4" ht="12.75">
      <c r="A50" t="s">
        <v>537</v>
      </c>
      <c r="B50">
        <v>21</v>
      </c>
      <c r="C50" t="s">
        <v>537</v>
      </c>
      <c r="D50">
        <v>13</v>
      </c>
    </row>
    <row r="51" spans="1:4" ht="12.75">
      <c r="A51" t="s">
        <v>538</v>
      </c>
      <c r="B51">
        <v>2349</v>
      </c>
      <c r="C51" t="s">
        <v>538</v>
      </c>
      <c r="D51">
        <v>1995</v>
      </c>
    </row>
    <row r="55" spans="1:3" ht="12.75">
      <c r="A55" s="292" t="s">
        <v>561</v>
      </c>
      <c r="C55" s="292" t="s">
        <v>562</v>
      </c>
    </row>
    <row r="56" spans="1:4" ht="12.75">
      <c r="A56">
        <v>2628</v>
      </c>
      <c r="B56">
        <f>VLOOKUP(Transformation!C35,Query_from_MS_Access_Database_5,2,FALSE)-A56</f>
        <v>203</v>
      </c>
      <c r="C56">
        <v>1526</v>
      </c>
      <c r="D56">
        <f>VLOOKUP(Transformation!C35,Query_from_MS_Access_Database_6,2,FALSE)-C56</f>
        <v>146</v>
      </c>
    </row>
  </sheetData>
  <sheetProtection/>
  <mergeCells count="2">
    <mergeCell ref="A1:B1"/>
    <mergeCell ref="C1:D1"/>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2"/>
  <dimension ref="A1:K64"/>
  <sheetViews>
    <sheetView zoomScalePageLayoutView="0" workbookViewId="0" topLeftCell="A1">
      <selection activeCell="A1" sqref="A1"/>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11" ht="12.75">
      <c r="A1" s="452" t="s">
        <v>563</v>
      </c>
      <c r="B1" s="452"/>
      <c r="C1" s="452"/>
      <c r="D1" s="452"/>
      <c r="E1" s="452"/>
      <c r="F1" s="338"/>
      <c r="G1" s="338"/>
      <c r="H1" s="338"/>
      <c r="I1" s="338"/>
      <c r="J1" s="338"/>
      <c r="K1" s="338"/>
    </row>
    <row r="2" spans="1:5" ht="12.75">
      <c r="A2" s="292" t="s">
        <v>426</v>
      </c>
      <c r="B2" s="292" t="s">
        <v>564</v>
      </c>
      <c r="C2" s="292" t="s">
        <v>493</v>
      </c>
      <c r="D2" s="292" t="s">
        <v>565</v>
      </c>
      <c r="E2" s="292" t="s">
        <v>544</v>
      </c>
    </row>
    <row r="3" ht="12.75">
      <c r="A3" t="s">
        <v>69</v>
      </c>
    </row>
    <row r="4" spans="1:5" ht="12.75">
      <c r="A4" t="s">
        <v>431</v>
      </c>
      <c r="B4">
        <v>480</v>
      </c>
      <c r="C4">
        <v>425</v>
      </c>
      <c r="D4">
        <v>2</v>
      </c>
      <c r="E4">
        <v>2</v>
      </c>
    </row>
    <row r="5" spans="1:5" ht="12.75">
      <c r="A5" t="s">
        <v>433</v>
      </c>
      <c r="B5">
        <v>696</v>
      </c>
      <c r="C5">
        <v>405</v>
      </c>
      <c r="D5">
        <v>2</v>
      </c>
      <c r="E5">
        <v>2</v>
      </c>
    </row>
    <row r="6" spans="1:5" ht="12.75">
      <c r="A6" t="s">
        <v>334</v>
      </c>
      <c r="B6">
        <v>224</v>
      </c>
      <c r="C6">
        <v>159</v>
      </c>
      <c r="D6">
        <v>2</v>
      </c>
      <c r="E6">
        <v>2</v>
      </c>
    </row>
    <row r="7" spans="1:3" ht="12.75">
      <c r="A7" t="s">
        <v>436</v>
      </c>
      <c r="B7">
        <v>1252</v>
      </c>
      <c r="C7">
        <v>871</v>
      </c>
    </row>
    <row r="8" spans="1:5" ht="12.75">
      <c r="A8" t="s">
        <v>440</v>
      </c>
      <c r="B8">
        <v>645</v>
      </c>
      <c r="C8">
        <v>262</v>
      </c>
      <c r="D8">
        <v>3</v>
      </c>
      <c r="E8">
        <v>2</v>
      </c>
    </row>
    <row r="9" spans="1:5" ht="12.75">
      <c r="A9" t="s">
        <v>443</v>
      </c>
      <c r="B9">
        <v>38</v>
      </c>
      <c r="C9">
        <v>10</v>
      </c>
      <c r="D9">
        <v>2</v>
      </c>
      <c r="E9">
        <v>2</v>
      </c>
    </row>
    <row r="10" spans="1:5" ht="12.75">
      <c r="A10" t="s">
        <v>447</v>
      </c>
      <c r="B10">
        <v>443</v>
      </c>
      <c r="C10">
        <v>321</v>
      </c>
      <c r="D10">
        <v>2</v>
      </c>
      <c r="E10">
        <v>2</v>
      </c>
    </row>
    <row r="11" spans="1:5" ht="12.75">
      <c r="A11" t="s">
        <v>453</v>
      </c>
      <c r="B11">
        <v>84</v>
      </c>
      <c r="C11">
        <v>51</v>
      </c>
      <c r="D11">
        <v>2</v>
      </c>
      <c r="E11">
        <v>2</v>
      </c>
    </row>
    <row r="12" spans="1:5" ht="12.75">
      <c r="A12" t="s">
        <v>459</v>
      </c>
      <c r="B12">
        <v>177</v>
      </c>
      <c r="C12">
        <v>81</v>
      </c>
      <c r="D12">
        <v>3</v>
      </c>
      <c r="E12">
        <v>3</v>
      </c>
    </row>
    <row r="13" spans="1:3" ht="12.75">
      <c r="A13" t="s">
        <v>460</v>
      </c>
      <c r="B13">
        <v>80</v>
      </c>
      <c r="C13">
        <v>73</v>
      </c>
    </row>
    <row r="14" spans="1:5" ht="12.75">
      <c r="A14" t="s">
        <v>462</v>
      </c>
      <c r="B14">
        <v>4292</v>
      </c>
      <c r="C14">
        <v>2218</v>
      </c>
      <c r="D14">
        <v>14396</v>
      </c>
      <c r="E14">
        <v>6089</v>
      </c>
    </row>
    <row r="15" spans="1:5" ht="12.75">
      <c r="A15" t="s">
        <v>464</v>
      </c>
      <c r="B15">
        <v>431</v>
      </c>
      <c r="C15">
        <v>305</v>
      </c>
      <c r="D15">
        <v>38</v>
      </c>
      <c r="E15">
        <v>35</v>
      </c>
    </row>
    <row r="16" spans="1:3" ht="12.75">
      <c r="A16" t="s">
        <v>466</v>
      </c>
      <c r="B16">
        <v>301</v>
      </c>
      <c r="C16">
        <v>196</v>
      </c>
    </row>
    <row r="17" spans="1:3" ht="12.75">
      <c r="A17" t="s">
        <v>477</v>
      </c>
      <c r="B17">
        <v>433</v>
      </c>
      <c r="C17">
        <v>209</v>
      </c>
    </row>
    <row r="18" spans="1:3" ht="12.75">
      <c r="A18" t="s">
        <v>481</v>
      </c>
      <c r="B18">
        <v>49</v>
      </c>
      <c r="C18">
        <v>28</v>
      </c>
    </row>
    <row r="19" spans="1:3" ht="12.75">
      <c r="A19" t="s">
        <v>483</v>
      </c>
      <c r="B19">
        <v>6</v>
      </c>
      <c r="C19">
        <v>6</v>
      </c>
    </row>
    <row r="20" spans="1:5" ht="12.75">
      <c r="A20" t="s">
        <v>335</v>
      </c>
      <c r="B20">
        <v>448</v>
      </c>
      <c r="C20">
        <v>261</v>
      </c>
      <c r="D20">
        <v>3</v>
      </c>
      <c r="E20">
        <v>3</v>
      </c>
    </row>
    <row r="21" spans="1:5" ht="12.75">
      <c r="A21" t="s">
        <v>437</v>
      </c>
      <c r="B21">
        <v>634</v>
      </c>
      <c r="C21">
        <v>406</v>
      </c>
      <c r="D21">
        <v>2</v>
      </c>
      <c r="E21">
        <v>2</v>
      </c>
    </row>
    <row r="22" spans="1:3" ht="12.75">
      <c r="A22" t="s">
        <v>446</v>
      </c>
      <c r="B22">
        <v>155</v>
      </c>
      <c r="C22">
        <v>71</v>
      </c>
    </row>
    <row r="23" spans="1:5" ht="12.75">
      <c r="A23" t="s">
        <v>448</v>
      </c>
      <c r="B23">
        <v>1108</v>
      </c>
      <c r="C23">
        <v>922</v>
      </c>
      <c r="D23">
        <v>6</v>
      </c>
      <c r="E23">
        <v>6</v>
      </c>
    </row>
    <row r="24" spans="1:5" ht="12.75">
      <c r="A24" t="s">
        <v>452</v>
      </c>
      <c r="B24">
        <v>1148</v>
      </c>
      <c r="C24">
        <v>765</v>
      </c>
      <c r="D24">
        <v>1</v>
      </c>
      <c r="E24">
        <v>1</v>
      </c>
    </row>
    <row r="25" spans="1:5" ht="12.75">
      <c r="A25" t="s">
        <v>456</v>
      </c>
      <c r="B25">
        <v>1839</v>
      </c>
      <c r="C25">
        <v>791</v>
      </c>
      <c r="D25">
        <v>4</v>
      </c>
      <c r="E25">
        <v>4</v>
      </c>
    </row>
    <row r="26" spans="1:3" ht="12.75">
      <c r="A26" t="s">
        <v>457</v>
      </c>
      <c r="B26">
        <v>426</v>
      </c>
      <c r="C26">
        <v>291</v>
      </c>
    </row>
    <row r="27" spans="1:5" ht="12.75">
      <c r="A27" t="s">
        <v>468</v>
      </c>
      <c r="B27">
        <v>403</v>
      </c>
      <c r="C27">
        <v>221</v>
      </c>
      <c r="D27">
        <v>2</v>
      </c>
      <c r="E27">
        <v>2</v>
      </c>
    </row>
    <row r="28" spans="1:5" ht="12.75">
      <c r="A28" t="s">
        <v>471</v>
      </c>
      <c r="B28">
        <v>156</v>
      </c>
      <c r="C28">
        <v>101</v>
      </c>
      <c r="D28">
        <v>1</v>
      </c>
      <c r="E28">
        <v>1</v>
      </c>
    </row>
    <row r="29" spans="1:5" ht="12.75">
      <c r="A29" t="s">
        <v>476</v>
      </c>
      <c r="B29">
        <v>858</v>
      </c>
      <c r="C29">
        <v>337</v>
      </c>
      <c r="D29">
        <v>8</v>
      </c>
      <c r="E29">
        <v>6</v>
      </c>
    </row>
    <row r="30" spans="1:3" ht="12.75">
      <c r="A30" t="s">
        <v>479</v>
      </c>
      <c r="B30">
        <v>28</v>
      </c>
      <c r="C30">
        <v>28</v>
      </c>
    </row>
    <row r="31" spans="1:5" ht="12.75">
      <c r="A31" t="s">
        <v>484</v>
      </c>
      <c r="B31">
        <v>6002</v>
      </c>
      <c r="C31">
        <v>5142</v>
      </c>
      <c r="D31">
        <v>3</v>
      </c>
      <c r="E31">
        <v>1</v>
      </c>
    </row>
    <row r="32" spans="1:4" ht="12.75">
      <c r="A32" t="s">
        <v>435</v>
      </c>
      <c r="B32">
        <v>945</v>
      </c>
      <c r="C32">
        <v>855</v>
      </c>
      <c r="D32">
        <v>2</v>
      </c>
    </row>
    <row r="33" spans="1:3" ht="12.75">
      <c r="A33" t="s">
        <v>439</v>
      </c>
      <c r="B33">
        <v>144</v>
      </c>
      <c r="C33">
        <v>84</v>
      </c>
    </row>
    <row r="34" spans="1:3" ht="12.75">
      <c r="A34" t="s">
        <v>441</v>
      </c>
      <c r="B34">
        <v>53</v>
      </c>
      <c r="C34">
        <v>10</v>
      </c>
    </row>
    <row r="35" spans="1:5" ht="12.75">
      <c r="A35" t="s">
        <v>445</v>
      </c>
      <c r="B35">
        <v>1031</v>
      </c>
      <c r="C35">
        <v>788</v>
      </c>
      <c r="D35">
        <v>2</v>
      </c>
      <c r="E35">
        <v>2</v>
      </c>
    </row>
    <row r="36" spans="1:3" ht="12.75">
      <c r="A36" t="s">
        <v>449</v>
      </c>
      <c r="B36">
        <v>204</v>
      </c>
      <c r="C36">
        <v>20</v>
      </c>
    </row>
    <row r="37" spans="1:5" ht="12.75">
      <c r="A37" t="s">
        <v>450</v>
      </c>
      <c r="B37">
        <v>1340</v>
      </c>
      <c r="C37">
        <v>1074</v>
      </c>
      <c r="D37">
        <v>3</v>
      </c>
      <c r="E37">
        <v>3</v>
      </c>
    </row>
    <row r="38" spans="1:5" ht="12.75">
      <c r="A38" t="s">
        <v>455</v>
      </c>
      <c r="B38">
        <v>879</v>
      </c>
      <c r="C38">
        <v>109</v>
      </c>
      <c r="D38">
        <v>9628</v>
      </c>
      <c r="E38">
        <v>2919</v>
      </c>
    </row>
    <row r="39" spans="1:3" ht="12.75">
      <c r="A39" t="s">
        <v>337</v>
      </c>
      <c r="B39">
        <v>536</v>
      </c>
      <c r="C39">
        <v>219</v>
      </c>
    </row>
    <row r="40" spans="1:5" ht="12.75">
      <c r="A40" t="s">
        <v>458</v>
      </c>
      <c r="B40">
        <v>343</v>
      </c>
      <c r="C40">
        <v>232</v>
      </c>
      <c r="D40">
        <v>4</v>
      </c>
      <c r="E40">
        <v>4</v>
      </c>
    </row>
    <row r="41" spans="1:3" ht="12.75">
      <c r="A41" t="s">
        <v>473</v>
      </c>
      <c r="B41">
        <v>155</v>
      </c>
      <c r="C41">
        <v>18</v>
      </c>
    </row>
    <row r="42" spans="1:5" ht="12.75">
      <c r="A42" t="s">
        <v>474</v>
      </c>
      <c r="B42">
        <v>917</v>
      </c>
      <c r="C42">
        <v>566</v>
      </c>
      <c r="D42">
        <v>2</v>
      </c>
      <c r="E42">
        <v>2</v>
      </c>
    </row>
    <row r="43" spans="1:5" ht="12.75">
      <c r="A43" t="s">
        <v>475</v>
      </c>
      <c r="B43">
        <v>1457</v>
      </c>
      <c r="C43">
        <v>174</v>
      </c>
      <c r="D43">
        <v>12112</v>
      </c>
      <c r="E43">
        <v>4923</v>
      </c>
    </row>
    <row r="44" spans="1:5" ht="12.75">
      <c r="A44" t="s">
        <v>478</v>
      </c>
      <c r="B44">
        <v>873</v>
      </c>
      <c r="C44">
        <v>398</v>
      </c>
      <c r="D44">
        <v>4</v>
      </c>
      <c r="E44">
        <v>4</v>
      </c>
    </row>
    <row r="45" spans="1:5" ht="12.75">
      <c r="A45" t="s">
        <v>482</v>
      </c>
      <c r="B45">
        <v>66</v>
      </c>
      <c r="C45">
        <v>44</v>
      </c>
      <c r="D45">
        <v>1</v>
      </c>
      <c r="E45">
        <v>1</v>
      </c>
    </row>
    <row r="46" spans="1:5" ht="12.75">
      <c r="A46" t="s">
        <v>428</v>
      </c>
      <c r="B46">
        <v>233</v>
      </c>
      <c r="C46">
        <v>149</v>
      </c>
      <c r="D46">
        <v>1</v>
      </c>
      <c r="E46">
        <v>1</v>
      </c>
    </row>
    <row r="47" spans="1:3" ht="12.75">
      <c r="A47" t="s">
        <v>430</v>
      </c>
      <c r="B47">
        <v>683</v>
      </c>
      <c r="C47">
        <v>562</v>
      </c>
    </row>
    <row r="48" spans="1:3" ht="12.75">
      <c r="A48" t="s">
        <v>432</v>
      </c>
      <c r="B48">
        <v>117</v>
      </c>
      <c r="C48">
        <v>67</v>
      </c>
    </row>
    <row r="49" spans="1:5" ht="12.75">
      <c r="A49" t="s">
        <v>438</v>
      </c>
      <c r="B49">
        <v>797</v>
      </c>
      <c r="C49">
        <v>287</v>
      </c>
      <c r="D49">
        <v>1</v>
      </c>
      <c r="E49">
        <v>1</v>
      </c>
    </row>
    <row r="50" spans="1:3" ht="12.75">
      <c r="A50" t="s">
        <v>434</v>
      </c>
      <c r="B50">
        <v>16</v>
      </c>
      <c r="C50">
        <v>13</v>
      </c>
    </row>
    <row r="51" spans="1:3" ht="12.75">
      <c r="A51" t="s">
        <v>442</v>
      </c>
      <c r="B51">
        <v>126</v>
      </c>
      <c r="C51">
        <v>58</v>
      </c>
    </row>
    <row r="52" spans="1:5" ht="12.75">
      <c r="A52" t="s">
        <v>444</v>
      </c>
      <c r="B52">
        <v>63</v>
      </c>
      <c r="C52">
        <v>24</v>
      </c>
      <c r="D52">
        <v>1</v>
      </c>
      <c r="E52">
        <v>1</v>
      </c>
    </row>
    <row r="53" spans="1:5" ht="12.75">
      <c r="A53" t="s">
        <v>451</v>
      </c>
      <c r="B53">
        <v>1302</v>
      </c>
      <c r="C53">
        <v>1193</v>
      </c>
      <c r="D53">
        <v>1</v>
      </c>
      <c r="E53">
        <v>1</v>
      </c>
    </row>
    <row r="54" spans="1:5" ht="12.75">
      <c r="A54" t="s">
        <v>454</v>
      </c>
      <c r="B54">
        <v>118</v>
      </c>
      <c r="C54">
        <v>95</v>
      </c>
      <c r="D54">
        <v>63</v>
      </c>
      <c r="E54">
        <v>45</v>
      </c>
    </row>
    <row r="55" spans="1:5" ht="12.75">
      <c r="A55" t="s">
        <v>461</v>
      </c>
      <c r="B55">
        <v>960</v>
      </c>
      <c r="C55">
        <v>721</v>
      </c>
      <c r="D55">
        <v>3</v>
      </c>
      <c r="E55">
        <v>3</v>
      </c>
    </row>
    <row r="56" spans="1:3" ht="12.75">
      <c r="A56" t="s">
        <v>463</v>
      </c>
      <c r="B56">
        <v>807</v>
      </c>
      <c r="C56">
        <v>556</v>
      </c>
    </row>
    <row r="57" spans="1:3" ht="12.75">
      <c r="A57" t="s">
        <v>465</v>
      </c>
      <c r="B57">
        <v>1256</v>
      </c>
      <c r="C57">
        <v>840</v>
      </c>
    </row>
    <row r="58" spans="1:3" ht="12.75">
      <c r="A58" t="s">
        <v>467</v>
      </c>
      <c r="B58">
        <v>141</v>
      </c>
      <c r="C58">
        <v>67</v>
      </c>
    </row>
    <row r="59" spans="1:3" ht="12.75">
      <c r="A59" t="s">
        <v>469</v>
      </c>
      <c r="B59">
        <v>1222</v>
      </c>
      <c r="C59">
        <v>1122</v>
      </c>
    </row>
    <row r="60" spans="1:5" ht="12.75">
      <c r="A60" t="s">
        <v>470</v>
      </c>
      <c r="B60">
        <v>1401</v>
      </c>
      <c r="C60">
        <v>907</v>
      </c>
      <c r="D60">
        <v>2</v>
      </c>
      <c r="E60">
        <v>1</v>
      </c>
    </row>
    <row r="61" spans="1:5" ht="12.75">
      <c r="A61" t="s">
        <v>472</v>
      </c>
      <c r="B61">
        <v>989</v>
      </c>
      <c r="C61">
        <v>793</v>
      </c>
      <c r="D61">
        <v>1</v>
      </c>
      <c r="E61">
        <v>1</v>
      </c>
    </row>
    <row r="62" ht="12.75">
      <c r="A62" t="s">
        <v>480</v>
      </c>
    </row>
    <row r="63" ht="12.75">
      <c r="A63" t="s">
        <v>539</v>
      </c>
    </row>
    <row r="64" spans="1:3" ht="12.75">
      <c r="A64" t="s">
        <v>429</v>
      </c>
      <c r="B64">
        <v>4</v>
      </c>
      <c r="C64">
        <v>4</v>
      </c>
    </row>
  </sheetData>
  <sheetProtection/>
  <mergeCells count="1">
    <mergeCell ref="A1:E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3"/>
  <dimension ref="A1:D4"/>
  <sheetViews>
    <sheetView zoomScalePageLayoutView="0" workbookViewId="0" topLeftCell="A1">
      <selection activeCell="A1" sqref="A1"/>
    </sheetView>
  </sheetViews>
  <sheetFormatPr defaultColWidth="9.140625" defaultRowHeight="12.75"/>
  <cols>
    <col min="2" max="2" width="21.28125" style="0" customWidth="1"/>
    <col min="3" max="3" width="21.421875" style="0" customWidth="1"/>
  </cols>
  <sheetData>
    <row r="1" spans="1:4" ht="12.75">
      <c r="A1" s="452" t="s">
        <v>570</v>
      </c>
      <c r="B1" s="452"/>
      <c r="C1" s="337" t="s">
        <v>571</v>
      </c>
      <c r="D1" s="337"/>
    </row>
    <row r="2" spans="1:3" ht="12.75">
      <c r="A2" t="s">
        <v>175</v>
      </c>
      <c r="B2" s="332">
        <f>SUM(B3:B4)</f>
        <v>4</v>
      </c>
      <c r="C2" s="332">
        <f>SUM(C3:C4)</f>
        <v>4</v>
      </c>
    </row>
    <row r="3" spans="1:3" ht="12.75">
      <c r="A3" t="s">
        <v>480</v>
      </c>
      <c r="B3" s="339">
        <f>IF(ISNA(VLOOKUP(A3,Program_Review_Data!A2:E67,2,FALSE)),"0",(VLOOKUP(A3,Program_Review_Data!A2:E67,2,FALSE)))</f>
        <v>0</v>
      </c>
      <c r="C3" s="339">
        <f>IF(ISNA(VLOOKUP(A3,Program_Review_Data!A2:E65,3,FALSE)),"0",(VLOOKUP(A3,Program_Review_Data!A2:E65,3,FALSE)))</f>
        <v>0</v>
      </c>
    </row>
    <row r="4" spans="1:3" ht="12.75">
      <c r="A4" t="s">
        <v>429</v>
      </c>
      <c r="B4" s="339">
        <f>IF(ISNA(VLOOKUP(A4,Program_Review_Data!A3:E68,2,FALSE)),"0",(VLOOKUP(A4,Program_Review_Data!A3:E68,2,FALSE)))</f>
        <v>4</v>
      </c>
      <c r="C4" s="339">
        <f>IF(ISNA(VLOOKUP(A4,Program_Review_Data!A3:E66,3,FALSE)),"0",(VLOOKUP(A4,Program_Review_Data!A3:E66,3,FALSE)))</f>
        <v>4</v>
      </c>
    </row>
  </sheetData>
  <sheetProtection/>
  <mergeCells count="1">
    <mergeCell ref="A1:B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4"/>
  <dimension ref="A1:E64"/>
  <sheetViews>
    <sheetView zoomScalePageLayoutView="0" workbookViewId="0" topLeftCell="A1">
      <selection activeCell="A1" sqref="A1"/>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5" ht="12.75">
      <c r="A1" s="452" t="s">
        <v>569</v>
      </c>
      <c r="B1" s="452"/>
      <c r="C1" s="452"/>
      <c r="D1" s="452"/>
      <c r="E1" s="452"/>
    </row>
    <row r="2" spans="1:5" ht="12.75">
      <c r="A2" s="292" t="s">
        <v>426</v>
      </c>
      <c r="B2" s="292" t="s">
        <v>564</v>
      </c>
      <c r="C2" s="292" t="s">
        <v>493</v>
      </c>
      <c r="D2" s="292" t="s">
        <v>565</v>
      </c>
      <c r="E2" s="292" t="s">
        <v>544</v>
      </c>
    </row>
    <row r="3" ht="12.75">
      <c r="A3" t="s">
        <v>69</v>
      </c>
    </row>
    <row r="4" spans="1:5" ht="12.75">
      <c r="A4" t="s">
        <v>431</v>
      </c>
      <c r="B4">
        <v>1814</v>
      </c>
      <c r="C4">
        <v>1334</v>
      </c>
      <c r="D4">
        <v>3</v>
      </c>
      <c r="E4">
        <v>3</v>
      </c>
    </row>
    <row r="5" spans="1:5" ht="12.75">
      <c r="A5" t="s">
        <v>433</v>
      </c>
      <c r="B5">
        <v>945</v>
      </c>
      <c r="C5">
        <v>740</v>
      </c>
      <c r="D5">
        <v>7</v>
      </c>
      <c r="E5">
        <v>6</v>
      </c>
    </row>
    <row r="6" spans="1:5" ht="12.75">
      <c r="A6" t="s">
        <v>334</v>
      </c>
      <c r="B6">
        <v>787</v>
      </c>
      <c r="C6">
        <v>502</v>
      </c>
      <c r="D6">
        <v>11</v>
      </c>
      <c r="E6">
        <v>10</v>
      </c>
    </row>
    <row r="7" spans="1:5" ht="12.75">
      <c r="A7" t="s">
        <v>436</v>
      </c>
      <c r="B7">
        <v>1985</v>
      </c>
      <c r="C7">
        <v>1458</v>
      </c>
      <c r="D7">
        <v>7</v>
      </c>
      <c r="E7">
        <v>7</v>
      </c>
    </row>
    <row r="8" spans="1:5" ht="12.75">
      <c r="A8" t="s">
        <v>440</v>
      </c>
      <c r="B8">
        <v>1880</v>
      </c>
      <c r="C8">
        <v>1643</v>
      </c>
      <c r="D8">
        <v>4</v>
      </c>
      <c r="E8">
        <v>3</v>
      </c>
    </row>
    <row r="9" spans="1:4" ht="12.75">
      <c r="A9" t="s">
        <v>443</v>
      </c>
      <c r="B9">
        <v>288</v>
      </c>
      <c r="C9">
        <v>136</v>
      </c>
      <c r="D9">
        <v>1</v>
      </c>
    </row>
    <row r="10" spans="1:5" ht="12.75">
      <c r="A10" t="s">
        <v>447</v>
      </c>
      <c r="B10">
        <v>2474</v>
      </c>
      <c r="C10">
        <v>1841</v>
      </c>
      <c r="D10">
        <v>6</v>
      </c>
      <c r="E10">
        <v>6</v>
      </c>
    </row>
    <row r="11" spans="1:5" ht="12.75">
      <c r="A11" t="s">
        <v>453</v>
      </c>
      <c r="B11">
        <v>163</v>
      </c>
      <c r="C11">
        <v>124</v>
      </c>
      <c r="D11">
        <v>2</v>
      </c>
      <c r="E11">
        <v>2</v>
      </c>
    </row>
    <row r="12" spans="1:5" ht="12.75">
      <c r="A12" t="s">
        <v>459</v>
      </c>
      <c r="B12">
        <v>1290</v>
      </c>
      <c r="C12">
        <v>980</v>
      </c>
      <c r="D12">
        <v>16</v>
      </c>
      <c r="E12">
        <v>14</v>
      </c>
    </row>
    <row r="13" spans="1:5" ht="12.75">
      <c r="A13" t="s">
        <v>460</v>
      </c>
      <c r="B13">
        <v>506</v>
      </c>
      <c r="C13">
        <v>249</v>
      </c>
      <c r="D13">
        <v>6</v>
      </c>
      <c r="E13">
        <v>4</v>
      </c>
    </row>
    <row r="14" spans="1:5" ht="12.75">
      <c r="A14" t="s">
        <v>462</v>
      </c>
      <c r="B14">
        <v>3199</v>
      </c>
      <c r="C14">
        <v>2265</v>
      </c>
      <c r="D14">
        <v>7399</v>
      </c>
      <c r="E14">
        <v>3206</v>
      </c>
    </row>
    <row r="15" spans="1:5" ht="12.75">
      <c r="A15" t="s">
        <v>464</v>
      </c>
      <c r="B15">
        <v>999</v>
      </c>
      <c r="C15">
        <v>695</v>
      </c>
      <c r="D15">
        <v>5</v>
      </c>
      <c r="E15">
        <v>4</v>
      </c>
    </row>
    <row r="16" spans="1:3" ht="12.75">
      <c r="A16" t="s">
        <v>466</v>
      </c>
      <c r="B16">
        <v>231</v>
      </c>
      <c r="C16">
        <v>169</v>
      </c>
    </row>
    <row r="17" spans="1:5" ht="12.75">
      <c r="A17" t="s">
        <v>477</v>
      </c>
      <c r="B17">
        <v>158</v>
      </c>
      <c r="C17">
        <v>107</v>
      </c>
      <c r="D17">
        <v>2</v>
      </c>
      <c r="E17">
        <v>1</v>
      </c>
    </row>
    <row r="18" spans="1:3" ht="12.75">
      <c r="A18" t="s">
        <v>481</v>
      </c>
      <c r="B18">
        <v>119</v>
      </c>
      <c r="C18">
        <v>84</v>
      </c>
    </row>
    <row r="19" spans="1:5" ht="12.75">
      <c r="A19" t="s">
        <v>483</v>
      </c>
      <c r="B19">
        <v>197</v>
      </c>
      <c r="C19">
        <v>135</v>
      </c>
      <c r="D19">
        <v>1</v>
      </c>
      <c r="E19">
        <v>1</v>
      </c>
    </row>
    <row r="20" spans="1:5" ht="12.75">
      <c r="A20" t="s">
        <v>335</v>
      </c>
      <c r="B20">
        <v>5037</v>
      </c>
      <c r="C20">
        <v>3000</v>
      </c>
      <c r="D20">
        <v>11</v>
      </c>
      <c r="E20">
        <v>8</v>
      </c>
    </row>
    <row r="21" spans="1:5" ht="12.75">
      <c r="A21" t="s">
        <v>437</v>
      </c>
      <c r="B21">
        <v>1376</v>
      </c>
      <c r="C21">
        <v>926</v>
      </c>
      <c r="D21">
        <v>32</v>
      </c>
      <c r="E21">
        <v>25</v>
      </c>
    </row>
    <row r="22" spans="1:4" ht="12.75">
      <c r="A22" t="s">
        <v>446</v>
      </c>
      <c r="B22">
        <v>670</v>
      </c>
      <c r="C22">
        <v>300</v>
      </c>
      <c r="D22">
        <v>3</v>
      </c>
    </row>
    <row r="23" spans="1:5" ht="12.75">
      <c r="A23" t="s">
        <v>448</v>
      </c>
      <c r="B23">
        <v>714</v>
      </c>
      <c r="C23">
        <v>535</v>
      </c>
      <c r="D23">
        <v>11</v>
      </c>
      <c r="E23">
        <v>9</v>
      </c>
    </row>
    <row r="24" spans="1:5" ht="12.75">
      <c r="A24" t="s">
        <v>452</v>
      </c>
      <c r="B24">
        <v>1348</v>
      </c>
      <c r="C24">
        <v>978</v>
      </c>
      <c r="D24">
        <v>5</v>
      </c>
      <c r="E24">
        <v>3</v>
      </c>
    </row>
    <row r="25" spans="1:5" ht="12.75">
      <c r="A25" t="s">
        <v>456</v>
      </c>
      <c r="B25">
        <v>1236</v>
      </c>
      <c r="C25">
        <v>855</v>
      </c>
      <c r="D25">
        <v>8</v>
      </c>
      <c r="E25">
        <v>7</v>
      </c>
    </row>
    <row r="26" spans="1:5" ht="12.75">
      <c r="A26" t="s">
        <v>457</v>
      </c>
      <c r="B26">
        <v>1283</v>
      </c>
      <c r="C26">
        <v>519</v>
      </c>
      <c r="D26">
        <v>4</v>
      </c>
      <c r="E26">
        <v>3</v>
      </c>
    </row>
    <row r="27" spans="1:5" ht="12.75">
      <c r="A27" t="s">
        <v>468</v>
      </c>
      <c r="B27">
        <v>1975</v>
      </c>
      <c r="C27">
        <v>1160</v>
      </c>
      <c r="D27">
        <v>8</v>
      </c>
      <c r="E27">
        <v>4</v>
      </c>
    </row>
    <row r="28" spans="1:5" ht="12.75">
      <c r="A28" t="s">
        <v>471</v>
      </c>
      <c r="B28">
        <v>789</v>
      </c>
      <c r="C28">
        <v>548</v>
      </c>
      <c r="D28">
        <v>2</v>
      </c>
      <c r="E28">
        <v>2</v>
      </c>
    </row>
    <row r="29" spans="1:5" ht="12.75">
      <c r="A29" t="s">
        <v>476</v>
      </c>
      <c r="B29">
        <v>3451</v>
      </c>
      <c r="C29">
        <v>1931</v>
      </c>
      <c r="D29">
        <v>4</v>
      </c>
      <c r="E29">
        <v>2</v>
      </c>
    </row>
    <row r="30" spans="1:3" ht="12.75">
      <c r="A30" t="s">
        <v>479</v>
      </c>
      <c r="B30">
        <v>84813</v>
      </c>
      <c r="C30">
        <v>20776</v>
      </c>
    </row>
    <row r="31" spans="1:5" ht="12.75">
      <c r="A31" t="s">
        <v>484</v>
      </c>
      <c r="B31">
        <v>3542</v>
      </c>
      <c r="C31">
        <v>2076</v>
      </c>
      <c r="D31">
        <v>79</v>
      </c>
      <c r="E31">
        <v>59</v>
      </c>
    </row>
    <row r="32" spans="1:5" ht="12.75">
      <c r="A32" t="s">
        <v>435</v>
      </c>
      <c r="B32">
        <v>3053</v>
      </c>
      <c r="C32">
        <v>2485</v>
      </c>
      <c r="D32">
        <v>1</v>
      </c>
      <c r="E32">
        <v>1</v>
      </c>
    </row>
    <row r="33" spans="1:3" ht="12.75">
      <c r="A33" t="s">
        <v>439</v>
      </c>
      <c r="B33">
        <v>489</v>
      </c>
      <c r="C33">
        <v>360</v>
      </c>
    </row>
    <row r="34" spans="1:3" ht="12.75">
      <c r="A34" t="s">
        <v>441</v>
      </c>
      <c r="B34">
        <v>74</v>
      </c>
      <c r="C34">
        <v>47</v>
      </c>
    </row>
    <row r="35" spans="1:5" ht="12.75">
      <c r="A35" t="s">
        <v>445</v>
      </c>
      <c r="B35">
        <v>5947</v>
      </c>
      <c r="C35">
        <v>4502</v>
      </c>
      <c r="D35">
        <v>15</v>
      </c>
      <c r="E35">
        <v>15</v>
      </c>
    </row>
    <row r="36" spans="1:5" ht="12.75">
      <c r="A36" t="s">
        <v>449</v>
      </c>
      <c r="B36">
        <v>636</v>
      </c>
      <c r="C36">
        <v>226</v>
      </c>
      <c r="D36">
        <v>2</v>
      </c>
      <c r="E36">
        <v>1</v>
      </c>
    </row>
    <row r="37" spans="1:5" ht="12.75">
      <c r="A37" t="s">
        <v>450</v>
      </c>
      <c r="B37">
        <v>1404</v>
      </c>
      <c r="C37">
        <v>975</v>
      </c>
      <c r="D37">
        <v>1</v>
      </c>
      <c r="E37">
        <v>1</v>
      </c>
    </row>
    <row r="38" spans="1:5" ht="12.75">
      <c r="A38" t="s">
        <v>455</v>
      </c>
      <c r="B38">
        <v>498</v>
      </c>
      <c r="C38">
        <v>229</v>
      </c>
      <c r="D38">
        <v>568</v>
      </c>
      <c r="E38">
        <v>234</v>
      </c>
    </row>
    <row r="39" spans="1:5" ht="12.75">
      <c r="A39" t="s">
        <v>337</v>
      </c>
      <c r="B39">
        <v>731</v>
      </c>
      <c r="C39">
        <v>484</v>
      </c>
      <c r="D39">
        <v>3</v>
      </c>
      <c r="E39">
        <v>3</v>
      </c>
    </row>
    <row r="40" spans="1:5" ht="12.75">
      <c r="A40" t="s">
        <v>458</v>
      </c>
      <c r="B40">
        <v>1810</v>
      </c>
      <c r="C40">
        <v>1253</v>
      </c>
      <c r="D40">
        <v>3</v>
      </c>
      <c r="E40">
        <v>3</v>
      </c>
    </row>
    <row r="41" spans="1:3" ht="12.75">
      <c r="A41" t="s">
        <v>473</v>
      </c>
      <c r="B41">
        <v>148</v>
      </c>
      <c r="C41">
        <v>52</v>
      </c>
    </row>
    <row r="42" spans="1:5" ht="12.75">
      <c r="A42" t="s">
        <v>474</v>
      </c>
      <c r="B42">
        <v>1489</v>
      </c>
      <c r="C42">
        <v>1016</v>
      </c>
      <c r="D42">
        <v>4</v>
      </c>
      <c r="E42">
        <v>4</v>
      </c>
    </row>
    <row r="43" spans="1:5" ht="12.75">
      <c r="A43" t="s">
        <v>475</v>
      </c>
      <c r="B43">
        <v>467</v>
      </c>
      <c r="C43">
        <v>221</v>
      </c>
      <c r="D43">
        <v>4163</v>
      </c>
      <c r="E43">
        <v>2287</v>
      </c>
    </row>
    <row r="44" spans="1:5" ht="12.75">
      <c r="A44" t="s">
        <v>478</v>
      </c>
      <c r="B44">
        <v>3911</v>
      </c>
      <c r="C44">
        <v>2757</v>
      </c>
      <c r="D44">
        <v>3</v>
      </c>
      <c r="E44">
        <v>2</v>
      </c>
    </row>
    <row r="45" spans="1:5" ht="12.75">
      <c r="A45" t="s">
        <v>482</v>
      </c>
      <c r="B45">
        <v>470</v>
      </c>
      <c r="C45">
        <v>348</v>
      </c>
      <c r="D45">
        <v>1</v>
      </c>
      <c r="E45">
        <v>1</v>
      </c>
    </row>
    <row r="46" spans="1:5" ht="12.75">
      <c r="A46" t="s">
        <v>428</v>
      </c>
      <c r="B46">
        <v>626</v>
      </c>
      <c r="C46">
        <v>340</v>
      </c>
      <c r="D46">
        <v>1</v>
      </c>
      <c r="E46">
        <v>1</v>
      </c>
    </row>
    <row r="47" spans="1:3" ht="12.75">
      <c r="A47" t="s">
        <v>430</v>
      </c>
      <c r="B47">
        <v>357</v>
      </c>
      <c r="C47">
        <v>279</v>
      </c>
    </row>
    <row r="48" spans="1:3" ht="12.75">
      <c r="A48" t="s">
        <v>432</v>
      </c>
      <c r="B48">
        <v>325</v>
      </c>
      <c r="C48">
        <v>186</v>
      </c>
    </row>
    <row r="49" spans="1:5" ht="12.75">
      <c r="A49" t="s">
        <v>438</v>
      </c>
      <c r="B49">
        <v>1365</v>
      </c>
      <c r="C49">
        <v>613</v>
      </c>
      <c r="D49">
        <v>2</v>
      </c>
      <c r="E49">
        <v>2</v>
      </c>
    </row>
    <row r="50" spans="1:3" ht="12.75">
      <c r="A50" t="s">
        <v>434</v>
      </c>
      <c r="B50">
        <v>152</v>
      </c>
      <c r="C50">
        <v>69</v>
      </c>
    </row>
    <row r="51" spans="1:3" ht="12.75">
      <c r="A51" t="s">
        <v>442</v>
      </c>
      <c r="B51">
        <v>348</v>
      </c>
      <c r="C51">
        <v>188</v>
      </c>
    </row>
    <row r="52" spans="1:3" ht="12.75">
      <c r="A52" t="s">
        <v>444</v>
      </c>
      <c r="B52">
        <v>855</v>
      </c>
      <c r="C52">
        <v>722</v>
      </c>
    </row>
    <row r="53" spans="1:5" ht="12.75">
      <c r="A53" t="s">
        <v>451</v>
      </c>
      <c r="B53">
        <v>1758</v>
      </c>
      <c r="C53">
        <v>1533</v>
      </c>
      <c r="D53">
        <v>3</v>
      </c>
      <c r="E53">
        <v>3</v>
      </c>
    </row>
    <row r="54" spans="1:3" ht="12.75">
      <c r="A54" t="s">
        <v>454</v>
      </c>
      <c r="B54">
        <v>728</v>
      </c>
      <c r="C54">
        <v>552</v>
      </c>
    </row>
    <row r="55" spans="1:5" ht="12.75">
      <c r="A55" t="s">
        <v>461</v>
      </c>
      <c r="B55">
        <v>4314</v>
      </c>
      <c r="C55">
        <v>3926</v>
      </c>
      <c r="D55">
        <v>1</v>
      </c>
      <c r="E55">
        <v>1</v>
      </c>
    </row>
    <row r="56" spans="1:3" ht="12.75">
      <c r="A56" t="s">
        <v>463</v>
      </c>
      <c r="B56">
        <v>2453</v>
      </c>
      <c r="C56">
        <v>846</v>
      </c>
    </row>
    <row r="57" spans="1:5" ht="12.75">
      <c r="A57" t="s">
        <v>465</v>
      </c>
      <c r="B57">
        <v>825</v>
      </c>
      <c r="C57">
        <v>504</v>
      </c>
      <c r="D57">
        <v>1</v>
      </c>
      <c r="E57">
        <v>1</v>
      </c>
    </row>
    <row r="58" spans="1:5" ht="12.75">
      <c r="A58" t="s">
        <v>467</v>
      </c>
      <c r="B58">
        <v>804</v>
      </c>
      <c r="C58">
        <v>594</v>
      </c>
      <c r="D58">
        <v>2</v>
      </c>
      <c r="E58">
        <v>2</v>
      </c>
    </row>
    <row r="59" spans="1:5" ht="12.75">
      <c r="A59" t="s">
        <v>469</v>
      </c>
      <c r="B59">
        <v>2189</v>
      </c>
      <c r="C59">
        <v>1666</v>
      </c>
      <c r="D59">
        <v>1</v>
      </c>
      <c r="E59">
        <v>1</v>
      </c>
    </row>
    <row r="60" spans="1:5" ht="12.75">
      <c r="A60" t="s">
        <v>470</v>
      </c>
      <c r="B60">
        <v>2012</v>
      </c>
      <c r="C60">
        <v>1138</v>
      </c>
      <c r="D60">
        <v>7</v>
      </c>
      <c r="E60">
        <v>4</v>
      </c>
    </row>
    <row r="61" spans="1:5" ht="12.75">
      <c r="A61" t="s">
        <v>472</v>
      </c>
      <c r="B61">
        <v>3165</v>
      </c>
      <c r="C61">
        <v>2169</v>
      </c>
      <c r="D61">
        <v>2</v>
      </c>
      <c r="E61">
        <v>2</v>
      </c>
    </row>
    <row r="62" spans="1:3" ht="12.75">
      <c r="A62" t="s">
        <v>480</v>
      </c>
      <c r="B62">
        <v>89</v>
      </c>
      <c r="C62">
        <v>87</v>
      </c>
    </row>
    <row r="63" ht="12.75">
      <c r="A63" t="s">
        <v>539</v>
      </c>
    </row>
    <row r="64" spans="1:3" ht="12.75">
      <c r="A64" t="s">
        <v>429</v>
      </c>
      <c r="B64">
        <v>29</v>
      </c>
      <c r="C64">
        <v>12</v>
      </c>
    </row>
  </sheetData>
  <sheetProtection/>
  <mergeCells count="1">
    <mergeCell ref="A1:E1"/>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codeName="Sheet15"/>
  <dimension ref="A1:C4"/>
  <sheetViews>
    <sheetView zoomScalePageLayoutView="0" workbookViewId="0" topLeftCell="A1">
      <selection activeCell="A1" sqref="A1"/>
    </sheetView>
  </sheetViews>
  <sheetFormatPr defaultColWidth="9.140625" defaultRowHeight="12.75"/>
  <cols>
    <col min="3" max="3" width="17.00390625" style="0" customWidth="1"/>
  </cols>
  <sheetData>
    <row r="1" spans="1:3" ht="12.75">
      <c r="A1" s="452" t="s">
        <v>567</v>
      </c>
      <c r="B1" s="452"/>
      <c r="C1" s="337" t="s">
        <v>566</v>
      </c>
    </row>
    <row r="2" spans="1:3" ht="12.75">
      <c r="A2" t="s">
        <v>175</v>
      </c>
      <c r="B2" s="332">
        <f>SUM(B3:B4)</f>
        <v>118</v>
      </c>
      <c r="C2" s="332">
        <f>SUM(C3:C4)</f>
        <v>99</v>
      </c>
    </row>
    <row r="3" spans="1:3" ht="12.75">
      <c r="A3" t="s">
        <v>480</v>
      </c>
      <c r="B3" s="339">
        <f>IF(ISNA(VLOOKUP(A3,Other_Data!A2:E65,2,FALSE)),"0",(VLOOKUP(A3,Other_Data!A2:E65,2,FALSE)))</f>
        <v>89</v>
      </c>
      <c r="C3" s="339">
        <f>IF(ISNA(VLOOKUP(A3,Other_Data!A2:E65,3,FALSE)),"0",(VLOOKUP(A3,Other_Data!A2:E65,3,FALSE)))</f>
        <v>87</v>
      </c>
    </row>
    <row r="4" spans="1:3" ht="12.75">
      <c r="A4" t="s">
        <v>429</v>
      </c>
      <c r="B4" s="339">
        <f>IF(ISNA(VLOOKUP(A4,Other_Data!A3:E66,2,FALSE)),"0",(VLOOKUP(A4,Other_Data!A3:E66,2,FALSE)))</f>
        <v>29</v>
      </c>
      <c r="C4" s="339">
        <f>IF(ISNA(VLOOKUP(A4,Other_Data!A2:E65,3,FALSE)),"0",(VLOOKUP(A4,Other_Data!A2:E65,3,FALSE)))</f>
        <v>12</v>
      </c>
    </row>
  </sheetData>
  <sheetProtection/>
  <mergeCells count="1">
    <mergeCell ref="A1:B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6"/>
  <dimension ref="A1:E64"/>
  <sheetViews>
    <sheetView zoomScalePageLayoutView="0" workbookViewId="0" topLeftCell="A1">
      <selection activeCell="A1" sqref="A1"/>
    </sheetView>
  </sheetViews>
  <sheetFormatPr defaultColWidth="9.140625" defaultRowHeight="12.75"/>
  <cols>
    <col min="1" max="1" width="14.28125" style="0" customWidth="1"/>
    <col min="2" max="2" width="13.421875" style="0" customWidth="1"/>
    <col min="3" max="3" width="11.57421875" style="0" customWidth="1"/>
  </cols>
  <sheetData>
    <row r="1" spans="1:5" ht="12.75">
      <c r="A1" s="452" t="s">
        <v>572</v>
      </c>
      <c r="B1" s="452"/>
      <c r="C1" s="452"/>
      <c r="D1" s="452"/>
      <c r="E1" s="452"/>
    </row>
    <row r="2" spans="1:3" ht="12.75">
      <c r="A2" s="292" t="s">
        <v>426</v>
      </c>
      <c r="B2" s="292" t="s">
        <v>573</v>
      </c>
      <c r="C2" s="292" t="s">
        <v>574</v>
      </c>
    </row>
    <row r="3" ht="12.75">
      <c r="A3" t="s">
        <v>69</v>
      </c>
    </row>
    <row r="4" spans="1:3" ht="12.75">
      <c r="A4" t="s">
        <v>431</v>
      </c>
      <c r="B4">
        <v>2</v>
      </c>
      <c r="C4">
        <v>1</v>
      </c>
    </row>
    <row r="5" ht="12.75">
      <c r="A5" t="s">
        <v>433</v>
      </c>
    </row>
    <row r="6" spans="1:3" ht="12.75">
      <c r="A6" t="s">
        <v>334</v>
      </c>
      <c r="C6">
        <v>1</v>
      </c>
    </row>
    <row r="7" spans="1:3" ht="12.75">
      <c r="A7" t="s">
        <v>436</v>
      </c>
      <c r="B7">
        <v>12</v>
      </c>
      <c r="C7">
        <v>4</v>
      </c>
    </row>
    <row r="8" spans="1:3" ht="12.75">
      <c r="A8" t="s">
        <v>440</v>
      </c>
      <c r="B8">
        <v>3</v>
      </c>
      <c r="C8">
        <v>2</v>
      </c>
    </row>
    <row r="9" ht="12.75">
      <c r="A9" t="s">
        <v>443</v>
      </c>
    </row>
    <row r="10" spans="1:2" ht="12.75">
      <c r="A10" t="s">
        <v>447</v>
      </c>
      <c r="B10">
        <v>4</v>
      </c>
    </row>
    <row r="11" ht="12.75">
      <c r="A11" t="s">
        <v>453</v>
      </c>
    </row>
    <row r="12" spans="1:2" ht="12.75">
      <c r="A12" t="s">
        <v>459</v>
      </c>
      <c r="B12">
        <v>3</v>
      </c>
    </row>
    <row r="13" spans="1:3" ht="12.75">
      <c r="A13" t="s">
        <v>460</v>
      </c>
      <c r="B13">
        <v>4</v>
      </c>
      <c r="C13">
        <v>1</v>
      </c>
    </row>
    <row r="14" spans="1:3" ht="12.75">
      <c r="A14" t="s">
        <v>462</v>
      </c>
      <c r="B14">
        <v>17869</v>
      </c>
      <c r="C14">
        <v>7828</v>
      </c>
    </row>
    <row r="15" spans="1:3" ht="12.75">
      <c r="A15" t="s">
        <v>464</v>
      </c>
      <c r="B15">
        <v>1</v>
      </c>
      <c r="C15">
        <v>1</v>
      </c>
    </row>
    <row r="16" ht="12.75">
      <c r="A16" t="s">
        <v>466</v>
      </c>
    </row>
    <row r="17" spans="1:2" ht="12.75">
      <c r="A17" t="s">
        <v>477</v>
      </c>
      <c r="B17">
        <v>1</v>
      </c>
    </row>
    <row r="18" ht="12.75">
      <c r="A18" t="s">
        <v>481</v>
      </c>
    </row>
    <row r="19" ht="12.75">
      <c r="A19" t="s">
        <v>483</v>
      </c>
    </row>
    <row r="20" spans="1:3" ht="12.75">
      <c r="A20" t="s">
        <v>335</v>
      </c>
      <c r="B20">
        <v>1</v>
      </c>
      <c r="C20">
        <v>4</v>
      </c>
    </row>
    <row r="21" spans="1:3" ht="12.75">
      <c r="A21" t="s">
        <v>437</v>
      </c>
      <c r="C21">
        <v>2</v>
      </c>
    </row>
    <row r="22" spans="1:2" ht="12.75">
      <c r="A22" t="s">
        <v>446</v>
      </c>
      <c r="B22">
        <v>1</v>
      </c>
    </row>
    <row r="23" spans="1:2" ht="12.75">
      <c r="A23" t="s">
        <v>448</v>
      </c>
      <c r="B23">
        <v>34</v>
      </c>
    </row>
    <row r="24" spans="1:3" ht="12.75">
      <c r="A24" t="s">
        <v>452</v>
      </c>
      <c r="B24">
        <v>15</v>
      </c>
      <c r="C24">
        <v>9</v>
      </c>
    </row>
    <row r="25" spans="1:3" ht="12.75">
      <c r="A25" t="s">
        <v>456</v>
      </c>
      <c r="B25">
        <v>4</v>
      </c>
      <c r="C25">
        <v>2</v>
      </c>
    </row>
    <row r="26" spans="1:3" ht="12.75">
      <c r="A26" t="s">
        <v>457</v>
      </c>
      <c r="B26">
        <v>7</v>
      </c>
      <c r="C26">
        <v>1</v>
      </c>
    </row>
    <row r="27" spans="1:3" ht="12.75">
      <c r="A27" t="s">
        <v>468</v>
      </c>
      <c r="B27">
        <v>6</v>
      </c>
      <c r="C27">
        <v>2</v>
      </c>
    </row>
    <row r="28" ht="12.75">
      <c r="A28" t="s">
        <v>471</v>
      </c>
    </row>
    <row r="29" spans="1:3" ht="12.75">
      <c r="A29" t="s">
        <v>476</v>
      </c>
      <c r="B29">
        <v>13</v>
      </c>
      <c r="C29">
        <v>4</v>
      </c>
    </row>
    <row r="30" ht="12.75">
      <c r="A30" t="s">
        <v>479</v>
      </c>
    </row>
    <row r="31" spans="1:3" ht="12.75">
      <c r="A31" t="s">
        <v>484</v>
      </c>
      <c r="B31">
        <v>3</v>
      </c>
      <c r="C31">
        <v>2</v>
      </c>
    </row>
    <row r="32" spans="1:3" ht="12.75">
      <c r="A32" t="s">
        <v>435</v>
      </c>
      <c r="B32">
        <v>9</v>
      </c>
      <c r="C32">
        <v>2</v>
      </c>
    </row>
    <row r="33" ht="12.75">
      <c r="A33" t="s">
        <v>439</v>
      </c>
    </row>
    <row r="34" ht="12.75">
      <c r="A34" t="s">
        <v>441</v>
      </c>
    </row>
    <row r="35" spans="1:3" ht="12.75">
      <c r="A35" t="s">
        <v>445</v>
      </c>
      <c r="B35">
        <v>5</v>
      </c>
      <c r="C35">
        <v>3</v>
      </c>
    </row>
    <row r="36" spans="1:2" ht="12.75">
      <c r="A36" t="s">
        <v>449</v>
      </c>
      <c r="B36">
        <v>2</v>
      </c>
    </row>
    <row r="37" spans="1:3" ht="12.75">
      <c r="A37" t="s">
        <v>450</v>
      </c>
      <c r="B37">
        <v>2</v>
      </c>
      <c r="C37">
        <v>1</v>
      </c>
    </row>
    <row r="38" spans="1:3" ht="12.75">
      <c r="A38" t="s">
        <v>455</v>
      </c>
      <c r="B38">
        <v>11418</v>
      </c>
      <c r="C38">
        <v>2262</v>
      </c>
    </row>
    <row r="39" spans="1:3" ht="12.75">
      <c r="A39" t="s">
        <v>337</v>
      </c>
      <c r="B39">
        <v>6</v>
      </c>
      <c r="C39">
        <v>1</v>
      </c>
    </row>
    <row r="40" spans="1:3" ht="12.75">
      <c r="A40" t="s">
        <v>458</v>
      </c>
      <c r="B40">
        <v>7</v>
      </c>
      <c r="C40">
        <v>3</v>
      </c>
    </row>
    <row r="41" ht="12.75">
      <c r="A41" t="s">
        <v>473</v>
      </c>
    </row>
    <row r="42" spans="1:3" ht="12.75">
      <c r="A42" t="s">
        <v>474</v>
      </c>
      <c r="B42">
        <v>10</v>
      </c>
      <c r="C42">
        <v>2</v>
      </c>
    </row>
    <row r="43" spans="1:3" ht="12.75">
      <c r="A43" t="s">
        <v>475</v>
      </c>
      <c r="B43">
        <v>18231</v>
      </c>
      <c r="C43">
        <v>8517</v>
      </c>
    </row>
    <row r="44" spans="1:3" ht="12.75">
      <c r="A44" t="s">
        <v>478</v>
      </c>
      <c r="B44">
        <v>10</v>
      </c>
      <c r="C44">
        <v>7</v>
      </c>
    </row>
    <row r="45" ht="12.75">
      <c r="A45" t="s">
        <v>482</v>
      </c>
    </row>
    <row r="46" ht="12.75">
      <c r="A46" t="s">
        <v>428</v>
      </c>
    </row>
    <row r="47" ht="12.75">
      <c r="A47" t="s">
        <v>430</v>
      </c>
    </row>
    <row r="48" spans="1:3" ht="12.75">
      <c r="A48" t="s">
        <v>432</v>
      </c>
      <c r="B48">
        <v>1</v>
      </c>
      <c r="C48">
        <v>1</v>
      </c>
    </row>
    <row r="49" spans="1:2" ht="12.75">
      <c r="A49" t="s">
        <v>438</v>
      </c>
      <c r="B49">
        <v>4</v>
      </c>
    </row>
    <row r="50" spans="1:3" ht="12.75">
      <c r="A50" t="s">
        <v>434</v>
      </c>
      <c r="B50">
        <v>2</v>
      </c>
      <c r="C50">
        <v>1</v>
      </c>
    </row>
    <row r="51" spans="1:2" ht="12.75">
      <c r="A51" t="s">
        <v>442</v>
      </c>
      <c r="B51">
        <v>1</v>
      </c>
    </row>
    <row r="52" spans="1:2" ht="12.75">
      <c r="A52" t="s">
        <v>444</v>
      </c>
      <c r="B52">
        <v>2</v>
      </c>
    </row>
    <row r="53" ht="12.75">
      <c r="A53" t="s">
        <v>451</v>
      </c>
    </row>
    <row r="54" spans="1:2" ht="12.75">
      <c r="A54" t="s">
        <v>454</v>
      </c>
      <c r="B54">
        <v>422</v>
      </c>
    </row>
    <row r="55" spans="1:2" ht="12.75">
      <c r="A55" t="s">
        <v>461</v>
      </c>
      <c r="B55">
        <v>10</v>
      </c>
    </row>
    <row r="56" spans="1:2" ht="12.75">
      <c r="A56" t="s">
        <v>463</v>
      </c>
      <c r="B56">
        <v>1</v>
      </c>
    </row>
    <row r="57" spans="1:3" ht="12.75">
      <c r="A57" t="s">
        <v>465</v>
      </c>
      <c r="B57">
        <v>2</v>
      </c>
      <c r="C57">
        <v>2</v>
      </c>
    </row>
    <row r="58" spans="1:2" ht="12.75">
      <c r="A58" t="s">
        <v>467</v>
      </c>
      <c r="B58">
        <v>1</v>
      </c>
    </row>
    <row r="59" spans="1:2" ht="12.75">
      <c r="A59" t="s">
        <v>469</v>
      </c>
      <c r="B59">
        <v>1</v>
      </c>
    </row>
    <row r="60" ht="12.75">
      <c r="A60" t="s">
        <v>470</v>
      </c>
    </row>
    <row r="61" spans="1:3" ht="12.75">
      <c r="A61" t="s">
        <v>472</v>
      </c>
      <c r="B61">
        <v>201</v>
      </c>
      <c r="C61">
        <v>6</v>
      </c>
    </row>
    <row r="62" ht="12.75">
      <c r="A62" t="s">
        <v>480</v>
      </c>
    </row>
    <row r="63" ht="12.75">
      <c r="A63" t="s">
        <v>539</v>
      </c>
    </row>
    <row r="64" spans="1:2" ht="12.75">
      <c r="A64" t="s">
        <v>429</v>
      </c>
      <c r="B64">
        <v>1</v>
      </c>
    </row>
  </sheetData>
  <sheetProtection/>
  <mergeCells count="1">
    <mergeCell ref="A1:E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7"/>
  <dimension ref="A1:B4"/>
  <sheetViews>
    <sheetView zoomScalePageLayoutView="0" workbookViewId="0" topLeftCell="A1">
      <selection activeCell="A1" sqref="A1"/>
    </sheetView>
  </sheetViews>
  <sheetFormatPr defaultColWidth="9.140625" defaultRowHeight="12.75"/>
  <sheetData>
    <row r="1" spans="1:2" ht="12.75">
      <c r="A1" s="452" t="s">
        <v>577</v>
      </c>
      <c r="B1" s="452"/>
    </row>
    <row r="2" spans="1:2" ht="12.75">
      <c r="A2" t="s">
        <v>175</v>
      </c>
      <c r="B2" s="332">
        <f>SUM(B3:B4)</f>
        <v>1</v>
      </c>
    </row>
    <row r="3" spans="1:2" ht="12.75">
      <c r="A3" t="s">
        <v>480</v>
      </c>
      <c r="B3" s="339">
        <f>IF(ISNA(VLOOKUP(A3,Burial_Data!A2:C67,2,FALSE)),"0",(VLOOKUP(A3,Burial_Data!A2:C67,2,FALSE)))</f>
        <v>0</v>
      </c>
    </row>
    <row r="4" spans="1:2" ht="12.75">
      <c r="A4" t="s">
        <v>429</v>
      </c>
      <c r="B4" s="339">
        <f>IF(ISNA(VLOOKUP(A4,Burial_Data!A2:C68,2,FALSE)),"0",(VLOOKUP(A4,Burial_Data!A2:C68,2,FALSE)))</f>
        <v>1</v>
      </c>
    </row>
  </sheetData>
  <sheetProtection/>
  <mergeCells count="1">
    <mergeCell ref="A1:B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Sheet18"/>
  <dimension ref="A1:E48"/>
  <sheetViews>
    <sheetView zoomScalePageLayoutView="0" workbookViewId="0" topLeftCell="A1">
      <selection activeCell="A1" sqref="A1"/>
    </sheetView>
  </sheetViews>
  <sheetFormatPr defaultColWidth="9.140625" defaultRowHeight="12.75"/>
  <cols>
    <col min="1" max="1" width="13.8515625" style="0" customWidth="1"/>
    <col min="2" max="2" width="7.8515625" style="0" customWidth="1"/>
    <col min="3" max="3" width="14.8515625" style="0" customWidth="1"/>
    <col min="4" max="4" width="16.140625" style="0" customWidth="1"/>
  </cols>
  <sheetData>
    <row r="1" spans="1:5" ht="12.75">
      <c r="A1" s="452" t="s">
        <v>575</v>
      </c>
      <c r="B1" s="452"/>
      <c r="C1" s="452"/>
      <c r="D1" s="452"/>
      <c r="E1" s="452"/>
    </row>
    <row r="2" spans="1:4" ht="12.75">
      <c r="A2" s="292" t="s">
        <v>426</v>
      </c>
      <c r="B2" s="292" t="s">
        <v>576</v>
      </c>
      <c r="C2" s="292" t="s">
        <v>427</v>
      </c>
      <c r="D2" s="292" t="s">
        <v>486</v>
      </c>
    </row>
    <row r="3" spans="1:4" ht="12.75">
      <c r="A3" t="s">
        <v>428</v>
      </c>
      <c r="B3">
        <v>340</v>
      </c>
      <c r="C3">
        <v>1</v>
      </c>
      <c r="D3" t="s">
        <v>27</v>
      </c>
    </row>
    <row r="4" spans="1:4" ht="12.75">
      <c r="A4" t="s">
        <v>429</v>
      </c>
      <c r="B4">
        <v>397</v>
      </c>
      <c r="C4">
        <v>2</v>
      </c>
      <c r="D4" t="s">
        <v>27</v>
      </c>
    </row>
    <row r="5" spans="1:4" ht="12.75">
      <c r="A5" t="s">
        <v>335</v>
      </c>
      <c r="B5">
        <v>316</v>
      </c>
      <c r="C5">
        <v>2</v>
      </c>
      <c r="D5" t="s">
        <v>27</v>
      </c>
    </row>
    <row r="6" spans="1:4" ht="12.75">
      <c r="A6" t="s">
        <v>431</v>
      </c>
      <c r="B6">
        <v>313</v>
      </c>
      <c r="C6">
        <v>2</v>
      </c>
      <c r="D6" t="s">
        <v>27</v>
      </c>
    </row>
    <row r="7" spans="1:4" ht="12.75">
      <c r="A7" t="s">
        <v>432</v>
      </c>
      <c r="B7">
        <v>347</v>
      </c>
      <c r="C7">
        <v>1</v>
      </c>
      <c r="D7" t="s">
        <v>27</v>
      </c>
    </row>
    <row r="8" spans="1:4" ht="12.75">
      <c r="A8" t="s">
        <v>433</v>
      </c>
      <c r="B8">
        <v>301</v>
      </c>
      <c r="C8">
        <v>1</v>
      </c>
      <c r="D8" t="s">
        <v>27</v>
      </c>
    </row>
    <row r="9" spans="1:4" ht="12.75">
      <c r="A9" t="s">
        <v>334</v>
      </c>
      <c r="B9">
        <v>307</v>
      </c>
      <c r="C9">
        <v>2</v>
      </c>
      <c r="D9" t="s">
        <v>27</v>
      </c>
    </row>
    <row r="10" spans="1:4" ht="12.75">
      <c r="A10" t="s">
        <v>434</v>
      </c>
      <c r="B10">
        <v>442</v>
      </c>
      <c r="C10">
        <v>3</v>
      </c>
      <c r="D10" t="s">
        <v>27</v>
      </c>
    </row>
    <row r="11" spans="1:4" ht="12.75">
      <c r="A11" t="s">
        <v>435</v>
      </c>
      <c r="B11">
        <v>328</v>
      </c>
      <c r="C11">
        <v>101</v>
      </c>
      <c r="D11" t="s">
        <v>27</v>
      </c>
    </row>
    <row r="12" spans="1:4" ht="12.75">
      <c r="A12" t="s">
        <v>436</v>
      </c>
      <c r="B12">
        <v>325</v>
      </c>
      <c r="C12">
        <v>134</v>
      </c>
      <c r="D12" t="s">
        <v>27</v>
      </c>
    </row>
    <row r="13" spans="1:4" ht="12.75">
      <c r="A13" t="s">
        <v>437</v>
      </c>
      <c r="B13">
        <v>319</v>
      </c>
      <c r="C13">
        <v>5</v>
      </c>
      <c r="D13" t="s">
        <v>27</v>
      </c>
    </row>
    <row r="14" spans="1:4" ht="12.75">
      <c r="A14" t="s">
        <v>438</v>
      </c>
      <c r="B14">
        <v>339</v>
      </c>
      <c r="C14">
        <v>2</v>
      </c>
      <c r="D14" t="s">
        <v>27</v>
      </c>
    </row>
    <row r="15" spans="1:4" ht="12.75">
      <c r="A15" t="s">
        <v>439</v>
      </c>
      <c r="B15">
        <v>333</v>
      </c>
      <c r="C15">
        <v>3</v>
      </c>
      <c r="D15" t="s">
        <v>27</v>
      </c>
    </row>
    <row r="16" spans="1:4" ht="12.75">
      <c r="A16" t="s">
        <v>440</v>
      </c>
      <c r="B16">
        <v>329</v>
      </c>
      <c r="C16">
        <v>39</v>
      </c>
      <c r="D16" t="s">
        <v>27</v>
      </c>
    </row>
    <row r="17" spans="1:4" ht="12.75">
      <c r="A17" t="s">
        <v>444</v>
      </c>
      <c r="B17">
        <v>459</v>
      </c>
      <c r="C17">
        <v>1</v>
      </c>
      <c r="D17" t="s">
        <v>27</v>
      </c>
    </row>
    <row r="18" spans="1:4" ht="12.75">
      <c r="A18" t="s">
        <v>445</v>
      </c>
      <c r="B18">
        <v>362</v>
      </c>
      <c r="C18">
        <v>6</v>
      </c>
      <c r="D18" t="s">
        <v>27</v>
      </c>
    </row>
    <row r="19" spans="1:4" ht="12.75">
      <c r="A19" t="s">
        <v>446</v>
      </c>
      <c r="B19">
        <v>315</v>
      </c>
      <c r="C19">
        <v>6</v>
      </c>
      <c r="D19" t="s">
        <v>27</v>
      </c>
    </row>
    <row r="20" spans="1:4" ht="12.75">
      <c r="A20" t="s">
        <v>447</v>
      </c>
      <c r="B20">
        <v>326</v>
      </c>
      <c r="C20">
        <v>56</v>
      </c>
      <c r="D20" t="s">
        <v>27</v>
      </c>
    </row>
    <row r="21" spans="1:4" ht="12.75">
      <c r="A21" t="s">
        <v>448</v>
      </c>
      <c r="B21">
        <v>323</v>
      </c>
      <c r="C21">
        <v>7</v>
      </c>
      <c r="D21" t="s">
        <v>27</v>
      </c>
    </row>
    <row r="22" spans="1:4" ht="12.75">
      <c r="A22" t="s">
        <v>449</v>
      </c>
      <c r="B22">
        <v>334</v>
      </c>
      <c r="C22">
        <v>1</v>
      </c>
      <c r="D22" t="s">
        <v>27</v>
      </c>
    </row>
    <row r="23" spans="1:4" ht="12.75">
      <c r="A23" t="s">
        <v>450</v>
      </c>
      <c r="B23">
        <v>350</v>
      </c>
      <c r="C23">
        <v>23</v>
      </c>
      <c r="D23" t="s">
        <v>27</v>
      </c>
    </row>
    <row r="24" spans="1:4" ht="12.75">
      <c r="A24" t="s">
        <v>451</v>
      </c>
      <c r="B24">
        <v>344</v>
      </c>
      <c r="C24">
        <v>5</v>
      </c>
      <c r="D24" t="s">
        <v>27</v>
      </c>
    </row>
    <row r="25" spans="1:4" ht="12.75">
      <c r="A25" t="s">
        <v>452</v>
      </c>
      <c r="B25">
        <v>327</v>
      </c>
      <c r="C25">
        <v>35</v>
      </c>
      <c r="D25" t="s">
        <v>27</v>
      </c>
    </row>
    <row r="26" spans="1:4" ht="12.75">
      <c r="A26" t="s">
        <v>454</v>
      </c>
      <c r="B26">
        <v>358</v>
      </c>
      <c r="C26">
        <v>85</v>
      </c>
      <c r="D26" t="s">
        <v>27</v>
      </c>
    </row>
    <row r="27" spans="1:4" ht="12.75">
      <c r="A27" t="s">
        <v>455</v>
      </c>
      <c r="B27">
        <v>330</v>
      </c>
      <c r="C27">
        <v>1530</v>
      </c>
      <c r="D27" t="s">
        <v>27</v>
      </c>
    </row>
    <row r="28" spans="1:4" ht="12.75">
      <c r="A28" t="s">
        <v>456</v>
      </c>
      <c r="B28">
        <v>322</v>
      </c>
      <c r="C28">
        <v>58</v>
      </c>
      <c r="D28" t="s">
        <v>27</v>
      </c>
    </row>
    <row r="29" spans="1:4" ht="12.75">
      <c r="A29" t="s">
        <v>337</v>
      </c>
      <c r="B29">
        <v>351</v>
      </c>
      <c r="C29">
        <v>6</v>
      </c>
      <c r="D29" t="s">
        <v>27</v>
      </c>
    </row>
    <row r="30" spans="1:4" ht="12.75">
      <c r="A30" t="s">
        <v>457</v>
      </c>
      <c r="B30">
        <v>320</v>
      </c>
      <c r="C30">
        <v>42</v>
      </c>
      <c r="D30" t="s">
        <v>27</v>
      </c>
    </row>
    <row r="31" spans="1:4" ht="12.75">
      <c r="A31" t="s">
        <v>458</v>
      </c>
      <c r="B31">
        <v>321</v>
      </c>
      <c r="C31">
        <v>70</v>
      </c>
      <c r="D31" t="s">
        <v>27</v>
      </c>
    </row>
    <row r="32" spans="1:4" ht="12.75">
      <c r="A32" t="s">
        <v>459</v>
      </c>
      <c r="B32">
        <v>306</v>
      </c>
      <c r="C32">
        <v>4</v>
      </c>
      <c r="D32" t="s">
        <v>27</v>
      </c>
    </row>
    <row r="33" spans="1:4" ht="12.75">
      <c r="A33" t="s">
        <v>460</v>
      </c>
      <c r="B33">
        <v>309</v>
      </c>
      <c r="C33">
        <v>1</v>
      </c>
      <c r="D33" t="s">
        <v>27</v>
      </c>
    </row>
    <row r="34" spans="1:4" ht="12.75">
      <c r="A34" t="s">
        <v>461</v>
      </c>
      <c r="B34">
        <v>343</v>
      </c>
      <c r="C34">
        <v>6</v>
      </c>
      <c r="D34" t="s">
        <v>27</v>
      </c>
    </row>
    <row r="35" spans="1:4" ht="12.75">
      <c r="A35" t="s">
        <v>462</v>
      </c>
      <c r="B35">
        <v>310</v>
      </c>
      <c r="C35">
        <v>4273</v>
      </c>
      <c r="D35" t="s">
        <v>27</v>
      </c>
    </row>
    <row r="36" spans="1:4" ht="12.75">
      <c r="A36" t="s">
        <v>463</v>
      </c>
      <c r="B36">
        <v>345</v>
      </c>
      <c r="C36">
        <v>1</v>
      </c>
      <c r="D36" t="s">
        <v>27</v>
      </c>
    </row>
    <row r="37" spans="1:4" ht="12.75">
      <c r="A37" t="s">
        <v>464</v>
      </c>
      <c r="B37">
        <v>311</v>
      </c>
      <c r="C37">
        <v>5</v>
      </c>
      <c r="D37" t="s">
        <v>27</v>
      </c>
    </row>
    <row r="38" spans="1:4" ht="12.75">
      <c r="A38" t="s">
        <v>465</v>
      </c>
      <c r="B38">
        <v>348</v>
      </c>
      <c r="C38">
        <v>17</v>
      </c>
      <c r="D38" t="s">
        <v>27</v>
      </c>
    </row>
    <row r="39" spans="1:4" ht="12.75">
      <c r="A39" t="s">
        <v>467</v>
      </c>
      <c r="B39">
        <v>354</v>
      </c>
      <c r="C39">
        <v>1</v>
      </c>
      <c r="D39" t="s">
        <v>27</v>
      </c>
    </row>
    <row r="40" spans="1:4" ht="12.75">
      <c r="A40" t="s">
        <v>468</v>
      </c>
      <c r="B40">
        <v>314</v>
      </c>
      <c r="C40">
        <v>10</v>
      </c>
      <c r="D40" t="s">
        <v>27</v>
      </c>
    </row>
    <row r="41" spans="1:4" ht="12.75">
      <c r="A41" t="s">
        <v>469</v>
      </c>
      <c r="B41">
        <v>341</v>
      </c>
      <c r="C41">
        <v>2</v>
      </c>
      <c r="D41" t="s">
        <v>27</v>
      </c>
    </row>
    <row r="42" spans="1:4" ht="12.75">
      <c r="A42" t="s">
        <v>472</v>
      </c>
      <c r="B42">
        <v>346</v>
      </c>
      <c r="C42">
        <v>462</v>
      </c>
      <c r="D42" t="s">
        <v>27</v>
      </c>
    </row>
    <row r="43" spans="1:4" ht="12.75">
      <c r="A43" t="s">
        <v>473</v>
      </c>
      <c r="B43">
        <v>438</v>
      </c>
      <c r="C43">
        <v>1</v>
      </c>
      <c r="D43" t="s">
        <v>27</v>
      </c>
    </row>
    <row r="44" spans="1:4" ht="12.75">
      <c r="A44" t="s">
        <v>474</v>
      </c>
      <c r="B44">
        <v>331</v>
      </c>
      <c r="C44">
        <v>64</v>
      </c>
      <c r="D44" t="s">
        <v>27</v>
      </c>
    </row>
    <row r="45" spans="1:4" ht="12.75">
      <c r="A45" t="s">
        <v>475</v>
      </c>
      <c r="B45">
        <v>335</v>
      </c>
      <c r="C45">
        <v>3756</v>
      </c>
      <c r="D45" t="s">
        <v>27</v>
      </c>
    </row>
    <row r="46" spans="1:4" ht="12.75">
      <c r="A46" t="s">
        <v>476</v>
      </c>
      <c r="B46">
        <v>317</v>
      </c>
      <c r="C46">
        <v>69</v>
      </c>
      <c r="D46" t="s">
        <v>27</v>
      </c>
    </row>
    <row r="47" spans="1:4" ht="12.75">
      <c r="A47" t="s">
        <v>478</v>
      </c>
      <c r="B47">
        <v>349</v>
      </c>
      <c r="C47">
        <v>16</v>
      </c>
      <c r="D47" t="s">
        <v>27</v>
      </c>
    </row>
    <row r="48" spans="1:4" ht="12.75">
      <c r="A48" t="s">
        <v>484</v>
      </c>
      <c r="B48">
        <v>318</v>
      </c>
      <c r="C48">
        <v>5</v>
      </c>
      <c r="D48" t="s">
        <v>27</v>
      </c>
    </row>
  </sheetData>
  <sheetProtection/>
  <mergeCells count="1">
    <mergeCell ref="A1:E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9"/>
  <dimension ref="A1:B4"/>
  <sheetViews>
    <sheetView zoomScalePageLayoutView="0" workbookViewId="0" topLeftCell="A1">
      <selection activeCell="A1" sqref="A1"/>
    </sheetView>
  </sheetViews>
  <sheetFormatPr defaultColWidth="9.140625" defaultRowHeight="12.75"/>
  <cols>
    <col min="2" max="2" width="11.7109375" style="0" customWidth="1"/>
  </cols>
  <sheetData>
    <row r="1" spans="1:2" ht="12.75">
      <c r="A1" s="452" t="s">
        <v>578</v>
      </c>
      <c r="B1" s="452"/>
    </row>
    <row r="2" spans="1:2" ht="12.75">
      <c r="A2" t="s">
        <v>175</v>
      </c>
      <c r="B2" s="332">
        <f>SUM(B3:B4)</f>
        <v>2</v>
      </c>
    </row>
    <row r="3" spans="1:2" ht="12.75">
      <c r="A3" t="s">
        <v>480</v>
      </c>
      <c r="B3" s="339" t="str">
        <f>IF(ISNA(VLOOKUP(A3,Accrued_Data!$A$2:$D$51,3,FALSE)),"0",(VLOOKUP(A3,Accrued_Data!$A$2:$D$51,3,FALSE)))</f>
        <v>0</v>
      </c>
    </row>
    <row r="4" spans="1:2" ht="12.75">
      <c r="A4" t="s">
        <v>429</v>
      </c>
      <c r="B4" s="339">
        <f>IF(ISNA(VLOOKUP(A4,Accrued_Data!$A$2:$D$51,3,FALSE)),"0",(VLOOKUP(A4,Accrued_Data!$A$2:$D$51,3,FALSE)))</f>
        <v>2</v>
      </c>
    </row>
  </sheetData>
  <sheetProtection/>
  <mergeCells count="1">
    <mergeCell ref="A1:B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Sheet6">
    <pageSetUpPr fitToPage="1"/>
  </sheetPr>
  <dimension ref="A1:R67"/>
  <sheetViews>
    <sheetView zoomScalePageLayoutView="0" workbookViewId="0" topLeftCell="A1">
      <selection activeCell="A1" sqref="A1"/>
    </sheetView>
  </sheetViews>
  <sheetFormatPr defaultColWidth="9.140625" defaultRowHeight="12.75"/>
  <cols>
    <col min="1" max="1" width="15.00390625" style="121" customWidth="1"/>
    <col min="2" max="2" width="9.421875" style="121" customWidth="1"/>
    <col min="3" max="3" width="6.421875" style="121" customWidth="1"/>
    <col min="4" max="4" width="13.421875" style="121" customWidth="1"/>
    <col min="5" max="5" width="8.7109375" style="121" customWidth="1"/>
    <col min="6" max="6" width="8.8515625" style="121" customWidth="1"/>
    <col min="7" max="7" width="8.7109375" style="121" customWidth="1"/>
    <col min="8" max="8" width="31.57421875" style="121" customWidth="1"/>
    <col min="9" max="14" width="5.8515625" style="121" customWidth="1"/>
    <col min="15" max="16384" width="9.140625" style="121" customWidth="1"/>
  </cols>
  <sheetData>
    <row r="1" spans="1:17" ht="25.5" customHeight="1">
      <c r="A1" s="459" t="s">
        <v>326</v>
      </c>
      <c r="B1" s="459"/>
      <c r="C1" s="459"/>
      <c r="D1" s="459"/>
      <c r="E1" s="459"/>
      <c r="F1" s="459"/>
      <c r="P1" s="188"/>
      <c r="Q1" s="188"/>
    </row>
    <row r="2" spans="1:18" ht="26.25" customHeight="1">
      <c r="A2" s="123"/>
      <c r="B2" s="124"/>
      <c r="C2" s="124"/>
      <c r="H2" s="145"/>
      <c r="I2" s="460" t="s">
        <v>238</v>
      </c>
      <c r="J2" s="460"/>
      <c r="K2" s="461"/>
      <c r="L2" s="454" t="s">
        <v>11</v>
      </c>
      <c r="M2" s="455"/>
      <c r="N2" s="456"/>
      <c r="P2" s="188"/>
      <c r="Q2" s="188"/>
      <c r="R2" s="188"/>
    </row>
    <row r="3" spans="2:18" ht="18" customHeight="1" thickBot="1">
      <c r="B3" s="125"/>
      <c r="C3" s="125"/>
      <c r="H3" s="146"/>
      <c r="I3" s="150">
        <v>410</v>
      </c>
      <c r="J3" s="151">
        <v>420</v>
      </c>
      <c r="K3" s="152">
        <v>450</v>
      </c>
      <c r="L3" s="151">
        <v>410</v>
      </c>
      <c r="M3" s="151">
        <v>420</v>
      </c>
      <c r="N3" s="152">
        <v>450</v>
      </c>
      <c r="P3" s="188"/>
      <c r="Q3" s="188"/>
      <c r="R3" s="188"/>
    </row>
    <row r="4" spans="1:18" s="155" customFormat="1" ht="15" customHeight="1">
      <c r="A4" s="457" t="s">
        <v>324</v>
      </c>
      <c r="B4" s="458"/>
      <c r="C4" s="154"/>
      <c r="D4" s="457" t="s">
        <v>1</v>
      </c>
      <c r="E4" s="458"/>
      <c r="H4" s="156" t="s">
        <v>69</v>
      </c>
      <c r="I4" s="157">
        <f>SUM(B6)</f>
        <v>97</v>
      </c>
      <c r="J4" s="157">
        <f>SUM(B7)</f>
        <v>44</v>
      </c>
      <c r="K4" s="158">
        <f>SUM(B8)</f>
        <v>5</v>
      </c>
      <c r="L4" s="157">
        <f>SUM(E6)</f>
        <v>41</v>
      </c>
      <c r="M4" s="157">
        <f>SUM(E7)</f>
        <v>32</v>
      </c>
      <c r="N4" s="158">
        <f>SUM(E8)</f>
        <v>5</v>
      </c>
      <c r="P4" s="189"/>
      <c r="Q4" s="189"/>
      <c r="R4" s="189"/>
    </row>
    <row r="5" spans="1:18" ht="12.75">
      <c r="A5" s="201" t="s">
        <v>24</v>
      </c>
      <c r="B5" s="202"/>
      <c r="C5" s="203"/>
      <c r="D5" s="201" t="s">
        <v>24</v>
      </c>
      <c r="E5" s="200"/>
      <c r="H5" s="146" t="s">
        <v>239</v>
      </c>
      <c r="I5" s="173">
        <v>0</v>
      </c>
      <c r="J5" s="173">
        <v>0</v>
      </c>
      <c r="K5" s="174">
        <v>0</v>
      </c>
      <c r="L5" s="173">
        <v>0</v>
      </c>
      <c r="M5" s="173">
        <v>0</v>
      </c>
      <c r="N5" s="174">
        <v>0</v>
      </c>
      <c r="P5" s="188"/>
      <c r="Q5" s="188"/>
      <c r="R5" s="188"/>
    </row>
    <row r="6" spans="1:18" ht="12.75">
      <c r="A6" s="194" t="s">
        <v>376</v>
      </c>
      <c r="B6" s="193">
        <v>97</v>
      </c>
      <c r="D6" s="194" t="s">
        <v>376</v>
      </c>
      <c r="E6" s="193">
        <v>41</v>
      </c>
      <c r="H6" s="146" t="s">
        <v>240</v>
      </c>
      <c r="I6" s="173">
        <v>0</v>
      </c>
      <c r="J6" s="173">
        <v>0</v>
      </c>
      <c r="K6" s="174">
        <v>0</v>
      </c>
      <c r="L6" s="173">
        <v>0</v>
      </c>
      <c r="M6" s="173">
        <v>0</v>
      </c>
      <c r="N6" s="174">
        <v>0</v>
      </c>
      <c r="P6" s="188"/>
      <c r="Q6" s="188"/>
      <c r="R6" s="188"/>
    </row>
    <row r="7" spans="1:18" ht="12.75">
      <c r="A7" s="199" t="s">
        <v>377</v>
      </c>
      <c r="B7" s="195">
        <v>44</v>
      </c>
      <c r="D7" s="194" t="s">
        <v>377</v>
      </c>
      <c r="E7" s="195">
        <v>32</v>
      </c>
      <c r="H7" s="146" t="s">
        <v>241</v>
      </c>
      <c r="I7" s="173">
        <v>0</v>
      </c>
      <c r="J7" s="173">
        <v>0</v>
      </c>
      <c r="K7" s="174">
        <v>0</v>
      </c>
      <c r="L7" s="173">
        <v>0</v>
      </c>
      <c r="M7" s="173">
        <v>0</v>
      </c>
      <c r="N7" s="174">
        <v>0</v>
      </c>
      <c r="P7" s="188"/>
      <c r="Q7" s="188"/>
      <c r="R7" s="188"/>
    </row>
    <row r="8" spans="1:18" ht="12.75">
      <c r="A8" s="196" t="s">
        <v>378</v>
      </c>
      <c r="B8" s="195">
        <v>5</v>
      </c>
      <c r="D8" s="196" t="s">
        <v>378</v>
      </c>
      <c r="E8" s="195">
        <v>5</v>
      </c>
      <c r="H8" s="146" t="s">
        <v>242</v>
      </c>
      <c r="I8" s="173">
        <v>0</v>
      </c>
      <c r="J8" s="173">
        <v>0</v>
      </c>
      <c r="K8" s="174">
        <v>0</v>
      </c>
      <c r="L8" s="173">
        <v>0</v>
      </c>
      <c r="M8" s="173">
        <v>0</v>
      </c>
      <c r="N8" s="174">
        <v>0</v>
      </c>
      <c r="P8" s="188"/>
      <c r="Q8" s="188"/>
      <c r="R8" s="188"/>
    </row>
    <row r="9" spans="1:14" ht="13.5" thickBot="1">
      <c r="A9" s="197" t="s">
        <v>269</v>
      </c>
      <c r="B9" s="198">
        <f>SUM(B6:B8)</f>
        <v>146</v>
      </c>
      <c r="C9" s="138"/>
      <c r="D9" s="197" t="s">
        <v>269</v>
      </c>
      <c r="E9" s="198">
        <f>SUM(E6:E8)</f>
        <v>78</v>
      </c>
      <c r="H9" s="146" t="s">
        <v>243</v>
      </c>
      <c r="I9" s="173">
        <v>0</v>
      </c>
      <c r="J9" s="173">
        <v>0</v>
      </c>
      <c r="K9" s="174">
        <v>0</v>
      </c>
      <c r="L9" s="173">
        <v>0</v>
      </c>
      <c r="M9" s="173">
        <v>0</v>
      </c>
      <c r="N9" s="174">
        <v>0</v>
      </c>
    </row>
    <row r="10" spans="8:14" ht="12.75">
      <c r="H10" s="146" t="s">
        <v>244</v>
      </c>
      <c r="I10" s="173">
        <v>0</v>
      </c>
      <c r="J10" s="173">
        <v>0</v>
      </c>
      <c r="K10" s="174">
        <v>0</v>
      </c>
      <c r="L10" s="173">
        <v>0</v>
      </c>
      <c r="M10" s="173">
        <v>0</v>
      </c>
      <c r="N10" s="174">
        <v>0</v>
      </c>
    </row>
    <row r="11" spans="8:14" ht="12.75">
      <c r="H11" s="146" t="s">
        <v>245</v>
      </c>
      <c r="I11" s="173">
        <v>0</v>
      </c>
      <c r="J11" s="173">
        <v>0</v>
      </c>
      <c r="K11" s="174">
        <v>0</v>
      </c>
      <c r="L11" s="173">
        <v>0</v>
      </c>
      <c r="M11" s="173">
        <v>0</v>
      </c>
      <c r="N11" s="174">
        <v>0</v>
      </c>
    </row>
    <row r="12" spans="1:14" ht="12.75">
      <c r="A12" s="144"/>
      <c r="B12" s="144" t="s">
        <v>325</v>
      </c>
      <c r="C12" s="144"/>
      <c r="D12" s="144"/>
      <c r="E12" s="144"/>
      <c r="H12" s="146" t="s">
        <v>246</v>
      </c>
      <c r="I12" s="173">
        <v>0</v>
      </c>
      <c r="J12" s="173">
        <v>0</v>
      </c>
      <c r="K12" s="174">
        <v>0</v>
      </c>
      <c r="L12" s="173">
        <v>0</v>
      </c>
      <c r="M12" s="173">
        <v>0</v>
      </c>
      <c r="N12" s="174">
        <v>0</v>
      </c>
    </row>
    <row r="13" spans="1:14" ht="12.75" customHeight="1">
      <c r="A13" s="139"/>
      <c r="B13" s="122"/>
      <c r="F13" s="125"/>
      <c r="H13" s="146" t="s">
        <v>247</v>
      </c>
      <c r="I13" s="173">
        <v>0</v>
      </c>
      <c r="J13" s="173">
        <v>0</v>
      </c>
      <c r="K13" s="174">
        <v>0</v>
      </c>
      <c r="L13" s="173">
        <v>0</v>
      </c>
      <c r="M13" s="173">
        <v>0</v>
      </c>
      <c r="N13" s="174">
        <v>0</v>
      </c>
    </row>
    <row r="14" spans="1:14" ht="16.5" customHeight="1">
      <c r="A14" s="263" t="s">
        <v>363</v>
      </c>
      <c r="B14" s="122"/>
      <c r="D14" s="153"/>
      <c r="H14" s="146" t="s">
        <v>248</v>
      </c>
      <c r="I14" s="173">
        <v>0</v>
      </c>
      <c r="J14" s="173">
        <v>0</v>
      </c>
      <c r="K14" s="174">
        <v>0</v>
      </c>
      <c r="L14" s="173">
        <v>0</v>
      </c>
      <c r="M14" s="173">
        <v>0</v>
      </c>
      <c r="N14" s="174">
        <v>0</v>
      </c>
    </row>
    <row r="15" spans="1:14" ht="16.5" customHeight="1">
      <c r="A15" s="139" t="s">
        <v>367</v>
      </c>
      <c r="B15" s="122" t="s">
        <v>369</v>
      </c>
      <c r="H15" s="146" t="s">
        <v>249</v>
      </c>
      <c r="I15" s="173">
        <v>0</v>
      </c>
      <c r="J15" s="173">
        <v>0</v>
      </c>
      <c r="K15" s="174">
        <v>0</v>
      </c>
      <c r="L15" s="173">
        <v>0</v>
      </c>
      <c r="M15" s="173">
        <v>0</v>
      </c>
      <c r="N15" s="174">
        <v>0</v>
      </c>
    </row>
    <row r="16" spans="1:14" ht="16.5" customHeight="1">
      <c r="A16" s="139" t="s">
        <v>364</v>
      </c>
      <c r="B16" s="122" t="s">
        <v>368</v>
      </c>
      <c r="H16" s="146" t="s">
        <v>250</v>
      </c>
      <c r="I16" s="173">
        <v>0</v>
      </c>
      <c r="J16" s="173">
        <v>0</v>
      </c>
      <c r="K16" s="174">
        <v>0</v>
      </c>
      <c r="L16" s="173">
        <v>0</v>
      </c>
      <c r="M16" s="173">
        <v>0</v>
      </c>
      <c r="N16" s="174">
        <v>0</v>
      </c>
    </row>
    <row r="17" spans="1:14" ht="16.5" customHeight="1">
      <c r="A17" s="139" t="s">
        <v>365</v>
      </c>
      <c r="B17" s="122" t="s">
        <v>370</v>
      </c>
      <c r="H17" s="146" t="s">
        <v>251</v>
      </c>
      <c r="I17" s="173">
        <v>0</v>
      </c>
      <c r="J17" s="173">
        <v>0</v>
      </c>
      <c r="K17" s="174">
        <v>0</v>
      </c>
      <c r="L17" s="173">
        <v>0</v>
      </c>
      <c r="M17" s="173">
        <v>0</v>
      </c>
      <c r="N17" s="174">
        <v>0</v>
      </c>
    </row>
    <row r="18" spans="1:14" ht="16.5" customHeight="1">
      <c r="A18" s="139" t="s">
        <v>366</v>
      </c>
      <c r="B18" s="122" t="s">
        <v>371</v>
      </c>
      <c r="H18" s="146" t="s">
        <v>252</v>
      </c>
      <c r="I18" s="173">
        <v>0</v>
      </c>
      <c r="J18" s="173">
        <v>0</v>
      </c>
      <c r="K18" s="174">
        <v>0</v>
      </c>
      <c r="L18" s="173">
        <v>0</v>
      </c>
      <c r="M18" s="173">
        <v>0</v>
      </c>
      <c r="N18" s="174">
        <v>0</v>
      </c>
    </row>
    <row r="19" spans="1:14" ht="16.5" customHeight="1">
      <c r="A19"/>
      <c r="B19"/>
      <c r="C19"/>
      <c r="D19"/>
      <c r="H19" s="146" t="s">
        <v>129</v>
      </c>
      <c r="I19" s="173">
        <v>0</v>
      </c>
      <c r="J19" s="173">
        <v>0</v>
      </c>
      <c r="K19" s="174">
        <v>0</v>
      </c>
      <c r="L19" s="173">
        <v>0</v>
      </c>
      <c r="M19" s="173">
        <v>0</v>
      </c>
      <c r="N19" s="174">
        <v>0</v>
      </c>
    </row>
    <row r="20" spans="1:14" ht="12.75">
      <c r="A20"/>
      <c r="B20"/>
      <c r="C20"/>
      <c r="D20"/>
      <c r="H20" s="146" t="s">
        <v>130</v>
      </c>
      <c r="I20" s="173">
        <v>0</v>
      </c>
      <c r="J20" s="173">
        <v>0</v>
      </c>
      <c r="K20" s="174">
        <v>0</v>
      </c>
      <c r="L20" s="173">
        <v>0</v>
      </c>
      <c r="M20" s="173">
        <v>0</v>
      </c>
      <c r="N20" s="174">
        <v>0</v>
      </c>
    </row>
    <row r="21" spans="1:14" ht="12.75">
      <c r="A21"/>
      <c r="B21"/>
      <c r="C21"/>
      <c r="D21"/>
      <c r="H21" s="146" t="s">
        <v>131</v>
      </c>
      <c r="I21" s="173">
        <v>0</v>
      </c>
      <c r="J21" s="173">
        <v>0</v>
      </c>
      <c r="K21" s="174">
        <v>0</v>
      </c>
      <c r="L21" s="173">
        <v>0</v>
      </c>
      <c r="M21" s="173">
        <v>0</v>
      </c>
      <c r="N21" s="174">
        <v>0</v>
      </c>
    </row>
    <row r="22" spans="1:14" ht="12.75">
      <c r="A22"/>
      <c r="B22"/>
      <c r="C22"/>
      <c r="D22"/>
      <c r="H22" s="146" t="s">
        <v>132</v>
      </c>
      <c r="I22" s="173">
        <v>0</v>
      </c>
      <c r="J22" s="173">
        <v>0</v>
      </c>
      <c r="K22" s="174">
        <v>0</v>
      </c>
      <c r="L22" s="173">
        <v>0</v>
      </c>
      <c r="M22" s="173">
        <v>0</v>
      </c>
      <c r="N22" s="174">
        <v>0</v>
      </c>
    </row>
    <row r="23" spans="1:14" ht="12.75">
      <c r="A23" s="188"/>
      <c r="B23" s="190"/>
      <c r="C23" s="188"/>
      <c r="H23" s="146" t="s">
        <v>133</v>
      </c>
      <c r="I23" s="173">
        <v>0</v>
      </c>
      <c r="J23" s="173">
        <v>0</v>
      </c>
      <c r="K23" s="174">
        <v>0</v>
      </c>
      <c r="L23" s="173">
        <v>0</v>
      </c>
      <c r="M23" s="173">
        <v>0</v>
      </c>
      <c r="N23" s="174">
        <v>0</v>
      </c>
    </row>
    <row r="24" spans="1:14" ht="12.75">
      <c r="A24" s="188"/>
      <c r="B24" s="190"/>
      <c r="C24" s="188"/>
      <c r="H24" s="146" t="s">
        <v>134</v>
      </c>
      <c r="I24" s="173">
        <v>0</v>
      </c>
      <c r="J24" s="173">
        <v>0</v>
      </c>
      <c r="K24" s="174">
        <v>0</v>
      </c>
      <c r="L24" s="173">
        <v>0</v>
      </c>
      <c r="M24" s="173">
        <v>0</v>
      </c>
      <c r="N24" s="174">
        <v>0</v>
      </c>
    </row>
    <row r="25" spans="1:14" ht="12.75">
      <c r="A25" s="188"/>
      <c r="B25" s="190"/>
      <c r="C25" s="188"/>
      <c r="H25" s="146" t="s">
        <v>135</v>
      </c>
      <c r="I25" s="173">
        <v>0</v>
      </c>
      <c r="J25" s="173">
        <v>0</v>
      </c>
      <c r="K25" s="174">
        <v>0</v>
      </c>
      <c r="L25" s="173">
        <v>0</v>
      </c>
      <c r="M25" s="173">
        <v>0</v>
      </c>
      <c r="N25" s="174">
        <v>0</v>
      </c>
    </row>
    <row r="26" spans="1:14" ht="12.75">
      <c r="A26" s="188"/>
      <c r="B26" s="190"/>
      <c r="C26" s="188"/>
      <c r="H26" s="146" t="s">
        <v>136</v>
      </c>
      <c r="I26" s="173">
        <v>0</v>
      </c>
      <c r="J26" s="173">
        <v>0</v>
      </c>
      <c r="K26" s="174">
        <v>0</v>
      </c>
      <c r="L26" s="173">
        <v>0</v>
      </c>
      <c r="M26" s="173">
        <v>0</v>
      </c>
      <c r="N26" s="174">
        <v>0</v>
      </c>
    </row>
    <row r="27" spans="1:14" ht="12.75">
      <c r="A27" s="188"/>
      <c r="B27" s="190"/>
      <c r="C27" s="188"/>
      <c r="H27" s="146" t="s">
        <v>137</v>
      </c>
      <c r="I27" s="173">
        <v>0</v>
      </c>
      <c r="J27" s="173">
        <v>0</v>
      </c>
      <c r="K27" s="174">
        <v>0</v>
      </c>
      <c r="L27" s="173">
        <v>0</v>
      </c>
      <c r="M27" s="173">
        <v>0</v>
      </c>
      <c r="N27" s="174">
        <v>0</v>
      </c>
    </row>
    <row r="28" spans="1:14" ht="12.75">
      <c r="A28" s="188"/>
      <c r="B28" s="190"/>
      <c r="C28" s="188"/>
      <c r="H28" s="146" t="s">
        <v>138</v>
      </c>
      <c r="I28" s="173">
        <v>0</v>
      </c>
      <c r="J28" s="173">
        <v>0</v>
      </c>
      <c r="K28" s="174">
        <v>0</v>
      </c>
      <c r="L28" s="173">
        <v>0</v>
      </c>
      <c r="M28" s="173">
        <v>0</v>
      </c>
      <c r="N28" s="174">
        <v>0</v>
      </c>
    </row>
    <row r="29" spans="1:14" ht="12.75">
      <c r="A29" s="188"/>
      <c r="B29" s="190"/>
      <c r="C29" s="188"/>
      <c r="H29" s="146" t="s">
        <v>139</v>
      </c>
      <c r="I29" s="173">
        <v>0</v>
      </c>
      <c r="J29" s="173">
        <v>0</v>
      </c>
      <c r="K29" s="174">
        <v>0</v>
      </c>
      <c r="L29" s="173">
        <v>0</v>
      </c>
      <c r="M29" s="173">
        <v>0</v>
      </c>
      <c r="N29" s="174">
        <v>0</v>
      </c>
    </row>
    <row r="30" spans="1:14" ht="12.75">
      <c r="A30" s="188"/>
      <c r="B30" s="190"/>
      <c r="C30" s="188"/>
      <c r="H30" s="146" t="s">
        <v>140</v>
      </c>
      <c r="I30" s="173">
        <v>0</v>
      </c>
      <c r="J30" s="173">
        <v>0</v>
      </c>
      <c r="K30" s="174">
        <v>0</v>
      </c>
      <c r="L30" s="173">
        <v>0</v>
      </c>
      <c r="M30" s="173">
        <v>0</v>
      </c>
      <c r="N30" s="174">
        <v>0</v>
      </c>
    </row>
    <row r="31" spans="1:14" ht="12.75">
      <c r="A31" s="188"/>
      <c r="B31" s="190"/>
      <c r="C31" s="188"/>
      <c r="H31" s="146" t="s">
        <v>141</v>
      </c>
      <c r="I31" s="173">
        <v>0</v>
      </c>
      <c r="J31" s="173">
        <v>0</v>
      </c>
      <c r="K31" s="174">
        <v>0</v>
      </c>
      <c r="L31" s="173">
        <v>0</v>
      </c>
      <c r="M31" s="173">
        <v>0</v>
      </c>
      <c r="N31" s="174">
        <v>0</v>
      </c>
    </row>
    <row r="32" spans="1:14" ht="12.75">
      <c r="A32" s="188"/>
      <c r="B32" s="190"/>
      <c r="C32" s="188"/>
      <c r="H32" s="146" t="s">
        <v>142</v>
      </c>
      <c r="I32" s="173">
        <v>0</v>
      </c>
      <c r="J32" s="173">
        <v>0</v>
      </c>
      <c r="K32" s="174">
        <v>0</v>
      </c>
      <c r="L32" s="173">
        <v>0</v>
      </c>
      <c r="M32" s="173">
        <v>0</v>
      </c>
      <c r="N32" s="174">
        <v>0</v>
      </c>
    </row>
    <row r="33" spans="1:14" ht="12.75">
      <c r="A33" s="188"/>
      <c r="B33" s="190"/>
      <c r="C33" s="188"/>
      <c r="H33" s="146" t="s">
        <v>143</v>
      </c>
      <c r="I33" s="173">
        <v>0</v>
      </c>
      <c r="J33" s="173">
        <v>0</v>
      </c>
      <c r="K33" s="174">
        <v>0</v>
      </c>
      <c r="L33" s="173">
        <v>0</v>
      </c>
      <c r="M33" s="173">
        <v>0</v>
      </c>
      <c r="N33" s="174">
        <v>0</v>
      </c>
    </row>
    <row r="34" spans="1:14" ht="12.75">
      <c r="A34" s="188"/>
      <c r="B34" s="190"/>
      <c r="C34" s="188"/>
      <c r="H34" s="146" t="s">
        <v>144</v>
      </c>
      <c r="I34" s="173">
        <v>0</v>
      </c>
      <c r="J34" s="173">
        <v>0</v>
      </c>
      <c r="K34" s="174">
        <v>0</v>
      </c>
      <c r="L34" s="173">
        <v>0</v>
      </c>
      <c r="M34" s="173">
        <v>0</v>
      </c>
      <c r="N34" s="174">
        <v>0</v>
      </c>
    </row>
    <row r="35" spans="1:14" ht="12.75">
      <c r="A35" s="188"/>
      <c r="B35" s="190"/>
      <c r="C35" s="188"/>
      <c r="H35" s="146" t="s">
        <v>145</v>
      </c>
      <c r="I35" s="173">
        <v>0</v>
      </c>
      <c r="J35" s="173">
        <v>0</v>
      </c>
      <c r="K35" s="174">
        <v>0</v>
      </c>
      <c r="L35" s="173">
        <v>0</v>
      </c>
      <c r="M35" s="173">
        <v>0</v>
      </c>
      <c r="N35" s="174">
        <v>0</v>
      </c>
    </row>
    <row r="36" spans="1:14" ht="12.75">
      <c r="A36" s="188"/>
      <c r="B36" s="190"/>
      <c r="C36" s="188"/>
      <c r="H36" s="146" t="s">
        <v>146</v>
      </c>
      <c r="I36" s="173">
        <v>0</v>
      </c>
      <c r="J36" s="173">
        <v>0</v>
      </c>
      <c r="K36" s="174">
        <v>0</v>
      </c>
      <c r="L36" s="173">
        <v>0</v>
      </c>
      <c r="M36" s="173">
        <v>0</v>
      </c>
      <c r="N36" s="174">
        <v>0</v>
      </c>
    </row>
    <row r="37" spans="1:14" ht="12.75">
      <c r="A37" s="188"/>
      <c r="B37" s="190"/>
      <c r="C37" s="188"/>
      <c r="H37" s="146" t="s">
        <v>147</v>
      </c>
      <c r="I37" s="173">
        <v>0</v>
      </c>
      <c r="J37" s="173">
        <v>0</v>
      </c>
      <c r="K37" s="174">
        <v>0</v>
      </c>
      <c r="L37" s="173">
        <v>0</v>
      </c>
      <c r="M37" s="173">
        <v>0</v>
      </c>
      <c r="N37" s="174">
        <v>0</v>
      </c>
    </row>
    <row r="38" spans="1:14" ht="12.75">
      <c r="A38" s="188"/>
      <c r="B38" s="190"/>
      <c r="C38" s="188"/>
      <c r="H38" s="146" t="s">
        <v>148</v>
      </c>
      <c r="I38" s="173">
        <v>0</v>
      </c>
      <c r="J38" s="173">
        <v>0</v>
      </c>
      <c r="K38" s="174">
        <v>0</v>
      </c>
      <c r="L38" s="173">
        <v>0</v>
      </c>
      <c r="M38" s="173">
        <v>0</v>
      </c>
      <c r="N38" s="174">
        <v>0</v>
      </c>
    </row>
    <row r="39" spans="1:14" ht="12.75">
      <c r="A39" s="188"/>
      <c r="B39" s="190"/>
      <c r="C39" s="188"/>
      <c r="H39" s="146" t="s">
        <v>149</v>
      </c>
      <c r="I39" s="173">
        <v>0</v>
      </c>
      <c r="J39" s="173">
        <v>0</v>
      </c>
      <c r="K39" s="174">
        <v>0</v>
      </c>
      <c r="L39" s="173">
        <v>0</v>
      </c>
      <c r="M39" s="173">
        <v>0</v>
      </c>
      <c r="N39" s="174">
        <v>0</v>
      </c>
    </row>
    <row r="40" spans="1:14" ht="12.75">
      <c r="A40" s="188"/>
      <c r="B40" s="190"/>
      <c r="C40" s="188"/>
      <c r="H40" s="146" t="s">
        <v>150</v>
      </c>
      <c r="I40" s="173">
        <v>0</v>
      </c>
      <c r="J40" s="173">
        <v>0</v>
      </c>
      <c r="K40" s="174">
        <v>0</v>
      </c>
      <c r="L40" s="173">
        <v>0</v>
      </c>
      <c r="M40" s="173">
        <v>0</v>
      </c>
      <c r="N40" s="174">
        <v>0</v>
      </c>
    </row>
    <row r="41" spans="1:14" ht="12.75">
      <c r="A41" s="188"/>
      <c r="B41" s="190"/>
      <c r="C41" s="188"/>
      <c r="H41" s="146" t="s">
        <v>151</v>
      </c>
      <c r="I41" s="173">
        <v>0</v>
      </c>
      <c r="J41" s="173">
        <v>0</v>
      </c>
      <c r="K41" s="174">
        <v>0</v>
      </c>
      <c r="L41" s="173">
        <v>0</v>
      </c>
      <c r="M41" s="173">
        <v>0</v>
      </c>
      <c r="N41" s="174">
        <v>0</v>
      </c>
    </row>
    <row r="42" spans="1:14" ht="12.75">
      <c r="A42" s="188"/>
      <c r="B42" s="190"/>
      <c r="C42" s="188"/>
      <c r="H42" s="146" t="s">
        <v>152</v>
      </c>
      <c r="I42" s="173">
        <v>0</v>
      </c>
      <c r="J42" s="173">
        <v>0</v>
      </c>
      <c r="K42" s="174">
        <v>0</v>
      </c>
      <c r="L42" s="173">
        <v>0</v>
      </c>
      <c r="M42" s="173">
        <v>0</v>
      </c>
      <c r="N42" s="174">
        <v>0</v>
      </c>
    </row>
    <row r="43" spans="1:14" ht="12.75">
      <c r="A43" s="188"/>
      <c r="B43" s="190"/>
      <c r="C43" s="188"/>
      <c r="H43" s="146" t="s">
        <v>153</v>
      </c>
      <c r="I43" s="173">
        <v>0</v>
      </c>
      <c r="J43" s="173">
        <v>0</v>
      </c>
      <c r="K43" s="174">
        <v>0</v>
      </c>
      <c r="L43" s="173">
        <v>0</v>
      </c>
      <c r="M43" s="173">
        <v>0</v>
      </c>
      <c r="N43" s="174">
        <v>0</v>
      </c>
    </row>
    <row r="44" spans="1:14" ht="12.75">
      <c r="A44" s="188"/>
      <c r="B44" s="190"/>
      <c r="C44" s="188"/>
      <c r="H44" s="146" t="s">
        <v>154</v>
      </c>
      <c r="I44" s="173">
        <v>0</v>
      </c>
      <c r="J44" s="173">
        <v>0</v>
      </c>
      <c r="K44" s="174">
        <v>0</v>
      </c>
      <c r="L44" s="173">
        <v>0</v>
      </c>
      <c r="M44" s="173">
        <v>0</v>
      </c>
      <c r="N44" s="174">
        <v>0</v>
      </c>
    </row>
    <row r="45" spans="1:14" ht="12.75">
      <c r="A45" s="188"/>
      <c r="B45" s="190"/>
      <c r="C45" s="188"/>
      <c r="H45" s="146" t="s">
        <v>155</v>
      </c>
      <c r="I45" s="173">
        <v>0</v>
      </c>
      <c r="J45" s="173">
        <v>0</v>
      </c>
      <c r="K45" s="174">
        <v>0</v>
      </c>
      <c r="L45" s="173">
        <v>0</v>
      </c>
      <c r="M45" s="173">
        <v>0</v>
      </c>
      <c r="N45" s="174">
        <v>0</v>
      </c>
    </row>
    <row r="46" spans="1:14" ht="12.75">
      <c r="A46" s="188"/>
      <c r="B46" s="190"/>
      <c r="C46" s="188"/>
      <c r="H46" s="146" t="s">
        <v>156</v>
      </c>
      <c r="I46" s="173">
        <v>0</v>
      </c>
      <c r="J46" s="173">
        <v>0</v>
      </c>
      <c r="K46" s="174">
        <v>0</v>
      </c>
      <c r="L46" s="173">
        <v>0</v>
      </c>
      <c r="M46" s="173">
        <v>0</v>
      </c>
      <c r="N46" s="174">
        <v>0</v>
      </c>
    </row>
    <row r="47" spans="1:14" ht="12.75">
      <c r="A47" s="188"/>
      <c r="B47" s="190"/>
      <c r="C47" s="188"/>
      <c r="H47" s="146" t="s">
        <v>157</v>
      </c>
      <c r="I47" s="173">
        <v>0</v>
      </c>
      <c r="J47" s="173">
        <v>0</v>
      </c>
      <c r="K47" s="174">
        <v>0</v>
      </c>
      <c r="L47" s="173">
        <v>0</v>
      </c>
      <c r="M47" s="173">
        <v>0</v>
      </c>
      <c r="N47" s="174">
        <v>0</v>
      </c>
    </row>
    <row r="48" spans="1:14" ht="12.75">
      <c r="A48" s="188"/>
      <c r="B48" s="190"/>
      <c r="C48" s="188"/>
      <c r="H48" s="146" t="s">
        <v>158</v>
      </c>
      <c r="I48" s="173">
        <v>0</v>
      </c>
      <c r="J48" s="173">
        <v>0</v>
      </c>
      <c r="K48" s="174">
        <v>0</v>
      </c>
      <c r="L48" s="173">
        <v>0</v>
      </c>
      <c r="M48" s="173">
        <v>0</v>
      </c>
      <c r="N48" s="174">
        <v>0</v>
      </c>
    </row>
    <row r="49" spans="1:14" ht="12.75">
      <c r="A49" s="188"/>
      <c r="B49" s="190"/>
      <c r="C49" s="188"/>
      <c r="H49" s="146" t="s">
        <v>159</v>
      </c>
      <c r="I49" s="173">
        <v>0</v>
      </c>
      <c r="J49" s="173">
        <v>0</v>
      </c>
      <c r="K49" s="174">
        <v>0</v>
      </c>
      <c r="L49" s="173">
        <v>0</v>
      </c>
      <c r="M49" s="173">
        <v>0</v>
      </c>
      <c r="N49" s="174">
        <v>0</v>
      </c>
    </row>
    <row r="50" spans="1:14" ht="12.75">
      <c r="A50" s="188"/>
      <c r="B50" s="190"/>
      <c r="C50" s="188"/>
      <c r="H50" s="147" t="s">
        <v>160</v>
      </c>
      <c r="I50" s="148">
        <v>79</v>
      </c>
      <c r="J50" s="148">
        <v>54</v>
      </c>
      <c r="K50" s="126">
        <v>5</v>
      </c>
      <c r="L50" s="148">
        <v>39</v>
      </c>
      <c r="M50" s="148">
        <v>32</v>
      </c>
      <c r="N50" s="126">
        <v>5</v>
      </c>
    </row>
    <row r="51" spans="1:14" ht="12.75">
      <c r="A51" s="188"/>
      <c r="B51" s="190"/>
      <c r="C51" s="188"/>
      <c r="H51" s="146" t="s">
        <v>375</v>
      </c>
      <c r="I51" s="173">
        <v>0</v>
      </c>
      <c r="J51" s="173">
        <v>0</v>
      </c>
      <c r="K51" s="174">
        <v>0</v>
      </c>
      <c r="L51" s="173">
        <v>0</v>
      </c>
      <c r="M51" s="173">
        <v>0</v>
      </c>
      <c r="N51" s="174">
        <v>0</v>
      </c>
    </row>
    <row r="52" spans="1:14" ht="12.75">
      <c r="A52" s="188"/>
      <c r="B52" s="190"/>
      <c r="C52" s="188"/>
      <c r="H52" s="146" t="s">
        <v>161</v>
      </c>
      <c r="I52" s="173">
        <v>0</v>
      </c>
      <c r="J52" s="173">
        <v>0</v>
      </c>
      <c r="K52" s="174">
        <v>0</v>
      </c>
      <c r="L52" s="173">
        <v>0</v>
      </c>
      <c r="M52" s="173">
        <v>0</v>
      </c>
      <c r="N52" s="174">
        <v>0</v>
      </c>
    </row>
    <row r="53" spans="1:14" ht="12.75">
      <c r="A53" s="188"/>
      <c r="B53" s="190"/>
      <c r="C53" s="188"/>
      <c r="H53" s="146" t="s">
        <v>162</v>
      </c>
      <c r="I53" s="173">
        <v>0</v>
      </c>
      <c r="J53" s="173">
        <v>0</v>
      </c>
      <c r="K53" s="174">
        <v>0</v>
      </c>
      <c r="L53" s="173">
        <v>0</v>
      </c>
      <c r="M53" s="173">
        <v>0</v>
      </c>
      <c r="N53" s="174">
        <v>0</v>
      </c>
    </row>
    <row r="54" spans="1:14" ht="12.75">
      <c r="A54" s="188"/>
      <c r="B54" s="190"/>
      <c r="C54" s="188"/>
      <c r="H54" s="146" t="s">
        <v>163</v>
      </c>
      <c r="I54" s="173">
        <v>0</v>
      </c>
      <c r="J54" s="173">
        <v>0</v>
      </c>
      <c r="K54" s="174">
        <v>0</v>
      </c>
      <c r="L54" s="173">
        <v>0</v>
      </c>
      <c r="M54" s="173">
        <v>0</v>
      </c>
      <c r="N54" s="174">
        <v>0</v>
      </c>
    </row>
    <row r="55" spans="1:14" ht="12.75">
      <c r="A55" s="188"/>
      <c r="B55" s="190"/>
      <c r="C55" s="188"/>
      <c r="H55" s="146" t="s">
        <v>164</v>
      </c>
      <c r="I55" s="173">
        <v>0</v>
      </c>
      <c r="J55" s="173">
        <v>0</v>
      </c>
      <c r="K55" s="174">
        <v>0</v>
      </c>
      <c r="L55" s="173">
        <v>0</v>
      </c>
      <c r="M55" s="173">
        <v>0</v>
      </c>
      <c r="N55" s="174">
        <v>0</v>
      </c>
    </row>
    <row r="56" spans="1:14" ht="12.75">
      <c r="A56" s="188"/>
      <c r="B56" s="190"/>
      <c r="C56" s="188"/>
      <c r="H56" s="146" t="s">
        <v>165</v>
      </c>
      <c r="I56" s="173">
        <v>0</v>
      </c>
      <c r="J56" s="173">
        <v>0</v>
      </c>
      <c r="K56" s="174">
        <v>0</v>
      </c>
      <c r="L56" s="173">
        <v>0</v>
      </c>
      <c r="M56" s="173">
        <v>0</v>
      </c>
      <c r="N56" s="174">
        <v>0</v>
      </c>
    </row>
    <row r="57" spans="1:14" ht="12.75">
      <c r="A57" s="188"/>
      <c r="B57" s="190"/>
      <c r="C57" s="188"/>
      <c r="H57" s="146" t="s">
        <v>166</v>
      </c>
      <c r="I57" s="173">
        <v>0</v>
      </c>
      <c r="J57" s="173">
        <v>0</v>
      </c>
      <c r="K57" s="174">
        <v>0</v>
      </c>
      <c r="L57" s="173">
        <v>0</v>
      </c>
      <c r="M57" s="173">
        <v>0</v>
      </c>
      <c r="N57" s="174">
        <v>0</v>
      </c>
    </row>
    <row r="58" spans="1:14" ht="12.75">
      <c r="A58" s="188"/>
      <c r="B58" s="190"/>
      <c r="C58" s="188"/>
      <c r="H58" s="146" t="s">
        <v>167</v>
      </c>
      <c r="I58" s="173">
        <v>0</v>
      </c>
      <c r="J58" s="173">
        <v>0</v>
      </c>
      <c r="K58" s="174">
        <v>0</v>
      </c>
      <c r="L58" s="173">
        <v>0</v>
      </c>
      <c r="M58" s="173">
        <v>0</v>
      </c>
      <c r="N58" s="174">
        <v>0</v>
      </c>
    </row>
    <row r="59" spans="1:14" ht="12.75">
      <c r="A59" s="188"/>
      <c r="B59" s="190"/>
      <c r="C59" s="188"/>
      <c r="H59" s="146" t="s">
        <v>168</v>
      </c>
      <c r="I59" s="173">
        <v>0</v>
      </c>
      <c r="J59" s="173">
        <v>0</v>
      </c>
      <c r="K59" s="174">
        <v>0</v>
      </c>
      <c r="L59" s="173">
        <v>0</v>
      </c>
      <c r="M59" s="173">
        <v>0</v>
      </c>
      <c r="N59" s="174">
        <v>0</v>
      </c>
    </row>
    <row r="60" spans="1:14" ht="12.75">
      <c r="A60" s="188"/>
      <c r="B60" s="190"/>
      <c r="C60" s="188"/>
      <c r="H60" s="146" t="s">
        <v>169</v>
      </c>
      <c r="I60" s="173">
        <v>0</v>
      </c>
      <c r="J60" s="173">
        <v>0</v>
      </c>
      <c r="K60" s="174">
        <v>0</v>
      </c>
      <c r="L60" s="173">
        <v>0</v>
      </c>
      <c r="M60" s="173">
        <v>0</v>
      </c>
      <c r="N60" s="174">
        <v>0</v>
      </c>
    </row>
    <row r="61" spans="1:14" ht="12.75">
      <c r="A61" s="188"/>
      <c r="B61" s="190"/>
      <c r="C61" s="188"/>
      <c r="H61" s="146" t="s">
        <v>170</v>
      </c>
      <c r="I61" s="173">
        <v>0</v>
      </c>
      <c r="J61" s="173">
        <v>0</v>
      </c>
      <c r="K61" s="174">
        <v>0</v>
      </c>
      <c r="L61" s="173">
        <v>0</v>
      </c>
      <c r="M61" s="173">
        <v>0</v>
      </c>
      <c r="N61" s="174">
        <v>0</v>
      </c>
    </row>
    <row r="62" spans="1:14" ht="12.75">
      <c r="A62" s="188"/>
      <c r="B62" s="188"/>
      <c r="C62" s="188"/>
      <c r="H62" s="149" t="s">
        <v>171</v>
      </c>
      <c r="I62" s="175">
        <v>0</v>
      </c>
      <c r="J62" s="175">
        <v>0</v>
      </c>
      <c r="K62" s="176">
        <v>0</v>
      </c>
      <c r="L62" s="175">
        <v>0</v>
      </c>
      <c r="M62" s="175">
        <v>0</v>
      </c>
      <c r="N62" s="176">
        <v>0</v>
      </c>
    </row>
    <row r="63" spans="1:3" ht="12.75">
      <c r="A63" s="188"/>
      <c r="B63" s="188"/>
      <c r="C63" s="188"/>
    </row>
    <row r="64" spans="1:3" ht="12.75">
      <c r="A64" s="188"/>
      <c r="B64" s="188"/>
      <c r="C64" s="188"/>
    </row>
    <row r="65" spans="1:3" ht="12.75">
      <c r="A65" s="188"/>
      <c r="B65" s="188"/>
      <c r="C65" s="188"/>
    </row>
    <row r="66" spans="1:3" ht="12.75">
      <c r="A66" s="188"/>
      <c r="B66" s="188"/>
      <c r="C66" s="188"/>
    </row>
    <row r="67" spans="1:3" ht="12.75">
      <c r="A67" s="188"/>
      <c r="B67" s="188"/>
      <c r="C67" s="188"/>
    </row>
  </sheetData>
  <sheetProtection/>
  <mergeCells count="5">
    <mergeCell ref="L2:N2"/>
    <mergeCell ref="D4:E4"/>
    <mergeCell ref="A1:F1"/>
    <mergeCell ref="A4:B4"/>
    <mergeCell ref="I2:K2"/>
  </mergeCells>
  <printOptions/>
  <pageMargins left="0.75" right="0.75" top="1" bottom="1" header="0.5" footer="0.5"/>
  <pageSetup fitToHeight="1" fitToWidth="1"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K114"/>
  <sheetViews>
    <sheetView tabSelected="1" zoomScale="90" zoomScaleNormal="90" zoomScaleSheetLayoutView="75" zoomScalePageLayoutView="0" workbookViewId="0" topLeftCell="A1">
      <selection activeCell="A1" sqref="A1"/>
    </sheetView>
  </sheetViews>
  <sheetFormatPr defaultColWidth="9.140625" defaultRowHeight="12.75"/>
  <cols>
    <col min="1" max="1" width="3.421875" style="104" customWidth="1"/>
    <col min="2" max="2" width="75.57421875" style="119" customWidth="1"/>
    <col min="3" max="3" width="7.421875" style="119" hidden="1" customWidth="1"/>
    <col min="4" max="4" width="10.28125" style="120" bestFit="1" customWidth="1"/>
    <col min="5" max="7" width="10.7109375" style="57" customWidth="1"/>
    <col min="8" max="8" width="2.7109375" style="49" customWidth="1"/>
    <col min="9" max="16384" width="9.140625" style="107" customWidth="1"/>
  </cols>
  <sheetData>
    <row r="1" spans="2:7" ht="4.5" customHeight="1" thickBot="1">
      <c r="B1" s="105"/>
      <c r="C1" s="105"/>
      <c r="D1" s="106"/>
      <c r="E1" s="53"/>
      <c r="F1" s="53"/>
      <c r="G1" s="53"/>
    </row>
    <row r="2" spans="2:7" ht="26.25" customHeight="1">
      <c r="B2" s="223" t="s">
        <v>307</v>
      </c>
      <c r="C2" s="340"/>
      <c r="D2" s="224"/>
      <c r="E2" s="162" t="s">
        <v>39</v>
      </c>
      <c r="F2" s="160" t="s">
        <v>30</v>
      </c>
      <c r="G2" s="160" t="s">
        <v>31</v>
      </c>
    </row>
    <row r="3" spans="2:7" ht="3.75" customHeight="1">
      <c r="B3" s="225"/>
      <c r="C3" s="341"/>
      <c r="D3" s="226"/>
      <c r="E3" s="401">
        <v>918819</v>
      </c>
      <c r="F3" s="403">
        <v>608058</v>
      </c>
      <c r="G3" s="399">
        <v>0.6617821355457386</v>
      </c>
    </row>
    <row r="4" spans="2:7" ht="14.25" customHeight="1" thickBot="1">
      <c r="B4" s="258">
        <v>41097</v>
      </c>
      <c r="C4" s="342"/>
      <c r="D4" s="227"/>
      <c r="E4" s="402"/>
      <c r="F4" s="404"/>
      <c r="G4" s="400"/>
    </row>
    <row r="5" spans="2:7" ht="10.5" customHeight="1" thickBot="1">
      <c r="B5" s="105"/>
      <c r="C5" s="105"/>
      <c r="D5" s="106"/>
      <c r="E5" s="53"/>
      <c r="F5" s="53"/>
      <c r="G5" s="53"/>
    </row>
    <row r="6" spans="2:7" ht="25.5">
      <c r="B6" s="405" t="s">
        <v>328</v>
      </c>
      <c r="C6" s="406"/>
      <c r="D6" s="407"/>
      <c r="E6" s="162" t="s">
        <v>39</v>
      </c>
      <c r="F6" s="160" t="s">
        <v>30</v>
      </c>
      <c r="G6" s="160" t="s">
        <v>31</v>
      </c>
    </row>
    <row r="7" spans="2:7" ht="12" customHeight="1">
      <c r="B7" s="408"/>
      <c r="C7" s="409"/>
      <c r="D7" s="410"/>
      <c r="E7" s="401">
        <v>882647</v>
      </c>
      <c r="F7" s="403">
        <v>584675</v>
      </c>
      <c r="G7" s="399">
        <v>0.6624109071916633</v>
      </c>
    </row>
    <row r="8" spans="2:7" ht="2.25" customHeight="1" thickBot="1">
      <c r="B8" s="411"/>
      <c r="C8" s="412"/>
      <c r="D8" s="413"/>
      <c r="E8" s="402"/>
      <c r="F8" s="404"/>
      <c r="G8" s="400"/>
    </row>
    <row r="9" spans="2:7" ht="18.75" customHeight="1" thickBot="1">
      <c r="B9" s="108" t="s">
        <v>308</v>
      </c>
      <c r="C9" s="108"/>
      <c r="D9" s="106"/>
      <c r="E9" s="54"/>
      <c r="F9" s="54"/>
      <c r="G9" s="54"/>
    </row>
    <row r="10" spans="2:8" ht="27" customHeight="1">
      <c r="B10" s="109"/>
      <c r="C10" s="343"/>
      <c r="D10" s="378" t="s">
        <v>24</v>
      </c>
      <c r="E10" s="162" t="s">
        <v>39</v>
      </c>
      <c r="F10" s="163" t="s">
        <v>30</v>
      </c>
      <c r="G10" s="164" t="s">
        <v>31</v>
      </c>
      <c r="H10" s="50"/>
    </row>
    <row r="11" spans="2:8" ht="15" customHeight="1">
      <c r="B11" s="137" t="s">
        <v>23</v>
      </c>
      <c r="C11" s="344"/>
      <c r="D11" s="379"/>
      <c r="E11" s="127">
        <v>843533</v>
      </c>
      <c r="F11" s="128">
        <v>571682</v>
      </c>
      <c r="G11" s="129">
        <v>0.6777233374390806</v>
      </c>
      <c r="H11" s="50"/>
    </row>
    <row r="12" spans="1:8" s="113" customFormat="1" ht="21" customHeight="1">
      <c r="A12" s="111"/>
      <c r="B12" s="112" t="s">
        <v>7</v>
      </c>
      <c r="C12" s="345"/>
      <c r="D12" s="110"/>
      <c r="E12" s="58"/>
      <c r="F12" s="59"/>
      <c r="G12" s="55"/>
      <c r="H12" s="51"/>
    </row>
    <row r="13" spans="2:8" ht="15">
      <c r="B13" s="114" t="s">
        <v>309</v>
      </c>
      <c r="C13" s="358" t="s">
        <v>538</v>
      </c>
      <c r="D13" s="178" t="s">
        <v>322</v>
      </c>
      <c r="E13" s="130">
        <v>2349</v>
      </c>
      <c r="F13" s="130">
        <v>1995</v>
      </c>
      <c r="G13" s="132">
        <v>0.8492975734355045</v>
      </c>
      <c r="H13" s="50"/>
    </row>
    <row r="14" spans="2:8" ht="15">
      <c r="B14" s="114" t="s">
        <v>310</v>
      </c>
      <c r="C14" s="358" t="s">
        <v>524</v>
      </c>
      <c r="D14" s="179" t="s">
        <v>323</v>
      </c>
      <c r="E14" s="130">
        <v>75080</v>
      </c>
      <c r="F14" s="130">
        <v>53613</v>
      </c>
      <c r="G14" s="132">
        <v>0.71407831646244</v>
      </c>
      <c r="H14" s="50"/>
    </row>
    <row r="15" spans="2:8" ht="15">
      <c r="B15" s="114" t="s">
        <v>19</v>
      </c>
      <c r="C15" s="358" t="s">
        <v>523</v>
      </c>
      <c r="D15" s="170">
        <v>110</v>
      </c>
      <c r="E15" s="130">
        <v>235706</v>
      </c>
      <c r="F15" s="130">
        <v>160258</v>
      </c>
      <c r="G15" s="132">
        <v>0.6799063239798733</v>
      </c>
      <c r="H15" s="50"/>
    </row>
    <row r="16" spans="2:8" ht="24.75" customHeight="1">
      <c r="B16" s="112" t="s">
        <v>8</v>
      </c>
      <c r="C16" s="345"/>
      <c r="D16" s="180"/>
      <c r="E16" s="58"/>
      <c r="F16" s="59"/>
      <c r="G16" s="191"/>
      <c r="H16" s="50"/>
    </row>
    <row r="17" spans="2:8" ht="15">
      <c r="B17" s="115" t="s">
        <v>311</v>
      </c>
      <c r="C17" s="358" t="s">
        <v>525</v>
      </c>
      <c r="D17" s="170">
        <v>140</v>
      </c>
      <c r="E17" s="130">
        <v>13712</v>
      </c>
      <c r="F17" s="130">
        <v>5676</v>
      </c>
      <c r="G17" s="132">
        <v>0.41394399066511084</v>
      </c>
      <c r="H17" s="50"/>
    </row>
    <row r="18" spans="2:8" ht="15">
      <c r="B18" s="115" t="s">
        <v>320</v>
      </c>
      <c r="C18" s="358" t="s">
        <v>487</v>
      </c>
      <c r="D18" s="170">
        <v>410</v>
      </c>
      <c r="E18" s="130">
        <v>251</v>
      </c>
      <c r="F18" s="130">
        <v>148</v>
      </c>
      <c r="G18" s="132">
        <v>0.5896414342629482</v>
      </c>
      <c r="H18" s="50"/>
    </row>
    <row r="19" spans="2:8" ht="21.75" customHeight="1">
      <c r="B19" s="112" t="s">
        <v>20</v>
      </c>
      <c r="C19" s="345"/>
      <c r="D19" s="180"/>
      <c r="E19" s="58"/>
      <c r="F19" s="59"/>
      <c r="G19" s="191"/>
      <c r="H19" s="50"/>
    </row>
    <row r="20" spans="2:8" ht="15">
      <c r="B20" s="114" t="s">
        <v>312</v>
      </c>
      <c r="C20" s="358" t="s">
        <v>518</v>
      </c>
      <c r="D20" s="179" t="s">
        <v>327</v>
      </c>
      <c r="E20" s="130">
        <v>496953</v>
      </c>
      <c r="F20" s="130">
        <v>332412</v>
      </c>
      <c r="G20" s="132">
        <v>0.6689002782959355</v>
      </c>
      <c r="H20" s="52"/>
    </row>
    <row r="21" spans="2:8" ht="15">
      <c r="B21" s="115" t="s">
        <v>313</v>
      </c>
      <c r="C21" s="358" t="s">
        <v>522</v>
      </c>
      <c r="D21" s="170">
        <v>320</v>
      </c>
      <c r="E21" s="130">
        <v>2105</v>
      </c>
      <c r="F21" s="130">
        <v>803</v>
      </c>
      <c r="G21" s="132">
        <v>0.3814726840855107</v>
      </c>
      <c r="H21" s="50"/>
    </row>
    <row r="22" spans="2:8" ht="15">
      <c r="B22" s="115" t="s">
        <v>319</v>
      </c>
      <c r="C22" s="358" t="s">
        <v>488</v>
      </c>
      <c r="D22" s="170">
        <v>420</v>
      </c>
      <c r="E22" s="130">
        <v>105</v>
      </c>
      <c r="F22" s="130">
        <v>63</v>
      </c>
      <c r="G22" s="132">
        <v>0.6</v>
      </c>
      <c r="H22" s="50"/>
    </row>
    <row r="23" spans="2:8" ht="15">
      <c r="B23" s="365" t="s">
        <v>590</v>
      </c>
      <c r="C23" s="366" t="s">
        <v>506</v>
      </c>
      <c r="D23" s="169">
        <v>681</v>
      </c>
      <c r="E23" s="367">
        <v>362</v>
      </c>
      <c r="F23" s="367">
        <v>232</v>
      </c>
      <c r="G23" s="368">
        <v>0.6408839779005525</v>
      </c>
      <c r="H23" s="50"/>
    </row>
    <row r="24" spans="2:8" ht="15">
      <c r="B24" s="115" t="s">
        <v>591</v>
      </c>
      <c r="C24" s="358" t="s">
        <v>507</v>
      </c>
      <c r="D24" s="170">
        <v>687</v>
      </c>
      <c r="E24" s="130">
        <v>1639</v>
      </c>
      <c r="F24" s="130">
        <v>1631</v>
      </c>
      <c r="G24" s="132">
        <v>0.9951189749847468</v>
      </c>
      <c r="H24" s="50"/>
    </row>
    <row r="25" spans="2:8" ht="15">
      <c r="B25" s="115" t="s">
        <v>592</v>
      </c>
      <c r="C25" s="358" t="s">
        <v>501</v>
      </c>
      <c r="D25" s="298">
        <v>405</v>
      </c>
      <c r="E25" s="131">
        <v>13811</v>
      </c>
      <c r="F25" s="130">
        <v>13803</v>
      </c>
      <c r="G25" s="132">
        <v>0.9994207515748317</v>
      </c>
      <c r="H25" s="50"/>
    </row>
    <row r="26" spans="2:8" ht="15">
      <c r="B26" s="115" t="s">
        <v>593</v>
      </c>
      <c r="C26" s="359" t="s">
        <v>503</v>
      </c>
      <c r="D26" s="298">
        <v>409</v>
      </c>
      <c r="E26" s="131">
        <v>1460</v>
      </c>
      <c r="F26" s="131">
        <v>1048</v>
      </c>
      <c r="G26" s="363">
        <v>0.7178082191780822</v>
      </c>
      <c r="H26" s="50"/>
    </row>
    <row r="27" spans="2:8" ht="18">
      <c r="B27" s="112" t="s">
        <v>594</v>
      </c>
      <c r="C27" s="362"/>
      <c r="D27" s="296"/>
      <c r="E27" s="364"/>
      <c r="F27" s="364"/>
      <c r="G27" s="297"/>
      <c r="H27" s="50"/>
    </row>
    <row r="28" spans="2:8" ht="33.75" customHeight="1">
      <c r="B28" s="395" t="s">
        <v>583</v>
      </c>
      <c r="C28" s="396"/>
      <c r="D28" s="396"/>
      <c r="E28" s="396"/>
      <c r="F28" s="396"/>
      <c r="G28" s="397"/>
      <c r="H28" s="50"/>
    </row>
    <row r="29" spans="2:8" ht="72.75" customHeight="1" thickBot="1">
      <c r="B29" s="392" t="s">
        <v>582</v>
      </c>
      <c r="C29" s="393"/>
      <c r="D29" s="393"/>
      <c r="E29" s="393"/>
      <c r="F29" s="393"/>
      <c r="G29" s="394"/>
      <c r="H29" s="50"/>
    </row>
    <row r="30" spans="2:7" ht="31.5" customHeight="1" thickBot="1">
      <c r="B30" s="390"/>
      <c r="C30" s="390"/>
      <c r="D30" s="390"/>
      <c r="E30" s="390"/>
      <c r="F30" s="390"/>
      <c r="G30" s="390"/>
    </row>
    <row r="31" spans="2:8" ht="27" customHeight="1">
      <c r="B31" s="116"/>
      <c r="C31" s="347"/>
      <c r="D31" s="378" t="s">
        <v>24</v>
      </c>
      <c r="E31" s="162" t="s">
        <v>39</v>
      </c>
      <c r="F31" s="163" t="s">
        <v>30</v>
      </c>
      <c r="G31" s="164" t="s">
        <v>31</v>
      </c>
      <c r="H31" s="50"/>
    </row>
    <row r="32" spans="2:8" ht="15" customHeight="1">
      <c r="B32" s="136" t="s">
        <v>213</v>
      </c>
      <c r="C32" s="348"/>
      <c r="D32" s="379"/>
      <c r="E32" s="127">
        <v>237222</v>
      </c>
      <c r="F32" s="128">
        <v>128099</v>
      </c>
      <c r="G32" s="133">
        <v>0.5399962903946515</v>
      </c>
      <c r="H32" s="50"/>
    </row>
    <row r="33" spans="2:8" ht="15">
      <c r="B33" s="115" t="s">
        <v>214</v>
      </c>
      <c r="C33" s="358" t="s">
        <v>214</v>
      </c>
      <c r="D33" s="169">
        <v>130</v>
      </c>
      <c r="E33" s="131">
        <v>129230</v>
      </c>
      <c r="F33" s="131">
        <v>71834</v>
      </c>
      <c r="G33" s="132">
        <v>0.5558616420335836</v>
      </c>
      <c r="H33" s="50"/>
    </row>
    <row r="34" spans="2:8" ht="15">
      <c r="B34" s="115" t="s">
        <v>215</v>
      </c>
      <c r="C34" s="358" t="s">
        <v>537</v>
      </c>
      <c r="D34" s="170">
        <v>133</v>
      </c>
      <c r="E34" s="131">
        <v>21</v>
      </c>
      <c r="F34" s="131">
        <v>13</v>
      </c>
      <c r="G34" s="132">
        <v>0.6190476190476191</v>
      </c>
      <c r="H34" s="50"/>
    </row>
    <row r="35" spans="2:8" ht="15">
      <c r="B35" s="115" t="s">
        <v>216</v>
      </c>
      <c r="C35" s="358" t="s">
        <v>517</v>
      </c>
      <c r="D35" s="170">
        <v>135</v>
      </c>
      <c r="E35" s="131">
        <v>203</v>
      </c>
      <c r="F35" s="131">
        <v>146</v>
      </c>
      <c r="G35" s="132">
        <v>0.7192118226600985</v>
      </c>
      <c r="H35" s="50"/>
    </row>
    <row r="36" spans="2:8" ht="15">
      <c r="B36" s="115" t="s">
        <v>217</v>
      </c>
      <c r="C36" s="358" t="s">
        <v>528</v>
      </c>
      <c r="D36" s="170">
        <v>290</v>
      </c>
      <c r="E36" s="131">
        <v>58489</v>
      </c>
      <c r="F36" s="131">
        <v>34207</v>
      </c>
      <c r="G36" s="132">
        <v>0.5848450135922995</v>
      </c>
      <c r="H36" s="50"/>
    </row>
    <row r="37" spans="2:8" ht="15">
      <c r="B37" s="115" t="s">
        <v>321</v>
      </c>
      <c r="C37" s="358" t="s">
        <v>490</v>
      </c>
      <c r="D37" s="170">
        <v>450</v>
      </c>
      <c r="E37" s="131">
        <v>7</v>
      </c>
      <c r="F37" s="131">
        <v>6</v>
      </c>
      <c r="G37" s="132">
        <v>0.8571428571428571</v>
      </c>
      <c r="H37" s="50"/>
    </row>
    <row r="38" spans="2:8" ht="15">
      <c r="B38" s="115" t="s">
        <v>218</v>
      </c>
      <c r="C38" s="358" t="s">
        <v>516</v>
      </c>
      <c r="D38" s="170">
        <v>310</v>
      </c>
      <c r="E38" s="131">
        <v>13566</v>
      </c>
      <c r="F38" s="131">
        <v>5747</v>
      </c>
      <c r="G38" s="132">
        <v>0.4236326109391125</v>
      </c>
      <c r="H38" s="50"/>
    </row>
    <row r="39" spans="2:8" ht="15">
      <c r="B39" s="115" t="s">
        <v>219</v>
      </c>
      <c r="C39" s="358" t="s">
        <v>513</v>
      </c>
      <c r="D39" s="170">
        <v>600</v>
      </c>
      <c r="E39" s="131">
        <v>35706</v>
      </c>
      <c r="F39" s="131">
        <v>16146</v>
      </c>
      <c r="G39" s="132">
        <v>0.45219290875483115</v>
      </c>
      <c r="H39" s="50"/>
    </row>
    <row r="40" spans="2:8" ht="58.5" customHeight="1" thickBot="1">
      <c r="B40" s="381" t="s">
        <v>584</v>
      </c>
      <c r="C40" s="382"/>
      <c r="D40" s="382"/>
      <c r="E40" s="382"/>
      <c r="F40" s="382"/>
      <c r="G40" s="117"/>
      <c r="H40" s="50"/>
    </row>
    <row r="41" spans="2:7" ht="18" customHeight="1" thickBot="1">
      <c r="B41" s="108"/>
      <c r="C41" s="108"/>
      <c r="D41" s="106"/>
      <c r="E41" s="53"/>
      <c r="F41" s="53"/>
      <c r="G41" s="53"/>
    </row>
    <row r="42" spans="2:8" ht="27" customHeight="1">
      <c r="B42" s="116"/>
      <c r="C42" s="347"/>
      <c r="D42" s="378" t="s">
        <v>24</v>
      </c>
      <c r="E42" s="162" t="s">
        <v>39</v>
      </c>
      <c r="F42" s="163" t="s">
        <v>30</v>
      </c>
      <c r="G42" s="164" t="s">
        <v>31</v>
      </c>
      <c r="H42" s="50"/>
    </row>
    <row r="43" spans="2:8" ht="15" customHeight="1">
      <c r="B43" s="136" t="s">
        <v>390</v>
      </c>
      <c r="C43" s="348"/>
      <c r="D43" s="379"/>
      <c r="E43" s="127">
        <v>42014</v>
      </c>
      <c r="F43" s="134">
        <v>27005</v>
      </c>
      <c r="G43" s="133">
        <v>0.642761936497358</v>
      </c>
      <c r="H43" s="50"/>
    </row>
    <row r="44" spans="2:8" ht="15">
      <c r="B44" s="115" t="s">
        <v>221</v>
      </c>
      <c r="C44" s="358" t="s">
        <v>520</v>
      </c>
      <c r="D44" s="169">
        <v>314</v>
      </c>
      <c r="E44" s="131">
        <v>3883</v>
      </c>
      <c r="F44" s="131">
        <v>1141</v>
      </c>
      <c r="G44" s="132">
        <v>0.2938449652330672</v>
      </c>
      <c r="H44" s="50"/>
    </row>
    <row r="45" spans="2:8" ht="15">
      <c r="B45" s="115" t="s">
        <v>389</v>
      </c>
      <c r="C45" s="358" t="s">
        <v>532</v>
      </c>
      <c r="D45" s="170">
        <v>680</v>
      </c>
      <c r="E45" s="131">
        <v>36</v>
      </c>
      <c r="F45" s="131">
        <v>33</v>
      </c>
      <c r="G45" s="132">
        <v>0.9166666666666666</v>
      </c>
      <c r="H45" s="50"/>
    </row>
    <row r="46" spans="2:8" ht="15">
      <c r="B46" s="115" t="s">
        <v>222</v>
      </c>
      <c r="C46" s="358" t="s">
        <v>535</v>
      </c>
      <c r="D46" s="170">
        <v>682</v>
      </c>
      <c r="E46" s="131">
        <v>918</v>
      </c>
      <c r="F46" s="131">
        <v>828</v>
      </c>
      <c r="G46" s="132">
        <v>0.9019607843137255</v>
      </c>
      <c r="H46" s="50"/>
    </row>
    <row r="47" spans="2:8" ht="15">
      <c r="B47" s="115" t="s">
        <v>223</v>
      </c>
      <c r="C47" s="358" t="s">
        <v>534</v>
      </c>
      <c r="D47" s="170">
        <v>684</v>
      </c>
      <c r="E47" s="131">
        <v>36</v>
      </c>
      <c r="F47" s="131">
        <v>35</v>
      </c>
      <c r="G47" s="132">
        <v>0.9722222222222222</v>
      </c>
      <c r="H47" s="50"/>
    </row>
    <row r="48" spans="2:8" ht="15.75" customHeight="1">
      <c r="B48" s="115" t="s">
        <v>270</v>
      </c>
      <c r="C48" s="358" t="s">
        <v>531</v>
      </c>
      <c r="D48" s="170">
        <v>685</v>
      </c>
      <c r="E48" s="131">
        <v>145</v>
      </c>
      <c r="F48" s="131">
        <v>142</v>
      </c>
      <c r="G48" s="132">
        <v>0.9793103448275862</v>
      </c>
      <c r="H48" s="50"/>
    </row>
    <row r="49" spans="2:8" ht="15">
      <c r="B49" s="115" t="s">
        <v>271</v>
      </c>
      <c r="C49" s="358" t="s">
        <v>508</v>
      </c>
      <c r="D49" s="170">
        <v>690</v>
      </c>
      <c r="E49" s="131">
        <v>8155</v>
      </c>
      <c r="F49" s="131">
        <v>4609</v>
      </c>
      <c r="G49" s="132">
        <v>0.5651747394236665</v>
      </c>
      <c r="H49" s="50"/>
    </row>
    <row r="50" spans="2:8" ht="15">
      <c r="B50" s="115" t="s">
        <v>272</v>
      </c>
      <c r="C50" s="358" t="s">
        <v>536</v>
      </c>
      <c r="D50" s="170" t="s">
        <v>2</v>
      </c>
      <c r="E50" s="131">
        <v>28841</v>
      </c>
      <c r="F50" s="131">
        <v>20217</v>
      </c>
      <c r="G50" s="132">
        <v>0.7009812419819008</v>
      </c>
      <c r="H50" s="50"/>
    </row>
    <row r="51" spans="2:8" ht="63" customHeight="1" thickBot="1">
      <c r="B51" s="388" t="s">
        <v>585</v>
      </c>
      <c r="C51" s="389"/>
      <c r="D51" s="389"/>
      <c r="E51" s="389"/>
      <c r="F51" s="389"/>
      <c r="G51" s="117"/>
      <c r="H51" s="50"/>
    </row>
    <row r="52" spans="2:7" ht="15.75" thickBot="1">
      <c r="B52" s="390"/>
      <c r="C52" s="390"/>
      <c r="D52" s="390"/>
      <c r="E52" s="390"/>
      <c r="F52" s="390"/>
      <c r="G52" s="390"/>
    </row>
    <row r="53" spans="2:8" ht="27" customHeight="1">
      <c r="B53" s="116"/>
      <c r="C53" s="347"/>
      <c r="D53" s="378" t="s">
        <v>24</v>
      </c>
      <c r="E53" s="162" t="s">
        <v>39</v>
      </c>
      <c r="F53" s="163" t="s">
        <v>30</v>
      </c>
      <c r="G53" s="164" t="s">
        <v>31</v>
      </c>
      <c r="H53" s="50"/>
    </row>
    <row r="54" spans="2:8" ht="15" customHeight="1">
      <c r="B54" s="136" t="s">
        <v>265</v>
      </c>
      <c r="C54" s="348"/>
      <c r="D54" s="379"/>
      <c r="E54" s="127">
        <v>166790</v>
      </c>
      <c r="F54" s="134">
        <v>76445</v>
      </c>
      <c r="G54" s="133">
        <v>0.4583308351819653</v>
      </c>
      <c r="H54" s="50"/>
    </row>
    <row r="55" spans="2:8" ht="15">
      <c r="B55" s="115" t="s">
        <v>273</v>
      </c>
      <c r="C55" s="358" t="s">
        <v>530</v>
      </c>
      <c r="D55" s="169">
        <v>173</v>
      </c>
      <c r="E55" s="131">
        <v>1927</v>
      </c>
      <c r="F55" s="131">
        <v>1358</v>
      </c>
      <c r="G55" s="132">
        <v>0.7047223663725999</v>
      </c>
      <c r="H55" s="50"/>
    </row>
    <row r="56" spans="2:8" ht="15">
      <c r="B56" s="115" t="s">
        <v>274</v>
      </c>
      <c r="C56" s="358" t="s">
        <v>511</v>
      </c>
      <c r="D56" s="170">
        <v>400</v>
      </c>
      <c r="E56" s="131">
        <v>112195</v>
      </c>
      <c r="F56" s="131">
        <v>43729</v>
      </c>
      <c r="G56" s="132">
        <v>0.3897589019118499</v>
      </c>
      <c r="H56" s="50"/>
    </row>
    <row r="57" spans="2:8" ht="15">
      <c r="B57" s="115" t="s">
        <v>275</v>
      </c>
      <c r="C57" s="358" t="s">
        <v>509</v>
      </c>
      <c r="D57" s="170">
        <v>500</v>
      </c>
      <c r="E57" s="131">
        <v>632</v>
      </c>
      <c r="F57" s="131">
        <v>214</v>
      </c>
      <c r="G57" s="132">
        <v>0.33860759493670883</v>
      </c>
      <c r="H57" s="50"/>
    </row>
    <row r="58" spans="2:8" ht="15">
      <c r="B58" s="115" t="s">
        <v>276</v>
      </c>
      <c r="C58" s="358" t="s">
        <v>515</v>
      </c>
      <c r="D58" s="170">
        <v>510</v>
      </c>
      <c r="E58" s="131">
        <v>24386</v>
      </c>
      <c r="F58" s="131">
        <v>9162</v>
      </c>
      <c r="G58" s="132">
        <v>0.3757073730829164</v>
      </c>
      <c r="H58" s="50"/>
    </row>
    <row r="59" spans="2:8" ht="15">
      <c r="B59" s="115" t="s">
        <v>277</v>
      </c>
      <c r="C59" s="358" t="s">
        <v>533</v>
      </c>
      <c r="D59" s="170">
        <v>930</v>
      </c>
      <c r="E59" s="131">
        <v>26969</v>
      </c>
      <c r="F59" s="131">
        <v>21778</v>
      </c>
      <c r="G59" s="132">
        <v>0.8075197448922837</v>
      </c>
      <c r="H59" s="50"/>
    </row>
    <row r="60" spans="2:8" ht="15">
      <c r="B60" s="115" t="s">
        <v>278</v>
      </c>
      <c r="C60" s="358" t="s">
        <v>510</v>
      </c>
      <c r="D60" s="170">
        <v>960</v>
      </c>
      <c r="E60" s="131">
        <v>681</v>
      </c>
      <c r="F60" s="131">
        <v>204</v>
      </c>
      <c r="G60" s="132">
        <v>0.29955947136563876</v>
      </c>
      <c r="H60" s="50"/>
    </row>
    <row r="61" spans="2:8" ht="36" customHeight="1" thickBot="1">
      <c r="B61" s="381" t="s">
        <v>586</v>
      </c>
      <c r="C61" s="391"/>
      <c r="D61" s="391"/>
      <c r="E61" s="391"/>
      <c r="F61" s="391"/>
      <c r="G61" s="117"/>
      <c r="H61" s="50"/>
    </row>
    <row r="62" spans="2:7" ht="25.5" customHeight="1" thickBot="1">
      <c r="B62" s="204" t="s">
        <v>279</v>
      </c>
      <c r="C62" s="204"/>
      <c r="D62" s="106"/>
      <c r="E62" s="53"/>
      <c r="F62" s="53"/>
      <c r="G62" s="53"/>
    </row>
    <row r="63" spans="2:8" ht="27" customHeight="1">
      <c r="B63" s="109"/>
      <c r="C63" s="343"/>
      <c r="D63" s="378" t="s">
        <v>24</v>
      </c>
      <c r="E63" s="165" t="s">
        <v>39</v>
      </c>
      <c r="F63" s="163" t="s">
        <v>30</v>
      </c>
      <c r="G63" s="164" t="s">
        <v>31</v>
      </c>
      <c r="H63" s="50"/>
    </row>
    <row r="64" spans="2:8" ht="15" customHeight="1">
      <c r="B64" s="136" t="s">
        <v>280</v>
      </c>
      <c r="C64" s="348"/>
      <c r="D64" s="379"/>
      <c r="E64" s="127">
        <v>75286</v>
      </c>
      <c r="F64" s="128">
        <v>36376</v>
      </c>
      <c r="G64" s="133">
        <v>0.48317084185638765</v>
      </c>
      <c r="H64" s="50"/>
    </row>
    <row r="65" spans="2:8" ht="15">
      <c r="B65" s="114" t="s">
        <v>281</v>
      </c>
      <c r="C65" s="358" t="s">
        <v>521</v>
      </c>
      <c r="D65" s="169">
        <v>120</v>
      </c>
      <c r="E65" s="131">
        <v>15533</v>
      </c>
      <c r="F65" s="131">
        <v>5344</v>
      </c>
      <c r="G65" s="132">
        <v>0.3440417176334256</v>
      </c>
      <c r="H65" s="50"/>
    </row>
    <row r="66" spans="2:8" ht="15">
      <c r="B66" s="115" t="s">
        <v>282</v>
      </c>
      <c r="C66" s="358" t="s">
        <v>527</v>
      </c>
      <c r="D66" s="170">
        <v>180</v>
      </c>
      <c r="E66" s="131">
        <v>12720</v>
      </c>
      <c r="F66" s="131">
        <v>4108</v>
      </c>
      <c r="G66" s="132">
        <v>0.3229559748427673</v>
      </c>
      <c r="H66" s="50"/>
    </row>
    <row r="67" spans="2:8" ht="15">
      <c r="B67" s="115" t="s">
        <v>330</v>
      </c>
      <c r="C67" s="358" t="s">
        <v>526</v>
      </c>
      <c r="D67" s="170">
        <v>190</v>
      </c>
      <c r="E67" s="131">
        <v>47033</v>
      </c>
      <c r="F67" s="131">
        <v>26924</v>
      </c>
      <c r="G67" s="132">
        <v>0.5724491314608892</v>
      </c>
      <c r="H67" s="50"/>
    </row>
    <row r="68" spans="2:8" ht="51.75" customHeight="1" thickBot="1">
      <c r="B68" s="381" t="s">
        <v>224</v>
      </c>
      <c r="C68" s="382"/>
      <c r="D68" s="382"/>
      <c r="E68" s="382"/>
      <c r="F68" s="382"/>
      <c r="G68" s="117"/>
      <c r="H68" s="50"/>
    </row>
    <row r="69" spans="2:7" ht="24" customHeight="1" thickBot="1">
      <c r="B69" s="105"/>
      <c r="C69" s="105"/>
      <c r="D69" s="106"/>
      <c r="E69" s="53"/>
      <c r="F69" s="53"/>
      <c r="G69" s="53"/>
    </row>
    <row r="70" spans="2:8" ht="27" customHeight="1">
      <c r="B70" s="116"/>
      <c r="C70" s="347"/>
      <c r="D70" s="378" t="s">
        <v>24</v>
      </c>
      <c r="E70" s="162" t="s">
        <v>39</v>
      </c>
      <c r="F70" s="163" t="s">
        <v>30</v>
      </c>
      <c r="G70" s="164" t="s">
        <v>31</v>
      </c>
      <c r="H70" s="50"/>
    </row>
    <row r="71" spans="2:8" ht="15.75" customHeight="1">
      <c r="B71" s="136" t="s">
        <v>213</v>
      </c>
      <c r="C71" s="348"/>
      <c r="D71" s="379"/>
      <c r="E71" s="127">
        <v>130255</v>
      </c>
      <c r="F71" s="128">
        <v>69108</v>
      </c>
      <c r="G71" s="133">
        <v>0.5305592875513416</v>
      </c>
      <c r="H71" s="50"/>
    </row>
    <row r="72" spans="2:8" ht="15">
      <c r="B72" s="115" t="s">
        <v>216</v>
      </c>
      <c r="C72" s="358" t="s">
        <v>517</v>
      </c>
      <c r="D72" s="170">
        <v>135</v>
      </c>
      <c r="E72" s="131">
        <v>2628</v>
      </c>
      <c r="F72" s="131">
        <v>1526</v>
      </c>
      <c r="G72" s="132">
        <v>0.5806697108066972</v>
      </c>
      <c r="H72" s="50"/>
    </row>
    <row r="73" spans="2:8" ht="15" customHeight="1">
      <c r="B73" s="115" t="s">
        <v>214</v>
      </c>
      <c r="C73" s="358" t="s">
        <v>499</v>
      </c>
      <c r="D73" s="170">
        <v>137</v>
      </c>
      <c r="E73" s="131">
        <v>11294</v>
      </c>
      <c r="F73" s="131">
        <v>6301</v>
      </c>
      <c r="G73" s="132">
        <v>0.5579068531963874</v>
      </c>
      <c r="H73" s="50"/>
    </row>
    <row r="74" spans="2:8" ht="15">
      <c r="B74" s="115" t="s">
        <v>225</v>
      </c>
      <c r="C74" s="358" t="s">
        <v>519</v>
      </c>
      <c r="D74" s="170">
        <v>150</v>
      </c>
      <c r="E74" s="131">
        <v>54101</v>
      </c>
      <c r="F74" s="131">
        <v>36914</v>
      </c>
      <c r="G74" s="132">
        <v>0.6823164081994788</v>
      </c>
      <c r="H74" s="50"/>
    </row>
    <row r="75" spans="2:8" ht="15">
      <c r="B75" s="115" t="s">
        <v>226</v>
      </c>
      <c r="C75" s="358" t="s">
        <v>514</v>
      </c>
      <c r="D75" s="170">
        <v>155</v>
      </c>
      <c r="E75" s="131">
        <v>22392</v>
      </c>
      <c r="F75" s="131">
        <v>8587</v>
      </c>
      <c r="G75" s="132">
        <v>0.38348517327617004</v>
      </c>
      <c r="H75" s="50"/>
    </row>
    <row r="76" spans="2:8" ht="15">
      <c r="B76" s="115" t="s">
        <v>217</v>
      </c>
      <c r="C76" s="358" t="s">
        <v>500</v>
      </c>
      <c r="D76" s="170">
        <v>297</v>
      </c>
      <c r="E76" s="131">
        <v>23196</v>
      </c>
      <c r="F76" s="131">
        <v>11023</v>
      </c>
      <c r="G76" s="132">
        <v>0.4752112433178134</v>
      </c>
      <c r="H76" s="50"/>
    </row>
    <row r="77" spans="2:8" ht="15">
      <c r="B77" s="115" t="s">
        <v>219</v>
      </c>
      <c r="C77" s="358" t="s">
        <v>559</v>
      </c>
      <c r="D77" s="170">
        <v>607</v>
      </c>
      <c r="E77" s="131">
        <v>16644</v>
      </c>
      <c r="F77" s="131">
        <v>4757</v>
      </c>
      <c r="G77" s="132">
        <v>0.2858086998317712</v>
      </c>
      <c r="H77" s="50"/>
    </row>
    <row r="78" spans="2:8" ht="40.5" customHeight="1" thickBot="1">
      <c r="B78" s="381" t="s">
        <v>587</v>
      </c>
      <c r="C78" s="382"/>
      <c r="D78" s="382"/>
      <c r="E78" s="382"/>
      <c r="F78" s="181"/>
      <c r="G78" s="192"/>
      <c r="H78" s="50"/>
    </row>
    <row r="79" spans="2:7" ht="15.75" thickBot="1">
      <c r="B79" s="105"/>
      <c r="C79" s="105"/>
      <c r="D79" s="106"/>
      <c r="E79" s="53"/>
      <c r="F79" s="53"/>
      <c r="G79" s="53"/>
    </row>
    <row r="80" spans="2:8" ht="27" customHeight="1">
      <c r="B80" s="116"/>
      <c r="C80" s="347"/>
      <c r="D80" s="378" t="s">
        <v>24</v>
      </c>
      <c r="E80" s="162" t="s">
        <v>39</v>
      </c>
      <c r="F80" s="163" t="s">
        <v>30</v>
      </c>
      <c r="G80" s="164" t="s">
        <v>31</v>
      </c>
      <c r="H80" s="50"/>
    </row>
    <row r="81" spans="2:8" ht="15.75" customHeight="1">
      <c r="B81" s="136" t="s">
        <v>220</v>
      </c>
      <c r="C81" s="348"/>
      <c r="D81" s="379"/>
      <c r="E81" s="127">
        <v>36313</v>
      </c>
      <c r="F81" s="128">
        <v>14079</v>
      </c>
      <c r="G81" s="133">
        <v>0.38771238950238207</v>
      </c>
      <c r="H81" s="50"/>
    </row>
    <row r="82" spans="2:8" ht="15" customHeight="1">
      <c r="B82" s="115" t="s">
        <v>227</v>
      </c>
      <c r="C82" s="358" t="s">
        <v>560</v>
      </c>
      <c r="D82" s="169">
        <v>154</v>
      </c>
      <c r="E82" s="131">
        <v>35614</v>
      </c>
      <c r="F82" s="131">
        <v>13612</v>
      </c>
      <c r="G82" s="132">
        <v>0.38220924355590497</v>
      </c>
      <c r="H82" s="50"/>
    </row>
    <row r="83" spans="2:8" ht="15" hidden="1">
      <c r="B83" s="115" t="s">
        <v>228</v>
      </c>
      <c r="C83" s="346"/>
      <c r="D83" s="170" t="s">
        <v>229</v>
      </c>
      <c r="E83" s="131" t="s">
        <v>595</v>
      </c>
      <c r="F83" s="131" t="s">
        <v>595</v>
      </c>
      <c r="G83" s="132" t="e">
        <v>#DIV/0!</v>
      </c>
      <c r="H83" s="50"/>
    </row>
    <row r="84" spans="2:8" ht="15">
      <c r="B84" s="115" t="s">
        <v>230</v>
      </c>
      <c r="C84" s="358" t="s">
        <v>512</v>
      </c>
      <c r="D84" s="170">
        <v>696</v>
      </c>
      <c r="E84" s="131">
        <v>88</v>
      </c>
      <c r="F84" s="131">
        <v>77</v>
      </c>
      <c r="G84" s="132">
        <v>0.875</v>
      </c>
      <c r="H84" s="50"/>
    </row>
    <row r="85" spans="2:8" ht="15">
      <c r="B85" s="115" t="s">
        <v>231</v>
      </c>
      <c r="C85" s="358" t="s">
        <v>529</v>
      </c>
      <c r="D85" s="170">
        <v>697</v>
      </c>
      <c r="E85" s="131">
        <v>611</v>
      </c>
      <c r="F85" s="131">
        <v>390</v>
      </c>
      <c r="G85" s="132">
        <v>0.6382978723404256</v>
      </c>
      <c r="H85" s="50"/>
    </row>
    <row r="86" spans="2:8" ht="69" customHeight="1" thickBot="1">
      <c r="B86" s="381" t="s">
        <v>0</v>
      </c>
      <c r="C86" s="382"/>
      <c r="D86" s="382"/>
      <c r="E86" s="382"/>
      <c r="F86" s="181"/>
      <c r="G86" s="117"/>
      <c r="H86" s="50"/>
    </row>
    <row r="87" spans="2:7" ht="15.75" thickBot="1">
      <c r="B87" s="105"/>
      <c r="C87" s="105"/>
      <c r="D87" s="106"/>
      <c r="E87" s="53"/>
      <c r="F87" s="53"/>
      <c r="G87" s="53"/>
    </row>
    <row r="88" spans="2:8" ht="27" customHeight="1">
      <c r="B88" s="116"/>
      <c r="C88" s="347"/>
      <c r="D88" s="378" t="s">
        <v>24</v>
      </c>
      <c r="E88" s="162" t="s">
        <v>39</v>
      </c>
      <c r="F88" s="163" t="s">
        <v>30</v>
      </c>
      <c r="G88" s="164" t="s">
        <v>31</v>
      </c>
      <c r="H88" s="50"/>
    </row>
    <row r="89" spans="2:8" ht="15" customHeight="1">
      <c r="B89" s="136" t="s">
        <v>175</v>
      </c>
      <c r="C89" s="348"/>
      <c r="D89" s="379"/>
      <c r="E89" s="127">
        <v>12397</v>
      </c>
      <c r="F89" s="127">
        <v>5943</v>
      </c>
      <c r="G89" s="133">
        <v>0.47939017504234893</v>
      </c>
      <c r="H89" s="50"/>
    </row>
    <row r="90" spans="2:8" ht="15">
      <c r="B90" s="115" t="s">
        <v>274</v>
      </c>
      <c r="C90" s="358" t="s">
        <v>502</v>
      </c>
      <c r="D90" s="169">
        <v>407</v>
      </c>
      <c r="E90" s="131">
        <v>7279</v>
      </c>
      <c r="F90" s="131">
        <v>3072</v>
      </c>
      <c r="G90" s="132">
        <v>0.42203599395521363</v>
      </c>
      <c r="H90" s="50"/>
    </row>
    <row r="91" spans="2:8" ht="15">
      <c r="B91" s="115" t="s">
        <v>232</v>
      </c>
      <c r="C91" s="358" t="s">
        <v>504</v>
      </c>
      <c r="D91" s="170">
        <v>507</v>
      </c>
      <c r="E91" s="131">
        <v>2430</v>
      </c>
      <c r="F91" s="131">
        <v>773</v>
      </c>
      <c r="G91" s="132">
        <v>0.31810699588477365</v>
      </c>
      <c r="H91" s="50"/>
    </row>
    <row r="92" spans="2:8" ht="15">
      <c r="B92" s="115" t="s">
        <v>233</v>
      </c>
      <c r="C92" s="358" t="s">
        <v>558</v>
      </c>
      <c r="D92" s="170">
        <v>937</v>
      </c>
      <c r="E92" s="131">
        <v>2688</v>
      </c>
      <c r="F92" s="131">
        <v>2098</v>
      </c>
      <c r="G92" s="132">
        <v>0.7805059523809523</v>
      </c>
      <c r="H92" s="50"/>
    </row>
    <row r="93" spans="2:8" ht="35.25" customHeight="1" thickBot="1">
      <c r="B93" s="381" t="s">
        <v>586</v>
      </c>
      <c r="C93" s="382"/>
      <c r="D93" s="382"/>
      <c r="E93" s="382"/>
      <c r="F93" s="382"/>
      <c r="G93" s="117"/>
      <c r="H93" s="50"/>
    </row>
    <row r="94" spans="1:8" ht="18" customHeight="1" thickBot="1">
      <c r="A94" s="205"/>
      <c r="B94" s="206"/>
      <c r="C94" s="206"/>
      <c r="D94" s="207"/>
      <c r="E94" s="208"/>
      <c r="F94" s="208"/>
      <c r="G94" s="208"/>
      <c r="H94" s="209"/>
    </row>
    <row r="95" spans="2:7" ht="31.5" customHeight="1" thickBot="1">
      <c r="B95" s="398" t="s">
        <v>348</v>
      </c>
      <c r="C95" s="398"/>
      <c r="D95" s="398"/>
      <c r="E95" s="398"/>
      <c r="F95" s="53"/>
      <c r="G95" s="53"/>
    </row>
    <row r="96" spans="2:7" ht="18.75" customHeight="1">
      <c r="B96" s="384" t="s">
        <v>234</v>
      </c>
      <c r="C96" s="349"/>
      <c r="D96" s="166" t="s">
        <v>24</v>
      </c>
      <c r="E96" s="161" t="s">
        <v>39</v>
      </c>
      <c r="F96" s="61"/>
      <c r="G96" s="61"/>
    </row>
    <row r="97" spans="2:7" ht="15.75" customHeight="1">
      <c r="B97" s="385"/>
      <c r="C97" s="358" t="s">
        <v>234</v>
      </c>
      <c r="D97" s="167">
        <v>160</v>
      </c>
      <c r="E97" s="128">
        <v>67004</v>
      </c>
      <c r="F97" s="64"/>
      <c r="G97" s="62"/>
    </row>
    <row r="98" spans="2:7" ht="76.5" customHeight="1" thickBot="1">
      <c r="B98" s="381" t="s">
        <v>588</v>
      </c>
      <c r="C98" s="382"/>
      <c r="D98" s="382"/>
      <c r="E98" s="383"/>
      <c r="F98" s="104"/>
      <c r="G98" s="105"/>
    </row>
    <row r="99" spans="2:7" ht="15.75" thickBot="1">
      <c r="B99" s="105"/>
      <c r="C99" s="105"/>
      <c r="D99" s="106"/>
      <c r="E99" s="53"/>
      <c r="F99" s="53"/>
      <c r="G99" s="53"/>
    </row>
    <row r="100" spans="2:11" ht="20.25" customHeight="1">
      <c r="B100" s="386" t="s">
        <v>27</v>
      </c>
      <c r="C100" s="350"/>
      <c r="D100" s="166" t="s">
        <v>24</v>
      </c>
      <c r="E100" s="161" t="s">
        <v>39</v>
      </c>
      <c r="F100" s="61"/>
      <c r="G100" s="61"/>
      <c r="J100" s="118"/>
      <c r="K100" s="118"/>
    </row>
    <row r="101" spans="2:11" ht="15">
      <c r="B101" s="387"/>
      <c r="C101" s="358" t="s">
        <v>27</v>
      </c>
      <c r="D101" s="167">
        <v>165</v>
      </c>
      <c r="E101" s="128">
        <v>10922</v>
      </c>
      <c r="F101" s="64"/>
      <c r="G101" s="62"/>
      <c r="J101" s="118"/>
      <c r="K101" s="118"/>
    </row>
    <row r="102" spans="2:11" ht="36.75" customHeight="1" thickBot="1">
      <c r="B102" s="381" t="s">
        <v>21</v>
      </c>
      <c r="C102" s="382"/>
      <c r="D102" s="382"/>
      <c r="E102" s="383"/>
      <c r="F102" s="104"/>
      <c r="G102" s="105"/>
      <c r="J102" s="118"/>
      <c r="K102" s="118"/>
    </row>
    <row r="103" spans="4:11" ht="15.75" thickBot="1">
      <c r="D103" s="106"/>
      <c r="E103" s="53"/>
      <c r="F103" s="53"/>
      <c r="G103" s="53"/>
      <c r="J103" s="118"/>
      <c r="K103" s="118"/>
    </row>
    <row r="104" spans="2:11" ht="19.5" customHeight="1">
      <c r="B104" s="109" t="s">
        <v>5</v>
      </c>
      <c r="C104" s="343"/>
      <c r="D104" s="166" t="s">
        <v>24</v>
      </c>
      <c r="E104" s="160" t="s">
        <v>39</v>
      </c>
      <c r="F104" s="61"/>
      <c r="G104" s="61"/>
      <c r="J104" s="118"/>
      <c r="K104" s="118"/>
    </row>
    <row r="105" spans="2:7" ht="16.5" customHeight="1">
      <c r="B105" s="291" t="s">
        <v>596</v>
      </c>
      <c r="C105" s="351"/>
      <c r="D105" s="168" t="s">
        <v>184</v>
      </c>
      <c r="E105" s="135">
        <v>255846</v>
      </c>
      <c r="F105" s="65"/>
      <c r="G105" s="63"/>
    </row>
    <row r="106" spans="2:8" ht="36" customHeight="1" thickBot="1">
      <c r="B106" s="381" t="s">
        <v>589</v>
      </c>
      <c r="C106" s="382"/>
      <c r="D106" s="382"/>
      <c r="E106" s="383"/>
      <c r="F106" s="104"/>
      <c r="G106" s="105"/>
      <c r="H106" s="60"/>
    </row>
    <row r="107" spans="2:7" ht="14.25" customHeight="1" thickBot="1">
      <c r="B107" s="105"/>
      <c r="C107" s="105"/>
      <c r="D107" s="106"/>
      <c r="E107" s="56"/>
      <c r="F107" s="56"/>
      <c r="G107" s="56"/>
    </row>
    <row r="108" spans="2:11" ht="18.75" customHeight="1">
      <c r="B108" s="109" t="s">
        <v>332</v>
      </c>
      <c r="C108" s="343"/>
      <c r="D108" s="166" t="s">
        <v>345</v>
      </c>
      <c r="E108" s="160" t="s">
        <v>39</v>
      </c>
      <c r="F108" s="61"/>
      <c r="G108" s="61"/>
      <c r="J108" s="118"/>
      <c r="K108" s="118"/>
    </row>
    <row r="109" spans="2:7" ht="13.5" customHeight="1">
      <c r="B109" s="220"/>
      <c r="C109" s="352"/>
      <c r="D109" s="168" t="s">
        <v>347</v>
      </c>
      <c r="E109" s="135">
        <v>16966</v>
      </c>
      <c r="F109" s="65"/>
      <c r="G109" s="63"/>
    </row>
    <row r="110" spans="2:7" ht="15" customHeight="1">
      <c r="B110" s="159"/>
      <c r="C110" s="353"/>
      <c r="D110" s="168" t="s">
        <v>346</v>
      </c>
      <c r="E110" s="135">
        <v>197667</v>
      </c>
      <c r="F110" s="65"/>
      <c r="G110" s="63"/>
    </row>
    <row r="111" spans="2:8" ht="39.75" customHeight="1" thickBot="1">
      <c r="B111" s="381" t="s">
        <v>355</v>
      </c>
      <c r="C111" s="382"/>
      <c r="D111" s="382"/>
      <c r="E111" s="383"/>
      <c r="F111" s="104"/>
      <c r="G111" s="105"/>
      <c r="H111" s="60"/>
    </row>
    <row r="112" ht="3.75" customHeight="1"/>
    <row r="113" spans="2:5" ht="32.25" customHeight="1">
      <c r="B113" s="380"/>
      <c r="C113" s="380"/>
      <c r="D113" s="380"/>
      <c r="E113" s="380"/>
    </row>
    <row r="114" spans="2:5" ht="15">
      <c r="B114" s="277"/>
      <c r="C114" s="277"/>
      <c r="D114" s="278"/>
      <c r="E114" s="279"/>
    </row>
  </sheetData>
  <sheetProtection/>
  <mergeCells count="34">
    <mergeCell ref="G3:G4"/>
    <mergeCell ref="E3:E4"/>
    <mergeCell ref="F3:F4"/>
    <mergeCell ref="F7:F8"/>
    <mergeCell ref="G7:G8"/>
    <mergeCell ref="B6:D8"/>
    <mergeCell ref="E7:E8"/>
    <mergeCell ref="D31:D32"/>
    <mergeCell ref="B30:G30"/>
    <mergeCell ref="D10:D11"/>
    <mergeCell ref="B29:G29"/>
    <mergeCell ref="B28:G28"/>
    <mergeCell ref="B95:E95"/>
    <mergeCell ref="B68:F68"/>
    <mergeCell ref="B93:F93"/>
    <mergeCell ref="B78:E78"/>
    <mergeCell ref="D70:D71"/>
    <mergeCell ref="B40:F40"/>
    <mergeCell ref="D53:D54"/>
    <mergeCell ref="B51:F51"/>
    <mergeCell ref="B86:E86"/>
    <mergeCell ref="D63:D64"/>
    <mergeCell ref="D42:D43"/>
    <mergeCell ref="B52:G52"/>
    <mergeCell ref="B61:F61"/>
    <mergeCell ref="D80:D81"/>
    <mergeCell ref="D88:D89"/>
    <mergeCell ref="B113:E113"/>
    <mergeCell ref="B106:E106"/>
    <mergeCell ref="B96:B97"/>
    <mergeCell ref="B100:B101"/>
    <mergeCell ref="B98:E98"/>
    <mergeCell ref="B102:E102"/>
    <mergeCell ref="B111:E111"/>
  </mergeCells>
  <conditionalFormatting sqref="G82:G85 G72:G78 G90:G92 G65:G67 G55:G60 G44:G50 G33:G39 G13:G27">
    <cfRule type="expression" priority="1" dxfId="1" stopIfTrue="1">
      <formula>ISERROR(G13)</formula>
    </cfRule>
  </conditionalFormatting>
  <printOptions/>
  <pageMargins left="0.75" right="0.75" top="1" bottom="1" header="0.5" footer="0.5"/>
  <pageSetup fitToHeight="2" fitToWidth="1" horizontalDpi="600" verticalDpi="600" orientation="portrait" scale="60" r:id="rId1"/>
  <headerFooter alignWithMargins="0">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sheetPr codeName="Sheet4"/>
  <dimension ref="A1:Q100"/>
  <sheetViews>
    <sheetView zoomScale="80" zoomScaleNormal="80" zoomScaleSheetLayoutView="80" zoomScalePageLayoutView="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1.7109375" style="67" customWidth="1"/>
    <col min="2" max="2" width="18.00390625" style="66" customWidth="1"/>
    <col min="3" max="4" width="10.421875" style="70" customWidth="1"/>
    <col min="5" max="5" width="11.28125" style="70" customWidth="1"/>
    <col min="6" max="8" width="10.421875" style="70" customWidth="1"/>
    <col min="9" max="9" width="10.8515625" style="70" customWidth="1"/>
    <col min="10" max="10" width="9.8515625" style="70" customWidth="1"/>
    <col min="11" max="12" width="10.421875" style="70" customWidth="1"/>
    <col min="13" max="13" width="10.28125" style="70" bestFit="1" customWidth="1"/>
    <col min="14" max="14" width="9.7109375" style="70" customWidth="1"/>
    <col min="15" max="17" width="10.421875" style="70" customWidth="1"/>
    <col min="18" max="16384" width="9.140625" style="67" customWidth="1"/>
  </cols>
  <sheetData>
    <row r="1" spans="3:17" ht="32.25" customHeight="1">
      <c r="C1" s="428" t="s">
        <v>350</v>
      </c>
      <c r="D1" s="429"/>
      <c r="E1" s="429"/>
      <c r="F1" s="429"/>
      <c r="G1" s="429"/>
      <c r="H1" s="429"/>
      <c r="I1" s="429"/>
      <c r="J1" s="429"/>
      <c r="K1" s="429"/>
      <c r="L1" s="429"/>
      <c r="M1" s="429"/>
      <c r="N1" s="429"/>
      <c r="O1" s="429"/>
      <c r="P1" s="429"/>
      <c r="Q1" s="429"/>
    </row>
    <row r="2" spans="3:17" ht="15.75" customHeight="1">
      <c r="C2" s="432">
        <v>41097</v>
      </c>
      <c r="D2" s="433"/>
      <c r="E2" s="433"/>
      <c r="F2" s="433"/>
      <c r="G2" s="433"/>
      <c r="H2" s="433"/>
      <c r="I2" s="433"/>
      <c r="J2" s="433"/>
      <c r="K2" s="433"/>
      <c r="L2" s="433"/>
      <c r="M2" s="433"/>
      <c r="N2" s="433"/>
      <c r="O2" s="433"/>
      <c r="P2" s="433"/>
      <c r="Q2" s="433"/>
    </row>
    <row r="3" spans="3:5" ht="12.75">
      <c r="C3" s="422" t="s">
        <v>172</v>
      </c>
      <c r="D3" s="423"/>
      <c r="E3" s="424"/>
    </row>
    <row r="4" spans="3:17" ht="51">
      <c r="C4" s="78" t="s">
        <v>179</v>
      </c>
      <c r="D4" s="78" t="s">
        <v>32</v>
      </c>
      <c r="E4" s="71" t="s">
        <v>33</v>
      </c>
      <c r="F4" s="430" t="s">
        <v>6</v>
      </c>
      <c r="G4" s="431"/>
      <c r="H4" s="431"/>
      <c r="I4" s="431"/>
      <c r="J4" s="431"/>
      <c r="K4" s="431"/>
      <c r="L4" s="431"/>
      <c r="M4" s="431"/>
      <c r="N4" s="431"/>
      <c r="O4" s="431"/>
      <c r="P4" s="431"/>
      <c r="Q4" s="431"/>
    </row>
    <row r="5" spans="2:5" ht="12.75">
      <c r="B5" s="72" t="s">
        <v>69</v>
      </c>
      <c r="C5" s="73">
        <v>918818</v>
      </c>
      <c r="D5" s="73">
        <v>608058</v>
      </c>
      <c r="E5" s="74">
        <v>0.6617828557995163</v>
      </c>
    </row>
    <row r="6" ht="7.5" customHeight="1"/>
    <row r="7" spans="3:17" ht="26.25">
      <c r="C7" s="426" t="s">
        <v>262</v>
      </c>
      <c r="D7" s="426"/>
      <c r="E7" s="426"/>
      <c r="F7" s="426"/>
      <c r="G7" s="426"/>
      <c r="H7" s="426"/>
      <c r="I7" s="426"/>
      <c r="J7" s="426"/>
      <c r="K7" s="426"/>
      <c r="L7" s="426"/>
      <c r="M7" s="426"/>
      <c r="N7" s="426"/>
      <c r="O7" s="426"/>
      <c r="P7" s="426"/>
      <c r="Q7" s="426"/>
    </row>
    <row r="8" spans="3:17" ht="12.75">
      <c r="C8" s="422" t="s">
        <v>388</v>
      </c>
      <c r="D8" s="423"/>
      <c r="E8" s="424"/>
      <c r="F8" s="422" t="s">
        <v>173</v>
      </c>
      <c r="G8" s="423"/>
      <c r="H8" s="424"/>
      <c r="I8" s="422" t="s">
        <v>391</v>
      </c>
      <c r="J8" s="423"/>
      <c r="K8" s="424"/>
      <c r="L8" s="422" t="s">
        <v>175</v>
      </c>
      <c r="M8" s="423"/>
      <c r="N8" s="424"/>
      <c r="O8" s="69" t="s">
        <v>176</v>
      </c>
      <c r="P8" s="75" t="s">
        <v>177</v>
      </c>
      <c r="Q8" s="75" t="s">
        <v>178</v>
      </c>
    </row>
    <row r="9" spans="2:17" s="79" customFormat="1" ht="51">
      <c r="B9" s="76"/>
      <c r="C9" s="78" t="s">
        <v>179</v>
      </c>
      <c r="D9" s="77" t="s">
        <v>32</v>
      </c>
      <c r="E9" s="77" t="s">
        <v>33</v>
      </c>
      <c r="F9" s="78" t="s">
        <v>181</v>
      </c>
      <c r="G9" s="78" t="s">
        <v>32</v>
      </c>
      <c r="H9" s="77" t="s">
        <v>33</v>
      </c>
      <c r="I9" s="78" t="s">
        <v>182</v>
      </c>
      <c r="J9" s="78" t="s">
        <v>32</v>
      </c>
      <c r="K9" s="77" t="s">
        <v>33</v>
      </c>
      <c r="L9" s="78" t="s">
        <v>181</v>
      </c>
      <c r="M9" s="78" t="s">
        <v>32</v>
      </c>
      <c r="N9" s="77" t="s">
        <v>33</v>
      </c>
      <c r="O9" s="77" t="s">
        <v>179</v>
      </c>
      <c r="P9" s="78" t="s">
        <v>179</v>
      </c>
      <c r="Q9" s="78" t="s">
        <v>182</v>
      </c>
    </row>
    <row r="10" spans="2:17" ht="12.75">
      <c r="B10" s="80" t="s">
        <v>69</v>
      </c>
      <c r="C10" s="216">
        <v>843532</v>
      </c>
      <c r="D10" s="216">
        <v>571682</v>
      </c>
      <c r="E10" s="217">
        <v>0.6777241408743236</v>
      </c>
      <c r="F10" s="216">
        <v>237222</v>
      </c>
      <c r="G10" s="216">
        <v>128099</v>
      </c>
      <c r="H10" s="217">
        <v>0.5399962903946515</v>
      </c>
      <c r="I10" s="216">
        <v>42014</v>
      </c>
      <c r="J10" s="216">
        <v>27005</v>
      </c>
      <c r="K10" s="217">
        <v>0.642761936497358</v>
      </c>
      <c r="L10" s="216">
        <v>166790</v>
      </c>
      <c r="M10" s="216">
        <v>76445</v>
      </c>
      <c r="N10" s="217">
        <v>0.4583308351819653</v>
      </c>
      <c r="O10" s="216">
        <v>48332</v>
      </c>
      <c r="P10" s="216">
        <v>1363</v>
      </c>
      <c r="Q10" s="218">
        <v>253347</v>
      </c>
    </row>
    <row r="11" spans="2:17" ht="12.75">
      <c r="B11" s="82" t="s">
        <v>263</v>
      </c>
      <c r="C11" s="83">
        <v>170785</v>
      </c>
      <c r="D11" s="83">
        <v>117782</v>
      </c>
      <c r="E11" s="84">
        <v>0.6896507304505665</v>
      </c>
      <c r="F11" s="83">
        <v>48221</v>
      </c>
      <c r="G11" s="83">
        <v>26845</v>
      </c>
      <c r="H11" s="84">
        <v>0.55670765848904</v>
      </c>
      <c r="I11" s="83">
        <v>9631</v>
      </c>
      <c r="J11" s="83">
        <v>5620</v>
      </c>
      <c r="K11" s="84">
        <v>0.5835323434741979</v>
      </c>
      <c r="L11" s="83">
        <v>17035</v>
      </c>
      <c r="M11" s="83">
        <v>12462</v>
      </c>
      <c r="N11" s="84">
        <v>0.731552685647197</v>
      </c>
      <c r="O11" s="83">
        <v>17899</v>
      </c>
      <c r="P11" s="187">
        <v>244</v>
      </c>
      <c r="Q11" s="182">
        <v>43254</v>
      </c>
    </row>
    <row r="12" spans="2:17" ht="12.75">
      <c r="B12" s="85" t="s">
        <v>185</v>
      </c>
      <c r="C12" s="86">
        <v>19230</v>
      </c>
      <c r="D12" s="86">
        <v>15435</v>
      </c>
      <c r="E12" s="87">
        <v>0.8026521060842434</v>
      </c>
      <c r="F12" s="86">
        <v>4533</v>
      </c>
      <c r="G12" s="86">
        <v>3273</v>
      </c>
      <c r="H12" s="87">
        <v>0.7220383851753805</v>
      </c>
      <c r="I12" s="86">
        <v>480</v>
      </c>
      <c r="J12" s="86">
        <v>425</v>
      </c>
      <c r="K12" s="87">
        <v>0.8854166666666666</v>
      </c>
      <c r="L12" s="86">
        <v>1814</v>
      </c>
      <c r="M12" s="86">
        <v>1334</v>
      </c>
      <c r="N12" s="87">
        <v>0.7353914002205072</v>
      </c>
      <c r="O12" s="86">
        <v>2</v>
      </c>
      <c r="P12" s="185">
        <v>2</v>
      </c>
      <c r="Q12" s="183">
        <v>3350</v>
      </c>
    </row>
    <row r="13" spans="2:17" ht="12.75">
      <c r="B13" s="85" t="s">
        <v>186</v>
      </c>
      <c r="C13" s="86">
        <v>10542</v>
      </c>
      <c r="D13" s="86">
        <v>7734</v>
      </c>
      <c r="E13" s="87">
        <v>0.7336368810472396</v>
      </c>
      <c r="F13" s="86">
        <v>2870</v>
      </c>
      <c r="G13" s="86">
        <v>1367</v>
      </c>
      <c r="H13" s="87">
        <v>0.47630662020905923</v>
      </c>
      <c r="I13" s="86">
        <v>696</v>
      </c>
      <c r="J13" s="86">
        <v>405</v>
      </c>
      <c r="K13" s="87">
        <v>0.5818965517241379</v>
      </c>
      <c r="L13" s="86">
        <v>945</v>
      </c>
      <c r="M13" s="86">
        <v>740</v>
      </c>
      <c r="N13" s="87">
        <v>0.783068783068783</v>
      </c>
      <c r="O13" s="86">
        <v>0</v>
      </c>
      <c r="P13" s="185">
        <v>1</v>
      </c>
      <c r="Q13" s="183">
        <v>4191</v>
      </c>
    </row>
    <row r="14" spans="2:17" ht="12.75">
      <c r="B14" s="85" t="s">
        <v>187</v>
      </c>
      <c r="C14" s="86">
        <v>7795</v>
      </c>
      <c r="D14" s="86">
        <v>4695</v>
      </c>
      <c r="E14" s="87">
        <v>0.6023091725465042</v>
      </c>
      <c r="F14" s="86">
        <v>3316</v>
      </c>
      <c r="G14" s="86">
        <v>1631</v>
      </c>
      <c r="H14" s="87">
        <v>0.49185765983112184</v>
      </c>
      <c r="I14" s="86">
        <v>224</v>
      </c>
      <c r="J14" s="86">
        <v>159</v>
      </c>
      <c r="K14" s="87">
        <v>0.7098214285714286</v>
      </c>
      <c r="L14" s="86">
        <v>787</v>
      </c>
      <c r="M14" s="86">
        <v>502</v>
      </c>
      <c r="N14" s="87">
        <v>0.6378653113087674</v>
      </c>
      <c r="O14" s="86">
        <v>0</v>
      </c>
      <c r="P14" s="185">
        <v>2</v>
      </c>
      <c r="Q14" s="183">
        <v>911</v>
      </c>
    </row>
    <row r="15" spans="2:17" ht="12.75">
      <c r="B15" s="85" t="s">
        <v>188</v>
      </c>
      <c r="C15" s="86">
        <v>26128</v>
      </c>
      <c r="D15" s="86">
        <v>18742</v>
      </c>
      <c r="E15" s="87">
        <v>0.7173147581139008</v>
      </c>
      <c r="F15" s="86">
        <v>5026</v>
      </c>
      <c r="G15" s="86">
        <v>2347</v>
      </c>
      <c r="H15" s="87">
        <v>0.4669717469160366</v>
      </c>
      <c r="I15" s="86">
        <v>1252</v>
      </c>
      <c r="J15" s="86">
        <v>871</v>
      </c>
      <c r="K15" s="87">
        <v>0.6956869009584664</v>
      </c>
      <c r="L15" s="86">
        <v>1985</v>
      </c>
      <c r="M15" s="86">
        <v>1458</v>
      </c>
      <c r="N15" s="87">
        <v>0.7345088161209068</v>
      </c>
      <c r="O15" s="86">
        <v>12</v>
      </c>
      <c r="P15" s="185">
        <v>134</v>
      </c>
      <c r="Q15" s="183">
        <v>7296</v>
      </c>
    </row>
    <row r="16" spans="2:17" ht="12.75">
      <c r="B16" s="85" t="s">
        <v>189</v>
      </c>
      <c r="C16" s="86">
        <v>17984</v>
      </c>
      <c r="D16" s="86">
        <v>11296</v>
      </c>
      <c r="E16" s="87">
        <v>0.6281138790035588</v>
      </c>
      <c r="F16" s="86">
        <v>5945</v>
      </c>
      <c r="G16" s="86">
        <v>2631</v>
      </c>
      <c r="H16" s="87">
        <v>0.4425567703952902</v>
      </c>
      <c r="I16" s="86">
        <v>645</v>
      </c>
      <c r="J16" s="86">
        <v>262</v>
      </c>
      <c r="K16" s="87">
        <v>0.4062015503875969</v>
      </c>
      <c r="L16" s="86">
        <v>1880</v>
      </c>
      <c r="M16" s="86">
        <v>1643</v>
      </c>
      <c r="N16" s="87">
        <v>0.8739361702127659</v>
      </c>
      <c r="O16" s="86">
        <v>3</v>
      </c>
      <c r="P16" s="185">
        <v>39</v>
      </c>
      <c r="Q16" s="183">
        <v>5897</v>
      </c>
    </row>
    <row r="17" spans="2:17" ht="12.75">
      <c r="B17" s="85" t="s">
        <v>190</v>
      </c>
      <c r="C17" s="86">
        <v>3169</v>
      </c>
      <c r="D17" s="86">
        <v>1392</v>
      </c>
      <c r="E17" s="87">
        <v>0.43925528557904703</v>
      </c>
      <c r="F17" s="86">
        <v>1049</v>
      </c>
      <c r="G17" s="86">
        <v>193</v>
      </c>
      <c r="H17" s="87">
        <v>0.18398474737845566</v>
      </c>
      <c r="I17" s="86">
        <v>38</v>
      </c>
      <c r="J17" s="86">
        <v>10</v>
      </c>
      <c r="K17" s="87">
        <v>0.2631578947368421</v>
      </c>
      <c r="L17" s="86">
        <v>288</v>
      </c>
      <c r="M17" s="86">
        <v>136</v>
      </c>
      <c r="N17" s="87">
        <v>0.4722222222222222</v>
      </c>
      <c r="O17" s="86">
        <v>0</v>
      </c>
      <c r="P17" s="185" t="s">
        <v>595</v>
      </c>
      <c r="Q17" s="183">
        <v>865</v>
      </c>
    </row>
    <row r="18" spans="2:17" ht="12.75">
      <c r="B18" s="85" t="s">
        <v>191</v>
      </c>
      <c r="C18" s="86">
        <v>20520</v>
      </c>
      <c r="D18" s="86">
        <v>16507</v>
      </c>
      <c r="E18" s="87">
        <v>0.8044346978557505</v>
      </c>
      <c r="F18" s="86">
        <v>4878</v>
      </c>
      <c r="G18" s="86">
        <v>3355</v>
      </c>
      <c r="H18" s="87">
        <v>0.6877818778187782</v>
      </c>
      <c r="I18" s="86">
        <v>443</v>
      </c>
      <c r="J18" s="86">
        <v>321</v>
      </c>
      <c r="K18" s="87">
        <v>0.7246049661399548</v>
      </c>
      <c r="L18" s="86">
        <v>2474</v>
      </c>
      <c r="M18" s="86">
        <v>1841</v>
      </c>
      <c r="N18" s="87">
        <v>0.7441390460792239</v>
      </c>
      <c r="O18" s="86">
        <v>4</v>
      </c>
      <c r="P18" s="185">
        <v>56</v>
      </c>
      <c r="Q18" s="183">
        <v>4479</v>
      </c>
    </row>
    <row r="19" spans="2:17" ht="12.75">
      <c r="B19" s="85" t="s">
        <v>192</v>
      </c>
      <c r="C19" s="86">
        <v>2397</v>
      </c>
      <c r="D19" s="86">
        <v>1509</v>
      </c>
      <c r="E19" s="87">
        <v>0.6295369211514393</v>
      </c>
      <c r="F19" s="86">
        <v>887</v>
      </c>
      <c r="G19" s="86">
        <v>461</v>
      </c>
      <c r="H19" s="87">
        <v>0.5197294250281849</v>
      </c>
      <c r="I19" s="86">
        <v>84</v>
      </c>
      <c r="J19" s="86">
        <v>51</v>
      </c>
      <c r="K19" s="87">
        <v>0.6071428571428571</v>
      </c>
      <c r="L19" s="86">
        <v>163</v>
      </c>
      <c r="M19" s="86">
        <v>124</v>
      </c>
      <c r="N19" s="87">
        <v>0.7607361963190185</v>
      </c>
      <c r="O19" s="86">
        <v>0</v>
      </c>
      <c r="P19" s="185" t="s">
        <v>595</v>
      </c>
      <c r="Q19" s="183">
        <v>816</v>
      </c>
    </row>
    <row r="20" spans="2:17" ht="12.75">
      <c r="B20" s="85" t="s">
        <v>193</v>
      </c>
      <c r="C20" s="86">
        <v>15553</v>
      </c>
      <c r="D20" s="86">
        <v>12121</v>
      </c>
      <c r="E20" s="87">
        <v>0.779335176493281</v>
      </c>
      <c r="F20" s="86">
        <v>4307</v>
      </c>
      <c r="G20" s="86">
        <v>2199</v>
      </c>
      <c r="H20" s="87">
        <v>0.5105641978175064</v>
      </c>
      <c r="I20" s="86">
        <v>177</v>
      </c>
      <c r="J20" s="86">
        <v>81</v>
      </c>
      <c r="K20" s="87">
        <v>0.4576271186440678</v>
      </c>
      <c r="L20" s="86">
        <v>1290</v>
      </c>
      <c r="M20" s="86">
        <v>980</v>
      </c>
      <c r="N20" s="87">
        <v>0.7596899224806202</v>
      </c>
      <c r="O20" s="86">
        <v>3</v>
      </c>
      <c r="P20" s="185">
        <v>4</v>
      </c>
      <c r="Q20" s="183">
        <v>4220</v>
      </c>
    </row>
    <row r="21" spans="2:17" ht="12.75">
      <c r="B21" s="85" t="s">
        <v>194</v>
      </c>
      <c r="C21" s="86">
        <v>4639</v>
      </c>
      <c r="D21" s="86">
        <v>2467</v>
      </c>
      <c r="E21" s="87">
        <v>0.5317956456132787</v>
      </c>
      <c r="F21" s="86">
        <v>1697</v>
      </c>
      <c r="G21" s="86">
        <v>871</v>
      </c>
      <c r="H21" s="87">
        <v>0.5132586918090748</v>
      </c>
      <c r="I21" s="86">
        <v>80</v>
      </c>
      <c r="J21" s="86">
        <v>73</v>
      </c>
      <c r="K21" s="87">
        <v>0.9125</v>
      </c>
      <c r="L21" s="86">
        <v>506</v>
      </c>
      <c r="M21" s="86">
        <v>249</v>
      </c>
      <c r="N21" s="87">
        <v>0.49209486166007904</v>
      </c>
      <c r="O21" s="86">
        <v>4</v>
      </c>
      <c r="P21" s="185">
        <v>1</v>
      </c>
      <c r="Q21" s="183">
        <v>2163</v>
      </c>
    </row>
    <row r="22" spans="2:17" ht="12.75">
      <c r="B22" s="85" t="s">
        <v>195</v>
      </c>
      <c r="C22" s="86">
        <v>23761</v>
      </c>
      <c r="D22" s="86">
        <v>14673</v>
      </c>
      <c r="E22" s="87">
        <v>0.6175245149614915</v>
      </c>
      <c r="F22" s="86">
        <v>6111</v>
      </c>
      <c r="G22" s="86">
        <v>3958</v>
      </c>
      <c r="H22" s="87">
        <v>0.6476845033546065</v>
      </c>
      <c r="I22" s="86">
        <v>4292</v>
      </c>
      <c r="J22" s="86">
        <v>2218</v>
      </c>
      <c r="K22" s="87">
        <v>0.516775396085741</v>
      </c>
      <c r="L22" s="86">
        <v>3199</v>
      </c>
      <c r="M22" s="86">
        <v>2265</v>
      </c>
      <c r="N22" s="87">
        <v>0.708033760550172</v>
      </c>
      <c r="O22" s="86">
        <v>17869</v>
      </c>
      <c r="P22" s="185" t="s">
        <v>3</v>
      </c>
      <c r="Q22" s="182">
        <v>3467</v>
      </c>
    </row>
    <row r="23" spans="2:17" ht="12.75">
      <c r="B23" s="85" t="s">
        <v>196</v>
      </c>
      <c r="C23" s="86">
        <v>11091</v>
      </c>
      <c r="D23" s="86">
        <v>7923</v>
      </c>
      <c r="E23" s="87">
        <v>0.7143629970246146</v>
      </c>
      <c r="F23" s="86">
        <v>4210</v>
      </c>
      <c r="G23" s="86">
        <v>3198</v>
      </c>
      <c r="H23" s="87">
        <v>0.7596199524940618</v>
      </c>
      <c r="I23" s="86">
        <v>431</v>
      </c>
      <c r="J23" s="86">
        <v>305</v>
      </c>
      <c r="K23" s="87">
        <v>0.7076566125290024</v>
      </c>
      <c r="L23" s="86">
        <v>999</v>
      </c>
      <c r="M23" s="86">
        <v>695</v>
      </c>
      <c r="N23" s="87">
        <v>0.6956956956956957</v>
      </c>
      <c r="O23" s="86">
        <v>1</v>
      </c>
      <c r="P23" s="185">
        <v>5</v>
      </c>
      <c r="Q23" s="183">
        <v>2984</v>
      </c>
    </row>
    <row r="24" spans="2:17" ht="12.75">
      <c r="B24" s="85" t="s">
        <v>197</v>
      </c>
      <c r="C24" s="86">
        <v>3684</v>
      </c>
      <c r="D24" s="86">
        <v>1574</v>
      </c>
      <c r="E24" s="87">
        <v>0.42725298588490773</v>
      </c>
      <c r="F24" s="86">
        <v>826</v>
      </c>
      <c r="G24" s="86">
        <v>167</v>
      </c>
      <c r="H24" s="87">
        <v>0.20217917675544794</v>
      </c>
      <c r="I24" s="86">
        <v>301</v>
      </c>
      <c r="J24" s="86">
        <v>196</v>
      </c>
      <c r="K24" s="87">
        <v>0.6511627906976745</v>
      </c>
      <c r="L24" s="86">
        <v>231</v>
      </c>
      <c r="M24" s="86">
        <v>169</v>
      </c>
      <c r="N24" s="87">
        <v>0.7316017316017316</v>
      </c>
      <c r="O24" s="86">
        <v>0</v>
      </c>
      <c r="P24" s="185" t="s">
        <v>595</v>
      </c>
      <c r="Q24" s="183">
        <v>1049</v>
      </c>
    </row>
    <row r="25" spans="2:17" ht="12.75">
      <c r="B25" s="85" t="s">
        <v>198</v>
      </c>
      <c r="C25" s="86">
        <v>2054</v>
      </c>
      <c r="D25" s="86">
        <v>494</v>
      </c>
      <c r="E25" s="87">
        <v>0.24050632911392406</v>
      </c>
      <c r="F25" s="86">
        <v>1713</v>
      </c>
      <c r="G25" s="86">
        <v>844</v>
      </c>
      <c r="H25" s="87">
        <v>0.49270286047869233</v>
      </c>
      <c r="I25" s="86">
        <v>433</v>
      </c>
      <c r="J25" s="86">
        <v>209</v>
      </c>
      <c r="K25" s="87">
        <v>0.48267898383371827</v>
      </c>
      <c r="L25" s="86">
        <v>158</v>
      </c>
      <c r="M25" s="86">
        <v>107</v>
      </c>
      <c r="N25" s="87">
        <v>0.6772151898734177</v>
      </c>
      <c r="O25" s="86">
        <v>1</v>
      </c>
      <c r="P25" s="185" t="s">
        <v>595</v>
      </c>
      <c r="Q25" s="183">
        <v>646</v>
      </c>
    </row>
    <row r="26" spans="2:17" ht="12.75">
      <c r="B26" s="91" t="s">
        <v>318</v>
      </c>
      <c r="C26" s="86">
        <v>1037</v>
      </c>
      <c r="D26" s="86">
        <v>595</v>
      </c>
      <c r="E26" s="87">
        <v>0.5737704918032787</v>
      </c>
      <c r="F26" s="86">
        <v>359</v>
      </c>
      <c r="G26" s="86">
        <v>109</v>
      </c>
      <c r="H26" s="87">
        <v>0.30362116991643456</v>
      </c>
      <c r="I26" s="86">
        <v>49</v>
      </c>
      <c r="J26" s="86">
        <v>28</v>
      </c>
      <c r="K26" s="87">
        <v>0.5714285714285714</v>
      </c>
      <c r="L26" s="86">
        <v>119</v>
      </c>
      <c r="M26" s="86">
        <v>84</v>
      </c>
      <c r="N26" s="87">
        <v>0.7058823529411765</v>
      </c>
      <c r="O26" s="86">
        <v>0</v>
      </c>
      <c r="P26" s="185" t="s">
        <v>595</v>
      </c>
      <c r="Q26" s="183">
        <v>378</v>
      </c>
    </row>
    <row r="27" spans="2:17" ht="12.75">
      <c r="B27" s="85" t="s">
        <v>199</v>
      </c>
      <c r="C27" s="88">
        <v>1201</v>
      </c>
      <c r="D27" s="88">
        <v>625</v>
      </c>
      <c r="E27" s="81">
        <v>0.5203996669442131</v>
      </c>
      <c r="F27" s="88">
        <v>494</v>
      </c>
      <c r="G27" s="88">
        <v>241</v>
      </c>
      <c r="H27" s="81">
        <v>0.48785425101214575</v>
      </c>
      <c r="I27" s="88">
        <v>6</v>
      </c>
      <c r="J27" s="88">
        <v>6</v>
      </c>
      <c r="K27" s="81">
        <v>1</v>
      </c>
      <c r="L27" s="88">
        <v>197</v>
      </c>
      <c r="M27" s="88">
        <v>135</v>
      </c>
      <c r="N27" s="81">
        <v>0.6852791878172588</v>
      </c>
      <c r="O27" s="88">
        <v>0</v>
      </c>
      <c r="P27" s="186" t="s">
        <v>595</v>
      </c>
      <c r="Q27" s="184">
        <v>542</v>
      </c>
    </row>
    <row r="28" spans="2:17" ht="12.75">
      <c r="B28" s="82" t="s">
        <v>264</v>
      </c>
      <c r="C28" s="83">
        <v>250456</v>
      </c>
      <c r="D28" s="83">
        <v>159225</v>
      </c>
      <c r="E28" s="84">
        <v>0.6357404094930846</v>
      </c>
      <c r="F28" s="83">
        <v>76456</v>
      </c>
      <c r="G28" s="83">
        <v>41046</v>
      </c>
      <c r="H28" s="84">
        <v>0.5368578005650309</v>
      </c>
      <c r="I28" s="83">
        <v>13205</v>
      </c>
      <c r="J28" s="83">
        <v>9336</v>
      </c>
      <c r="K28" s="84">
        <v>0.7070049223778871</v>
      </c>
      <c r="L28" s="83">
        <v>106234</v>
      </c>
      <c r="M28" s="83">
        <v>33604</v>
      </c>
      <c r="N28" s="84">
        <v>0.3163205753336973</v>
      </c>
      <c r="O28" s="83">
        <v>84</v>
      </c>
      <c r="P28" s="187">
        <v>239</v>
      </c>
      <c r="Q28" s="182">
        <v>85464</v>
      </c>
    </row>
    <row r="29" spans="2:17" ht="12.75">
      <c r="B29" s="85" t="s">
        <v>200</v>
      </c>
      <c r="C29" s="86">
        <v>32837</v>
      </c>
      <c r="D29" s="86">
        <v>20066</v>
      </c>
      <c r="E29" s="87">
        <v>0.6110789658007735</v>
      </c>
      <c r="F29" s="86">
        <v>9906</v>
      </c>
      <c r="G29" s="86">
        <v>4819</v>
      </c>
      <c r="H29" s="87">
        <v>0.4864728447405613</v>
      </c>
      <c r="I29" s="86">
        <v>448</v>
      </c>
      <c r="J29" s="86">
        <v>261</v>
      </c>
      <c r="K29" s="87">
        <v>0.5825892857142857</v>
      </c>
      <c r="L29" s="86">
        <v>5037</v>
      </c>
      <c r="M29" s="86">
        <v>3000</v>
      </c>
      <c r="N29" s="87">
        <v>0.5955926146515783</v>
      </c>
      <c r="O29" s="86">
        <v>1</v>
      </c>
      <c r="P29" s="185">
        <v>2</v>
      </c>
      <c r="Q29" s="183">
        <v>11496</v>
      </c>
    </row>
    <row r="30" spans="2:17" ht="12.75">
      <c r="B30" s="85" t="s">
        <v>201</v>
      </c>
      <c r="C30" s="86">
        <v>24121</v>
      </c>
      <c r="D30" s="86">
        <v>15755</v>
      </c>
      <c r="E30" s="87">
        <v>0.6531652916545748</v>
      </c>
      <c r="F30" s="86">
        <v>4014</v>
      </c>
      <c r="G30" s="86">
        <v>1156</v>
      </c>
      <c r="H30" s="87">
        <v>0.2879920279023418</v>
      </c>
      <c r="I30" s="86">
        <v>634</v>
      </c>
      <c r="J30" s="86">
        <v>406</v>
      </c>
      <c r="K30" s="87">
        <v>0.6403785488958991</v>
      </c>
      <c r="L30" s="86">
        <v>1376</v>
      </c>
      <c r="M30" s="86">
        <v>926</v>
      </c>
      <c r="N30" s="87">
        <v>0.6729651162790697</v>
      </c>
      <c r="O30" s="86">
        <v>0</v>
      </c>
      <c r="P30" s="185">
        <v>5</v>
      </c>
      <c r="Q30" s="183">
        <v>5448</v>
      </c>
    </row>
    <row r="31" spans="2:17" ht="12.75">
      <c r="B31" s="85" t="s">
        <v>202</v>
      </c>
      <c r="C31" s="86">
        <v>6819</v>
      </c>
      <c r="D31" s="86">
        <v>3198</v>
      </c>
      <c r="E31" s="87">
        <v>0.4689837219533656</v>
      </c>
      <c r="F31" s="86">
        <v>1700</v>
      </c>
      <c r="G31" s="86">
        <v>354</v>
      </c>
      <c r="H31" s="87">
        <v>0.20823529411764705</v>
      </c>
      <c r="I31" s="86">
        <v>155</v>
      </c>
      <c r="J31" s="86">
        <v>71</v>
      </c>
      <c r="K31" s="87">
        <v>0.45806451612903226</v>
      </c>
      <c r="L31" s="86">
        <v>670</v>
      </c>
      <c r="M31" s="86">
        <v>300</v>
      </c>
      <c r="N31" s="87">
        <v>0.44776119402985076</v>
      </c>
      <c r="O31" s="86">
        <v>1</v>
      </c>
      <c r="P31" s="185">
        <v>6</v>
      </c>
      <c r="Q31" s="183">
        <v>3260</v>
      </c>
    </row>
    <row r="32" spans="2:17" ht="12.75">
      <c r="B32" s="85" t="s">
        <v>203</v>
      </c>
      <c r="C32" s="86">
        <v>10823</v>
      </c>
      <c r="D32" s="86">
        <v>7787</v>
      </c>
      <c r="E32" s="87">
        <v>0.7194862792201793</v>
      </c>
      <c r="F32" s="86">
        <v>2068</v>
      </c>
      <c r="G32" s="86">
        <v>430</v>
      </c>
      <c r="H32" s="87">
        <v>0.2079303675048356</v>
      </c>
      <c r="I32" s="86">
        <v>1108</v>
      </c>
      <c r="J32" s="86">
        <v>922</v>
      </c>
      <c r="K32" s="87">
        <v>0.8321299638989169</v>
      </c>
      <c r="L32" s="86">
        <v>714</v>
      </c>
      <c r="M32" s="86">
        <v>535</v>
      </c>
      <c r="N32" s="87">
        <v>0.7492997198879552</v>
      </c>
      <c r="O32" s="86">
        <v>34</v>
      </c>
      <c r="P32" s="185">
        <v>7</v>
      </c>
      <c r="Q32" s="183">
        <v>3876</v>
      </c>
    </row>
    <row r="33" spans="2:17" ht="12.75">
      <c r="B33" s="85" t="s">
        <v>204</v>
      </c>
      <c r="C33" s="86">
        <v>10908</v>
      </c>
      <c r="D33" s="86">
        <v>6729</v>
      </c>
      <c r="E33" s="87">
        <v>0.6168866886688669</v>
      </c>
      <c r="F33" s="86">
        <v>4190</v>
      </c>
      <c r="G33" s="86">
        <v>2377</v>
      </c>
      <c r="H33" s="87">
        <v>0.5673031026252984</v>
      </c>
      <c r="I33" s="86">
        <v>1148</v>
      </c>
      <c r="J33" s="86">
        <v>765</v>
      </c>
      <c r="K33" s="87">
        <v>0.6663763066202091</v>
      </c>
      <c r="L33" s="86">
        <v>1348</v>
      </c>
      <c r="M33" s="86">
        <v>978</v>
      </c>
      <c r="N33" s="87">
        <v>0.7255192878338279</v>
      </c>
      <c r="O33" s="86">
        <v>15</v>
      </c>
      <c r="P33" s="185">
        <v>35</v>
      </c>
      <c r="Q33" s="183">
        <v>3137</v>
      </c>
    </row>
    <row r="34" spans="2:17" ht="12.75">
      <c r="B34" s="85" t="s">
        <v>205</v>
      </c>
      <c r="C34" s="86">
        <v>15527</v>
      </c>
      <c r="D34" s="86">
        <v>9232</v>
      </c>
      <c r="E34" s="87">
        <v>0.5945771881239131</v>
      </c>
      <c r="F34" s="86">
        <v>5786</v>
      </c>
      <c r="G34" s="86">
        <v>2605</v>
      </c>
      <c r="H34" s="87">
        <v>0.45022468026270307</v>
      </c>
      <c r="I34" s="86">
        <v>1839</v>
      </c>
      <c r="J34" s="86">
        <v>791</v>
      </c>
      <c r="K34" s="87">
        <v>0.4301250679717238</v>
      </c>
      <c r="L34" s="86">
        <v>1236</v>
      </c>
      <c r="M34" s="86">
        <v>855</v>
      </c>
      <c r="N34" s="87">
        <v>0.691747572815534</v>
      </c>
      <c r="O34" s="86">
        <v>4</v>
      </c>
      <c r="P34" s="185">
        <v>58</v>
      </c>
      <c r="Q34" s="183">
        <v>10498</v>
      </c>
    </row>
    <row r="35" spans="2:17" ht="12.75">
      <c r="B35" s="85" t="s">
        <v>206</v>
      </c>
      <c r="C35" s="86">
        <v>11285</v>
      </c>
      <c r="D35" s="86">
        <v>4606</v>
      </c>
      <c r="E35" s="87">
        <v>0.40815241470979174</v>
      </c>
      <c r="F35" s="86">
        <v>4999</v>
      </c>
      <c r="G35" s="86">
        <v>1633</v>
      </c>
      <c r="H35" s="87">
        <v>0.32666533306661333</v>
      </c>
      <c r="I35" s="86">
        <v>426</v>
      </c>
      <c r="J35" s="86">
        <v>291</v>
      </c>
      <c r="K35" s="87">
        <v>0.6830985915492958</v>
      </c>
      <c r="L35" s="86">
        <v>1283</v>
      </c>
      <c r="M35" s="86">
        <v>519</v>
      </c>
      <c r="N35" s="87">
        <v>0.4045206547155105</v>
      </c>
      <c r="O35" s="86">
        <v>7</v>
      </c>
      <c r="P35" s="185">
        <v>42</v>
      </c>
      <c r="Q35" s="183">
        <v>5993</v>
      </c>
    </row>
    <row r="36" spans="2:17" ht="12.75">
      <c r="B36" s="85" t="s">
        <v>207</v>
      </c>
      <c r="C36" s="86">
        <v>27582</v>
      </c>
      <c r="D36" s="86">
        <v>19363</v>
      </c>
      <c r="E36" s="87">
        <v>0.7020158074106301</v>
      </c>
      <c r="F36" s="86">
        <v>8884</v>
      </c>
      <c r="G36" s="86">
        <v>5351</v>
      </c>
      <c r="H36" s="87">
        <v>0.6023187753264295</v>
      </c>
      <c r="I36" s="86">
        <v>403</v>
      </c>
      <c r="J36" s="86">
        <v>221</v>
      </c>
      <c r="K36" s="87">
        <v>0.5483870967741935</v>
      </c>
      <c r="L36" s="86">
        <v>1975</v>
      </c>
      <c r="M36" s="86">
        <v>1160</v>
      </c>
      <c r="N36" s="87">
        <v>0.5873417721518988</v>
      </c>
      <c r="O36" s="86">
        <v>6</v>
      </c>
      <c r="P36" s="185">
        <v>10</v>
      </c>
      <c r="Q36" s="183">
        <v>7012</v>
      </c>
    </row>
    <row r="37" spans="2:17" ht="12.75">
      <c r="B37" s="85" t="s">
        <v>208</v>
      </c>
      <c r="C37" s="86">
        <v>5969</v>
      </c>
      <c r="D37" s="86">
        <v>3631</v>
      </c>
      <c r="E37" s="87">
        <v>0.6083095995979226</v>
      </c>
      <c r="F37" s="86">
        <v>2392</v>
      </c>
      <c r="G37" s="86">
        <v>1033</v>
      </c>
      <c r="H37" s="87">
        <v>0.4318561872909699</v>
      </c>
      <c r="I37" s="86">
        <v>156</v>
      </c>
      <c r="J37" s="86">
        <v>101</v>
      </c>
      <c r="K37" s="87">
        <v>0.6474358974358975</v>
      </c>
      <c r="L37" s="86">
        <v>789</v>
      </c>
      <c r="M37" s="86">
        <v>548</v>
      </c>
      <c r="N37" s="87">
        <v>0.6945500633713562</v>
      </c>
      <c r="O37" s="86">
        <v>0</v>
      </c>
      <c r="P37" s="185" t="s">
        <v>595</v>
      </c>
      <c r="Q37" s="183">
        <v>4794</v>
      </c>
    </row>
    <row r="38" spans="2:17" ht="12.75">
      <c r="B38" s="85" t="s">
        <v>209</v>
      </c>
      <c r="C38" s="86">
        <v>47637</v>
      </c>
      <c r="D38" s="86">
        <v>29755</v>
      </c>
      <c r="E38" s="87">
        <v>0.6246195184415475</v>
      </c>
      <c r="F38" s="86">
        <v>11715</v>
      </c>
      <c r="G38" s="86">
        <v>5331</v>
      </c>
      <c r="H38" s="87">
        <v>0.4550576184379001</v>
      </c>
      <c r="I38" s="86">
        <v>858</v>
      </c>
      <c r="J38" s="86">
        <v>337</v>
      </c>
      <c r="K38" s="87">
        <v>0.3927738927738928</v>
      </c>
      <c r="L38" s="86">
        <v>3451</v>
      </c>
      <c r="M38" s="86">
        <v>1931</v>
      </c>
      <c r="N38" s="87">
        <v>0.5595479571138801</v>
      </c>
      <c r="O38" s="86">
        <v>13</v>
      </c>
      <c r="P38" s="185">
        <v>69</v>
      </c>
      <c r="Q38" s="183">
        <v>20248</v>
      </c>
    </row>
    <row r="39" spans="2:17" ht="12.75">
      <c r="B39" s="85" t="s">
        <v>210</v>
      </c>
      <c r="C39" s="86">
        <v>42</v>
      </c>
      <c r="D39" s="86">
        <v>28</v>
      </c>
      <c r="E39" s="87">
        <v>0.6666666666666666</v>
      </c>
      <c r="F39" s="86">
        <v>56</v>
      </c>
      <c r="G39" s="86">
        <v>45</v>
      </c>
      <c r="H39" s="87">
        <v>0.8035714285714286</v>
      </c>
      <c r="I39" s="86">
        <v>28</v>
      </c>
      <c r="J39" s="86">
        <v>28</v>
      </c>
      <c r="K39" s="87">
        <v>1</v>
      </c>
      <c r="L39" s="86">
        <v>84813</v>
      </c>
      <c r="M39" s="86">
        <v>20776</v>
      </c>
      <c r="N39" s="87">
        <v>0.24496244679471307</v>
      </c>
      <c r="O39" s="86">
        <v>0</v>
      </c>
      <c r="P39" s="185" t="s">
        <v>595</v>
      </c>
      <c r="Q39" s="183">
        <v>11</v>
      </c>
    </row>
    <row r="40" spans="2:17" ht="13.5" customHeight="1">
      <c r="B40" s="89" t="s">
        <v>211</v>
      </c>
      <c r="C40" s="88">
        <v>56906</v>
      </c>
      <c r="D40" s="88">
        <v>39075</v>
      </c>
      <c r="E40" s="81">
        <v>0.6866587003127965</v>
      </c>
      <c r="F40" s="88">
        <v>20746</v>
      </c>
      <c r="G40" s="88">
        <v>15912</v>
      </c>
      <c r="H40" s="81">
        <v>0.7669912272245252</v>
      </c>
      <c r="I40" s="88">
        <v>6002</v>
      </c>
      <c r="J40" s="88">
        <v>5142</v>
      </c>
      <c r="K40" s="81">
        <v>0.8567144285238254</v>
      </c>
      <c r="L40" s="88">
        <v>3542</v>
      </c>
      <c r="M40" s="88">
        <v>2076</v>
      </c>
      <c r="N40" s="81">
        <v>0.5861095426312818</v>
      </c>
      <c r="O40" s="88">
        <v>3</v>
      </c>
      <c r="P40" s="186">
        <v>5</v>
      </c>
      <c r="Q40" s="184">
        <v>9691</v>
      </c>
    </row>
    <row r="41" spans="2:17" ht="12.75">
      <c r="B41" s="427" t="s">
        <v>385</v>
      </c>
      <c r="C41" s="427"/>
      <c r="D41" s="427"/>
      <c r="E41" s="427"/>
      <c r="F41" s="427"/>
      <c r="G41" s="427"/>
      <c r="H41" s="427"/>
      <c r="I41" s="427"/>
      <c r="J41" s="427"/>
      <c r="K41" s="427"/>
      <c r="L41" s="427"/>
      <c r="M41" s="427"/>
      <c r="N41" s="427"/>
      <c r="O41" s="427"/>
      <c r="P41" s="427"/>
      <c r="Q41" s="427"/>
    </row>
    <row r="42" spans="2:17" ht="23.25" customHeight="1">
      <c r="B42" s="90"/>
      <c r="C42" s="426" t="s">
        <v>262</v>
      </c>
      <c r="D42" s="426"/>
      <c r="E42" s="426"/>
      <c r="F42" s="426"/>
      <c r="G42" s="426"/>
      <c r="H42" s="426"/>
      <c r="I42" s="426"/>
      <c r="J42" s="426"/>
      <c r="K42" s="426"/>
      <c r="L42" s="426"/>
      <c r="M42" s="426"/>
      <c r="N42" s="426"/>
      <c r="O42" s="426"/>
      <c r="P42" s="426"/>
      <c r="Q42" s="426"/>
    </row>
    <row r="43" spans="2:17" ht="12.75">
      <c r="B43" s="140"/>
      <c r="C43" s="422" t="s">
        <v>388</v>
      </c>
      <c r="D43" s="423"/>
      <c r="E43" s="424"/>
      <c r="F43" s="422" t="s">
        <v>173</v>
      </c>
      <c r="G43" s="423"/>
      <c r="H43" s="424"/>
      <c r="I43" s="422" t="s">
        <v>391</v>
      </c>
      <c r="J43" s="423"/>
      <c r="K43" s="424"/>
      <c r="L43" s="422" t="s">
        <v>175</v>
      </c>
      <c r="M43" s="423"/>
      <c r="N43" s="424"/>
      <c r="O43" s="75" t="s">
        <v>176</v>
      </c>
      <c r="P43" s="69" t="s">
        <v>177</v>
      </c>
      <c r="Q43" s="75" t="s">
        <v>178</v>
      </c>
    </row>
    <row r="44" spans="2:17" s="79" customFormat="1" ht="51">
      <c r="B44" s="141"/>
      <c r="C44" s="78" t="s">
        <v>179</v>
      </c>
      <c r="D44" s="78" t="s">
        <v>32</v>
      </c>
      <c r="E44" s="77" t="s">
        <v>33</v>
      </c>
      <c r="F44" s="78" t="s">
        <v>181</v>
      </c>
      <c r="G44" s="78" t="s">
        <v>32</v>
      </c>
      <c r="H44" s="77" t="s">
        <v>33</v>
      </c>
      <c r="I44" s="78" t="s">
        <v>182</v>
      </c>
      <c r="J44" s="78" t="s">
        <v>32</v>
      </c>
      <c r="K44" s="77" t="s">
        <v>33</v>
      </c>
      <c r="L44" s="78" t="s">
        <v>181</v>
      </c>
      <c r="M44" s="78" t="s">
        <v>32</v>
      </c>
      <c r="N44" s="77" t="s">
        <v>33</v>
      </c>
      <c r="O44" s="78" t="s">
        <v>179</v>
      </c>
      <c r="P44" s="77" t="s">
        <v>179</v>
      </c>
      <c r="Q44" s="78" t="s">
        <v>182</v>
      </c>
    </row>
    <row r="45" spans="2:17" ht="12.75">
      <c r="B45" s="82" t="s">
        <v>266</v>
      </c>
      <c r="C45" s="83">
        <v>208210</v>
      </c>
      <c r="D45" s="83">
        <v>135595</v>
      </c>
      <c r="E45" s="84">
        <v>0.6512415349887133</v>
      </c>
      <c r="F45" s="83">
        <v>54955</v>
      </c>
      <c r="G45" s="83">
        <v>28372</v>
      </c>
      <c r="H45" s="84">
        <v>0.5162769538713493</v>
      </c>
      <c r="I45" s="83">
        <v>8943</v>
      </c>
      <c r="J45" s="83">
        <v>4591</v>
      </c>
      <c r="K45" s="84">
        <v>0.5133624063513362</v>
      </c>
      <c r="L45" s="83">
        <v>21127</v>
      </c>
      <c r="M45" s="83">
        <v>14955</v>
      </c>
      <c r="N45" s="84">
        <v>0.7078619775642543</v>
      </c>
      <c r="O45" s="83">
        <v>29700</v>
      </c>
      <c r="P45" s="83">
        <v>291</v>
      </c>
      <c r="Q45" s="182">
        <v>60672</v>
      </c>
    </row>
    <row r="46" spans="2:17" ht="12.75">
      <c r="B46" s="85" t="s">
        <v>212</v>
      </c>
      <c r="C46" s="86">
        <v>21457</v>
      </c>
      <c r="D46" s="86">
        <v>17244</v>
      </c>
      <c r="E46" s="87">
        <v>0.8036538192664399</v>
      </c>
      <c r="F46" s="86">
        <v>5249</v>
      </c>
      <c r="G46" s="86">
        <v>3903</v>
      </c>
      <c r="H46" s="87">
        <v>0.743570203848352</v>
      </c>
      <c r="I46" s="86">
        <v>945</v>
      </c>
      <c r="J46" s="86">
        <v>855</v>
      </c>
      <c r="K46" s="87">
        <v>0.9047619047619048</v>
      </c>
      <c r="L46" s="86">
        <v>3053</v>
      </c>
      <c r="M46" s="86">
        <v>2485</v>
      </c>
      <c r="N46" s="87">
        <v>0.813953488372093</v>
      </c>
      <c r="O46" s="86">
        <v>9</v>
      </c>
      <c r="P46" s="185">
        <v>101</v>
      </c>
      <c r="Q46" s="183">
        <v>5792</v>
      </c>
    </row>
    <row r="47" spans="2:17" ht="12.75">
      <c r="B47" s="85" t="s">
        <v>253</v>
      </c>
      <c r="C47" s="86">
        <v>7610</v>
      </c>
      <c r="D47" s="86">
        <v>5303</v>
      </c>
      <c r="E47" s="87">
        <v>0.6968462549277267</v>
      </c>
      <c r="F47" s="86">
        <v>2251</v>
      </c>
      <c r="G47" s="86">
        <v>1184</v>
      </c>
      <c r="H47" s="87">
        <v>0.5259884495779653</v>
      </c>
      <c r="I47" s="86">
        <v>144</v>
      </c>
      <c r="J47" s="86">
        <v>84</v>
      </c>
      <c r="K47" s="87">
        <v>0.5833333333333334</v>
      </c>
      <c r="L47" s="86">
        <v>489</v>
      </c>
      <c r="M47" s="86">
        <v>360</v>
      </c>
      <c r="N47" s="87">
        <v>0.7361963190184049</v>
      </c>
      <c r="O47" s="86">
        <v>0</v>
      </c>
      <c r="P47" s="185">
        <v>3</v>
      </c>
      <c r="Q47" s="183">
        <v>1455</v>
      </c>
    </row>
    <row r="48" spans="2:17" ht="12.75">
      <c r="B48" s="85" t="s">
        <v>254</v>
      </c>
      <c r="C48" s="86">
        <v>1194</v>
      </c>
      <c r="D48" s="86">
        <v>373</v>
      </c>
      <c r="E48" s="87">
        <v>0.31239530988274705</v>
      </c>
      <c r="F48" s="86">
        <v>247</v>
      </c>
      <c r="G48" s="86">
        <v>38</v>
      </c>
      <c r="H48" s="87">
        <v>0.15384615384615385</v>
      </c>
      <c r="I48" s="86">
        <v>53</v>
      </c>
      <c r="J48" s="86">
        <v>10</v>
      </c>
      <c r="K48" s="87">
        <v>0.18867924528301888</v>
      </c>
      <c r="L48" s="86">
        <v>74</v>
      </c>
      <c r="M48" s="86">
        <v>47</v>
      </c>
      <c r="N48" s="87">
        <v>0.6351351351351351</v>
      </c>
      <c r="O48" s="86">
        <v>0</v>
      </c>
      <c r="P48" s="185" t="s">
        <v>595</v>
      </c>
      <c r="Q48" s="183">
        <v>303</v>
      </c>
    </row>
    <row r="49" spans="2:17" ht="12.75">
      <c r="B49" s="85" t="s">
        <v>255</v>
      </c>
      <c r="C49" s="86">
        <v>38078</v>
      </c>
      <c r="D49" s="86">
        <v>28323</v>
      </c>
      <c r="E49" s="87">
        <v>0.743815326435212</v>
      </c>
      <c r="F49" s="86">
        <v>13655</v>
      </c>
      <c r="G49" s="86">
        <v>9333</v>
      </c>
      <c r="H49" s="87">
        <v>0.6834859025997803</v>
      </c>
      <c r="I49" s="86">
        <v>1031</v>
      </c>
      <c r="J49" s="86">
        <v>788</v>
      </c>
      <c r="K49" s="87">
        <v>0.7643064985451018</v>
      </c>
      <c r="L49" s="86">
        <v>5947</v>
      </c>
      <c r="M49" s="86">
        <v>4502</v>
      </c>
      <c r="N49" s="87">
        <v>0.7570203463931394</v>
      </c>
      <c r="O49" s="86">
        <v>5</v>
      </c>
      <c r="P49" s="185">
        <v>6</v>
      </c>
      <c r="Q49" s="183">
        <v>13699</v>
      </c>
    </row>
    <row r="50" spans="2:17" ht="12.75">
      <c r="B50" s="85" t="s">
        <v>256</v>
      </c>
      <c r="C50" s="86">
        <v>4324</v>
      </c>
      <c r="D50" s="86">
        <v>944</v>
      </c>
      <c r="E50" s="87">
        <v>0.2183163737280296</v>
      </c>
      <c r="F50" s="86">
        <v>910</v>
      </c>
      <c r="G50" s="86">
        <v>78</v>
      </c>
      <c r="H50" s="87">
        <v>0.08571428571428572</v>
      </c>
      <c r="I50" s="86">
        <v>204</v>
      </c>
      <c r="J50" s="86">
        <v>20</v>
      </c>
      <c r="K50" s="87">
        <v>0.09803921568627451</v>
      </c>
      <c r="L50" s="86">
        <v>636</v>
      </c>
      <c r="M50" s="86">
        <v>226</v>
      </c>
      <c r="N50" s="87">
        <v>0.3553459119496855</v>
      </c>
      <c r="O50" s="86">
        <v>2</v>
      </c>
      <c r="P50" s="185">
        <v>1</v>
      </c>
      <c r="Q50" s="183">
        <v>1540</v>
      </c>
    </row>
    <row r="51" spans="2:17" ht="12.75">
      <c r="B51" s="85" t="s">
        <v>257</v>
      </c>
      <c r="C51" s="86">
        <v>8366</v>
      </c>
      <c r="D51" s="86">
        <v>5279</v>
      </c>
      <c r="E51" s="87">
        <v>0.6310064546975854</v>
      </c>
      <c r="F51" s="86">
        <v>3862</v>
      </c>
      <c r="G51" s="86">
        <v>2183</v>
      </c>
      <c r="H51" s="87">
        <v>0.5652511651993786</v>
      </c>
      <c r="I51" s="86">
        <v>1340</v>
      </c>
      <c r="J51" s="86">
        <v>1074</v>
      </c>
      <c r="K51" s="87">
        <v>0.8014925373134328</v>
      </c>
      <c r="L51" s="86">
        <v>1404</v>
      </c>
      <c r="M51" s="86">
        <v>975</v>
      </c>
      <c r="N51" s="87">
        <v>0.6944444444444444</v>
      </c>
      <c r="O51" s="86">
        <v>2</v>
      </c>
      <c r="P51" s="185">
        <v>23</v>
      </c>
      <c r="Q51" s="183">
        <v>4840</v>
      </c>
    </row>
    <row r="52" spans="2:17" ht="12.75">
      <c r="B52" s="85" t="s">
        <v>283</v>
      </c>
      <c r="C52" s="86">
        <v>10945</v>
      </c>
      <c r="D52" s="86">
        <v>4163</v>
      </c>
      <c r="E52" s="87">
        <v>0.38035632708999545</v>
      </c>
      <c r="F52" s="86">
        <v>3178</v>
      </c>
      <c r="G52" s="86">
        <v>604</v>
      </c>
      <c r="H52" s="87">
        <v>0.19005663939584644</v>
      </c>
      <c r="I52" s="86">
        <v>879</v>
      </c>
      <c r="J52" s="86">
        <v>109</v>
      </c>
      <c r="K52" s="87">
        <v>0.12400455062571103</v>
      </c>
      <c r="L52" s="86">
        <v>498</v>
      </c>
      <c r="M52" s="86">
        <v>229</v>
      </c>
      <c r="N52" s="87">
        <v>0.4598393574297189</v>
      </c>
      <c r="O52" s="86">
        <v>11418</v>
      </c>
      <c r="P52" s="185" t="s">
        <v>3</v>
      </c>
      <c r="Q52" s="182">
        <v>3100</v>
      </c>
    </row>
    <row r="53" spans="2:17" ht="12.75">
      <c r="B53" s="85" t="s">
        <v>284</v>
      </c>
      <c r="C53" s="86">
        <v>15000</v>
      </c>
      <c r="D53" s="86">
        <v>6491</v>
      </c>
      <c r="E53" s="87">
        <v>0.43273333333333336</v>
      </c>
      <c r="F53" s="86">
        <v>3524</v>
      </c>
      <c r="G53" s="86">
        <v>710</v>
      </c>
      <c r="H53" s="87">
        <v>0.2014755959137344</v>
      </c>
      <c r="I53" s="86">
        <v>536</v>
      </c>
      <c r="J53" s="86">
        <v>219</v>
      </c>
      <c r="K53" s="87">
        <v>0.4085820895522388</v>
      </c>
      <c r="L53" s="86">
        <v>731</v>
      </c>
      <c r="M53" s="86">
        <v>484</v>
      </c>
      <c r="N53" s="87">
        <v>0.6621067031463749</v>
      </c>
      <c r="O53" s="86">
        <v>6</v>
      </c>
      <c r="P53" s="185">
        <v>6</v>
      </c>
      <c r="Q53" s="183">
        <v>3593</v>
      </c>
    </row>
    <row r="54" spans="2:17" ht="12.75">
      <c r="B54" s="85" t="s">
        <v>285</v>
      </c>
      <c r="C54" s="86">
        <v>13475</v>
      </c>
      <c r="D54" s="86">
        <v>9159</v>
      </c>
      <c r="E54" s="87">
        <v>0.6797031539888683</v>
      </c>
      <c r="F54" s="86">
        <v>4463</v>
      </c>
      <c r="G54" s="86">
        <v>2652</v>
      </c>
      <c r="H54" s="87">
        <v>0.594219135110912</v>
      </c>
      <c r="I54" s="86">
        <v>343</v>
      </c>
      <c r="J54" s="86">
        <v>232</v>
      </c>
      <c r="K54" s="87">
        <v>0.6763848396501457</v>
      </c>
      <c r="L54" s="86">
        <v>1810</v>
      </c>
      <c r="M54" s="86">
        <v>1253</v>
      </c>
      <c r="N54" s="87">
        <v>0.6922651933701658</v>
      </c>
      <c r="O54" s="86">
        <v>7</v>
      </c>
      <c r="P54" s="185">
        <v>70</v>
      </c>
      <c r="Q54" s="183">
        <v>5130</v>
      </c>
    </row>
    <row r="55" spans="2:17" ht="12.75">
      <c r="B55" s="85" t="s">
        <v>286</v>
      </c>
      <c r="C55" s="86">
        <v>1239</v>
      </c>
      <c r="D55" s="86">
        <v>365</v>
      </c>
      <c r="E55" s="87">
        <v>0.29459241323648105</v>
      </c>
      <c r="F55" s="86">
        <v>353</v>
      </c>
      <c r="G55" s="86">
        <v>25</v>
      </c>
      <c r="H55" s="87">
        <v>0.0708215297450425</v>
      </c>
      <c r="I55" s="86">
        <v>155</v>
      </c>
      <c r="J55" s="86">
        <v>18</v>
      </c>
      <c r="K55" s="87">
        <v>0.11612903225806452</v>
      </c>
      <c r="L55" s="86">
        <v>148</v>
      </c>
      <c r="M55" s="86">
        <v>52</v>
      </c>
      <c r="N55" s="87">
        <v>0.35135135135135137</v>
      </c>
      <c r="O55" s="86">
        <v>0</v>
      </c>
      <c r="P55" s="185">
        <v>1</v>
      </c>
      <c r="Q55" s="183">
        <v>209</v>
      </c>
    </row>
    <row r="56" spans="2:17" ht="12.75">
      <c r="B56" s="85" t="s">
        <v>287</v>
      </c>
      <c r="C56" s="86">
        <v>18801</v>
      </c>
      <c r="D56" s="86">
        <v>12376</v>
      </c>
      <c r="E56" s="87">
        <v>0.658262858358598</v>
      </c>
      <c r="F56" s="86">
        <v>5207</v>
      </c>
      <c r="G56" s="86">
        <v>2392</v>
      </c>
      <c r="H56" s="87">
        <v>0.45938160169003267</v>
      </c>
      <c r="I56" s="86">
        <v>917</v>
      </c>
      <c r="J56" s="86">
        <v>566</v>
      </c>
      <c r="K56" s="87">
        <v>0.6172300981461287</v>
      </c>
      <c r="L56" s="86">
        <v>1489</v>
      </c>
      <c r="M56" s="86">
        <v>1016</v>
      </c>
      <c r="N56" s="87">
        <v>0.6823371390194761</v>
      </c>
      <c r="O56" s="86">
        <v>10</v>
      </c>
      <c r="P56" s="185">
        <v>64</v>
      </c>
      <c r="Q56" s="183">
        <v>6061</v>
      </c>
    </row>
    <row r="57" spans="2:17" ht="12.75">
      <c r="B57" s="85" t="s">
        <v>288</v>
      </c>
      <c r="C57" s="86">
        <v>11574</v>
      </c>
      <c r="D57" s="86">
        <v>2960</v>
      </c>
      <c r="E57" s="87">
        <v>0.25574563677207535</v>
      </c>
      <c r="F57" s="86">
        <v>1528</v>
      </c>
      <c r="G57" s="86">
        <v>279</v>
      </c>
      <c r="H57" s="87">
        <v>0.18259162303664922</v>
      </c>
      <c r="I57" s="86">
        <v>1457</v>
      </c>
      <c r="J57" s="86">
        <v>174</v>
      </c>
      <c r="K57" s="87">
        <v>0.11942347288949898</v>
      </c>
      <c r="L57" s="86">
        <v>467</v>
      </c>
      <c r="M57" s="86">
        <v>221</v>
      </c>
      <c r="N57" s="87">
        <v>0.4732334047109208</v>
      </c>
      <c r="O57" s="86">
        <v>18231</v>
      </c>
      <c r="P57" s="185" t="s">
        <v>3</v>
      </c>
      <c r="Q57" s="182">
        <v>1409</v>
      </c>
    </row>
    <row r="58" spans="2:17" ht="12.75">
      <c r="B58" s="85" t="s">
        <v>289</v>
      </c>
      <c r="C58" s="86">
        <v>51481</v>
      </c>
      <c r="D58" s="86">
        <v>40084</v>
      </c>
      <c r="E58" s="87">
        <v>0.778617353975253</v>
      </c>
      <c r="F58" s="86">
        <v>8840</v>
      </c>
      <c r="G58" s="86">
        <v>4436</v>
      </c>
      <c r="H58" s="87">
        <v>0.5018099547511312</v>
      </c>
      <c r="I58" s="86">
        <v>873</v>
      </c>
      <c r="J58" s="86">
        <v>398</v>
      </c>
      <c r="K58" s="87">
        <v>0.4558991981672394</v>
      </c>
      <c r="L58" s="86">
        <v>3911</v>
      </c>
      <c r="M58" s="86">
        <v>2757</v>
      </c>
      <c r="N58" s="87">
        <v>0.7049347992840705</v>
      </c>
      <c r="O58" s="86">
        <v>10</v>
      </c>
      <c r="P58" s="185">
        <v>16</v>
      </c>
      <c r="Q58" s="183">
        <v>12729</v>
      </c>
    </row>
    <row r="59" spans="2:17" ht="12.75">
      <c r="B59" s="89" t="s">
        <v>290</v>
      </c>
      <c r="C59" s="88">
        <v>4666</v>
      </c>
      <c r="D59" s="88">
        <v>2531</v>
      </c>
      <c r="E59" s="81">
        <v>0.5424346335190742</v>
      </c>
      <c r="F59" s="88">
        <v>1688</v>
      </c>
      <c r="G59" s="88">
        <v>555</v>
      </c>
      <c r="H59" s="81">
        <v>0.3287914691943128</v>
      </c>
      <c r="I59" s="88">
        <v>66</v>
      </c>
      <c r="J59" s="88">
        <v>44</v>
      </c>
      <c r="K59" s="81">
        <v>0.6666666666666666</v>
      </c>
      <c r="L59" s="88">
        <v>470</v>
      </c>
      <c r="M59" s="88">
        <v>348</v>
      </c>
      <c r="N59" s="81">
        <v>0.7404255319148936</v>
      </c>
      <c r="O59" s="88">
        <v>0</v>
      </c>
      <c r="P59" s="186" t="s">
        <v>595</v>
      </c>
      <c r="Q59" s="184">
        <v>812</v>
      </c>
    </row>
    <row r="60" spans="2:17" ht="12.75">
      <c r="B60" s="82" t="s">
        <v>267</v>
      </c>
      <c r="C60" s="83">
        <v>214080</v>
      </c>
      <c r="D60" s="83">
        <v>159079</v>
      </c>
      <c r="E60" s="84">
        <v>0.7430820254110613</v>
      </c>
      <c r="F60" s="83">
        <v>57542</v>
      </c>
      <c r="G60" s="83">
        <v>31830</v>
      </c>
      <c r="H60" s="84">
        <v>0.5531611692329081</v>
      </c>
      <c r="I60" s="83">
        <v>10231</v>
      </c>
      <c r="J60" s="83">
        <v>7454</v>
      </c>
      <c r="K60" s="84">
        <v>0.7285700322549116</v>
      </c>
      <c r="L60" s="83">
        <v>22276</v>
      </c>
      <c r="M60" s="83">
        <v>15325</v>
      </c>
      <c r="N60" s="84">
        <v>0.6879601364697432</v>
      </c>
      <c r="O60" s="83">
        <v>648</v>
      </c>
      <c r="P60" s="187">
        <v>587</v>
      </c>
      <c r="Q60" s="182">
        <v>47080</v>
      </c>
    </row>
    <row r="61" spans="2:17" ht="12.75">
      <c r="B61" s="85" t="s">
        <v>291</v>
      </c>
      <c r="C61" s="86">
        <v>5330</v>
      </c>
      <c r="D61" s="86">
        <v>2978</v>
      </c>
      <c r="E61" s="87">
        <v>0.5587242026266417</v>
      </c>
      <c r="F61" s="86">
        <v>1838</v>
      </c>
      <c r="G61" s="86">
        <v>773</v>
      </c>
      <c r="H61" s="87">
        <v>0.4205658324265506</v>
      </c>
      <c r="I61" s="86">
        <v>233</v>
      </c>
      <c r="J61" s="86">
        <v>149</v>
      </c>
      <c r="K61" s="87">
        <v>0.6394849785407726</v>
      </c>
      <c r="L61" s="86">
        <v>626</v>
      </c>
      <c r="M61" s="86">
        <v>340</v>
      </c>
      <c r="N61" s="87">
        <v>0.5431309904153354</v>
      </c>
      <c r="O61" s="86">
        <v>0</v>
      </c>
      <c r="P61" s="185">
        <v>1</v>
      </c>
      <c r="Q61" s="183">
        <v>1847</v>
      </c>
    </row>
    <row r="62" spans="2:17" ht="12.75">
      <c r="B62" s="85" t="s">
        <v>292</v>
      </c>
      <c r="C62" s="86">
        <v>2241</v>
      </c>
      <c r="D62" s="86">
        <v>1271</v>
      </c>
      <c r="E62" s="87">
        <v>0.5671575189647479</v>
      </c>
      <c r="F62" s="86">
        <v>1730</v>
      </c>
      <c r="G62" s="86">
        <v>1029</v>
      </c>
      <c r="H62" s="87">
        <v>0.5947976878612716</v>
      </c>
      <c r="I62" s="86">
        <v>683</v>
      </c>
      <c r="J62" s="86">
        <v>562</v>
      </c>
      <c r="K62" s="87">
        <v>0.8228404099560761</v>
      </c>
      <c r="L62" s="86">
        <v>357</v>
      </c>
      <c r="M62" s="86">
        <v>279</v>
      </c>
      <c r="N62" s="87">
        <v>0.7815126050420168</v>
      </c>
      <c r="O62" s="86">
        <v>0</v>
      </c>
      <c r="P62" s="185" t="s">
        <v>595</v>
      </c>
      <c r="Q62" s="183">
        <v>148</v>
      </c>
    </row>
    <row r="63" spans="2:17" ht="12.75">
      <c r="B63" s="85" t="s">
        <v>293</v>
      </c>
      <c r="C63" s="86">
        <v>2362</v>
      </c>
      <c r="D63" s="86">
        <v>1114</v>
      </c>
      <c r="E63" s="87">
        <v>0.47163420829805247</v>
      </c>
      <c r="F63" s="86">
        <v>877</v>
      </c>
      <c r="G63" s="86">
        <v>231</v>
      </c>
      <c r="H63" s="87">
        <v>0.2633979475484607</v>
      </c>
      <c r="I63" s="86">
        <v>117</v>
      </c>
      <c r="J63" s="86">
        <v>67</v>
      </c>
      <c r="K63" s="87">
        <v>0.5726495726495726</v>
      </c>
      <c r="L63" s="86">
        <v>325</v>
      </c>
      <c r="M63" s="86">
        <v>186</v>
      </c>
      <c r="N63" s="87">
        <v>0.5723076923076923</v>
      </c>
      <c r="O63" s="86">
        <v>1</v>
      </c>
      <c r="P63" s="185">
        <v>1</v>
      </c>
      <c r="Q63" s="183">
        <v>903</v>
      </c>
    </row>
    <row r="64" spans="2:17" ht="12.75">
      <c r="B64" s="85" t="s">
        <v>294</v>
      </c>
      <c r="C64" s="86">
        <v>12695</v>
      </c>
      <c r="D64" s="86">
        <v>7383</v>
      </c>
      <c r="E64" s="87">
        <v>0.5815675462780622</v>
      </c>
      <c r="F64" s="86">
        <v>4067</v>
      </c>
      <c r="G64" s="86">
        <v>1680</v>
      </c>
      <c r="H64" s="87">
        <v>0.41308089500860584</v>
      </c>
      <c r="I64" s="86">
        <v>797</v>
      </c>
      <c r="J64" s="86">
        <v>287</v>
      </c>
      <c r="K64" s="87">
        <v>0.3601003764115433</v>
      </c>
      <c r="L64" s="86">
        <v>1365</v>
      </c>
      <c r="M64" s="86">
        <v>613</v>
      </c>
      <c r="N64" s="87">
        <v>0.4490842490842491</v>
      </c>
      <c r="O64" s="86">
        <v>4</v>
      </c>
      <c r="P64" s="185">
        <v>2</v>
      </c>
      <c r="Q64" s="183">
        <v>3995</v>
      </c>
    </row>
    <row r="65" spans="2:17" ht="12.75">
      <c r="B65" s="85" t="s">
        <v>372</v>
      </c>
      <c r="C65" s="86">
        <v>1055</v>
      </c>
      <c r="D65" s="86">
        <v>323</v>
      </c>
      <c r="E65" s="87">
        <v>0.3061611374407583</v>
      </c>
      <c r="F65" s="86">
        <v>604</v>
      </c>
      <c r="G65" s="86">
        <v>252</v>
      </c>
      <c r="H65" s="87">
        <v>0.41721854304635764</v>
      </c>
      <c r="I65" s="86">
        <v>16</v>
      </c>
      <c r="J65" s="86">
        <v>13</v>
      </c>
      <c r="K65" s="87">
        <v>0.8125</v>
      </c>
      <c r="L65" s="86">
        <v>152</v>
      </c>
      <c r="M65" s="86">
        <v>69</v>
      </c>
      <c r="N65" s="87">
        <v>0.45394736842105265</v>
      </c>
      <c r="O65" s="86">
        <v>2</v>
      </c>
      <c r="P65" s="185">
        <v>3</v>
      </c>
      <c r="Q65" s="183">
        <v>342</v>
      </c>
    </row>
    <row r="66" spans="2:17" ht="12.75">
      <c r="B66" s="85" t="s">
        <v>295</v>
      </c>
      <c r="C66" s="86">
        <v>1752</v>
      </c>
      <c r="D66" s="86">
        <v>570</v>
      </c>
      <c r="E66" s="87">
        <v>0.3253424657534247</v>
      </c>
      <c r="F66" s="86">
        <v>792</v>
      </c>
      <c r="G66" s="86">
        <v>220</v>
      </c>
      <c r="H66" s="87">
        <v>0.2777777777777778</v>
      </c>
      <c r="I66" s="86">
        <v>126</v>
      </c>
      <c r="J66" s="86">
        <v>58</v>
      </c>
      <c r="K66" s="87">
        <v>0.4603174603174603</v>
      </c>
      <c r="L66" s="86">
        <v>348</v>
      </c>
      <c r="M66" s="86">
        <v>188</v>
      </c>
      <c r="N66" s="87">
        <v>0.5402298850574713</v>
      </c>
      <c r="O66" s="86">
        <v>1</v>
      </c>
      <c r="P66" s="185" t="s">
        <v>595</v>
      </c>
      <c r="Q66" s="183">
        <v>302</v>
      </c>
    </row>
    <row r="67" spans="2:17" ht="12.75">
      <c r="B67" s="85" t="s">
        <v>296</v>
      </c>
      <c r="C67" s="86">
        <v>6496</v>
      </c>
      <c r="D67" s="86">
        <v>5066</v>
      </c>
      <c r="E67" s="87">
        <v>0.7798645320197044</v>
      </c>
      <c r="F67" s="86">
        <v>872</v>
      </c>
      <c r="G67" s="86">
        <v>193</v>
      </c>
      <c r="H67" s="87">
        <v>0.2213302752293578</v>
      </c>
      <c r="I67" s="86">
        <v>63</v>
      </c>
      <c r="J67" s="86">
        <v>24</v>
      </c>
      <c r="K67" s="87">
        <v>0.38095238095238093</v>
      </c>
      <c r="L67" s="86">
        <v>855</v>
      </c>
      <c r="M67" s="86">
        <v>722</v>
      </c>
      <c r="N67" s="87">
        <v>0.8444444444444444</v>
      </c>
      <c r="O67" s="86">
        <v>2</v>
      </c>
      <c r="P67" s="185">
        <v>1</v>
      </c>
      <c r="Q67" s="183">
        <v>730</v>
      </c>
    </row>
    <row r="68" spans="2:17" ht="12.75">
      <c r="B68" s="85" t="s">
        <v>297</v>
      </c>
      <c r="C68" s="86">
        <v>24516</v>
      </c>
      <c r="D68" s="86">
        <v>21168</v>
      </c>
      <c r="E68" s="87">
        <v>0.8634361233480177</v>
      </c>
      <c r="F68" s="86">
        <v>4892</v>
      </c>
      <c r="G68" s="86">
        <v>2852</v>
      </c>
      <c r="H68" s="87">
        <v>0.5829926410466068</v>
      </c>
      <c r="I68" s="86">
        <v>1302</v>
      </c>
      <c r="J68" s="86">
        <v>1193</v>
      </c>
      <c r="K68" s="87">
        <v>0.9162826420890937</v>
      </c>
      <c r="L68" s="86">
        <v>1758</v>
      </c>
      <c r="M68" s="86">
        <v>1533</v>
      </c>
      <c r="N68" s="87">
        <v>0.8720136518771331</v>
      </c>
      <c r="O68" s="86">
        <v>0</v>
      </c>
      <c r="P68" s="185">
        <v>5</v>
      </c>
      <c r="Q68" s="183">
        <v>6295</v>
      </c>
    </row>
    <row r="69" spans="2:17" ht="12.75">
      <c r="B69" s="91" t="s">
        <v>298</v>
      </c>
      <c r="C69" s="86">
        <v>3632</v>
      </c>
      <c r="D69" s="86">
        <v>2490</v>
      </c>
      <c r="E69" s="87">
        <v>0.6855726872246696</v>
      </c>
      <c r="F69" s="86">
        <v>1372</v>
      </c>
      <c r="G69" s="86">
        <v>651</v>
      </c>
      <c r="H69" s="87">
        <v>0.4744897959183674</v>
      </c>
      <c r="I69" s="86">
        <v>118</v>
      </c>
      <c r="J69" s="86">
        <v>95</v>
      </c>
      <c r="K69" s="87">
        <v>0.8050847457627118</v>
      </c>
      <c r="L69" s="86">
        <v>728</v>
      </c>
      <c r="M69" s="86">
        <v>552</v>
      </c>
      <c r="N69" s="87">
        <v>0.7582417582417582</v>
      </c>
      <c r="O69" s="86">
        <v>422</v>
      </c>
      <c r="P69" s="185">
        <v>85</v>
      </c>
      <c r="Q69" s="183">
        <v>2111</v>
      </c>
    </row>
    <row r="70" spans="2:17" ht="12.75">
      <c r="B70" s="85" t="s">
        <v>299</v>
      </c>
      <c r="C70" s="86">
        <v>33561</v>
      </c>
      <c r="D70" s="86">
        <v>29965</v>
      </c>
      <c r="E70" s="87">
        <v>0.8928518220553618</v>
      </c>
      <c r="F70" s="86">
        <v>8655</v>
      </c>
      <c r="G70" s="86">
        <v>6100</v>
      </c>
      <c r="H70" s="87">
        <v>0.7047949162333911</v>
      </c>
      <c r="I70" s="86">
        <v>960</v>
      </c>
      <c r="J70" s="86">
        <v>721</v>
      </c>
      <c r="K70" s="87">
        <v>0.7510416666666667</v>
      </c>
      <c r="L70" s="86">
        <v>4314</v>
      </c>
      <c r="M70" s="86">
        <v>3926</v>
      </c>
      <c r="N70" s="87">
        <v>0.9100602688919796</v>
      </c>
      <c r="O70" s="86">
        <v>10</v>
      </c>
      <c r="P70" s="185">
        <v>6</v>
      </c>
      <c r="Q70" s="183">
        <v>7665</v>
      </c>
    </row>
    <row r="71" spans="2:17" ht="12.75">
      <c r="B71" s="85" t="s">
        <v>300</v>
      </c>
      <c r="C71" s="86">
        <v>22272</v>
      </c>
      <c r="D71" s="86">
        <v>16898</v>
      </c>
      <c r="E71" s="87">
        <v>0.7587104885057471</v>
      </c>
      <c r="F71" s="86">
        <v>3972</v>
      </c>
      <c r="G71" s="86">
        <v>1630</v>
      </c>
      <c r="H71" s="87">
        <v>0.41037260825780464</v>
      </c>
      <c r="I71" s="86">
        <v>807</v>
      </c>
      <c r="J71" s="86">
        <v>556</v>
      </c>
      <c r="K71" s="87">
        <v>0.6889714993804213</v>
      </c>
      <c r="L71" s="86">
        <v>2453</v>
      </c>
      <c r="M71" s="86">
        <v>846</v>
      </c>
      <c r="N71" s="87">
        <v>0.34488381573583365</v>
      </c>
      <c r="O71" s="86">
        <v>1</v>
      </c>
      <c r="P71" s="185">
        <v>1</v>
      </c>
      <c r="Q71" s="183">
        <v>5072</v>
      </c>
    </row>
    <row r="72" spans="2:17" ht="12.75">
      <c r="B72" s="85" t="s">
        <v>301</v>
      </c>
      <c r="C72" s="86">
        <v>12623</v>
      </c>
      <c r="D72" s="86">
        <v>8317</v>
      </c>
      <c r="E72" s="87">
        <v>0.6588766537273232</v>
      </c>
      <c r="F72" s="86">
        <v>4937</v>
      </c>
      <c r="G72" s="86">
        <v>2609</v>
      </c>
      <c r="H72" s="87">
        <v>0.5284585780838565</v>
      </c>
      <c r="I72" s="86">
        <v>1256</v>
      </c>
      <c r="J72" s="86">
        <v>840</v>
      </c>
      <c r="K72" s="87">
        <v>0.6687898089171974</v>
      </c>
      <c r="L72" s="86">
        <v>825</v>
      </c>
      <c r="M72" s="86">
        <v>504</v>
      </c>
      <c r="N72" s="87">
        <v>0.610909090909091</v>
      </c>
      <c r="O72" s="86">
        <v>2</v>
      </c>
      <c r="P72" s="185">
        <v>17</v>
      </c>
      <c r="Q72" s="183">
        <v>5172</v>
      </c>
    </row>
    <row r="73" spans="2:17" ht="12.75">
      <c r="B73" s="85" t="s">
        <v>302</v>
      </c>
      <c r="C73" s="86">
        <v>9024</v>
      </c>
      <c r="D73" s="86">
        <v>6821</v>
      </c>
      <c r="E73" s="87">
        <v>0.7558732269503546</v>
      </c>
      <c r="F73" s="86">
        <v>2031</v>
      </c>
      <c r="G73" s="86">
        <v>984</v>
      </c>
      <c r="H73" s="87">
        <v>0.4844903988183161</v>
      </c>
      <c r="I73" s="86">
        <v>141</v>
      </c>
      <c r="J73" s="86">
        <v>67</v>
      </c>
      <c r="K73" s="87">
        <v>0.475177304964539</v>
      </c>
      <c r="L73" s="86">
        <v>804</v>
      </c>
      <c r="M73" s="86">
        <v>594</v>
      </c>
      <c r="N73" s="87">
        <v>0.7388059701492538</v>
      </c>
      <c r="O73" s="86">
        <v>1</v>
      </c>
      <c r="P73" s="185">
        <v>1</v>
      </c>
      <c r="Q73" s="183">
        <v>1099</v>
      </c>
    </row>
    <row r="74" spans="2:17" ht="13.5" customHeight="1">
      <c r="B74" s="85" t="s">
        <v>303</v>
      </c>
      <c r="C74" s="86">
        <v>18132</v>
      </c>
      <c r="D74" s="86">
        <v>11685</v>
      </c>
      <c r="E74" s="87">
        <v>0.6444407677035076</v>
      </c>
      <c r="F74" s="86">
        <v>5780</v>
      </c>
      <c r="G74" s="86">
        <v>3873</v>
      </c>
      <c r="H74" s="87">
        <v>0.6700692041522491</v>
      </c>
      <c r="I74" s="86">
        <v>1222</v>
      </c>
      <c r="J74" s="86">
        <v>1122</v>
      </c>
      <c r="K74" s="87">
        <v>0.9181669394435352</v>
      </c>
      <c r="L74" s="86">
        <v>2189</v>
      </c>
      <c r="M74" s="86">
        <v>1666</v>
      </c>
      <c r="N74" s="87">
        <v>0.7610781178620375</v>
      </c>
      <c r="O74" s="86">
        <v>1</v>
      </c>
      <c r="P74" s="185">
        <v>2</v>
      </c>
      <c r="Q74" s="183">
        <v>1842</v>
      </c>
    </row>
    <row r="75" spans="2:17" ht="12.75">
      <c r="B75" s="85" t="s">
        <v>304</v>
      </c>
      <c r="C75" s="86">
        <v>31939</v>
      </c>
      <c r="D75" s="86">
        <v>21144</v>
      </c>
      <c r="E75" s="87">
        <v>0.6620119602993206</v>
      </c>
      <c r="F75" s="86">
        <v>5186</v>
      </c>
      <c r="G75" s="86">
        <v>1998</v>
      </c>
      <c r="H75" s="87">
        <v>0.3852680293096799</v>
      </c>
      <c r="I75" s="86">
        <v>1401</v>
      </c>
      <c r="J75" s="86">
        <v>907</v>
      </c>
      <c r="K75" s="87">
        <v>0.6473947180585297</v>
      </c>
      <c r="L75" s="86">
        <v>2012</v>
      </c>
      <c r="M75" s="86">
        <v>1138</v>
      </c>
      <c r="N75" s="87">
        <v>0.5656063618290258</v>
      </c>
      <c r="O75" s="86">
        <v>0</v>
      </c>
      <c r="P75" s="185" t="s">
        <v>595</v>
      </c>
      <c r="Q75" s="183">
        <v>3494</v>
      </c>
    </row>
    <row r="76" spans="2:17" ht="12.75">
      <c r="B76" s="89" t="s">
        <v>305</v>
      </c>
      <c r="C76" s="88">
        <v>26450</v>
      </c>
      <c r="D76" s="88">
        <v>21886</v>
      </c>
      <c r="E76" s="81">
        <v>0.8274480151228734</v>
      </c>
      <c r="F76" s="88">
        <v>9937</v>
      </c>
      <c r="G76" s="88">
        <v>6755</v>
      </c>
      <c r="H76" s="81">
        <v>0.6797826305726075</v>
      </c>
      <c r="I76" s="88">
        <v>989</v>
      </c>
      <c r="J76" s="88">
        <v>793</v>
      </c>
      <c r="K76" s="81">
        <v>0.8018200202224469</v>
      </c>
      <c r="L76" s="88">
        <v>3165</v>
      </c>
      <c r="M76" s="88">
        <v>2169</v>
      </c>
      <c r="N76" s="81">
        <v>0.6853080568720379</v>
      </c>
      <c r="O76" s="88">
        <v>201</v>
      </c>
      <c r="P76" s="186">
        <v>462</v>
      </c>
      <c r="Q76" s="184">
        <v>6063</v>
      </c>
    </row>
    <row r="77" spans="2:17" ht="12.75">
      <c r="B77" s="89" t="s">
        <v>175</v>
      </c>
      <c r="C77" s="88">
        <v>1</v>
      </c>
      <c r="D77" s="88">
        <v>1</v>
      </c>
      <c r="E77" s="81">
        <v>1</v>
      </c>
      <c r="F77" s="88">
        <v>48</v>
      </c>
      <c r="G77" s="88">
        <v>6</v>
      </c>
      <c r="H77" s="81">
        <v>0.125</v>
      </c>
      <c r="I77" s="88">
        <v>4</v>
      </c>
      <c r="J77" s="88">
        <v>4</v>
      </c>
      <c r="K77" s="81">
        <v>1</v>
      </c>
      <c r="L77" s="88">
        <v>118</v>
      </c>
      <c r="M77" s="88">
        <v>99</v>
      </c>
      <c r="N77" s="81">
        <v>0.8389830508474576</v>
      </c>
      <c r="O77" s="88">
        <v>1</v>
      </c>
      <c r="P77" s="186">
        <v>2</v>
      </c>
      <c r="Q77" s="184">
        <v>16877</v>
      </c>
    </row>
    <row r="78" spans="2:17" ht="17.25" customHeight="1">
      <c r="B78" s="427" t="s">
        <v>385</v>
      </c>
      <c r="C78" s="427"/>
      <c r="D78" s="427"/>
      <c r="E78" s="427"/>
      <c r="F78" s="427"/>
      <c r="G78" s="427"/>
      <c r="H78" s="427"/>
      <c r="I78" s="427"/>
      <c r="J78" s="427"/>
      <c r="K78" s="427"/>
      <c r="L78" s="427"/>
      <c r="M78" s="427"/>
      <c r="N78" s="427"/>
      <c r="O78" s="427"/>
      <c r="P78" s="427"/>
      <c r="Q78" s="427"/>
    </row>
    <row r="79" spans="2:17" ht="27" customHeight="1">
      <c r="B79" s="92"/>
      <c r="C79" s="426" t="s">
        <v>268</v>
      </c>
      <c r="D79" s="426"/>
      <c r="E79" s="426"/>
      <c r="F79" s="426"/>
      <c r="G79" s="426"/>
      <c r="H79" s="426"/>
      <c r="I79" s="426"/>
      <c r="J79" s="426"/>
      <c r="K79" s="426"/>
      <c r="L79" s="426"/>
      <c r="M79" s="426"/>
      <c r="N79" s="426"/>
      <c r="O79" s="426"/>
      <c r="P79" s="426"/>
      <c r="Q79" s="426"/>
    </row>
    <row r="80" spans="2:17" ht="12.75">
      <c r="B80" s="142"/>
      <c r="C80" s="422" t="s">
        <v>172</v>
      </c>
      <c r="D80" s="423"/>
      <c r="E80" s="424"/>
      <c r="F80" s="422" t="s">
        <v>173</v>
      </c>
      <c r="G80" s="423"/>
      <c r="H80" s="424"/>
      <c r="I80" s="422" t="s">
        <v>174</v>
      </c>
      <c r="J80" s="423"/>
      <c r="K80" s="424"/>
      <c r="L80" s="422" t="s">
        <v>175</v>
      </c>
      <c r="M80" s="423"/>
      <c r="N80" s="424"/>
      <c r="O80" s="75" t="s">
        <v>176</v>
      </c>
      <c r="P80" s="68" t="s">
        <v>177</v>
      </c>
      <c r="Q80" s="75" t="s">
        <v>178</v>
      </c>
    </row>
    <row r="81" spans="2:17" s="79" customFormat="1" ht="53.25" customHeight="1">
      <c r="B81" s="141"/>
      <c r="C81" s="177" t="s">
        <v>179</v>
      </c>
      <c r="D81" s="78" t="s">
        <v>32</v>
      </c>
      <c r="E81" s="77" t="s">
        <v>33</v>
      </c>
      <c r="F81" s="177" t="s">
        <v>181</v>
      </c>
      <c r="G81" s="78" t="s">
        <v>32</v>
      </c>
      <c r="H81" s="77" t="s">
        <v>33</v>
      </c>
      <c r="I81" s="177" t="s">
        <v>182</v>
      </c>
      <c r="J81" s="78" t="s">
        <v>32</v>
      </c>
      <c r="K81" s="77" t="s">
        <v>33</v>
      </c>
      <c r="L81" s="177" t="s">
        <v>181</v>
      </c>
      <c r="M81" s="78" t="s">
        <v>32</v>
      </c>
      <c r="N81" s="77" t="s">
        <v>33</v>
      </c>
      <c r="O81" s="177" t="s">
        <v>179</v>
      </c>
      <c r="P81" s="177" t="s">
        <v>179</v>
      </c>
      <c r="Q81" s="93" t="s">
        <v>182</v>
      </c>
    </row>
    <row r="82" spans="2:17" s="79" customFormat="1" ht="25.5" hidden="1">
      <c r="B82" s="143"/>
      <c r="C82" s="418" t="s">
        <v>237</v>
      </c>
      <c r="D82" s="419"/>
      <c r="E82" s="420"/>
      <c r="F82" s="418" t="s">
        <v>306</v>
      </c>
      <c r="G82" s="419"/>
      <c r="H82" s="420"/>
      <c r="I82" s="421" t="s">
        <v>35</v>
      </c>
      <c r="J82" s="419"/>
      <c r="K82" s="420"/>
      <c r="L82" s="418" t="s">
        <v>34</v>
      </c>
      <c r="M82" s="419"/>
      <c r="N82" s="420"/>
      <c r="O82" s="94" t="s">
        <v>235</v>
      </c>
      <c r="P82" s="94" t="s">
        <v>36</v>
      </c>
      <c r="Q82" s="95" t="s">
        <v>37</v>
      </c>
    </row>
    <row r="83" spans="2:17" ht="12.75">
      <c r="B83" s="80" t="s">
        <v>258</v>
      </c>
      <c r="C83" s="219">
        <v>75286</v>
      </c>
      <c r="D83" s="219">
        <v>36376</v>
      </c>
      <c r="E83" s="215">
        <v>0.48317084185638765</v>
      </c>
      <c r="F83" s="219">
        <v>130255</v>
      </c>
      <c r="G83" s="219">
        <v>69108</v>
      </c>
      <c r="H83" s="215">
        <v>0.5305592875513416</v>
      </c>
      <c r="I83" s="219">
        <v>36313</v>
      </c>
      <c r="J83" s="219">
        <v>14079</v>
      </c>
      <c r="K83" s="215">
        <v>0.38771238950238207</v>
      </c>
      <c r="L83" s="219">
        <v>12421</v>
      </c>
      <c r="M83" s="219">
        <v>5958</v>
      </c>
      <c r="N83" s="215">
        <v>0.4796715240318815</v>
      </c>
      <c r="O83" s="219">
        <v>18672</v>
      </c>
      <c r="P83" s="219">
        <v>9559</v>
      </c>
      <c r="Q83" s="219">
        <v>2499</v>
      </c>
    </row>
    <row r="84" spans="2:17" ht="12.75">
      <c r="B84" s="98" t="s">
        <v>195</v>
      </c>
      <c r="C84" s="96">
        <v>33418</v>
      </c>
      <c r="D84" s="96">
        <v>20256</v>
      </c>
      <c r="E84" s="97">
        <v>0.6061404033754264</v>
      </c>
      <c r="F84" s="96">
        <v>62822</v>
      </c>
      <c r="G84" s="96">
        <v>37428</v>
      </c>
      <c r="H84" s="97">
        <v>0.5957785489159848</v>
      </c>
      <c r="I84" s="96">
        <v>14396</v>
      </c>
      <c r="J84" s="96">
        <v>6089</v>
      </c>
      <c r="K84" s="97">
        <v>0.4229647124201167</v>
      </c>
      <c r="L84" s="96">
        <v>7399</v>
      </c>
      <c r="M84" s="96">
        <v>3206</v>
      </c>
      <c r="N84" s="97">
        <v>0.43330179754020814</v>
      </c>
      <c r="O84" s="96">
        <v>7828</v>
      </c>
      <c r="P84" s="96">
        <v>4273</v>
      </c>
      <c r="Q84" s="96">
        <v>976</v>
      </c>
    </row>
    <row r="85" spans="1:17" ht="12.75">
      <c r="A85" s="99"/>
      <c r="B85" s="98" t="s">
        <v>283</v>
      </c>
      <c r="C85" s="96">
        <v>18635</v>
      </c>
      <c r="D85" s="96">
        <v>5716</v>
      </c>
      <c r="E85" s="97">
        <v>0.3067346391199356</v>
      </c>
      <c r="F85" s="96">
        <v>24513</v>
      </c>
      <c r="G85" s="96">
        <v>8862</v>
      </c>
      <c r="H85" s="97">
        <v>0.3615224574715457</v>
      </c>
      <c r="I85" s="96">
        <v>9628</v>
      </c>
      <c r="J85" s="96">
        <v>2919</v>
      </c>
      <c r="K85" s="97">
        <v>0.30317823016202744</v>
      </c>
      <c r="L85" s="96">
        <v>568</v>
      </c>
      <c r="M85" s="96">
        <v>234</v>
      </c>
      <c r="N85" s="97">
        <v>0.4119718309859155</v>
      </c>
      <c r="O85" s="96">
        <v>2262</v>
      </c>
      <c r="P85" s="96">
        <v>1530</v>
      </c>
      <c r="Q85" s="96">
        <v>675</v>
      </c>
    </row>
    <row r="86" spans="2:17" ht="12.75">
      <c r="B86" s="101" t="s">
        <v>288</v>
      </c>
      <c r="C86" s="96">
        <v>22819</v>
      </c>
      <c r="D86" s="96">
        <v>10200</v>
      </c>
      <c r="E86" s="97">
        <v>0.44699592444892416</v>
      </c>
      <c r="F86" s="96">
        <v>41150</v>
      </c>
      <c r="G86" s="96">
        <v>21659</v>
      </c>
      <c r="H86" s="97">
        <v>0.5263426488456865</v>
      </c>
      <c r="I86" s="96">
        <v>12112</v>
      </c>
      <c r="J86" s="96">
        <v>4923</v>
      </c>
      <c r="K86" s="97">
        <v>0.40645640686922063</v>
      </c>
      <c r="L86" s="96">
        <v>4163</v>
      </c>
      <c r="M86" s="96">
        <v>2287</v>
      </c>
      <c r="N86" s="97">
        <v>0.5493634398270478</v>
      </c>
      <c r="O86" s="96">
        <v>8517</v>
      </c>
      <c r="P86" s="96">
        <v>3756</v>
      </c>
      <c r="Q86" s="96">
        <v>848</v>
      </c>
    </row>
    <row r="87" spans="2:17" ht="12.75">
      <c r="B87" s="101" t="s">
        <v>317</v>
      </c>
      <c r="C87" s="96">
        <v>414</v>
      </c>
      <c r="D87" s="96">
        <v>204</v>
      </c>
      <c r="E87" s="97">
        <v>0.4927536231884058</v>
      </c>
      <c r="F87" s="96">
        <v>1770</v>
      </c>
      <c r="G87" s="96">
        <v>1159</v>
      </c>
      <c r="H87" s="97">
        <v>0.6548022598870057</v>
      </c>
      <c r="I87" s="96">
        <v>177</v>
      </c>
      <c r="J87" s="96">
        <v>148</v>
      </c>
      <c r="K87" s="97">
        <v>0.8361581920903954</v>
      </c>
      <c r="L87" s="96">
        <v>291</v>
      </c>
      <c r="M87" s="96">
        <v>231</v>
      </c>
      <c r="N87" s="97">
        <v>0.7938144329896907</v>
      </c>
      <c r="O87" s="96">
        <v>65</v>
      </c>
      <c r="P87" s="102" t="s">
        <v>329</v>
      </c>
      <c r="Q87" s="102" t="s">
        <v>329</v>
      </c>
    </row>
    <row r="88" spans="2:17" ht="15.75" customHeight="1">
      <c r="B88" s="100"/>
      <c r="C88" s="100"/>
      <c r="D88" s="100"/>
      <c r="E88" s="100"/>
      <c r="F88" s="100"/>
      <c r="G88" s="100"/>
      <c r="H88" s="100"/>
      <c r="I88" s="100"/>
      <c r="J88" s="100"/>
      <c r="K88" s="100"/>
      <c r="L88" s="100"/>
      <c r="M88" s="100"/>
      <c r="N88" s="100"/>
      <c r="O88" s="103"/>
      <c r="P88" s="100"/>
      <c r="Q88" s="100"/>
    </row>
    <row r="89" spans="2:10" ht="26.25">
      <c r="B89" s="100"/>
      <c r="C89" s="425" t="s">
        <v>342</v>
      </c>
      <c r="D89" s="425"/>
      <c r="E89" s="425"/>
      <c r="F89" s="425"/>
      <c r="G89" s="425"/>
      <c r="H89" s="425"/>
      <c r="I89" s="425"/>
      <c r="J89" s="425"/>
    </row>
    <row r="90" spans="2:10" ht="12.75">
      <c r="B90" s="100"/>
      <c r="C90" s="422" t="s">
        <v>333</v>
      </c>
      <c r="D90" s="423"/>
      <c r="E90" s="423"/>
      <c r="F90" s="423"/>
      <c r="G90" s="422" t="s">
        <v>349</v>
      </c>
      <c r="H90" s="423"/>
      <c r="I90" s="423"/>
      <c r="J90" s="424"/>
    </row>
    <row r="91" spans="2:10" ht="52.5" customHeight="1">
      <c r="B91" s="100"/>
      <c r="C91" s="177" t="s">
        <v>338</v>
      </c>
      <c r="D91" s="177" t="s">
        <v>339</v>
      </c>
      <c r="E91" s="177" t="s">
        <v>341</v>
      </c>
      <c r="F91" s="177" t="s">
        <v>344</v>
      </c>
      <c r="G91" s="93" t="s">
        <v>338</v>
      </c>
      <c r="H91" s="177" t="s">
        <v>339</v>
      </c>
      <c r="I91" s="177" t="s">
        <v>341</v>
      </c>
      <c r="J91" s="177" t="s">
        <v>344</v>
      </c>
    </row>
    <row r="92" spans="2:10" ht="12.75">
      <c r="B92" s="272" t="s">
        <v>343</v>
      </c>
      <c r="C92" s="290">
        <v>16966</v>
      </c>
      <c r="D92" s="214">
        <v>18335</v>
      </c>
      <c r="E92" s="214">
        <v>-1369</v>
      </c>
      <c r="F92" s="215">
        <v>-0.07466593946004908</v>
      </c>
      <c r="G92" s="290">
        <v>197667</v>
      </c>
      <c r="H92" s="214">
        <v>202382</v>
      </c>
      <c r="I92" s="214">
        <v>-4715</v>
      </c>
      <c r="J92" s="215">
        <v>-0.023297526459863032</v>
      </c>
    </row>
    <row r="93" spans="2:10" ht="12.75">
      <c r="B93" s="273" t="s">
        <v>334</v>
      </c>
      <c r="C93" s="221">
        <v>3805</v>
      </c>
      <c r="D93" s="221">
        <v>4359</v>
      </c>
      <c r="E93" s="221">
        <v>-554</v>
      </c>
      <c r="F93" s="97">
        <v>-0.12709337003899976</v>
      </c>
      <c r="G93" s="221">
        <v>43786</v>
      </c>
      <c r="H93" s="221">
        <v>44615</v>
      </c>
      <c r="I93" s="221">
        <v>-829</v>
      </c>
      <c r="J93" s="97">
        <v>-0.018581194665471253</v>
      </c>
    </row>
    <row r="94" spans="2:10" ht="12.75">
      <c r="B94" s="274" t="s">
        <v>335</v>
      </c>
      <c r="C94" s="221">
        <v>4948</v>
      </c>
      <c r="D94" s="221">
        <v>5231</v>
      </c>
      <c r="E94" s="221">
        <v>-283</v>
      </c>
      <c r="F94" s="97">
        <v>-0.05410055438730644</v>
      </c>
      <c r="G94" s="221">
        <v>46283</v>
      </c>
      <c r="H94" s="221">
        <v>47157</v>
      </c>
      <c r="I94" s="221">
        <v>-874</v>
      </c>
      <c r="J94" s="97">
        <v>-0.018533833789257163</v>
      </c>
    </row>
    <row r="95" spans="2:10" ht="12.75">
      <c r="B95" s="273" t="s">
        <v>336</v>
      </c>
      <c r="C95" s="221">
        <v>3258</v>
      </c>
      <c r="D95" s="221">
        <v>3252</v>
      </c>
      <c r="E95" s="221">
        <v>6</v>
      </c>
      <c r="F95" s="97">
        <v>0.0018450184501845018</v>
      </c>
      <c r="G95" s="221">
        <v>37421</v>
      </c>
      <c r="H95" s="221">
        <v>42478</v>
      </c>
      <c r="I95" s="221">
        <v>-5057</v>
      </c>
      <c r="J95" s="97">
        <v>-0.11904986110457177</v>
      </c>
    </row>
    <row r="96" spans="2:10" ht="12.75">
      <c r="B96" s="275" t="s">
        <v>337</v>
      </c>
      <c r="C96" s="221">
        <v>4955</v>
      </c>
      <c r="D96" s="221">
        <v>5493</v>
      </c>
      <c r="E96" s="221">
        <v>-538</v>
      </c>
      <c r="F96" s="97">
        <v>-0.09794283633715638</v>
      </c>
      <c r="G96" s="221">
        <v>70177</v>
      </c>
      <c r="H96" s="221">
        <v>68132</v>
      </c>
      <c r="I96" s="221">
        <v>2045</v>
      </c>
      <c r="J96" s="97">
        <v>0.030015264486584866</v>
      </c>
    </row>
    <row r="97" spans="2:10" ht="31.5" customHeight="1">
      <c r="B97" s="414" t="s">
        <v>356</v>
      </c>
      <c r="C97" s="415"/>
      <c r="D97" s="415"/>
      <c r="E97" s="416"/>
      <c r="F97" s="416"/>
      <c r="G97" s="416"/>
      <c r="H97" s="416"/>
      <c r="I97" s="416"/>
      <c r="J97" s="417"/>
    </row>
    <row r="99" spans="2:10" ht="30" customHeight="1">
      <c r="B99" s="380"/>
      <c r="C99" s="380"/>
      <c r="D99" s="380"/>
      <c r="E99" s="380"/>
      <c r="F99" s="380"/>
      <c r="G99" s="380"/>
      <c r="H99" s="380"/>
      <c r="I99" s="380"/>
      <c r="J99" s="380"/>
    </row>
    <row r="100" spans="2:4" ht="15">
      <c r="B100" s="277"/>
      <c r="C100" s="278"/>
      <c r="D100" s="279"/>
    </row>
  </sheetData>
  <sheetProtection/>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conditionalFormatting sqref="J82:K82 L79:L82 D82:E82 M42:N43 F79:F82 G82:H82 I44 G79:H80 B79:C87 C44:C77 J79:K80 M79:N80 O79:Q82 D83:Q87 L42:L44 I42:K42 F42:F44 G42:H43 M82:N82 D45:N77 D79:E80 O42:Q77 I79:I82 B10:Q40 B42:B77 C42:E42">
    <cfRule type="expression" priority="1" dxfId="0" stopIfTrue="1">
      <formula>ISERROR(B10)</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xl/worksheets/sheet4.xml><?xml version="1.0" encoding="utf-8"?>
<worksheet xmlns="http://schemas.openxmlformats.org/spreadsheetml/2006/main" xmlns:r="http://schemas.openxmlformats.org/officeDocument/2006/relationships">
  <sheetPr codeName="Sheet1"/>
  <dimension ref="A1:Z99"/>
  <sheetViews>
    <sheetView zoomScale="90" zoomScaleNormal="90" zoomScaleSheetLayoutView="90" zoomScalePageLayoutView="0" workbookViewId="0" topLeftCell="A1">
      <selection activeCell="A1" sqref="A1"/>
    </sheetView>
  </sheetViews>
  <sheetFormatPr defaultColWidth="9.140625" defaultRowHeight="12.75"/>
  <cols>
    <col min="1" max="1" width="16.00390625" style="0" customWidth="1"/>
    <col min="2" max="2" width="10.00390625" style="0" customWidth="1"/>
    <col min="3" max="3" width="11.00390625" style="0" customWidth="1"/>
    <col min="4" max="4" width="11.57421875" style="0" customWidth="1"/>
    <col min="5" max="5" width="10.710937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10" t="s">
        <v>331</v>
      </c>
      <c r="D1" s="210"/>
      <c r="E1" s="210"/>
      <c r="F1" s="210"/>
      <c r="G1" s="210"/>
      <c r="H1" s="210"/>
      <c r="I1" s="210"/>
      <c r="J1" s="210"/>
      <c r="K1" s="210"/>
      <c r="L1" s="210"/>
      <c r="M1" s="210"/>
      <c r="N1" s="210"/>
      <c r="O1" s="210"/>
      <c r="P1" s="210"/>
      <c r="Q1" s="210"/>
    </row>
    <row r="2" spans="2:17" s="3" customFormat="1" ht="15">
      <c r="B2" s="4"/>
      <c r="C2" s="434" t="s">
        <v>172</v>
      </c>
      <c r="D2" s="435"/>
      <c r="E2" s="436"/>
      <c r="F2" s="36"/>
      <c r="G2" s="36"/>
      <c r="H2" s="36"/>
      <c r="I2" s="36"/>
      <c r="J2" s="36"/>
      <c r="K2" s="36"/>
      <c r="L2" s="36"/>
      <c r="M2" s="36"/>
      <c r="N2" s="36"/>
      <c r="O2" s="36"/>
      <c r="P2" s="36"/>
      <c r="Q2" s="36"/>
    </row>
    <row r="3" spans="2:17" s="3" customFormat="1" ht="54" customHeight="1">
      <c r="B3" s="4"/>
      <c r="C3" s="37" t="s">
        <v>179</v>
      </c>
      <c r="D3" s="38" t="s">
        <v>32</v>
      </c>
      <c r="E3" s="39" t="s">
        <v>180</v>
      </c>
      <c r="F3" s="437" t="s">
        <v>261</v>
      </c>
      <c r="G3" s="438"/>
      <c r="H3" s="438"/>
      <c r="I3" s="438"/>
      <c r="J3" s="438"/>
      <c r="K3" s="438"/>
      <c r="L3" s="438"/>
      <c r="M3" s="438"/>
      <c r="N3" s="438"/>
      <c r="O3" s="438"/>
      <c r="P3" s="438"/>
      <c r="Q3" s="44"/>
    </row>
    <row r="4" spans="2:17" s="3" customFormat="1" ht="15">
      <c r="B4" s="40" t="s">
        <v>69</v>
      </c>
      <c r="C4" s="41">
        <f>B11+B76</f>
        <v>918818</v>
      </c>
      <c r="D4" s="42">
        <f>C11+C76</f>
        <v>608058</v>
      </c>
      <c r="E4" s="43">
        <f>D4/C4</f>
        <v>0.6617828557995163</v>
      </c>
      <c r="F4" s="36"/>
      <c r="G4" s="36"/>
      <c r="H4" s="36"/>
      <c r="I4" s="36"/>
      <c r="J4" s="36"/>
      <c r="K4" s="36"/>
      <c r="L4" s="36"/>
      <c r="M4" s="36"/>
      <c r="N4" s="36"/>
      <c r="O4" s="36"/>
      <c r="P4" s="36"/>
      <c r="Q4" s="36"/>
    </row>
    <row r="6" spans="2:16" ht="20.25" customHeight="1">
      <c r="B6" s="440" t="s">
        <v>183</v>
      </c>
      <c r="C6" s="440"/>
      <c r="D6" s="440"/>
      <c r="E6" s="440"/>
      <c r="F6" s="440"/>
      <c r="G6" s="440"/>
      <c r="H6" s="440"/>
      <c r="I6" s="440"/>
      <c r="J6" s="440"/>
      <c r="K6" s="440"/>
      <c r="L6" s="440"/>
      <c r="M6" s="440"/>
      <c r="N6" s="440"/>
      <c r="O6" s="440"/>
      <c r="P6" s="440"/>
    </row>
    <row r="7" spans="1:16" s="3" customFormat="1" ht="15">
      <c r="A7" s="4"/>
      <c r="B7" s="434" t="s">
        <v>172</v>
      </c>
      <c r="C7" s="435"/>
      <c r="D7" s="436"/>
      <c r="E7" s="434" t="s">
        <v>173</v>
      </c>
      <c r="F7" s="435"/>
      <c r="G7" s="436"/>
      <c r="H7" s="434" t="s">
        <v>174</v>
      </c>
      <c r="I7" s="435"/>
      <c r="J7" s="436"/>
      <c r="K7" s="434" t="s">
        <v>175</v>
      </c>
      <c r="L7" s="435"/>
      <c r="M7" s="436"/>
      <c r="N7" s="13" t="s">
        <v>176</v>
      </c>
      <c r="O7" s="11" t="s">
        <v>177</v>
      </c>
      <c r="P7" s="13" t="s">
        <v>178</v>
      </c>
    </row>
    <row r="8" spans="1:16" s="5" customFormat="1" ht="59.25" customHeight="1">
      <c r="A8" s="6"/>
      <c r="B8" s="7" t="s">
        <v>179</v>
      </c>
      <c r="C8" s="8" t="s">
        <v>32</v>
      </c>
      <c r="D8" s="9" t="s">
        <v>33</v>
      </c>
      <c r="E8" s="7" t="s">
        <v>181</v>
      </c>
      <c r="F8" s="8" t="s">
        <v>32</v>
      </c>
      <c r="G8" s="9" t="s">
        <v>33</v>
      </c>
      <c r="H8" s="7" t="s">
        <v>182</v>
      </c>
      <c r="I8" s="8" t="s">
        <v>32</v>
      </c>
      <c r="J8" s="9" t="s">
        <v>33</v>
      </c>
      <c r="K8" s="7" t="s">
        <v>181</v>
      </c>
      <c r="L8" s="8" t="s">
        <v>32</v>
      </c>
      <c r="M8" s="9" t="s">
        <v>33</v>
      </c>
      <c r="N8" s="7" t="s">
        <v>179</v>
      </c>
      <c r="O8" s="8" t="s">
        <v>179</v>
      </c>
      <c r="P8" s="10" t="s">
        <v>182</v>
      </c>
    </row>
    <row r="9" spans="2:16" s="2" customFormat="1" ht="41.25" customHeight="1">
      <c r="B9" s="441" t="s">
        <v>395</v>
      </c>
      <c r="C9" s="442"/>
      <c r="D9" s="443"/>
      <c r="E9" s="441" t="s">
        <v>316</v>
      </c>
      <c r="F9" s="442"/>
      <c r="G9" s="443"/>
      <c r="H9" s="444" t="s">
        <v>398</v>
      </c>
      <c r="I9" s="442"/>
      <c r="J9" s="443"/>
      <c r="K9" s="441" t="s">
        <v>387</v>
      </c>
      <c r="L9" s="442"/>
      <c r="M9" s="443"/>
      <c r="N9" s="12" t="s">
        <v>22</v>
      </c>
      <c r="O9" s="12" t="s">
        <v>259</v>
      </c>
      <c r="P9" s="15" t="s">
        <v>260</v>
      </c>
    </row>
    <row r="10" spans="11:26" ht="13.5" thickBot="1">
      <c r="K10" s="1"/>
      <c r="R10" s="299" t="s">
        <v>423</v>
      </c>
      <c r="S10" s="299"/>
      <c r="T10" s="299"/>
      <c r="U10" s="299"/>
      <c r="V10" s="299"/>
      <c r="W10" s="299"/>
      <c r="X10" s="299"/>
      <c r="Y10" s="299"/>
      <c r="Z10" s="299"/>
    </row>
    <row r="11" spans="1:26" ht="15.75" thickBot="1">
      <c r="A11" s="45" t="s">
        <v>485</v>
      </c>
      <c r="B11" s="47">
        <f>SUM(B12:B70)</f>
        <v>843532</v>
      </c>
      <c r="C11" s="47">
        <f>SUM(C12:C70)</f>
        <v>571682</v>
      </c>
      <c r="D11" s="46">
        <f>C11/B11</f>
        <v>0.6777241408743236</v>
      </c>
      <c r="E11" s="47">
        <f>SUM(E12:E70)</f>
        <v>237222</v>
      </c>
      <c r="F11" s="47">
        <f>SUM(F12:F70)</f>
        <v>128099</v>
      </c>
      <c r="G11" s="46">
        <f>F11/E11</f>
        <v>0.5399962903946515</v>
      </c>
      <c r="H11" s="47">
        <f>SUM(H12:H70)</f>
        <v>42014</v>
      </c>
      <c r="I11" s="47">
        <f>SUM(I12:I70)</f>
        <v>27005</v>
      </c>
      <c r="J11" s="46">
        <f>I11/H11</f>
        <v>0.642761936497358</v>
      </c>
      <c r="K11" s="47">
        <f>SUM(K12:K70)</f>
        <v>166790</v>
      </c>
      <c r="L11" s="47">
        <f>SUM(L12:L70)</f>
        <v>76445</v>
      </c>
      <c r="M11" s="46">
        <f>L11/K11</f>
        <v>0.4583308351819653</v>
      </c>
      <c r="N11" s="47">
        <f>SUM(N12:N70)</f>
        <v>48332</v>
      </c>
      <c r="O11" s="47">
        <f>SUM(O12:O70)</f>
        <v>1363</v>
      </c>
      <c r="P11" s="304">
        <f>SUM(P12:P70)</f>
        <v>253347</v>
      </c>
      <c r="R11" s="300">
        <f>P11+P76</f>
        <v>255846</v>
      </c>
      <c r="S11" s="299"/>
      <c r="T11" s="299"/>
      <c r="U11" s="299"/>
      <c r="V11" s="299"/>
      <c r="W11" s="299"/>
      <c r="X11" s="299"/>
      <c r="Y11" s="299"/>
      <c r="Z11" s="299"/>
    </row>
    <row r="12" spans="1:26" ht="12" customHeight="1">
      <c r="A12" s="324" t="s">
        <v>431</v>
      </c>
      <c r="B12" s="302">
        <f>IF(ISNA(VLOOKUP(A12,Entitlement_Data!A$3:C$64,2,FALSE)),"0",VLOOKUP(A12,Entitlement_Data!A$3:C$64,2,FALSE))</f>
        <v>19230</v>
      </c>
      <c r="C12" s="302">
        <f>IF(ISNA(VLOOKUP(A12,Entitlement_Data!A$3:D$64,3,FALSE)),"0",VLOOKUP(A12,Entitlement_Data!A$3:D$64,3,FALSE))</f>
        <v>15435</v>
      </c>
      <c r="D12" s="25">
        <f aca="true" t="shared" si="0" ref="D12:D56">C12/B12</f>
        <v>0.8026521060842434</v>
      </c>
      <c r="E12" s="354">
        <f>IF(ISNA(VLOOKUP(A12,'Award Adjustment_Data'!A$2:F$68,3,FALSE)),"0",VLOOKUP(A12,'Award Adjustment_Data'!A$2:F$68,3,FALSE))</f>
        <v>4533</v>
      </c>
      <c r="F12" s="354">
        <f>IF(ISNA(VLOOKUP(A12,'Award Adjustment_Data'!A$2:G$68,4,FALSE)),"0",VLOOKUP(A12,'Award Adjustment_Data'!A$2:G$68,4,FALSE))</f>
        <v>3273</v>
      </c>
      <c r="G12" s="25">
        <f aca="true" t="shared" si="1" ref="G12:G70">F12/E12</f>
        <v>0.7220383851753805</v>
      </c>
      <c r="H12" s="1">
        <f>IF(ISNA(VLOOKUP($A12,Program_Review_Data!A2:E66,2,FALSE)),"0",VLOOKUP($A12,Program_Review_Data!A2:E66,2,FALSE))</f>
        <v>480</v>
      </c>
      <c r="I12" s="1">
        <f>IF(ISNA(VLOOKUP($A12,Program_Review_Data!A2:F66,3,FALSE)),"0",VLOOKUP($A12,Program_Review_Data!A2:F66,3,FALSE))</f>
        <v>425</v>
      </c>
      <c r="J12" s="25">
        <f aca="true" t="shared" si="2" ref="J12:J56">I12/H12</f>
        <v>0.8854166666666666</v>
      </c>
      <c r="K12" s="1">
        <f>IF(ISNA(VLOOKUP($A12,Other_Data!A2:E66,2,FALSE)),"0",VLOOKUP($A12,Other_Data!A2:E66,2,FALSE))</f>
        <v>1814</v>
      </c>
      <c r="L12" s="1">
        <f>IF(ISNA(VLOOKUP($A12,Other_Data!A2:E66,3,FALSE)),"0",VLOOKUP($A12,Other_Data!A2:E66,3,FALSE))</f>
        <v>1334</v>
      </c>
      <c r="M12" s="25">
        <f aca="true" t="shared" si="3" ref="M12:M70">L12/K12</f>
        <v>0.7353914002205072</v>
      </c>
      <c r="N12" s="1">
        <f>IF(ISNA(VLOOKUP($A12,Burial_Data!$A$2:$C$65,2,FALSE)),"0",VLOOKUP($A12,Burial_Data!$A$2:$C$65,2,FALSE))</f>
        <v>2</v>
      </c>
      <c r="O12" s="1">
        <f>IF(ISNA(VLOOKUP($A12,Accrued_Data!$A$2:$D$64,3,FALSE)),"0",VLOOKUP($A12,Accrued_Data!$A$2:$D$64,3,FALSE))</f>
        <v>2</v>
      </c>
      <c r="P12" s="303">
        <f>'[1]07-09-12'!J9</f>
        <v>3350</v>
      </c>
      <c r="Q12" s="1"/>
      <c r="R12" s="299" t="s">
        <v>396</v>
      </c>
      <c r="S12" s="299"/>
      <c r="T12" s="299"/>
      <c r="U12" s="299"/>
      <c r="V12" s="299"/>
      <c r="W12" s="299"/>
      <c r="X12" s="299"/>
      <c r="Y12" s="299"/>
      <c r="Z12" s="299"/>
    </row>
    <row r="13" spans="1:17" ht="12" customHeight="1">
      <c r="A13" s="324" t="s">
        <v>433</v>
      </c>
      <c r="B13" s="302">
        <f>IF(ISNA(VLOOKUP(A13,Entitlement_Data!A$3:C$64,2,FALSE)),"0",VLOOKUP(A13,Entitlement_Data!A$3:C$64,2,FALSE))</f>
        <v>10542</v>
      </c>
      <c r="C13" s="302">
        <f>IF(ISNA(VLOOKUP(A13,Entitlement_Data!A$3:D$64,3,FALSE)),"0",VLOOKUP(A13,Entitlement_Data!A$3:D$64,3,FALSE))</f>
        <v>7734</v>
      </c>
      <c r="D13" s="25">
        <f t="shared" si="0"/>
        <v>0.7336368810472396</v>
      </c>
      <c r="E13" s="354">
        <f>IF(ISNA(VLOOKUP(A13,'Award Adjustment_Data'!A$2:F$68,3,FALSE)),"0",VLOOKUP(A13,'Award Adjustment_Data'!A$2:F$68,3,FALSE))</f>
        <v>2870</v>
      </c>
      <c r="F13" s="354">
        <f>IF(ISNA(VLOOKUP(A13,'Award Adjustment_Data'!A$2:G$68,4,FALSE)),"0",VLOOKUP(A13,'Award Adjustment_Data'!A$2:G$68,4,FALSE))</f>
        <v>1367</v>
      </c>
      <c r="G13" s="25">
        <f t="shared" si="1"/>
        <v>0.47630662020905923</v>
      </c>
      <c r="H13" s="1">
        <f>IF(ISNA(VLOOKUP(A13,Program_Review_Data!A3:E67,2,FALSE)),"0",VLOOKUP(A13,Program_Review_Data!A3:E67,2,FALSE))</f>
        <v>696</v>
      </c>
      <c r="I13" s="1">
        <f>IF(ISNA(VLOOKUP($A13,Program_Review_Data!A3:F67,3,FALSE)),"0",VLOOKUP($A13,Program_Review_Data!A3:F67,3,FALSE))</f>
        <v>405</v>
      </c>
      <c r="J13" s="25">
        <f t="shared" si="2"/>
        <v>0.5818965517241379</v>
      </c>
      <c r="K13" s="1">
        <f>IF(ISNA(VLOOKUP($A13,Other_Data!A3:E67,2,FALSE)),"0",VLOOKUP($A13,Other_Data!A3:E67,2,FALSE))</f>
        <v>945</v>
      </c>
      <c r="L13" s="1">
        <f>IF(ISNA(VLOOKUP($A13,Other_Data!A3:E67,3,FALSE)),"0",VLOOKUP($A13,Other_Data!A3:E67,3,FALSE))</f>
        <v>740</v>
      </c>
      <c r="M13" s="25">
        <f t="shared" si="3"/>
        <v>0.783068783068783</v>
      </c>
      <c r="N13" s="1">
        <f>IF(ISNA(VLOOKUP($A13,Burial_Data!$A$2:$C$65,2,FALSE)),"0",VLOOKUP($A13,Burial_Data!$A$2:$C$65,2,FALSE))</f>
        <v>0</v>
      </c>
      <c r="O13" s="354">
        <f>IF(ISNA(VLOOKUP($A13,Accrued_Data!$A$2:$D$64,3,FALSE)),"0",VLOOKUP($A13,Accrued_Data!$A$2:$D$64,3,FALSE))</f>
        <v>1</v>
      </c>
      <c r="P13" s="303">
        <f>'[1]07-09-12'!J10</f>
        <v>4191</v>
      </c>
      <c r="Q13" s="1"/>
    </row>
    <row r="14" spans="1:17" ht="12" customHeight="1">
      <c r="A14" s="324" t="s">
        <v>334</v>
      </c>
      <c r="B14" s="302">
        <f>IF(ISNA(VLOOKUP(A14,Entitlement_Data!A$3:C$64,2,FALSE)),"0",VLOOKUP(A14,Entitlement_Data!A$3:C$64,2,FALSE))</f>
        <v>7795</v>
      </c>
      <c r="C14" s="302">
        <f>IF(ISNA(VLOOKUP(A14,Entitlement_Data!A$3:D$64,3,FALSE)),"0",VLOOKUP(A14,Entitlement_Data!A$3:D$64,3,FALSE))</f>
        <v>4695</v>
      </c>
      <c r="D14" s="25">
        <f t="shared" si="0"/>
        <v>0.6023091725465042</v>
      </c>
      <c r="E14" s="354">
        <f>IF(ISNA(VLOOKUP(A14,'Award Adjustment_Data'!A$2:F$68,3,FALSE)),"0",VLOOKUP(A14,'Award Adjustment_Data'!A$2:F$68,3,FALSE))</f>
        <v>3316</v>
      </c>
      <c r="F14" s="354">
        <f>IF(ISNA(VLOOKUP(A14,'Award Adjustment_Data'!A$2:G$68,4,FALSE)),"0",VLOOKUP(A14,'Award Adjustment_Data'!A$2:G$68,4,FALSE))</f>
        <v>1631</v>
      </c>
      <c r="G14" s="25">
        <f t="shared" si="1"/>
        <v>0.49185765983112184</v>
      </c>
      <c r="H14" s="1">
        <f>IF(ISNA(VLOOKUP(A14,Program_Review_Data!A4:E68,2,FALSE)),"0",VLOOKUP(A14,Program_Review_Data!A4:E68,2,FALSE))</f>
        <v>224</v>
      </c>
      <c r="I14" s="1">
        <f>IF(ISNA(VLOOKUP($A14,Program_Review_Data!A4:F68,3,FALSE)),"0",VLOOKUP($A14,Program_Review_Data!A4:F68,3,FALSE))</f>
        <v>159</v>
      </c>
      <c r="J14" s="25">
        <f t="shared" si="2"/>
        <v>0.7098214285714286</v>
      </c>
      <c r="K14" s="1">
        <f>IF(ISNA(VLOOKUP($A14,Other_Data!A4:E68,2,FALSE)),"0",VLOOKUP($A14,Other_Data!A4:E68,2,FALSE))</f>
        <v>787</v>
      </c>
      <c r="L14" s="1">
        <f>IF(ISNA(VLOOKUP($A14,Other_Data!A4:E68,3,FALSE)),"0",VLOOKUP($A14,Other_Data!A4:E68,3,FALSE))</f>
        <v>502</v>
      </c>
      <c r="M14" s="25">
        <f t="shared" si="3"/>
        <v>0.6378653113087674</v>
      </c>
      <c r="N14" s="1">
        <f>IF(ISNA(VLOOKUP($A14,Burial_Data!$A$2:$C$65,2,FALSE)),"0",VLOOKUP($A14,Burial_Data!$A$2:$C$65,2,FALSE))</f>
        <v>0</v>
      </c>
      <c r="O14" s="1">
        <f>IF(ISNA(VLOOKUP($A14,Accrued_Data!$A$2:$D$64,3,FALSE)),"0",VLOOKUP($A14,Accrued_Data!$A$2:$D$64,3,FALSE))</f>
        <v>2</v>
      </c>
      <c r="P14" s="303">
        <f>'[1]07-09-12'!J11</f>
        <v>911</v>
      </c>
      <c r="Q14" s="1"/>
    </row>
    <row r="15" spans="1:17" ht="12" customHeight="1">
      <c r="A15" s="324" t="s">
        <v>436</v>
      </c>
      <c r="B15" s="302">
        <f>IF(ISNA(VLOOKUP(A15,Entitlement_Data!A$3:C$64,2,FALSE)),"0",VLOOKUP(A15,Entitlement_Data!A$3:C$64,2,FALSE))</f>
        <v>26128</v>
      </c>
      <c r="C15" s="302">
        <f>IF(ISNA(VLOOKUP(A15,Entitlement_Data!A$3:D$64,3,FALSE)),"0",VLOOKUP(A15,Entitlement_Data!A$3:D$64,3,FALSE))</f>
        <v>18742</v>
      </c>
      <c r="D15" s="25">
        <f t="shared" si="0"/>
        <v>0.7173147581139008</v>
      </c>
      <c r="E15" s="354">
        <f>IF(ISNA(VLOOKUP(A15,'Award Adjustment_Data'!A$2:F$68,3,FALSE)),"0",VLOOKUP(A15,'Award Adjustment_Data'!A$2:F$68,3,FALSE))</f>
        <v>5026</v>
      </c>
      <c r="F15" s="354">
        <f>IF(ISNA(VLOOKUP(A15,'Award Adjustment_Data'!A$2:G$68,4,FALSE)),"0",VLOOKUP(A15,'Award Adjustment_Data'!A$2:G$68,4,FALSE))</f>
        <v>2347</v>
      </c>
      <c r="G15" s="25">
        <f t="shared" si="1"/>
        <v>0.4669717469160366</v>
      </c>
      <c r="H15" s="1">
        <f>IF(ISNA(VLOOKUP(A15,Program_Review_Data!A5:E69,2,FALSE)),"0",VLOOKUP(A15,Program_Review_Data!A5:E69,2,FALSE))</f>
        <v>1252</v>
      </c>
      <c r="I15" s="1">
        <f>IF(ISNA(VLOOKUP($A15,Program_Review_Data!A5:F69,3,FALSE)),"0",VLOOKUP($A15,Program_Review_Data!A5:F69,3,FALSE))</f>
        <v>871</v>
      </c>
      <c r="J15" s="25">
        <f t="shared" si="2"/>
        <v>0.6956869009584664</v>
      </c>
      <c r="K15" s="1">
        <f>IF(ISNA(VLOOKUP($A15,Other_Data!A5:E69,2,FALSE)),"0",VLOOKUP($A15,Other_Data!A5:E69,2,FALSE))</f>
        <v>1985</v>
      </c>
      <c r="L15" s="1">
        <f>IF(ISNA(VLOOKUP($A15,Other_Data!A5:E69,3,FALSE)),"0",VLOOKUP($A15,Other_Data!A5:E69,3,FALSE))</f>
        <v>1458</v>
      </c>
      <c r="M15" s="25">
        <f t="shared" si="3"/>
        <v>0.7345088161209068</v>
      </c>
      <c r="N15" s="1">
        <f>IF(ISNA(VLOOKUP($A15,Burial_Data!$A$2:$C$65,2,FALSE)),"0",VLOOKUP($A15,Burial_Data!$A$2:$C$65,2,FALSE))</f>
        <v>12</v>
      </c>
      <c r="O15" s="1">
        <f>IF(ISNA(VLOOKUP($A15,Accrued_Data!$A$2:$D$64,3,FALSE)),"0",VLOOKUP($A15,Accrued_Data!$A$2:$D$64,3,FALSE))</f>
        <v>134</v>
      </c>
      <c r="P15" s="303">
        <f>'[1]07-09-12'!J12</f>
        <v>7296</v>
      </c>
      <c r="Q15" s="1"/>
    </row>
    <row r="16" spans="1:17" ht="12" customHeight="1">
      <c r="A16" s="324" t="s">
        <v>440</v>
      </c>
      <c r="B16" s="302">
        <f>IF(ISNA(VLOOKUP(A16,Entitlement_Data!A$3:C$64,2,FALSE)),"0",VLOOKUP(A16,Entitlement_Data!A$3:C$64,2,FALSE))</f>
        <v>17984</v>
      </c>
      <c r="C16" s="302">
        <f>IF(ISNA(VLOOKUP(A16,Entitlement_Data!A$3:D$64,3,FALSE)),"0",VLOOKUP(A16,Entitlement_Data!A$3:D$64,3,FALSE))</f>
        <v>11296</v>
      </c>
      <c r="D16" s="25">
        <f t="shared" si="0"/>
        <v>0.6281138790035588</v>
      </c>
      <c r="E16" s="354">
        <f>IF(ISNA(VLOOKUP(A16,'Award Adjustment_Data'!A$2:F$68,3,FALSE)),"0",VLOOKUP(A16,'Award Adjustment_Data'!A$2:F$68,3,FALSE))</f>
        <v>5945</v>
      </c>
      <c r="F16" s="354">
        <f>IF(ISNA(VLOOKUP(A16,'Award Adjustment_Data'!A$2:G$68,4,FALSE)),"0",VLOOKUP(A16,'Award Adjustment_Data'!A$2:G$68,4,FALSE))</f>
        <v>2631</v>
      </c>
      <c r="G16" s="25">
        <f t="shared" si="1"/>
        <v>0.4425567703952902</v>
      </c>
      <c r="H16" s="1">
        <f>IF(ISNA(VLOOKUP(A16,Program_Review_Data!A6:E70,2,FALSE)),"0",VLOOKUP(A16,Program_Review_Data!A6:E70,2,FALSE))</f>
        <v>645</v>
      </c>
      <c r="I16" s="1">
        <f>IF(ISNA(VLOOKUP($A16,Program_Review_Data!A6:F70,3,FALSE)),"0",VLOOKUP($A16,Program_Review_Data!A6:F70,3,FALSE))</f>
        <v>262</v>
      </c>
      <c r="J16" s="25">
        <f t="shared" si="2"/>
        <v>0.4062015503875969</v>
      </c>
      <c r="K16" s="1">
        <f>IF(ISNA(VLOOKUP($A16,Other_Data!A6:E70,2,FALSE)),"0",VLOOKUP($A16,Other_Data!A6:E70,2,FALSE))</f>
        <v>1880</v>
      </c>
      <c r="L16" s="1">
        <f>IF(ISNA(VLOOKUP($A16,Other_Data!A6:E70,3,FALSE)),"0",VLOOKUP($A16,Other_Data!A6:E70,3,FALSE))</f>
        <v>1643</v>
      </c>
      <c r="M16" s="25">
        <f t="shared" si="3"/>
        <v>0.8739361702127659</v>
      </c>
      <c r="N16" s="1">
        <f>IF(ISNA(VLOOKUP($A16,Burial_Data!$A$2:$C$65,2,FALSE)),"0",VLOOKUP($A16,Burial_Data!$A$2:$C$65,2,FALSE))</f>
        <v>3</v>
      </c>
      <c r="O16" s="1">
        <f>IF(ISNA(VLOOKUP($A16,Accrued_Data!$A$2:$D$64,3,FALSE)),"0",VLOOKUP($A16,Accrued_Data!$A$2:$D$64,3,FALSE))</f>
        <v>39</v>
      </c>
      <c r="P16" s="303">
        <f>'[1]07-09-12'!J13</f>
        <v>5897</v>
      </c>
      <c r="Q16" s="1"/>
    </row>
    <row r="17" spans="1:17" ht="12" customHeight="1">
      <c r="A17" s="324" t="s">
        <v>443</v>
      </c>
      <c r="B17" s="302">
        <f>IF(ISNA(VLOOKUP(A17,Entitlement_Data!A$3:C$64,2,FALSE)),"0",VLOOKUP(A17,Entitlement_Data!A$3:C$64,2,FALSE))</f>
        <v>3169</v>
      </c>
      <c r="C17" s="302">
        <f>IF(ISNA(VLOOKUP(A17,Entitlement_Data!A$3:D$64,3,FALSE)),"0",VLOOKUP(A17,Entitlement_Data!A$3:D$64,3,FALSE))</f>
        <v>1392</v>
      </c>
      <c r="D17" s="25">
        <f t="shared" si="0"/>
        <v>0.43925528557904703</v>
      </c>
      <c r="E17" s="354">
        <f>IF(ISNA(VLOOKUP(A17,'Award Adjustment_Data'!A$2:F$68,3,FALSE)),"0",VLOOKUP(A17,'Award Adjustment_Data'!A$2:F$68,3,FALSE))</f>
        <v>1049</v>
      </c>
      <c r="F17" s="354">
        <f>IF(ISNA(VLOOKUP(A17,'Award Adjustment_Data'!A$2:G$68,4,FALSE)),"0",VLOOKUP(A17,'Award Adjustment_Data'!A$2:G$68,4,FALSE))</f>
        <v>193</v>
      </c>
      <c r="G17" s="25">
        <f t="shared" si="1"/>
        <v>0.18398474737845566</v>
      </c>
      <c r="H17" s="1">
        <f>IF(ISNA(VLOOKUP(A17,Program_Review_Data!A7:E71,2,FALSE)),"0",VLOOKUP(A17,Program_Review_Data!A7:E71,2,FALSE))</f>
        <v>38</v>
      </c>
      <c r="I17" s="1">
        <f>IF(ISNA(VLOOKUP($A17,Program_Review_Data!A7:F71,3,FALSE)),"0",VLOOKUP($A17,Program_Review_Data!A7:F71,3,FALSE))</f>
        <v>10</v>
      </c>
      <c r="J17" s="25">
        <f t="shared" si="2"/>
        <v>0.2631578947368421</v>
      </c>
      <c r="K17" s="1">
        <f>IF(ISNA(VLOOKUP($A17,Other_Data!A7:E71,2,FALSE)),"0",VLOOKUP($A17,Other_Data!A7:E71,2,FALSE))</f>
        <v>288</v>
      </c>
      <c r="L17" s="1">
        <f>IF(ISNA(VLOOKUP($A17,Other_Data!A7:E71,3,FALSE)),"0",VLOOKUP($A17,Other_Data!A7:E71,3,FALSE))</f>
        <v>136</v>
      </c>
      <c r="M17" s="25">
        <f t="shared" si="3"/>
        <v>0.4722222222222222</v>
      </c>
      <c r="N17" s="1">
        <f>IF(ISNA(VLOOKUP($A17,Burial_Data!$A$2:$C$65,2,FALSE)),"0",VLOOKUP($A17,Burial_Data!$A$2:$C$65,2,FALSE))</f>
        <v>0</v>
      </c>
      <c r="O17" s="1" t="str">
        <f>IF(ISNA(VLOOKUP($A17,Accrued_Data!$A$2:$D$64,3,FALSE)),"0",VLOOKUP($A17,Accrued_Data!$A$2:$D$64,3,FALSE))</f>
        <v>0</v>
      </c>
      <c r="P17" s="303">
        <f>'[1]07-09-12'!J14</f>
        <v>865</v>
      </c>
      <c r="Q17" s="1"/>
    </row>
    <row r="18" spans="1:17" ht="12" customHeight="1">
      <c r="A18" t="s">
        <v>447</v>
      </c>
      <c r="B18" s="302">
        <f>IF(ISNA(VLOOKUP(A18,Entitlement_Data!A$3:C$64,2,FALSE)),"0",VLOOKUP(A18,Entitlement_Data!A$3:C$64,2,FALSE))</f>
        <v>20520</v>
      </c>
      <c r="C18" s="302">
        <f>IF(ISNA(VLOOKUP(A18,Entitlement_Data!A$3:D$64,3,FALSE)),"0",VLOOKUP(A18,Entitlement_Data!A$3:D$64,3,FALSE))</f>
        <v>16507</v>
      </c>
      <c r="D18" s="25">
        <f t="shared" si="0"/>
        <v>0.8044346978557505</v>
      </c>
      <c r="E18" s="354">
        <f>IF(ISNA(VLOOKUP(A18,'Award Adjustment_Data'!A$2:F$68,3,FALSE)),"0",VLOOKUP(A18,'Award Adjustment_Data'!A$2:F$68,3,FALSE))</f>
        <v>4878</v>
      </c>
      <c r="F18" s="354">
        <f>IF(ISNA(VLOOKUP(A18,'Award Adjustment_Data'!A$2:G$68,4,FALSE)),"0",VLOOKUP(A18,'Award Adjustment_Data'!A$2:G$68,4,FALSE))</f>
        <v>3355</v>
      </c>
      <c r="G18" s="25">
        <f t="shared" si="1"/>
        <v>0.6877818778187782</v>
      </c>
      <c r="H18" s="1">
        <f>IF(ISNA(VLOOKUP(A18,Program_Review_Data!A8:E72,2,FALSE)),"0",VLOOKUP(A18,Program_Review_Data!A8:E72,2,FALSE))</f>
        <v>443</v>
      </c>
      <c r="I18" s="1">
        <f>IF(ISNA(VLOOKUP($A18,Program_Review_Data!A8:F72,3,FALSE)),"0",VLOOKUP($A18,Program_Review_Data!A8:F72,3,FALSE))</f>
        <v>321</v>
      </c>
      <c r="J18" s="25">
        <f t="shared" si="2"/>
        <v>0.7246049661399548</v>
      </c>
      <c r="K18" s="1">
        <f>IF(ISNA(VLOOKUP($A18,Other_Data!A8:E72,2,FALSE)),"0",VLOOKUP($A18,Other_Data!A8:E72,2,FALSE))</f>
        <v>2474</v>
      </c>
      <c r="L18" s="1">
        <f>IF(ISNA(VLOOKUP($A18,Other_Data!A8:E72,3,FALSE)),"0",VLOOKUP($A18,Other_Data!A8:E72,3,FALSE))</f>
        <v>1841</v>
      </c>
      <c r="M18" s="25">
        <f t="shared" si="3"/>
        <v>0.7441390460792239</v>
      </c>
      <c r="N18" s="1">
        <f>IF(ISNA(VLOOKUP($A18,Burial_Data!$A$2:$C$65,2,FALSE)),"0",VLOOKUP($A18,Burial_Data!$A$2:$C$65,2,FALSE))</f>
        <v>4</v>
      </c>
      <c r="O18" s="1">
        <f>IF(ISNA(VLOOKUP($A18,Accrued_Data!$A$2:$D$64,3,FALSE)),"0",VLOOKUP($A18,Accrued_Data!$A$2:$D$64,3,FALSE))</f>
        <v>56</v>
      </c>
      <c r="P18" s="303">
        <f>'[1]07-09-12'!J15</f>
        <v>4479</v>
      </c>
      <c r="Q18" s="1"/>
    </row>
    <row r="19" spans="1:17" ht="12" customHeight="1">
      <c r="A19" t="s">
        <v>453</v>
      </c>
      <c r="B19" s="302">
        <f>IF(ISNA(VLOOKUP(A19,Entitlement_Data!A$3:C$64,2,FALSE)),"0",VLOOKUP(A19,Entitlement_Data!A$3:C$64,2,FALSE))</f>
        <v>2397</v>
      </c>
      <c r="C19" s="302">
        <f>IF(ISNA(VLOOKUP(A19,Entitlement_Data!A$3:D$64,3,FALSE)),"0",VLOOKUP(A19,Entitlement_Data!A$3:D$64,3,FALSE))</f>
        <v>1509</v>
      </c>
      <c r="D19" s="25">
        <f t="shared" si="0"/>
        <v>0.6295369211514393</v>
      </c>
      <c r="E19" s="354">
        <f>IF(ISNA(VLOOKUP(A19,'Award Adjustment_Data'!A$2:F$68,3,FALSE)),"0",VLOOKUP(A19,'Award Adjustment_Data'!A$2:F$68,3,FALSE))</f>
        <v>887</v>
      </c>
      <c r="F19" s="354">
        <f>IF(ISNA(VLOOKUP(A19,'Award Adjustment_Data'!A$2:G$68,4,FALSE)),"0",VLOOKUP(A19,'Award Adjustment_Data'!A$2:G$68,4,FALSE))</f>
        <v>461</v>
      </c>
      <c r="G19" s="25">
        <f t="shared" si="1"/>
        <v>0.5197294250281849</v>
      </c>
      <c r="H19" s="1">
        <f>IF(ISNA(VLOOKUP(A19,Program_Review_Data!A9:E73,2,FALSE)),"0",VLOOKUP(A19,Program_Review_Data!A9:E73,2,FALSE))</f>
        <v>84</v>
      </c>
      <c r="I19" s="1">
        <f>IF(ISNA(VLOOKUP($A19,Program_Review_Data!A9:F73,3,FALSE)),"0",VLOOKUP($A19,Program_Review_Data!A9:F73,3,FALSE))</f>
        <v>51</v>
      </c>
      <c r="J19" s="25">
        <f t="shared" si="2"/>
        <v>0.6071428571428571</v>
      </c>
      <c r="K19" s="1">
        <f>IF(ISNA(VLOOKUP($A19,Other_Data!A9:E73,2,FALSE)),"0",VLOOKUP($A19,Other_Data!A9:E73,2,FALSE))</f>
        <v>163</v>
      </c>
      <c r="L19" s="1">
        <f>IF(ISNA(VLOOKUP($A19,Other_Data!A9:E73,3,FALSE)),"0",VLOOKUP($A19,Other_Data!A9:E73,3,FALSE))</f>
        <v>124</v>
      </c>
      <c r="M19" s="25">
        <f t="shared" si="3"/>
        <v>0.7607361963190185</v>
      </c>
      <c r="N19" s="1">
        <f>IF(ISNA(VLOOKUP($A19,Burial_Data!$A$2:$C$65,2,FALSE)),"0",VLOOKUP($A19,Burial_Data!$A$2:$C$65,2,FALSE))</f>
        <v>0</v>
      </c>
      <c r="O19" s="354" t="str">
        <f>IF(ISNA(VLOOKUP($A19,Accrued_Data!$A$2:$D$64,3,FALSE)),"0",VLOOKUP($A19,Accrued_Data!$A$2:$D$64,3,FALSE))</f>
        <v>0</v>
      </c>
      <c r="P19" s="303">
        <f>'[1]07-09-12'!J16</f>
        <v>816</v>
      </c>
      <c r="Q19" s="1"/>
    </row>
    <row r="20" spans="1:17" ht="12" customHeight="1">
      <c r="A20" t="s">
        <v>459</v>
      </c>
      <c r="B20" s="302">
        <f>IF(ISNA(VLOOKUP(A20,Entitlement_Data!A$3:C$64,2,FALSE)),"0",VLOOKUP(A20,Entitlement_Data!A$3:C$64,2,FALSE))</f>
        <v>15553</v>
      </c>
      <c r="C20" s="302">
        <f>IF(ISNA(VLOOKUP(A20,Entitlement_Data!A$3:D$64,3,FALSE)),"0",VLOOKUP(A20,Entitlement_Data!A$3:D$64,3,FALSE))</f>
        <v>12121</v>
      </c>
      <c r="D20" s="25">
        <f t="shared" si="0"/>
        <v>0.779335176493281</v>
      </c>
      <c r="E20" s="354">
        <f>IF(ISNA(VLOOKUP(A20,'Award Adjustment_Data'!A$2:F$68,3,FALSE)),"0",VLOOKUP(A20,'Award Adjustment_Data'!A$2:F$68,3,FALSE))</f>
        <v>4307</v>
      </c>
      <c r="F20" s="354">
        <f>IF(ISNA(VLOOKUP(A20,'Award Adjustment_Data'!A$2:G$68,4,FALSE)),"0",VLOOKUP(A20,'Award Adjustment_Data'!A$2:G$68,4,FALSE))</f>
        <v>2199</v>
      </c>
      <c r="G20" s="25">
        <f t="shared" si="1"/>
        <v>0.5105641978175064</v>
      </c>
      <c r="H20" s="1">
        <f>IF(ISNA(VLOOKUP(A20,Program_Review_Data!A10:E74,2,FALSE)),"0",VLOOKUP(A20,Program_Review_Data!A10:E74,2,FALSE))</f>
        <v>177</v>
      </c>
      <c r="I20" s="1">
        <f>IF(ISNA(VLOOKUP($A20,Program_Review_Data!A10:F74,3,FALSE)),"0",VLOOKUP($A20,Program_Review_Data!A10:F74,3,FALSE))</f>
        <v>81</v>
      </c>
      <c r="J20" s="25">
        <f t="shared" si="2"/>
        <v>0.4576271186440678</v>
      </c>
      <c r="K20" s="1">
        <f>IF(ISNA(VLOOKUP($A20,Other_Data!A10:E74,2,FALSE)),"0",VLOOKUP($A20,Other_Data!A10:E74,2,FALSE))</f>
        <v>1290</v>
      </c>
      <c r="L20" s="1">
        <f>IF(ISNA(VLOOKUP($A20,Other_Data!A10:E74,3,FALSE)),"0",VLOOKUP($A20,Other_Data!A10:E74,3,FALSE))</f>
        <v>980</v>
      </c>
      <c r="M20" s="25">
        <f t="shared" si="3"/>
        <v>0.7596899224806202</v>
      </c>
      <c r="N20" s="1">
        <f>IF(ISNA(VLOOKUP($A20,Burial_Data!$A$2:$C$65,2,FALSE)),"0",VLOOKUP($A20,Burial_Data!$A$2:$C$65,2,FALSE))</f>
        <v>3</v>
      </c>
      <c r="O20" s="354">
        <f>IF(ISNA(VLOOKUP($A20,Accrued_Data!$A$2:$D$64,3,FALSE)),"0",VLOOKUP($A20,Accrued_Data!$A$2:$D$64,3,FALSE))</f>
        <v>4</v>
      </c>
      <c r="P20" s="303">
        <f>'[1]07-09-12'!J17</f>
        <v>4220</v>
      </c>
      <c r="Q20" s="268"/>
    </row>
    <row r="21" spans="1:17" ht="12" customHeight="1">
      <c r="A21" t="s">
        <v>460</v>
      </c>
      <c r="B21" s="302">
        <f>IF(ISNA(VLOOKUP(A21,Entitlement_Data!A$3:C$64,2,FALSE)),"0",VLOOKUP(A21,Entitlement_Data!A$3:C$64,2,FALSE))</f>
        <v>4639</v>
      </c>
      <c r="C21" s="302">
        <f>IF(ISNA(VLOOKUP(A21,Entitlement_Data!A$3:D$64,3,FALSE)),"0",VLOOKUP(A21,Entitlement_Data!A$3:D$64,3,FALSE))</f>
        <v>2467</v>
      </c>
      <c r="D21" s="25">
        <f t="shared" si="0"/>
        <v>0.5317956456132787</v>
      </c>
      <c r="E21" s="354">
        <f>IF(ISNA(VLOOKUP(A21,'Award Adjustment_Data'!A$2:F$68,3,FALSE)),"0",VLOOKUP(A21,'Award Adjustment_Data'!A$2:F$68,3,FALSE))</f>
        <v>1697</v>
      </c>
      <c r="F21" s="354">
        <f>IF(ISNA(VLOOKUP(A21,'Award Adjustment_Data'!A$2:G$68,4,FALSE)),"0",VLOOKUP(A21,'Award Adjustment_Data'!A$2:G$68,4,FALSE))</f>
        <v>871</v>
      </c>
      <c r="G21" s="25">
        <f t="shared" si="1"/>
        <v>0.5132586918090748</v>
      </c>
      <c r="H21" s="1">
        <f>IF(ISNA(VLOOKUP(A21,Program_Review_Data!A11:E75,2,FALSE)),"0",VLOOKUP(A21,Program_Review_Data!A11:E75,2,FALSE))</f>
        <v>80</v>
      </c>
      <c r="I21" s="1">
        <f>IF(ISNA(VLOOKUP($A21,Program_Review_Data!A11:F75,3,FALSE)),"0",VLOOKUP($A21,Program_Review_Data!A11:F75,3,FALSE))</f>
        <v>73</v>
      </c>
      <c r="J21" s="25">
        <f t="shared" si="2"/>
        <v>0.9125</v>
      </c>
      <c r="K21" s="1">
        <f>IF(ISNA(VLOOKUP($A21,Other_Data!A11:E75,2,FALSE)),"0",VLOOKUP($A21,Other_Data!A11:E75,2,FALSE))</f>
        <v>506</v>
      </c>
      <c r="L21" s="1">
        <f>IF(ISNA(VLOOKUP($A21,Other_Data!A11:E75,3,FALSE)),"0",VLOOKUP($A21,Other_Data!A11:E75,3,FALSE))</f>
        <v>249</v>
      </c>
      <c r="M21" s="25">
        <f t="shared" si="3"/>
        <v>0.49209486166007904</v>
      </c>
      <c r="N21" s="1">
        <f>IF(ISNA(VLOOKUP($A21,Burial_Data!$A$2:$C$65,2,FALSE)),"0",VLOOKUP($A21,Burial_Data!$A$2:$C$65,2,FALSE))</f>
        <v>4</v>
      </c>
      <c r="O21" s="1">
        <f>IF(ISNA(VLOOKUP($A21,Accrued_Data!$A$2:$D$64,3,FALSE)),"0",VLOOKUP($A21,Accrued_Data!$A$2:$D$64,3,FALSE))</f>
        <v>1</v>
      </c>
      <c r="P21" s="303">
        <f>'[1]07-09-12'!J18</f>
        <v>2163</v>
      </c>
      <c r="Q21" s="268"/>
    </row>
    <row r="22" spans="1:17" ht="12" customHeight="1">
      <c r="A22" s="325" t="s">
        <v>462</v>
      </c>
      <c r="B22" s="329">
        <f>IF(ISNA(VLOOKUP(A22,Entitlement_Data!A$3:C$64,2,FALSE)),"0",VLOOKUP(A22,Entitlement_Data!A$3:C$64,2,FALSE))</f>
        <v>23761</v>
      </c>
      <c r="C22" s="329">
        <f>IF(ISNA(VLOOKUP(A22,Entitlement_Data!A$3:D$64,3,FALSE)),"0",VLOOKUP(A22,Entitlement_Data!A$3:D$64,3,FALSE))</f>
        <v>14673</v>
      </c>
      <c r="D22" s="34">
        <f t="shared" si="0"/>
        <v>0.6175245149614915</v>
      </c>
      <c r="E22" s="329">
        <f>Award_Formulas!L2-Award_Formulas!O2</f>
        <v>6111</v>
      </c>
      <c r="F22" s="35">
        <f>Award_Formulas!L5-Award_Formulas!R2</f>
        <v>3958</v>
      </c>
      <c r="G22" s="34">
        <f t="shared" si="1"/>
        <v>0.6476845033546065</v>
      </c>
      <c r="H22" s="35">
        <f>IF(ISNA(VLOOKUP(A22,Program_Review_Data!A12:E76,2,FALSE)),"0",VLOOKUP(A22,Program_Review_Data!A12:E76,2,FALSE))</f>
        <v>4292</v>
      </c>
      <c r="I22" s="35">
        <f>IF(ISNA(VLOOKUP($A22,Program_Review_Data!A12:F76,3,FALSE)),"0",VLOOKUP($A22,Program_Review_Data!A12:F76,3,FALSE))</f>
        <v>2218</v>
      </c>
      <c r="J22" s="34">
        <f t="shared" si="2"/>
        <v>0.516775396085741</v>
      </c>
      <c r="K22" s="35">
        <f>IF(ISNA(VLOOKUP($A22,Other_Data!A12:E76,2,FALSE)),"0",VLOOKUP($A22,Other_Data!A12:E76,2,FALSE))</f>
        <v>3199</v>
      </c>
      <c r="L22" s="35">
        <f>IF(ISNA(VLOOKUP($A22,Other_Data!A12:E76,3,FALSE)),"0",VLOOKUP($A22,Other_Data!A12:E76,3,FALSE))</f>
        <v>2265</v>
      </c>
      <c r="M22" s="34">
        <f t="shared" si="3"/>
        <v>0.708033760550172</v>
      </c>
      <c r="N22" s="35">
        <f>IF(ISNA(VLOOKUP($A22,Burial_Data!$A$2:$C$65,2,FALSE)),"0",VLOOKUP($A22,Burial_Data!$A$2:$C$65,2,FALSE))</f>
        <v>17869</v>
      </c>
      <c r="O22" s="171" t="s">
        <v>3</v>
      </c>
      <c r="P22" s="308">
        <f>'[1]07-09-12'!J20</f>
        <v>3467</v>
      </c>
      <c r="Q22" s="302"/>
    </row>
    <row r="23" spans="1:17" ht="12" customHeight="1">
      <c r="A23" t="s">
        <v>464</v>
      </c>
      <c r="B23" s="302">
        <f>IF(ISNA(VLOOKUP(A23,Entitlement_Data!A$3:C$64,2,FALSE)),"0",VLOOKUP(A23,Entitlement_Data!A$3:C$64,2,FALSE))</f>
        <v>11091</v>
      </c>
      <c r="C23" s="302">
        <f>IF(ISNA(VLOOKUP(A23,Entitlement_Data!A$3:D$64,3,FALSE)),"0",VLOOKUP(A23,Entitlement_Data!A$3:D$64,3,FALSE))</f>
        <v>7923</v>
      </c>
      <c r="D23" s="25">
        <f t="shared" si="0"/>
        <v>0.7143629970246146</v>
      </c>
      <c r="E23" s="354">
        <f>IF(ISNA(VLOOKUP(A23,'Award Adjustment_Data'!A$2:F$68,3,FALSE)),"0",VLOOKUP(A23,'Award Adjustment_Data'!A$2:F$68,3,FALSE))</f>
        <v>4210</v>
      </c>
      <c r="F23" s="354">
        <f>IF(ISNA(VLOOKUP(A23,'Award Adjustment_Data'!A$2:G$68,4,FALSE)),"0",VLOOKUP(A23,'Award Adjustment_Data'!A$2:G$68,4,FALSE))</f>
        <v>3198</v>
      </c>
      <c r="G23" s="25">
        <f t="shared" si="1"/>
        <v>0.7596199524940618</v>
      </c>
      <c r="H23" s="1">
        <f>IF(ISNA(VLOOKUP(A23,Program_Review_Data!A13:E77,2,FALSE)),"0",VLOOKUP(A23,Program_Review_Data!A13:E77,2,FALSE))</f>
        <v>431</v>
      </c>
      <c r="I23" s="1">
        <f>IF(ISNA(VLOOKUP($A23,Program_Review_Data!A13:F77,3,FALSE)),"0",VLOOKUP($A23,Program_Review_Data!A13:F77,3,FALSE))</f>
        <v>305</v>
      </c>
      <c r="J23" s="25">
        <f t="shared" si="2"/>
        <v>0.7076566125290024</v>
      </c>
      <c r="K23" s="268">
        <f>IF(ISNA(VLOOKUP($A23,Other_Data!A13:E77,2,FALSE)),"0",VLOOKUP($A23,Other_Data!A13:E77,2,FALSE))</f>
        <v>999</v>
      </c>
      <c r="L23" s="1">
        <f>IF(ISNA(VLOOKUP($A23,Other_Data!A13:E77,3,FALSE)),"0",VLOOKUP($A23,Other_Data!A13:E77,3,FALSE))</f>
        <v>695</v>
      </c>
      <c r="M23" s="25">
        <f t="shared" si="3"/>
        <v>0.6956956956956957</v>
      </c>
      <c r="N23" s="1">
        <f>IF(ISNA(VLOOKUP($A23,Burial_Data!$A$2:$C$65,2,FALSE)),"0",VLOOKUP($A23,Burial_Data!$A$2:$C$65,2,FALSE))</f>
        <v>1</v>
      </c>
      <c r="O23" s="1">
        <f>IF(ISNA(VLOOKUP($A23,Accrued_Data!$A$2:$D$64,3,FALSE)),"0",VLOOKUP($A23,Accrued_Data!$A$2:$D$64,3,FALSE))</f>
        <v>5</v>
      </c>
      <c r="P23" s="303">
        <f>'[1]07-09-12'!$J$22</f>
        <v>2984</v>
      </c>
      <c r="Q23" s="268"/>
    </row>
    <row r="24" spans="1:17" ht="12" customHeight="1">
      <c r="A24" t="s">
        <v>466</v>
      </c>
      <c r="B24" s="302">
        <f>IF(ISNA(VLOOKUP(A24,Entitlement_Data!A$3:C$64,2,FALSE)),"0",VLOOKUP(A24,Entitlement_Data!A$3:C$64,2,FALSE))</f>
        <v>3684</v>
      </c>
      <c r="C24" s="302">
        <f>IF(ISNA(VLOOKUP(A24,Entitlement_Data!A$3:D$64,3,FALSE)),"0",VLOOKUP(A24,Entitlement_Data!A$3:D$64,3,FALSE))</f>
        <v>1574</v>
      </c>
      <c r="D24" s="25">
        <f t="shared" si="0"/>
        <v>0.42725298588490773</v>
      </c>
      <c r="E24" s="354">
        <f>IF(ISNA(VLOOKUP(A24,'Award Adjustment_Data'!A$2:F$68,3,FALSE)),"0",VLOOKUP(A24,'Award Adjustment_Data'!A$2:F$68,3,FALSE))</f>
        <v>826</v>
      </c>
      <c r="F24" s="354">
        <f>IF(ISNA(VLOOKUP(A24,'Award Adjustment_Data'!A$2:G$68,4,FALSE)),"0",VLOOKUP(A24,'Award Adjustment_Data'!A$2:G$68,4,FALSE))</f>
        <v>167</v>
      </c>
      <c r="G24" s="25">
        <f t="shared" si="1"/>
        <v>0.20217917675544794</v>
      </c>
      <c r="H24" s="1">
        <f>IF(ISNA(VLOOKUP(A24,Program_Review_Data!A14:E78,2,FALSE)),"0",VLOOKUP(A24,Program_Review_Data!A14:E78,2,FALSE))</f>
        <v>301</v>
      </c>
      <c r="I24" s="1">
        <f>IF(ISNA(VLOOKUP($A24,Program_Review_Data!A14:F78,3,FALSE)),"0",VLOOKUP($A24,Program_Review_Data!A14:F78,3,FALSE))</f>
        <v>196</v>
      </c>
      <c r="J24" s="25">
        <f t="shared" si="2"/>
        <v>0.6511627906976745</v>
      </c>
      <c r="K24" s="268">
        <f>IF(ISNA(VLOOKUP($A24,Other_Data!A14:E78,2,FALSE)),"0",VLOOKUP($A24,Other_Data!A14:E78,2,FALSE))</f>
        <v>231</v>
      </c>
      <c r="L24" s="1">
        <f>IF(ISNA(VLOOKUP($A24,Other_Data!A14:E78,3,FALSE)),"0",VLOOKUP($A24,Other_Data!A14:E78,3,FALSE))</f>
        <v>169</v>
      </c>
      <c r="M24" s="25">
        <f t="shared" si="3"/>
        <v>0.7316017316017316</v>
      </c>
      <c r="N24" s="1">
        <f>IF(ISNA(VLOOKUP($A24,Burial_Data!$A$2:$C$65,2,FALSE)),"0",VLOOKUP($A24,Burial_Data!$A$2:$C$65,2,FALSE))</f>
        <v>0</v>
      </c>
      <c r="O24" s="354" t="str">
        <f>IF(ISNA(VLOOKUP($A24,Accrued_Data!$A$2:$D$64,3,FALSE)),"0",VLOOKUP($A24,Accrued_Data!$A$2:$D$64,3,FALSE))</f>
        <v>0</v>
      </c>
      <c r="P24" s="303">
        <f>'[1]07-09-12'!$J$25</f>
        <v>1049</v>
      </c>
      <c r="Q24" s="268"/>
    </row>
    <row r="25" spans="1:17" ht="12" customHeight="1">
      <c r="A25" t="s">
        <v>477</v>
      </c>
      <c r="B25" s="302">
        <f>IF(ISNA(VLOOKUP(A25,Entitlement_Data!A$3:C$64,2,FALSE)),"0",VLOOKUP(A25,Entitlement_Data!A$3:C$64,2,FALSE))</f>
        <v>2054</v>
      </c>
      <c r="C25" s="302">
        <f>IF(ISNA(VLOOKUP(A25,Entitlement_Data!A$3:D$64,3,FALSE)),"0",VLOOKUP(A25,Entitlement_Data!A$3:D$64,3,FALSE))</f>
        <v>494</v>
      </c>
      <c r="D25" s="25">
        <f t="shared" si="0"/>
        <v>0.24050632911392406</v>
      </c>
      <c r="E25" s="354">
        <f>IF(ISNA(VLOOKUP(A25,'Award Adjustment_Data'!A$2:F$68,3,FALSE)),"0",VLOOKUP(A25,'Award Adjustment_Data'!A$2:F$68,3,FALSE))</f>
        <v>1713</v>
      </c>
      <c r="F25" s="354">
        <f>IF(ISNA(VLOOKUP(A25,'Award Adjustment_Data'!A$2:G$68,4,FALSE)),"0",VLOOKUP(A25,'Award Adjustment_Data'!A$2:G$68,4,FALSE))</f>
        <v>844</v>
      </c>
      <c r="G25" s="25">
        <f t="shared" si="1"/>
        <v>0.49270286047869233</v>
      </c>
      <c r="H25" s="1">
        <f>IF(ISNA(VLOOKUP(A25,Program_Review_Data!A15:E79,2,FALSE)),"0",VLOOKUP(A25,Program_Review_Data!A15:E79,2,FALSE))</f>
        <v>433</v>
      </c>
      <c r="I25" s="1">
        <f>IF(ISNA(VLOOKUP($A25,Program_Review_Data!A15:F79,3,FALSE)),"0",VLOOKUP($A25,Program_Review_Data!A15:F79,3,FALSE))</f>
        <v>209</v>
      </c>
      <c r="J25" s="25">
        <f t="shared" si="2"/>
        <v>0.48267898383371827</v>
      </c>
      <c r="K25" s="268">
        <f>IF(ISNA(VLOOKUP($A25,Other_Data!A15:E79,2,FALSE)),"0",VLOOKUP($A25,Other_Data!A15:E79,2,FALSE))</f>
        <v>158</v>
      </c>
      <c r="L25" s="1">
        <f>IF(ISNA(VLOOKUP($A25,Other_Data!A15:E79,3,FALSE)),"0",VLOOKUP($A25,Other_Data!A15:E79,3,FALSE))</f>
        <v>107</v>
      </c>
      <c r="M25" s="25">
        <f t="shared" si="3"/>
        <v>0.6772151898734177</v>
      </c>
      <c r="N25" s="1">
        <f>IF(ISNA(VLOOKUP($A25,Burial_Data!$A$2:$C$65,2,FALSE)),"0",VLOOKUP($A25,Burial_Data!$A$2:$C$65,2,FALSE))</f>
        <v>1</v>
      </c>
      <c r="O25" s="354" t="str">
        <f>IF(ISNA(VLOOKUP($A25,Accrued_Data!$A$2:$D$64,3,FALSE)),"0",VLOOKUP($A25,Accrued_Data!$A$2:$D$64,3,FALSE))</f>
        <v>0</v>
      </c>
      <c r="P25" s="303">
        <f>'[1]07-09-12'!$J$26</f>
        <v>646</v>
      </c>
      <c r="Q25" s="268"/>
    </row>
    <row r="26" spans="1:17" ht="12" customHeight="1">
      <c r="A26" t="s">
        <v>481</v>
      </c>
      <c r="B26" s="302">
        <f>IF(ISNA(VLOOKUP(A26,Entitlement_Data!A$3:C$64,2,FALSE)),"0",VLOOKUP(A26,Entitlement_Data!A$3:C$64,2,FALSE))</f>
        <v>1037</v>
      </c>
      <c r="C26" s="302">
        <f>IF(ISNA(VLOOKUP(A26,Entitlement_Data!A$3:D$64,3,FALSE)),"0",VLOOKUP(A26,Entitlement_Data!A$3:D$64,3,FALSE))</f>
        <v>595</v>
      </c>
      <c r="D26" s="25">
        <f t="shared" si="0"/>
        <v>0.5737704918032787</v>
      </c>
      <c r="E26" s="354">
        <f>IF(ISNA(VLOOKUP(A26,'Award Adjustment_Data'!A$2:F$68,3,FALSE)),"0",VLOOKUP(A26,'Award Adjustment_Data'!A$2:F$68,3,FALSE))</f>
        <v>359</v>
      </c>
      <c r="F26" s="354">
        <f>IF(ISNA(VLOOKUP(A26,'Award Adjustment_Data'!A$2:G$68,4,FALSE)),"0",VLOOKUP(A26,'Award Adjustment_Data'!A$2:G$68,4,FALSE))</f>
        <v>109</v>
      </c>
      <c r="G26" s="25">
        <f t="shared" si="1"/>
        <v>0.30362116991643456</v>
      </c>
      <c r="H26" s="1">
        <f>IF(ISNA(VLOOKUP(A26,Program_Review_Data!A16:E80,2,FALSE)),"0",VLOOKUP(A26,Program_Review_Data!A16:E80,2,FALSE))</f>
        <v>49</v>
      </c>
      <c r="I26" s="1">
        <f>IF(ISNA(VLOOKUP($A26,Program_Review_Data!A16:F80,3,FALSE)),"0",VLOOKUP($A26,Program_Review_Data!A16:F80,3,FALSE))</f>
        <v>28</v>
      </c>
      <c r="J26" s="25">
        <f t="shared" si="2"/>
        <v>0.5714285714285714</v>
      </c>
      <c r="K26" s="268">
        <f>IF(ISNA(VLOOKUP($A26,Other_Data!A16:E80,2,FALSE)),"0",VLOOKUP($A26,Other_Data!A16:E80,2,FALSE))</f>
        <v>119</v>
      </c>
      <c r="L26" s="1">
        <f>IF(ISNA(VLOOKUP($A26,Other_Data!A16:E80,3,FALSE)),"0",VLOOKUP($A26,Other_Data!A16:E80,3,FALSE))</f>
        <v>84</v>
      </c>
      <c r="M26" s="25">
        <f t="shared" si="3"/>
        <v>0.7058823529411765</v>
      </c>
      <c r="N26" s="1">
        <f>IF(ISNA(VLOOKUP($A26,Burial_Data!$A$2:$C$65,2,FALSE)),"0",VLOOKUP($A26,Burial_Data!$A$2:$C$65,2,FALSE))</f>
        <v>0</v>
      </c>
      <c r="O26" s="354" t="str">
        <f>IF(ISNA(VLOOKUP($A26,Accrued_Data!$A$2:$D$64,3,FALSE)),"0",VLOOKUP($A26,Accrued_Data!$A$2:$D$64,3,FALSE))</f>
        <v>0</v>
      </c>
      <c r="P26" s="303">
        <f>'[1]07-09-12'!$J$27</f>
        <v>378</v>
      </c>
      <c r="Q26" s="268"/>
    </row>
    <row r="27" spans="1:17" ht="12" customHeight="1">
      <c r="A27" s="328" t="s">
        <v>483</v>
      </c>
      <c r="B27" s="335">
        <f>IF(ISNA(VLOOKUP(A27,Entitlement_Data!A$3:C$64,2,FALSE)),"0",VLOOKUP(A27,Entitlement_Data!A$3:C$64,2,FALSE))</f>
        <v>1201</v>
      </c>
      <c r="C27" s="335">
        <f>IF(ISNA(VLOOKUP(A27,Entitlement_Data!A$3:D$64,3,FALSE)),"0",VLOOKUP(A27,Entitlement_Data!A$3:D$64,3,FALSE))</f>
        <v>625</v>
      </c>
      <c r="D27" s="32">
        <f t="shared" si="0"/>
        <v>0.5203996669442131</v>
      </c>
      <c r="E27" s="355">
        <f>IF(ISNA(VLOOKUP(A27,'Award Adjustment_Data'!A$2:F$68,3,FALSE)),"0",VLOOKUP(A27,'Award Adjustment_Data'!A$2:F$68,3,FALSE))</f>
        <v>494</v>
      </c>
      <c r="F27" s="355">
        <f>IF(ISNA(VLOOKUP(A27,'Award Adjustment_Data'!A$2:G$68,4,FALSE)),"0",VLOOKUP(A27,'Award Adjustment_Data'!A$2:G$68,4,FALSE))</f>
        <v>241</v>
      </c>
      <c r="G27" s="32">
        <f t="shared" si="1"/>
        <v>0.48785425101214575</v>
      </c>
      <c r="H27" s="33">
        <f>IF(ISNA(VLOOKUP(A27,Program_Review_Data!A17:E81,2,FALSE)),"0",VLOOKUP(A27,Program_Review_Data!A17:E81,2,FALSE))</f>
        <v>6</v>
      </c>
      <c r="I27" s="33">
        <f>IF(ISNA(VLOOKUP($A27,Program_Review_Data!A17:F81,3,FALSE)),"0",VLOOKUP($A27,Program_Review_Data!A17:F81,3,FALSE))</f>
        <v>6</v>
      </c>
      <c r="J27" s="32">
        <f t="shared" si="2"/>
        <v>1</v>
      </c>
      <c r="K27" s="270">
        <f>IF(ISNA(VLOOKUP($A27,Other_Data!A17:E81,2,FALSE)),"0",VLOOKUP($A27,Other_Data!A17:E81,2,FALSE))</f>
        <v>197</v>
      </c>
      <c r="L27" s="33">
        <f>IF(ISNA(VLOOKUP($A27,Other_Data!A17:E81,3,FALSE)),"0",VLOOKUP($A27,Other_Data!A17:E81,3,FALSE))</f>
        <v>135</v>
      </c>
      <c r="M27" s="32">
        <f t="shared" si="3"/>
        <v>0.6852791878172588</v>
      </c>
      <c r="N27" s="33">
        <f>IF(ISNA(VLOOKUP($A27,Burial_Data!$A$2:$C$65,2,FALSE)),"0",VLOOKUP($A27,Burial_Data!$A$2:$C$65,2,FALSE))</f>
        <v>0</v>
      </c>
      <c r="O27" s="355" t="str">
        <f>IF(ISNA(VLOOKUP($A27,Accrued_Data!$A$2:$D$64,3,FALSE)),"0",VLOOKUP($A27,Accrued_Data!$A$2:$D$64,3,FALSE))</f>
        <v>0</v>
      </c>
      <c r="P27" s="309">
        <f>'[1]07-09-12'!$J$30</f>
        <v>542</v>
      </c>
      <c r="Q27" s="295"/>
    </row>
    <row r="28" spans="1:17" ht="12" customHeight="1">
      <c r="A28" t="s">
        <v>335</v>
      </c>
      <c r="B28" s="302">
        <f>IF(ISNA(VLOOKUP(A28,Entitlement_Data!A$3:C$64,2,FALSE)),"0",VLOOKUP(A28,Entitlement_Data!A$3:C$64,2,FALSE))</f>
        <v>32837</v>
      </c>
      <c r="C28" s="302">
        <f>IF(ISNA(VLOOKUP(A28,Entitlement_Data!A$3:D$64,3,FALSE)),"0",VLOOKUP(A28,Entitlement_Data!A$3:D$64,3,FALSE))</f>
        <v>20066</v>
      </c>
      <c r="D28" s="25">
        <f t="shared" si="0"/>
        <v>0.6110789658007735</v>
      </c>
      <c r="E28" s="354">
        <f>IF(ISNA(VLOOKUP(A28,'Award Adjustment_Data'!A$2:F$68,3,FALSE)),"0",VLOOKUP(A28,'Award Adjustment_Data'!A$2:F$68,3,FALSE))</f>
        <v>9906</v>
      </c>
      <c r="F28" s="354">
        <f>IF(ISNA(VLOOKUP(A28,'Award Adjustment_Data'!A$2:G$68,4,FALSE)),"0",VLOOKUP(A28,'Award Adjustment_Data'!A$2:G$68,4,FALSE))</f>
        <v>4819</v>
      </c>
      <c r="G28" s="25">
        <f t="shared" si="1"/>
        <v>0.4864728447405613</v>
      </c>
      <c r="H28" s="1">
        <f>IF(ISNA(VLOOKUP(A28,Program_Review_Data!A18:E82,2,FALSE)),"0",VLOOKUP(A28,Program_Review_Data!A18:E82,2,FALSE))</f>
        <v>448</v>
      </c>
      <c r="I28" s="1">
        <f>IF(ISNA(VLOOKUP($A28,Program_Review_Data!A18:F82,3,FALSE)),"0",VLOOKUP($A28,Program_Review_Data!A18:F82,3,FALSE))</f>
        <v>261</v>
      </c>
      <c r="J28" s="25">
        <f t="shared" si="2"/>
        <v>0.5825892857142857</v>
      </c>
      <c r="K28" s="268">
        <f>IF(ISNA(VLOOKUP($A28,Other_Data!A18:E82,2,FALSE)),"0",VLOOKUP($A28,Other_Data!A18:E82,2,FALSE))</f>
        <v>5037</v>
      </c>
      <c r="L28" s="1">
        <f>IF(ISNA(VLOOKUP($A28,Other_Data!A18:E82,3,FALSE)),"0",VLOOKUP($A28,Other_Data!A18:E82,3,FALSE))</f>
        <v>3000</v>
      </c>
      <c r="M28" s="25">
        <f t="shared" si="3"/>
        <v>0.5955926146515783</v>
      </c>
      <c r="N28" s="1">
        <f>IF(ISNA(VLOOKUP($A28,Burial_Data!$A$2:$C$65,2,FALSE)),"0",VLOOKUP($A28,Burial_Data!$A$2:$C$65,2,FALSE))</f>
        <v>1</v>
      </c>
      <c r="O28" s="354">
        <f>IF(ISNA(VLOOKUP($A28,Accrued_Data!$A$2:$D$64,3,FALSE)),"0",VLOOKUP($A28,Accrued_Data!$A$2:$D$64,3,FALSE))</f>
        <v>2</v>
      </c>
      <c r="P28" s="303">
        <f>'[1]07-09-12'!$J$32</f>
        <v>11496</v>
      </c>
      <c r="Q28" s="268"/>
    </row>
    <row r="29" spans="1:17" ht="12" customHeight="1">
      <c r="A29" t="s">
        <v>437</v>
      </c>
      <c r="B29" s="302">
        <f>IF(ISNA(VLOOKUP(A29,Entitlement_Data!A$3:C$64,2,FALSE)),"0",VLOOKUP(A29,Entitlement_Data!A$3:C$64,2,FALSE))</f>
        <v>24121</v>
      </c>
      <c r="C29" s="302">
        <f>IF(ISNA(VLOOKUP(A29,Entitlement_Data!A$3:D$64,3,FALSE)),"0",VLOOKUP(A29,Entitlement_Data!A$3:D$64,3,FALSE))</f>
        <v>15755</v>
      </c>
      <c r="D29" s="25">
        <f t="shared" si="0"/>
        <v>0.6531652916545748</v>
      </c>
      <c r="E29" s="354">
        <f>IF(ISNA(VLOOKUP(A29,'Award Adjustment_Data'!A$2:F$68,3,FALSE)),"0",VLOOKUP(A29,'Award Adjustment_Data'!A$2:F$68,3,FALSE))</f>
        <v>4014</v>
      </c>
      <c r="F29" s="354">
        <f>IF(ISNA(VLOOKUP(A29,'Award Adjustment_Data'!A$2:G$68,4,FALSE)),"0",VLOOKUP(A29,'Award Adjustment_Data'!A$2:G$68,4,FALSE))</f>
        <v>1156</v>
      </c>
      <c r="G29" s="25">
        <f t="shared" si="1"/>
        <v>0.2879920279023418</v>
      </c>
      <c r="H29" s="1">
        <f>IF(ISNA(VLOOKUP(A29,Program_Review_Data!A19:E83,2,FALSE)),"0",VLOOKUP(A29,Program_Review_Data!A19:E83,2,FALSE))</f>
        <v>634</v>
      </c>
      <c r="I29" s="1">
        <f>IF(ISNA(VLOOKUP($A29,Program_Review_Data!A19:F83,3,FALSE)),"0",VLOOKUP($A29,Program_Review_Data!A19:F83,3,FALSE))</f>
        <v>406</v>
      </c>
      <c r="J29" s="25">
        <f t="shared" si="2"/>
        <v>0.6403785488958991</v>
      </c>
      <c r="K29" s="268">
        <f>IF(ISNA(VLOOKUP($A29,Other_Data!A19:E83,2,FALSE)),"0",VLOOKUP($A29,Other_Data!A19:E83,2,FALSE))</f>
        <v>1376</v>
      </c>
      <c r="L29" s="1">
        <f>IF(ISNA(VLOOKUP($A29,Other_Data!A19:E83,3,FALSE)),"0",VLOOKUP($A29,Other_Data!A19:E83,3,FALSE))</f>
        <v>926</v>
      </c>
      <c r="M29" s="25">
        <f t="shared" si="3"/>
        <v>0.6729651162790697</v>
      </c>
      <c r="N29" s="1">
        <f>IF(ISNA(VLOOKUP($A29,Burial_Data!$A$2:$C$65,2,FALSE)),"0",VLOOKUP($A29,Burial_Data!$A$2:$C$65,2,FALSE))</f>
        <v>0</v>
      </c>
      <c r="O29" s="354">
        <f>IF(ISNA(VLOOKUP($A29,Accrued_Data!$A$2:$D$64,3,FALSE)),"0",VLOOKUP($A29,Accrued_Data!$A$2:$D$64,3,FALSE))</f>
        <v>5</v>
      </c>
      <c r="P29" s="303">
        <f>'[1]07-09-12'!$J33</f>
        <v>5448</v>
      </c>
      <c r="Q29" s="268"/>
    </row>
    <row r="30" spans="1:17" ht="12" customHeight="1">
      <c r="A30" t="s">
        <v>446</v>
      </c>
      <c r="B30" s="302">
        <f>IF(ISNA(VLOOKUP(A30,Entitlement_Data!A$3:C$64,2,FALSE)),"0",VLOOKUP(A30,Entitlement_Data!A$3:C$64,2,FALSE))</f>
        <v>6819</v>
      </c>
      <c r="C30" s="302">
        <f>IF(ISNA(VLOOKUP(A30,Entitlement_Data!A$3:D$64,3,FALSE)),"0",VLOOKUP(A30,Entitlement_Data!A$3:D$64,3,FALSE))</f>
        <v>3198</v>
      </c>
      <c r="D30" s="25">
        <f t="shared" si="0"/>
        <v>0.4689837219533656</v>
      </c>
      <c r="E30" s="354">
        <f>IF(ISNA(VLOOKUP(A30,'Award Adjustment_Data'!A$2:F$68,3,FALSE)),"0",VLOOKUP(A30,'Award Adjustment_Data'!A$2:F$68,3,FALSE))</f>
        <v>1700</v>
      </c>
      <c r="F30" s="354">
        <f>IF(ISNA(VLOOKUP(A30,'Award Adjustment_Data'!A$2:G$68,4,FALSE)),"0",VLOOKUP(A30,'Award Adjustment_Data'!A$2:G$68,4,FALSE))</f>
        <v>354</v>
      </c>
      <c r="G30" s="25">
        <f t="shared" si="1"/>
        <v>0.20823529411764705</v>
      </c>
      <c r="H30" s="1">
        <f>IF(ISNA(VLOOKUP(A30,Program_Review_Data!A20:E84,2,FALSE)),"0",VLOOKUP(A30,Program_Review_Data!A20:E84,2,FALSE))</f>
        <v>155</v>
      </c>
      <c r="I30" s="1">
        <f>IF(ISNA(VLOOKUP($A30,Program_Review_Data!A20:F84,3,FALSE)),"0",VLOOKUP($A30,Program_Review_Data!A20:F84,3,FALSE))</f>
        <v>71</v>
      </c>
      <c r="J30" s="25">
        <f t="shared" si="2"/>
        <v>0.45806451612903226</v>
      </c>
      <c r="K30" s="268">
        <f>IF(ISNA(VLOOKUP($A30,Other_Data!A20:E84,2,FALSE)),"0",VLOOKUP($A30,Other_Data!A20:E84,2,FALSE))</f>
        <v>670</v>
      </c>
      <c r="L30" s="1">
        <f>IF(ISNA(VLOOKUP($A30,Other_Data!A20:E84,3,FALSE)),"0",VLOOKUP($A30,Other_Data!A20:E84,3,FALSE))</f>
        <v>300</v>
      </c>
      <c r="M30" s="25">
        <f t="shared" si="3"/>
        <v>0.44776119402985076</v>
      </c>
      <c r="N30" s="1">
        <f>IF(ISNA(VLOOKUP($A30,Burial_Data!$A$2:$C$65,2,FALSE)),"0",VLOOKUP($A30,Burial_Data!$A$2:$C$65,2,FALSE))</f>
        <v>1</v>
      </c>
      <c r="O30" s="354">
        <f>IF(ISNA(VLOOKUP($A30,Accrued_Data!$A$2:$D$64,3,FALSE)),"0",VLOOKUP($A30,Accrued_Data!$A$2:$D$64,3,FALSE))</f>
        <v>6</v>
      </c>
      <c r="P30" s="303">
        <f>'[1]07-09-12'!$J34</f>
        <v>3260</v>
      </c>
      <c r="Q30" s="268"/>
    </row>
    <row r="31" spans="1:17" ht="12" customHeight="1">
      <c r="A31" t="s">
        <v>448</v>
      </c>
      <c r="B31" s="302">
        <f>IF(ISNA(VLOOKUP(A31,Entitlement_Data!A$3:C$64,2,FALSE)),"0",VLOOKUP(A31,Entitlement_Data!A$3:C$64,2,FALSE))</f>
        <v>10823</v>
      </c>
      <c r="C31" s="302">
        <f>IF(ISNA(VLOOKUP(A31,Entitlement_Data!A$3:D$64,3,FALSE)),"0",VLOOKUP(A31,Entitlement_Data!A$3:D$64,3,FALSE))</f>
        <v>7787</v>
      </c>
      <c r="D31" s="25">
        <f t="shared" si="0"/>
        <v>0.7194862792201793</v>
      </c>
      <c r="E31" s="354">
        <f>IF(ISNA(VLOOKUP(A31,'Award Adjustment_Data'!A$2:F$68,3,FALSE)),"0",VLOOKUP(A31,'Award Adjustment_Data'!A$2:F$68,3,FALSE))</f>
        <v>2068</v>
      </c>
      <c r="F31" s="354">
        <f>IF(ISNA(VLOOKUP(A31,'Award Adjustment_Data'!A$2:G$68,4,FALSE)),"0",VLOOKUP(A31,'Award Adjustment_Data'!A$2:G$68,4,FALSE))</f>
        <v>430</v>
      </c>
      <c r="G31" s="25">
        <f t="shared" si="1"/>
        <v>0.2079303675048356</v>
      </c>
      <c r="H31" s="1">
        <f>IF(ISNA(VLOOKUP(A31,Program_Review_Data!A21:E85,2,FALSE)),"0",VLOOKUP(A31,Program_Review_Data!A21:E85,2,FALSE))</f>
        <v>1108</v>
      </c>
      <c r="I31" s="1">
        <f>IF(ISNA(VLOOKUP($A31,Program_Review_Data!A21:F85,3,FALSE)),"0",VLOOKUP($A31,Program_Review_Data!A21:F85,3,FALSE))</f>
        <v>922</v>
      </c>
      <c r="J31" s="25">
        <f t="shared" si="2"/>
        <v>0.8321299638989169</v>
      </c>
      <c r="K31" s="268">
        <f>IF(ISNA(VLOOKUP($A31,Other_Data!A21:E85,2,FALSE)),"0",VLOOKUP($A31,Other_Data!A21:E85,2,FALSE))</f>
        <v>714</v>
      </c>
      <c r="L31" s="1">
        <f>IF(ISNA(VLOOKUP($A31,Other_Data!A21:E85,3,FALSE)),"0",VLOOKUP($A31,Other_Data!A21:E85,3,FALSE))</f>
        <v>535</v>
      </c>
      <c r="M31" s="25">
        <f t="shared" si="3"/>
        <v>0.7492997198879552</v>
      </c>
      <c r="N31" s="1">
        <f>IF(ISNA(VLOOKUP($A31,Burial_Data!$A$2:$C$65,2,FALSE)),"0",VLOOKUP($A31,Burial_Data!$A$2:$C$65,2,FALSE))</f>
        <v>34</v>
      </c>
      <c r="O31" s="354">
        <f>IF(ISNA(VLOOKUP($A31,Accrued_Data!$A$2:$D$64,3,FALSE)),"0",VLOOKUP($A31,Accrued_Data!$A$2:$D$64,3,FALSE))</f>
        <v>7</v>
      </c>
      <c r="P31" s="303">
        <f>'[1]07-09-12'!$J35</f>
        <v>3876</v>
      </c>
      <c r="Q31" s="268"/>
    </row>
    <row r="32" spans="1:17" ht="12" customHeight="1">
      <c r="A32" t="s">
        <v>452</v>
      </c>
      <c r="B32" s="302">
        <f>IF(ISNA(VLOOKUP(A32,Entitlement_Data!A$3:C$64,2,FALSE)),"0",VLOOKUP(A32,Entitlement_Data!A$3:C$64,2,FALSE))</f>
        <v>10908</v>
      </c>
      <c r="C32" s="302">
        <f>IF(ISNA(VLOOKUP(A32,Entitlement_Data!A$3:D$64,3,FALSE)),"0",VLOOKUP(A32,Entitlement_Data!A$3:D$64,3,FALSE))</f>
        <v>6729</v>
      </c>
      <c r="D32" s="25">
        <f t="shared" si="0"/>
        <v>0.6168866886688669</v>
      </c>
      <c r="E32" s="354">
        <f>IF(ISNA(VLOOKUP(A32,'Award Adjustment_Data'!A$2:F$68,3,FALSE)),"0",VLOOKUP(A32,'Award Adjustment_Data'!A$2:F$68,3,FALSE))</f>
        <v>4190</v>
      </c>
      <c r="F32" s="354">
        <f>IF(ISNA(VLOOKUP(A32,'Award Adjustment_Data'!A$2:G$68,4,FALSE)),"0",VLOOKUP(A32,'Award Adjustment_Data'!A$2:G$68,4,FALSE))</f>
        <v>2377</v>
      </c>
      <c r="G32" s="25">
        <f t="shared" si="1"/>
        <v>0.5673031026252984</v>
      </c>
      <c r="H32" s="1">
        <f>IF(ISNA(VLOOKUP(A32,Program_Review_Data!A22:E86,2,FALSE)),"0",VLOOKUP(A32,Program_Review_Data!A22:E86,2,FALSE))</f>
        <v>1148</v>
      </c>
      <c r="I32" s="1">
        <f>IF(ISNA(VLOOKUP($A32,Program_Review_Data!A22:F86,3,FALSE)),"0",VLOOKUP($A32,Program_Review_Data!A22:F86,3,FALSE))</f>
        <v>765</v>
      </c>
      <c r="J32" s="25">
        <f t="shared" si="2"/>
        <v>0.6663763066202091</v>
      </c>
      <c r="K32" s="268">
        <f>IF(ISNA(VLOOKUP($A32,Other_Data!A22:E86,2,FALSE)),"0",VLOOKUP($A32,Other_Data!A22:E86,2,FALSE))</f>
        <v>1348</v>
      </c>
      <c r="L32" s="1">
        <f>IF(ISNA(VLOOKUP($A32,Other_Data!A22:E86,3,FALSE)),"0",VLOOKUP($A32,Other_Data!A22:E86,3,FALSE))</f>
        <v>978</v>
      </c>
      <c r="M32" s="25">
        <f t="shared" si="3"/>
        <v>0.7255192878338279</v>
      </c>
      <c r="N32" s="1">
        <f>IF(ISNA(VLOOKUP($A32,Burial_Data!$A$2:$C$65,2,FALSE)),"0",VLOOKUP($A32,Burial_Data!$A$2:$C$65,2,FALSE))</f>
        <v>15</v>
      </c>
      <c r="O32" s="354">
        <f>IF(ISNA(VLOOKUP($A32,Accrued_Data!$A$2:$D$64,3,FALSE)),"0",VLOOKUP($A32,Accrued_Data!$A$2:$D$64,3,FALSE))</f>
        <v>35</v>
      </c>
      <c r="P32" s="303">
        <f>'[1]07-09-12'!$J36</f>
        <v>3137</v>
      </c>
      <c r="Q32" s="268"/>
    </row>
    <row r="33" spans="1:17" ht="12" customHeight="1">
      <c r="A33" t="s">
        <v>456</v>
      </c>
      <c r="B33" s="302">
        <f>IF(ISNA(VLOOKUP(A33,Entitlement_Data!A$3:C$64,2,FALSE)),"0",VLOOKUP(A33,Entitlement_Data!A$3:C$64,2,FALSE))</f>
        <v>15527</v>
      </c>
      <c r="C33" s="302">
        <f>IF(ISNA(VLOOKUP(A33,Entitlement_Data!A$3:D$64,3,FALSE)),"0",VLOOKUP(A33,Entitlement_Data!A$3:D$64,3,FALSE))</f>
        <v>9232</v>
      </c>
      <c r="D33" s="25">
        <f t="shared" si="0"/>
        <v>0.5945771881239131</v>
      </c>
      <c r="E33" s="354">
        <f>IF(ISNA(VLOOKUP(A33,'Award Adjustment_Data'!A$2:F$68,3,FALSE)),"0",VLOOKUP(A33,'Award Adjustment_Data'!A$2:F$68,3,FALSE))</f>
        <v>5786</v>
      </c>
      <c r="F33" s="354">
        <f>IF(ISNA(VLOOKUP(A33,'Award Adjustment_Data'!A$2:G$68,4,FALSE)),"0",VLOOKUP(A33,'Award Adjustment_Data'!A$2:G$68,4,FALSE))</f>
        <v>2605</v>
      </c>
      <c r="G33" s="25">
        <f t="shared" si="1"/>
        <v>0.45022468026270307</v>
      </c>
      <c r="H33" s="1">
        <f>IF(ISNA(VLOOKUP(A33,Program_Review_Data!A23:E87,2,FALSE)),"0",VLOOKUP(A33,Program_Review_Data!A23:E87,2,FALSE))</f>
        <v>1839</v>
      </c>
      <c r="I33" s="1">
        <f>IF(ISNA(VLOOKUP($A33,Program_Review_Data!A23:F87,3,FALSE)),"0",VLOOKUP($A33,Program_Review_Data!A23:F87,3,FALSE))</f>
        <v>791</v>
      </c>
      <c r="J33" s="25">
        <f t="shared" si="2"/>
        <v>0.4301250679717238</v>
      </c>
      <c r="K33" s="268">
        <f>IF(ISNA(VLOOKUP($A33,Other_Data!A23:E87,2,FALSE)),"0",VLOOKUP($A33,Other_Data!A23:E87,2,FALSE))</f>
        <v>1236</v>
      </c>
      <c r="L33" s="1">
        <f>IF(ISNA(VLOOKUP($A33,Other_Data!A23:E87,3,FALSE)),"0",VLOOKUP($A33,Other_Data!A23:E87,3,FALSE))</f>
        <v>855</v>
      </c>
      <c r="M33" s="25">
        <f t="shared" si="3"/>
        <v>0.691747572815534</v>
      </c>
      <c r="N33" s="1">
        <f>IF(ISNA(VLOOKUP($A33,Burial_Data!$A$2:$C$65,2,FALSE)),"0",VLOOKUP($A33,Burial_Data!$A$2:$C$65,2,FALSE))</f>
        <v>4</v>
      </c>
      <c r="O33" s="354">
        <f>IF(ISNA(VLOOKUP($A33,Accrued_Data!$A$2:$D$64,3,FALSE)),"0",VLOOKUP($A33,Accrued_Data!$A$2:$D$64,3,FALSE))</f>
        <v>58</v>
      </c>
      <c r="P33" s="303">
        <f>'[1]07-09-12'!$J37</f>
        <v>10498</v>
      </c>
      <c r="Q33" s="268"/>
    </row>
    <row r="34" spans="1:17" ht="12" customHeight="1">
      <c r="A34" t="s">
        <v>457</v>
      </c>
      <c r="B34" s="302">
        <f>IF(ISNA(VLOOKUP(A34,Entitlement_Data!A$3:C$64,2,FALSE)),"0",VLOOKUP(A34,Entitlement_Data!A$3:C$64,2,FALSE))</f>
        <v>11285</v>
      </c>
      <c r="C34" s="302">
        <f>IF(ISNA(VLOOKUP(A34,Entitlement_Data!A$3:D$64,3,FALSE)),"0",VLOOKUP(A34,Entitlement_Data!A$3:D$64,3,FALSE))</f>
        <v>4606</v>
      </c>
      <c r="D34" s="25">
        <f t="shared" si="0"/>
        <v>0.40815241470979174</v>
      </c>
      <c r="E34" s="354">
        <f>IF(ISNA(VLOOKUP(A34,'Award Adjustment_Data'!A$2:F$68,3,FALSE)),"0",VLOOKUP(A34,'Award Adjustment_Data'!A$2:F$68,3,FALSE))</f>
        <v>4999</v>
      </c>
      <c r="F34" s="354">
        <f>IF(ISNA(VLOOKUP(A34,'Award Adjustment_Data'!A$2:G$68,4,FALSE)),"0",VLOOKUP(A34,'Award Adjustment_Data'!A$2:G$68,4,FALSE))</f>
        <v>1633</v>
      </c>
      <c r="G34" s="25">
        <f t="shared" si="1"/>
        <v>0.32666533306661333</v>
      </c>
      <c r="H34" s="1">
        <f>IF(ISNA(VLOOKUP(A34,Program_Review_Data!A24:E88,2,FALSE)),"0",VLOOKUP(A34,Program_Review_Data!A24:E88,2,FALSE))</f>
        <v>426</v>
      </c>
      <c r="I34" s="1">
        <f>IF(ISNA(VLOOKUP($A34,Program_Review_Data!A24:F88,3,FALSE)),"0",VLOOKUP($A34,Program_Review_Data!A24:F88,3,FALSE))</f>
        <v>291</v>
      </c>
      <c r="J34" s="25">
        <f t="shared" si="2"/>
        <v>0.6830985915492958</v>
      </c>
      <c r="K34" s="268">
        <f>IF(ISNA(VLOOKUP($A34,Other_Data!A24:E88,2,FALSE)),"0",VLOOKUP($A34,Other_Data!A24:E88,2,FALSE))</f>
        <v>1283</v>
      </c>
      <c r="L34" s="1">
        <f>IF(ISNA(VLOOKUP($A34,Other_Data!A24:E88,3,FALSE)),"0",VLOOKUP($A34,Other_Data!A24:E88,3,FALSE))</f>
        <v>519</v>
      </c>
      <c r="M34" s="25">
        <f t="shared" si="3"/>
        <v>0.4045206547155105</v>
      </c>
      <c r="N34" s="1">
        <f>IF(ISNA(VLOOKUP($A34,Burial_Data!$A$2:$C$65,2,FALSE)),"0",VLOOKUP($A34,Burial_Data!$A$2:$C$65,2,FALSE))</f>
        <v>7</v>
      </c>
      <c r="O34" s="354">
        <f>IF(ISNA(VLOOKUP($A34,Accrued_Data!$A$2:$D$64,3,FALSE)),"0",VLOOKUP($A34,Accrued_Data!$A$2:$D$64,3,FALSE))</f>
        <v>42</v>
      </c>
      <c r="P34" s="303">
        <f>'[1]07-09-12'!$J38</f>
        <v>5993</v>
      </c>
      <c r="Q34" s="268"/>
    </row>
    <row r="35" spans="1:17" ht="12" customHeight="1">
      <c r="A35" t="s">
        <v>468</v>
      </c>
      <c r="B35" s="302">
        <f>IF(ISNA(VLOOKUP(A35,Entitlement_Data!A$3:C$64,2,FALSE)),"0",VLOOKUP(A35,Entitlement_Data!A$3:C$64,2,FALSE))</f>
        <v>27582</v>
      </c>
      <c r="C35" s="302">
        <f>IF(ISNA(VLOOKUP(A35,Entitlement_Data!A$3:D$64,3,FALSE)),"0",VLOOKUP(A35,Entitlement_Data!A$3:D$64,3,FALSE))</f>
        <v>19363</v>
      </c>
      <c r="D35" s="25">
        <f t="shared" si="0"/>
        <v>0.7020158074106301</v>
      </c>
      <c r="E35" s="354">
        <f>IF(ISNA(VLOOKUP(A35,'Award Adjustment_Data'!A$2:F$68,3,FALSE)),"0",VLOOKUP(A35,'Award Adjustment_Data'!A$2:F$68,3,FALSE))</f>
        <v>8884</v>
      </c>
      <c r="F35" s="354">
        <f>IF(ISNA(VLOOKUP(A35,'Award Adjustment_Data'!A$2:G$68,4,FALSE)),"0",VLOOKUP(A35,'Award Adjustment_Data'!A$2:G$68,4,FALSE))</f>
        <v>5351</v>
      </c>
      <c r="G35" s="25">
        <f t="shared" si="1"/>
        <v>0.6023187753264295</v>
      </c>
      <c r="H35" s="1">
        <f>IF(ISNA(VLOOKUP(A35,Program_Review_Data!A25:E89,2,FALSE)),"0",VLOOKUP(A35,Program_Review_Data!A25:E89,2,FALSE))</f>
        <v>403</v>
      </c>
      <c r="I35" s="1">
        <f>IF(ISNA(VLOOKUP($A35,Program_Review_Data!A25:F89,3,FALSE)),"0",VLOOKUP($A35,Program_Review_Data!A25:F89,3,FALSE))</f>
        <v>221</v>
      </c>
      <c r="J35" s="25">
        <f t="shared" si="2"/>
        <v>0.5483870967741935</v>
      </c>
      <c r="K35" s="268">
        <f>IF(ISNA(VLOOKUP($A35,Other_Data!A25:E89,2,FALSE)),"0",VLOOKUP($A35,Other_Data!A25:E89,2,FALSE))</f>
        <v>1975</v>
      </c>
      <c r="L35" s="1">
        <f>IF(ISNA(VLOOKUP($A35,Other_Data!A25:E89,3,FALSE)),"0",VLOOKUP($A35,Other_Data!A25:E89,3,FALSE))</f>
        <v>1160</v>
      </c>
      <c r="M35" s="25">
        <f t="shared" si="3"/>
        <v>0.5873417721518988</v>
      </c>
      <c r="N35" s="1">
        <f>IF(ISNA(VLOOKUP($A35,Burial_Data!$A$2:$C$65,2,FALSE)),"0",VLOOKUP($A35,Burial_Data!$A$2:$C$65,2,FALSE))</f>
        <v>6</v>
      </c>
      <c r="O35" s="354">
        <f>IF(ISNA(VLOOKUP($A35,Accrued_Data!$A$2:$D$64,3,FALSE)),"0",VLOOKUP($A35,Accrued_Data!$A$2:$D$64,3,FALSE))</f>
        <v>10</v>
      </c>
      <c r="P35" s="303">
        <f>'[1]07-09-12'!$J39</f>
        <v>7012</v>
      </c>
      <c r="Q35" s="268"/>
    </row>
    <row r="36" spans="1:17" ht="12" customHeight="1">
      <c r="A36" t="s">
        <v>471</v>
      </c>
      <c r="B36" s="302">
        <f>IF(ISNA(VLOOKUP(A36,Entitlement_Data!A$3:C$64,2,FALSE)),"0",VLOOKUP(A36,Entitlement_Data!A$3:C$64,2,FALSE))</f>
        <v>5969</v>
      </c>
      <c r="C36" s="302">
        <f>IF(ISNA(VLOOKUP(A36,Entitlement_Data!A$3:D$64,3,FALSE)),"0",VLOOKUP(A36,Entitlement_Data!A$3:D$64,3,FALSE))</f>
        <v>3631</v>
      </c>
      <c r="D36" s="25">
        <f t="shared" si="0"/>
        <v>0.6083095995979226</v>
      </c>
      <c r="E36" s="354">
        <f>IF(ISNA(VLOOKUP(A36,'Award Adjustment_Data'!A$2:F$68,3,FALSE)),"0",VLOOKUP(A36,'Award Adjustment_Data'!A$2:F$68,3,FALSE))</f>
        <v>2392</v>
      </c>
      <c r="F36" s="354">
        <f>IF(ISNA(VLOOKUP(A36,'Award Adjustment_Data'!A$2:G$68,4,FALSE)),"0",VLOOKUP(A36,'Award Adjustment_Data'!A$2:G$68,4,FALSE))</f>
        <v>1033</v>
      </c>
      <c r="G36" s="25">
        <f t="shared" si="1"/>
        <v>0.4318561872909699</v>
      </c>
      <c r="H36" s="1">
        <f>IF(ISNA(VLOOKUP(A36,Program_Review_Data!A26:E90,2,FALSE)),"0",VLOOKUP(A36,Program_Review_Data!A26:E90,2,FALSE))</f>
        <v>156</v>
      </c>
      <c r="I36" s="1">
        <f>IF(ISNA(VLOOKUP($A36,Program_Review_Data!A26:F90,3,FALSE)),"0",VLOOKUP($A36,Program_Review_Data!A26:F90,3,FALSE))</f>
        <v>101</v>
      </c>
      <c r="J36" s="25">
        <f t="shared" si="2"/>
        <v>0.6474358974358975</v>
      </c>
      <c r="K36" s="268">
        <f>IF(ISNA(VLOOKUP($A36,Other_Data!A26:E90,2,FALSE)),"0",VLOOKUP($A36,Other_Data!A26:E90,2,FALSE))</f>
        <v>789</v>
      </c>
      <c r="L36" s="1">
        <f>IF(ISNA(VLOOKUP($A36,Other_Data!A26:E90,3,FALSE)),"0",VLOOKUP($A36,Other_Data!A26:E90,3,FALSE))</f>
        <v>548</v>
      </c>
      <c r="M36" s="25">
        <f t="shared" si="3"/>
        <v>0.6945500633713562</v>
      </c>
      <c r="N36" s="1">
        <f>IF(ISNA(VLOOKUP($A36,Burial_Data!$A$2:$C$65,2,FALSE)),"0",VLOOKUP($A36,Burial_Data!$A$2:$C$65,2,FALSE))</f>
        <v>0</v>
      </c>
      <c r="O36" s="354" t="str">
        <f>IF(ISNA(VLOOKUP($A36,Accrued_Data!$A$2:$D$64,3,FALSE)),"0",VLOOKUP($A36,Accrued_Data!$A$2:$D$64,3,FALSE))</f>
        <v>0</v>
      </c>
      <c r="P36" s="303">
        <f>'[1]07-09-12'!$J40</f>
        <v>4794</v>
      </c>
      <c r="Q36" s="268"/>
    </row>
    <row r="37" spans="1:17" ht="12" customHeight="1">
      <c r="A37" t="s">
        <v>476</v>
      </c>
      <c r="B37" s="302">
        <f>IF(ISNA(VLOOKUP(A37,Entitlement_Data!A$3:C$64,2,FALSE)),"0",VLOOKUP(A37,Entitlement_Data!A$3:C$64,2,FALSE))</f>
        <v>47637</v>
      </c>
      <c r="C37" s="302">
        <f>IF(ISNA(VLOOKUP(A37,Entitlement_Data!A$3:D$64,3,FALSE)),"0",VLOOKUP(A37,Entitlement_Data!A$3:D$64,3,FALSE))</f>
        <v>29755</v>
      </c>
      <c r="D37" s="25">
        <f t="shared" si="0"/>
        <v>0.6246195184415475</v>
      </c>
      <c r="E37" s="354">
        <f>IF(ISNA(VLOOKUP(A37,'Award Adjustment_Data'!A$2:F$68,3,FALSE)),"0",VLOOKUP(A37,'Award Adjustment_Data'!A$2:F$68,3,FALSE))</f>
        <v>11715</v>
      </c>
      <c r="F37" s="354">
        <f>IF(ISNA(VLOOKUP(A37,'Award Adjustment_Data'!A$2:G$68,4,FALSE)),"0",VLOOKUP(A37,'Award Adjustment_Data'!A$2:G$68,4,FALSE))</f>
        <v>5331</v>
      </c>
      <c r="G37" s="25">
        <f t="shared" si="1"/>
        <v>0.4550576184379001</v>
      </c>
      <c r="H37" s="1">
        <f>IF(ISNA(VLOOKUP(A37,Program_Review_Data!A27:E91,2,FALSE)),"0",VLOOKUP(A37,Program_Review_Data!A27:E91,2,FALSE))</f>
        <v>858</v>
      </c>
      <c r="I37" s="1">
        <f>IF(ISNA(VLOOKUP($A37,Program_Review_Data!A27:F91,3,FALSE)),"0",VLOOKUP($A37,Program_Review_Data!A27:F91,3,FALSE))</f>
        <v>337</v>
      </c>
      <c r="J37" s="25">
        <f t="shared" si="2"/>
        <v>0.3927738927738928</v>
      </c>
      <c r="K37" s="268">
        <f>IF(ISNA(VLOOKUP($A37,Other_Data!A27:E91,2,FALSE)),"0",VLOOKUP($A37,Other_Data!A27:E91,2,FALSE))</f>
        <v>3451</v>
      </c>
      <c r="L37" s="1">
        <f>IF(ISNA(VLOOKUP($A37,Other_Data!A27:E91,3,FALSE)),"0",VLOOKUP($A37,Other_Data!A27:E91,3,FALSE))</f>
        <v>1931</v>
      </c>
      <c r="M37" s="25">
        <f t="shared" si="3"/>
        <v>0.5595479571138801</v>
      </c>
      <c r="N37" s="1">
        <f>IF(ISNA(VLOOKUP($A37,Burial_Data!$A$2:$C$65,2,FALSE)),"0",VLOOKUP($A37,Burial_Data!$A$2:$C$65,2,FALSE))</f>
        <v>13</v>
      </c>
      <c r="O37" s="354">
        <f>IF(ISNA(VLOOKUP($A37,Accrued_Data!$A$2:$D$64,3,FALSE)),"0",VLOOKUP($A37,Accrued_Data!$A$2:$D$64,3,FALSE))</f>
        <v>69</v>
      </c>
      <c r="P37" s="303">
        <f>'[1]07-09-12'!$J41</f>
        <v>20248</v>
      </c>
      <c r="Q37" s="268"/>
    </row>
    <row r="38" spans="1:17" ht="12" customHeight="1">
      <c r="A38" t="s">
        <v>479</v>
      </c>
      <c r="B38" s="302">
        <f>IF(ISNA(VLOOKUP(A38,Entitlement_Data!A$3:C$64,2,FALSE)),"0",VLOOKUP(A38,Entitlement_Data!A$3:C$64,2,FALSE))</f>
        <v>42</v>
      </c>
      <c r="C38" s="302">
        <f>IF(ISNA(VLOOKUP(A38,Entitlement_Data!A$3:D$64,3,FALSE)),"0",VLOOKUP(A38,Entitlement_Data!A$3:D$64,3,FALSE))</f>
        <v>28</v>
      </c>
      <c r="D38" s="25">
        <f t="shared" si="0"/>
        <v>0.6666666666666666</v>
      </c>
      <c r="E38" s="354">
        <f>IF(ISNA(VLOOKUP(A38,'Award Adjustment_Data'!A$2:F$68,3,FALSE)),"0",VLOOKUP(A38,'Award Adjustment_Data'!A$2:F$68,3,FALSE))</f>
        <v>56</v>
      </c>
      <c r="F38" s="354">
        <f>IF(ISNA(VLOOKUP(A38,'Award Adjustment_Data'!A$2:G$68,4,FALSE)),"0",VLOOKUP(A38,'Award Adjustment_Data'!A$2:G$68,4,FALSE))</f>
        <v>45</v>
      </c>
      <c r="G38" s="25">
        <f t="shared" si="1"/>
        <v>0.8035714285714286</v>
      </c>
      <c r="H38" s="1">
        <f>IF(ISNA(VLOOKUP(A38,Program_Review_Data!A28:E92,2,FALSE)),"0",VLOOKUP(A38,Program_Review_Data!A28:E92,2,FALSE))</f>
        <v>28</v>
      </c>
      <c r="I38" s="1">
        <f>IF(ISNA(VLOOKUP($A38,Program_Review_Data!A28:F92,3,FALSE)),"0",VLOOKUP($A38,Program_Review_Data!A28:F92,3,FALSE))</f>
        <v>28</v>
      </c>
      <c r="J38" s="25">
        <f t="shared" si="2"/>
        <v>1</v>
      </c>
      <c r="K38" s="268">
        <f>IF(ISNA(VLOOKUP($A38,Other_Data!A28:E92,2,FALSE)),"0",VLOOKUP($A38,Other_Data!A28:E92,2,FALSE))</f>
        <v>84813</v>
      </c>
      <c r="L38" s="1">
        <f>IF(ISNA(VLOOKUP($A38,Other_Data!A28:E92,3,FALSE)),"0",VLOOKUP($A38,Other_Data!A28:E92,3,FALSE))</f>
        <v>20776</v>
      </c>
      <c r="M38" s="25">
        <f t="shared" si="3"/>
        <v>0.24496244679471307</v>
      </c>
      <c r="N38" s="1">
        <f>IF(ISNA(VLOOKUP($A38,Burial_Data!$A$2:$C$65,2,FALSE)),"0",VLOOKUP($A38,Burial_Data!$A$2:$C$65,2,FALSE))</f>
        <v>0</v>
      </c>
      <c r="O38" s="354" t="str">
        <f>IF(ISNA(VLOOKUP($A38,Accrued_Data!$A$2:$D$64,3,FALSE)),"0",VLOOKUP($A38,Accrued_Data!$A$2:$D$64,3,FALSE))</f>
        <v>0</v>
      </c>
      <c r="P38" s="303">
        <f>'[1]07-09-12'!$J42</f>
        <v>11</v>
      </c>
      <c r="Q38" s="268"/>
    </row>
    <row r="39" spans="1:17" ht="12" customHeight="1">
      <c r="A39" s="328" t="s">
        <v>484</v>
      </c>
      <c r="B39" s="335">
        <f>IF(ISNA(VLOOKUP(A39,Entitlement_Data!A$3:C$64,2,FALSE)),"0",VLOOKUP(A39,Entitlement_Data!A$3:C$64,2,FALSE))</f>
        <v>56906</v>
      </c>
      <c r="C39" s="335">
        <f>IF(ISNA(VLOOKUP(A39,Entitlement_Data!A$3:D$64,3,FALSE)),"0",VLOOKUP(A39,Entitlement_Data!A$3:D$64,3,FALSE))</f>
        <v>39075</v>
      </c>
      <c r="D39" s="32">
        <f t="shared" si="0"/>
        <v>0.6866587003127965</v>
      </c>
      <c r="E39" s="355">
        <f>IF(ISNA(VLOOKUP(A39,'Award Adjustment_Data'!A$2:F$68,3,FALSE)),"0",VLOOKUP(A39,'Award Adjustment_Data'!A$2:F$68,3,FALSE))</f>
        <v>20746</v>
      </c>
      <c r="F39" s="355">
        <f>IF(ISNA(VLOOKUP(A39,'Award Adjustment_Data'!A$2:G$68,4,FALSE)),"0",VLOOKUP(A39,'Award Adjustment_Data'!A$2:G$68,4,FALSE))</f>
        <v>15912</v>
      </c>
      <c r="G39" s="32">
        <f t="shared" si="1"/>
        <v>0.7669912272245252</v>
      </c>
      <c r="H39" s="33">
        <f>IF(ISNA(VLOOKUP(A39,Program_Review_Data!A29:E93,2,FALSE)),"0",VLOOKUP(A39,Program_Review_Data!A29:E93,2,FALSE))</f>
        <v>6002</v>
      </c>
      <c r="I39" s="33">
        <f>IF(ISNA(VLOOKUP($A39,Program_Review_Data!A29:F93,3,FALSE)),"0",VLOOKUP($A39,Program_Review_Data!A29:F93,3,FALSE))</f>
        <v>5142</v>
      </c>
      <c r="J39" s="32">
        <f t="shared" si="2"/>
        <v>0.8567144285238254</v>
      </c>
      <c r="K39" s="270">
        <f>IF(ISNA(VLOOKUP($A39,Other_Data!A29:E93,2,FALSE)),"0",VLOOKUP($A39,Other_Data!A29:E93,2,FALSE))</f>
        <v>3542</v>
      </c>
      <c r="L39" s="33">
        <f>IF(ISNA(VLOOKUP($A39,Other_Data!A29:E93,3,FALSE)),"0",VLOOKUP($A39,Other_Data!A29:E93,3,FALSE))</f>
        <v>2076</v>
      </c>
      <c r="M39" s="32">
        <f t="shared" si="3"/>
        <v>0.5861095426312818</v>
      </c>
      <c r="N39" s="33">
        <f>IF(ISNA(VLOOKUP($A39,Burial_Data!$A$2:$C$65,2,FALSE)),"0",VLOOKUP($A39,Burial_Data!$A$2:$C$65,2,FALSE))</f>
        <v>3</v>
      </c>
      <c r="O39" s="355">
        <f>IF(ISNA(VLOOKUP($A39,Accrued_Data!$A$2:$D$64,3,FALSE)),"0",VLOOKUP($A39,Accrued_Data!$A$2:$D$64,3,FALSE))</f>
        <v>5</v>
      </c>
      <c r="P39" s="309">
        <f>'[1]07-09-12'!$J43</f>
        <v>9691</v>
      </c>
      <c r="Q39" s="295"/>
    </row>
    <row r="40" spans="1:17" ht="12" customHeight="1">
      <c r="A40" t="s">
        <v>435</v>
      </c>
      <c r="B40" s="302">
        <f>IF(ISNA(VLOOKUP(A40,Entitlement_Data!A$3:C$64,2,FALSE)),"0",VLOOKUP(A40,Entitlement_Data!A$3:C$64,2,FALSE))</f>
        <v>21457</v>
      </c>
      <c r="C40" s="302">
        <f>IF(ISNA(VLOOKUP(A40,Entitlement_Data!A$3:D$64,3,FALSE)),"0",VLOOKUP(A40,Entitlement_Data!A$3:D$64,3,FALSE))</f>
        <v>17244</v>
      </c>
      <c r="D40" s="25">
        <f t="shared" si="0"/>
        <v>0.8036538192664399</v>
      </c>
      <c r="E40" s="354">
        <f>IF(ISNA(VLOOKUP(A40,'Award Adjustment_Data'!A$2:F$68,3,FALSE)),"0",VLOOKUP(A40,'Award Adjustment_Data'!A$2:F$68,3,FALSE))</f>
        <v>5249</v>
      </c>
      <c r="F40" s="354">
        <f>IF(ISNA(VLOOKUP(A40,'Award Adjustment_Data'!A$2:G$68,4,FALSE)),"0",VLOOKUP(A40,'Award Adjustment_Data'!A$2:G$68,4,FALSE))</f>
        <v>3903</v>
      </c>
      <c r="G40" s="25">
        <f t="shared" si="1"/>
        <v>0.743570203848352</v>
      </c>
      <c r="H40" s="1">
        <f>IF(ISNA(VLOOKUP(A40,Program_Review_Data!A30:E94,2,FALSE)),"0",VLOOKUP(A40,Program_Review_Data!A30:E94,2,FALSE))</f>
        <v>945</v>
      </c>
      <c r="I40" s="1">
        <f>IF(ISNA(VLOOKUP($A40,Program_Review_Data!A30:F94,3,FALSE)),"0",VLOOKUP($A40,Program_Review_Data!A30:F94,3,FALSE))</f>
        <v>855</v>
      </c>
      <c r="J40" s="25">
        <f t="shared" si="2"/>
        <v>0.9047619047619048</v>
      </c>
      <c r="K40" s="268">
        <f>IF(ISNA(VLOOKUP($A40,Other_Data!A30:E94,2,FALSE)),"0",VLOOKUP($A40,Other_Data!A30:E94,2,FALSE))</f>
        <v>3053</v>
      </c>
      <c r="L40" s="1">
        <f>IF(ISNA(VLOOKUP($A40,Other_Data!A30:E94,3,FALSE)),"0",VLOOKUP($A40,Other_Data!A30:E94,3,FALSE))</f>
        <v>2485</v>
      </c>
      <c r="M40" s="25">
        <f t="shared" si="3"/>
        <v>0.813953488372093</v>
      </c>
      <c r="N40" s="1">
        <f>IF(ISNA(VLOOKUP($A40,Burial_Data!$A$2:$C$65,2,FALSE)),"0",VLOOKUP($A40,Burial_Data!$A$2:$C$65,2,FALSE))</f>
        <v>9</v>
      </c>
      <c r="O40" s="354">
        <f>IF(ISNA(VLOOKUP($A40,Accrued_Data!$A$2:$D$64,3,FALSE)),"0",VLOOKUP($A40,Accrued_Data!$A$2:$D$64,3,FALSE))</f>
        <v>101</v>
      </c>
      <c r="P40" s="303">
        <f>'[1]07-09-12'!$J45</f>
        <v>5792</v>
      </c>
      <c r="Q40" s="268"/>
    </row>
    <row r="41" spans="1:17" ht="12" customHeight="1">
      <c r="A41" t="s">
        <v>439</v>
      </c>
      <c r="B41" s="302">
        <f>IF(ISNA(VLOOKUP(A41,Entitlement_Data!A$3:C$64,2,FALSE)),"0",VLOOKUP(A41,Entitlement_Data!A$3:C$64,2,FALSE))</f>
        <v>7610</v>
      </c>
      <c r="C41" s="302">
        <f>IF(ISNA(VLOOKUP(A41,Entitlement_Data!A$3:D$64,3,FALSE)),"0",VLOOKUP(A41,Entitlement_Data!A$3:D$64,3,FALSE))</f>
        <v>5303</v>
      </c>
      <c r="D41" s="25">
        <f t="shared" si="0"/>
        <v>0.6968462549277267</v>
      </c>
      <c r="E41" s="354">
        <f>IF(ISNA(VLOOKUP(A41,'Award Adjustment_Data'!A$2:F$68,3,FALSE)),"0",VLOOKUP(A41,'Award Adjustment_Data'!A$2:F$68,3,FALSE))</f>
        <v>2251</v>
      </c>
      <c r="F41" s="354">
        <f>IF(ISNA(VLOOKUP(A41,'Award Adjustment_Data'!A$2:G$68,4,FALSE)),"0",VLOOKUP(A41,'Award Adjustment_Data'!A$2:G$68,4,FALSE))</f>
        <v>1184</v>
      </c>
      <c r="G41" s="25">
        <f t="shared" si="1"/>
        <v>0.5259884495779653</v>
      </c>
      <c r="H41" s="1">
        <f>IF(ISNA(VLOOKUP(A41,Program_Review_Data!A31:E95,2,FALSE)),"0",VLOOKUP(A41,Program_Review_Data!A31:E95,2,FALSE))</f>
        <v>144</v>
      </c>
      <c r="I41" s="1">
        <f>IF(ISNA(VLOOKUP($A41,Program_Review_Data!A31:F95,3,FALSE)),"0",VLOOKUP($A41,Program_Review_Data!A31:F95,3,FALSE))</f>
        <v>84</v>
      </c>
      <c r="J41" s="25">
        <f t="shared" si="2"/>
        <v>0.5833333333333334</v>
      </c>
      <c r="K41" s="268">
        <f>IF(ISNA(VLOOKUP($A41,Other_Data!A31:E95,2,FALSE)),"0",VLOOKUP($A41,Other_Data!A31:E95,2,FALSE))</f>
        <v>489</v>
      </c>
      <c r="L41" s="1">
        <f>IF(ISNA(VLOOKUP($A41,Other_Data!A31:E95,3,FALSE)),"0",VLOOKUP($A41,Other_Data!A31:E95,3,FALSE))</f>
        <v>360</v>
      </c>
      <c r="M41" s="25">
        <f t="shared" si="3"/>
        <v>0.7361963190184049</v>
      </c>
      <c r="N41" s="1">
        <f>IF(ISNA(VLOOKUP($A41,Burial_Data!$A$2:$C$65,2,FALSE)),"0",VLOOKUP($A41,Burial_Data!$A$2:$C$65,2,FALSE))</f>
        <v>0</v>
      </c>
      <c r="O41" s="354">
        <f>IF(ISNA(VLOOKUP($A41,Accrued_Data!$A$2:$D$64,3,FALSE)),"0",VLOOKUP($A41,Accrued_Data!$A$2:$D$64,3,FALSE))</f>
        <v>3</v>
      </c>
      <c r="P41" s="303">
        <f>'[1]07-09-12'!$J46</f>
        <v>1455</v>
      </c>
      <c r="Q41" s="268"/>
    </row>
    <row r="42" spans="1:17" ht="12" customHeight="1">
      <c r="A42" t="s">
        <v>441</v>
      </c>
      <c r="B42" s="302">
        <f>IF(ISNA(VLOOKUP(A42,Entitlement_Data!A$3:C$64,2,FALSE)),"0",VLOOKUP(A42,Entitlement_Data!A$3:C$64,2,FALSE))</f>
        <v>1194</v>
      </c>
      <c r="C42" s="302">
        <f>IF(ISNA(VLOOKUP(A42,Entitlement_Data!A$3:D$64,3,FALSE)),"0",VLOOKUP(A42,Entitlement_Data!A$3:D$64,3,FALSE))</f>
        <v>373</v>
      </c>
      <c r="D42" s="25">
        <f t="shared" si="0"/>
        <v>0.31239530988274705</v>
      </c>
      <c r="E42" s="354">
        <f>IF(ISNA(VLOOKUP(A42,'Award Adjustment_Data'!A$2:F$68,3,FALSE)),"0",VLOOKUP(A42,'Award Adjustment_Data'!A$2:F$68,3,FALSE))</f>
        <v>247</v>
      </c>
      <c r="F42" s="354">
        <f>IF(ISNA(VLOOKUP(A42,'Award Adjustment_Data'!A$2:G$68,4,FALSE)),"0",VLOOKUP(A42,'Award Adjustment_Data'!A$2:G$68,4,FALSE))</f>
        <v>38</v>
      </c>
      <c r="G42" s="25">
        <f t="shared" si="1"/>
        <v>0.15384615384615385</v>
      </c>
      <c r="H42" s="1">
        <f>IF(ISNA(VLOOKUP(A42,Program_Review_Data!A32:E96,2,FALSE)),"0",VLOOKUP(A42,Program_Review_Data!A32:E96,2,FALSE))</f>
        <v>53</v>
      </c>
      <c r="I42" s="1">
        <f>IF(ISNA(VLOOKUP($A42,Program_Review_Data!A32:F96,3,FALSE)),"0",VLOOKUP($A42,Program_Review_Data!A32:F96,3,FALSE))</f>
        <v>10</v>
      </c>
      <c r="J42" s="25">
        <f t="shared" si="2"/>
        <v>0.18867924528301888</v>
      </c>
      <c r="K42" s="268">
        <f>IF(ISNA(VLOOKUP($A42,Other_Data!A32:E96,2,FALSE)),"0",VLOOKUP($A42,Other_Data!A32:E96,2,FALSE))</f>
        <v>74</v>
      </c>
      <c r="L42" s="1">
        <f>IF(ISNA(VLOOKUP($A42,Other_Data!A32:E96,3,FALSE)),"0",VLOOKUP($A42,Other_Data!A32:E96,3,FALSE))</f>
        <v>47</v>
      </c>
      <c r="M42" s="25">
        <f t="shared" si="3"/>
        <v>0.6351351351351351</v>
      </c>
      <c r="N42" s="1">
        <f>IF(ISNA(VLOOKUP($A42,Burial_Data!$A$2:$C$65,2,FALSE)),"0",VLOOKUP($A42,Burial_Data!$A$2:$C$65,2,FALSE))</f>
        <v>0</v>
      </c>
      <c r="O42" s="354" t="str">
        <f>IF(ISNA(VLOOKUP($A42,Accrued_Data!$A$2:$D$64,3,FALSE)),"0",VLOOKUP($A42,Accrued_Data!$A$2:$D$64,3,FALSE))</f>
        <v>0</v>
      </c>
      <c r="P42" s="303">
        <f>'[1]07-09-12'!$J47</f>
        <v>303</v>
      </c>
      <c r="Q42" s="268"/>
    </row>
    <row r="43" spans="1:17" ht="12" customHeight="1">
      <c r="A43" t="s">
        <v>445</v>
      </c>
      <c r="B43" s="302">
        <f>IF(ISNA(VLOOKUP(A43,Entitlement_Data!A$3:C$64,2,FALSE)),"0",VLOOKUP(A43,Entitlement_Data!A$3:C$64,2,FALSE))</f>
        <v>38078</v>
      </c>
      <c r="C43" s="302">
        <f>IF(ISNA(VLOOKUP(A43,Entitlement_Data!A$3:D$64,3,FALSE)),"0",VLOOKUP(A43,Entitlement_Data!A$3:D$64,3,FALSE))</f>
        <v>28323</v>
      </c>
      <c r="D43" s="25">
        <f t="shared" si="0"/>
        <v>0.743815326435212</v>
      </c>
      <c r="E43" s="354">
        <f>IF(ISNA(VLOOKUP(A43,'Award Adjustment_Data'!A$2:F$68,3,FALSE)),"0",VLOOKUP(A43,'Award Adjustment_Data'!A$2:F$68,3,FALSE))</f>
        <v>13655</v>
      </c>
      <c r="F43" s="354">
        <f>IF(ISNA(VLOOKUP(A43,'Award Adjustment_Data'!A$2:G$68,4,FALSE)),"0",VLOOKUP(A43,'Award Adjustment_Data'!A$2:G$68,4,FALSE))</f>
        <v>9333</v>
      </c>
      <c r="G43" s="25">
        <f t="shared" si="1"/>
        <v>0.6834859025997803</v>
      </c>
      <c r="H43" s="1">
        <f>IF(ISNA(VLOOKUP(A43,Program_Review_Data!A33:E97,2,FALSE)),"0",VLOOKUP(A43,Program_Review_Data!A33:E97,2,FALSE))</f>
        <v>1031</v>
      </c>
      <c r="I43" s="1">
        <f>IF(ISNA(VLOOKUP($A43,Program_Review_Data!A33:F97,3,FALSE)),"0",VLOOKUP($A43,Program_Review_Data!A33:F97,3,FALSE))</f>
        <v>788</v>
      </c>
      <c r="J43" s="25">
        <f t="shared" si="2"/>
        <v>0.7643064985451018</v>
      </c>
      <c r="K43" s="268">
        <f>IF(ISNA(VLOOKUP($A43,Other_Data!A33:E97,2,FALSE)),"0",VLOOKUP($A43,Other_Data!A33:E97,2,FALSE))</f>
        <v>5947</v>
      </c>
      <c r="L43" s="1">
        <f>IF(ISNA(VLOOKUP($A43,Other_Data!A33:E97,3,FALSE)),"0",VLOOKUP($A43,Other_Data!A33:E97,3,FALSE))</f>
        <v>4502</v>
      </c>
      <c r="M43" s="25">
        <f t="shared" si="3"/>
        <v>0.7570203463931394</v>
      </c>
      <c r="N43" s="1">
        <f>IF(ISNA(VLOOKUP($A43,Burial_Data!$A$2:$C$65,2,FALSE)),"0",VLOOKUP($A43,Burial_Data!$A$2:$C$65,2,FALSE))</f>
        <v>5</v>
      </c>
      <c r="O43" s="354">
        <f>IF(ISNA(VLOOKUP($A43,Accrued_Data!$A$2:$D$64,3,FALSE)),"0",VLOOKUP($A43,Accrued_Data!$A$2:$D$64,3,FALSE))</f>
        <v>6</v>
      </c>
      <c r="P43" s="303">
        <f>'[1]07-09-12'!$J48</f>
        <v>13699</v>
      </c>
      <c r="Q43" s="268"/>
    </row>
    <row r="44" spans="1:17" ht="12" customHeight="1">
      <c r="A44" t="s">
        <v>449</v>
      </c>
      <c r="B44" s="302">
        <f>IF(ISNA(VLOOKUP(A44,Entitlement_Data!A$3:C$64,2,FALSE)),"0",VLOOKUP(A44,Entitlement_Data!A$3:C$64,2,FALSE))</f>
        <v>4324</v>
      </c>
      <c r="C44" s="302">
        <f>IF(ISNA(VLOOKUP(A44,Entitlement_Data!A$3:D$64,3,FALSE)),"0",VLOOKUP(A44,Entitlement_Data!A$3:D$64,3,FALSE))</f>
        <v>944</v>
      </c>
      <c r="D44" s="25">
        <f t="shared" si="0"/>
        <v>0.2183163737280296</v>
      </c>
      <c r="E44" s="354">
        <f>IF(ISNA(VLOOKUP(A44,'Award Adjustment_Data'!A$2:F$68,3,FALSE)),"0",VLOOKUP(A44,'Award Adjustment_Data'!A$2:F$68,3,FALSE))</f>
        <v>910</v>
      </c>
      <c r="F44" s="354">
        <f>IF(ISNA(VLOOKUP(A44,'Award Adjustment_Data'!A$2:G$68,4,FALSE)),"0",VLOOKUP(A44,'Award Adjustment_Data'!A$2:G$68,4,FALSE))</f>
        <v>78</v>
      </c>
      <c r="G44" s="25">
        <f t="shared" si="1"/>
        <v>0.08571428571428572</v>
      </c>
      <c r="H44" s="1">
        <f>IF(ISNA(VLOOKUP(A44,Program_Review_Data!A34:E98,2,FALSE)),"0",VLOOKUP(A44,Program_Review_Data!A34:E98,2,FALSE))</f>
        <v>204</v>
      </c>
      <c r="I44" s="1">
        <f>IF(ISNA(VLOOKUP($A44,Program_Review_Data!A34:F98,3,FALSE)),"0",VLOOKUP($A44,Program_Review_Data!A34:F98,3,FALSE))</f>
        <v>20</v>
      </c>
      <c r="J44" s="25">
        <f t="shared" si="2"/>
        <v>0.09803921568627451</v>
      </c>
      <c r="K44" s="268">
        <f>IF(ISNA(VLOOKUP($A44,Other_Data!A34:E98,2,FALSE)),"0",VLOOKUP($A44,Other_Data!A34:E98,2,FALSE))</f>
        <v>636</v>
      </c>
      <c r="L44" s="1">
        <f>IF(ISNA(VLOOKUP($A44,Other_Data!A34:E98,3,FALSE)),"0",VLOOKUP($A44,Other_Data!A34:E98,3,FALSE))</f>
        <v>226</v>
      </c>
      <c r="M44" s="25">
        <f t="shared" si="3"/>
        <v>0.3553459119496855</v>
      </c>
      <c r="N44" s="1">
        <f>IF(ISNA(VLOOKUP($A44,Burial_Data!$A$2:$C$65,2,FALSE)),"0",VLOOKUP($A44,Burial_Data!$A$2:$C$65,2,FALSE))</f>
        <v>2</v>
      </c>
      <c r="O44" s="354">
        <f>IF(ISNA(VLOOKUP($A44,Accrued_Data!$A$2:$D$64,3,FALSE)),"0",VLOOKUP($A44,Accrued_Data!$A$2:$D$64,3,FALSE))</f>
        <v>1</v>
      </c>
      <c r="P44" s="303">
        <f>'[1]07-09-12'!$J51</f>
        <v>1540</v>
      </c>
      <c r="Q44" s="268"/>
    </row>
    <row r="45" spans="1:17" ht="12" customHeight="1">
      <c r="A45" t="s">
        <v>450</v>
      </c>
      <c r="B45" s="302">
        <f>IF(ISNA(VLOOKUP(A45,Entitlement_Data!A$3:C$64,2,FALSE)),"0",VLOOKUP(A45,Entitlement_Data!A$3:C$64,2,FALSE))</f>
        <v>8366</v>
      </c>
      <c r="C45" s="302">
        <f>IF(ISNA(VLOOKUP(A45,Entitlement_Data!A$3:D$64,3,FALSE)),"0",VLOOKUP(A45,Entitlement_Data!A$3:D$64,3,FALSE))</f>
        <v>5279</v>
      </c>
      <c r="D45" s="25">
        <f t="shared" si="0"/>
        <v>0.6310064546975854</v>
      </c>
      <c r="E45" s="354">
        <f>IF(ISNA(VLOOKUP(A45,'Award Adjustment_Data'!A$2:F$68,3,FALSE)),"0",VLOOKUP(A45,'Award Adjustment_Data'!A$2:F$68,3,FALSE))</f>
        <v>3862</v>
      </c>
      <c r="F45" s="354">
        <f>IF(ISNA(VLOOKUP(A45,'Award Adjustment_Data'!A$2:G$68,4,FALSE)),"0",VLOOKUP(A45,'Award Adjustment_Data'!A$2:G$68,4,FALSE))</f>
        <v>2183</v>
      </c>
      <c r="G45" s="25">
        <f t="shared" si="1"/>
        <v>0.5652511651993786</v>
      </c>
      <c r="H45" s="1">
        <f>IF(ISNA(VLOOKUP(A45,Program_Review_Data!A35:E99,2,FALSE)),"0",VLOOKUP(A45,Program_Review_Data!A35:E99,2,FALSE))</f>
        <v>1340</v>
      </c>
      <c r="I45" s="1">
        <f>IF(ISNA(VLOOKUP($A45,Program_Review_Data!A35:F99,3,FALSE)),"0",VLOOKUP($A45,Program_Review_Data!A35:F99,3,FALSE))</f>
        <v>1074</v>
      </c>
      <c r="J45" s="25">
        <f t="shared" si="2"/>
        <v>0.8014925373134328</v>
      </c>
      <c r="K45" s="268">
        <f>IF(ISNA(VLOOKUP($A45,Other_Data!A35:E99,2,FALSE)),"0",VLOOKUP($A45,Other_Data!A35:E99,2,FALSE))</f>
        <v>1404</v>
      </c>
      <c r="L45" s="1">
        <f>IF(ISNA(VLOOKUP($A45,Other_Data!A35:E99,3,FALSE)),"0",VLOOKUP($A45,Other_Data!A35:E99,3,FALSE))</f>
        <v>975</v>
      </c>
      <c r="M45" s="25">
        <f t="shared" si="3"/>
        <v>0.6944444444444444</v>
      </c>
      <c r="N45" s="1">
        <f>IF(ISNA(VLOOKUP($A45,Burial_Data!$A$2:$C$65,2,FALSE)),"0",VLOOKUP($A45,Burial_Data!$A$2:$C$65,2,FALSE))</f>
        <v>2</v>
      </c>
      <c r="O45" s="354">
        <f>IF(ISNA(VLOOKUP($A45,Accrued_Data!$A$2:$D$64,3,FALSE)),"0",VLOOKUP($A45,Accrued_Data!$A$2:$D$64,3,FALSE))</f>
        <v>23</v>
      </c>
      <c r="P45" s="303">
        <f>'[1]07-09-12'!$J52</f>
        <v>4840</v>
      </c>
      <c r="Q45" s="268"/>
    </row>
    <row r="46" spans="1:17" ht="13.5">
      <c r="A46" s="325" t="s">
        <v>455</v>
      </c>
      <c r="B46" s="329">
        <f>IF(ISNA(VLOOKUP(A46,Entitlement_Data!A$3:C$64,2,FALSE)),"0",VLOOKUP(A46,Entitlement_Data!A$3:C$64,2,FALSE))</f>
        <v>10945</v>
      </c>
      <c r="C46" s="329">
        <f>IF(ISNA(VLOOKUP(A46,Entitlement_Data!A$3:D$64,3,FALSE)),"0",VLOOKUP(A46,Entitlement_Data!A$3:D$64,3,FALSE))</f>
        <v>4163</v>
      </c>
      <c r="D46" s="34">
        <f t="shared" si="0"/>
        <v>0.38035632708999545</v>
      </c>
      <c r="E46" s="329">
        <f>Award_Formulas!L3-Award_Formulas!O3</f>
        <v>3178</v>
      </c>
      <c r="F46" s="35">
        <f>Award_Formulas!L6-Award_Formulas!R3</f>
        <v>604</v>
      </c>
      <c r="G46" s="34">
        <f t="shared" si="1"/>
        <v>0.19005663939584644</v>
      </c>
      <c r="H46" s="35">
        <f>IF(ISNA(VLOOKUP(A46,Program_Review_Data!A36:E100,2,FALSE)),"0",VLOOKUP(A46,Program_Review_Data!A36:E100,2,FALSE))</f>
        <v>879</v>
      </c>
      <c r="I46" s="35">
        <f>IF(ISNA(VLOOKUP($A46,Program_Review_Data!A36:F100,3,FALSE)),"0",VLOOKUP($A46,Program_Review_Data!A36:F100,3,FALSE))</f>
        <v>109</v>
      </c>
      <c r="J46" s="34">
        <f t="shared" si="2"/>
        <v>0.12400455062571103</v>
      </c>
      <c r="K46" s="35">
        <f>IF(ISNA(VLOOKUP($A46,Other_Data!A36:E100,2,FALSE)),"0",VLOOKUP($A46,Other_Data!A36:E100,2,FALSE))</f>
        <v>498</v>
      </c>
      <c r="L46" s="35">
        <f>IF(ISNA(VLOOKUP($A46,Other_Data!A36:E100,3,FALSE)),"0",VLOOKUP($A46,Other_Data!A36:E100,3,FALSE))</f>
        <v>229</v>
      </c>
      <c r="M46" s="34">
        <f t="shared" si="3"/>
        <v>0.4598393574297189</v>
      </c>
      <c r="N46" s="35">
        <f>IF(ISNA(VLOOKUP($A46,Burial_Data!$A$2:$C$65,2,FALSE)),"0",VLOOKUP($A46,Burial_Data!$A$2:$C$65,2,FALSE))</f>
        <v>11418</v>
      </c>
      <c r="O46" s="171" t="s">
        <v>3</v>
      </c>
      <c r="P46" s="310">
        <f>'[1]07-09-12'!$J$54</f>
        <v>3100</v>
      </c>
      <c r="Q46" s="302"/>
    </row>
    <row r="47" spans="1:17" ht="12.75">
      <c r="A47" t="s">
        <v>337</v>
      </c>
      <c r="B47" s="302">
        <f>IF(ISNA(VLOOKUP(A47,Entitlement_Data!A$3:C$64,2,FALSE)),"0",VLOOKUP(A47,Entitlement_Data!A$3:C$64,2,FALSE))</f>
        <v>15000</v>
      </c>
      <c r="C47" s="302">
        <f>IF(ISNA(VLOOKUP(A47,Entitlement_Data!A$3:D$64,3,FALSE)),"0",VLOOKUP(A47,Entitlement_Data!A$3:D$64,3,FALSE))</f>
        <v>6491</v>
      </c>
      <c r="D47" s="25">
        <f t="shared" si="0"/>
        <v>0.43273333333333336</v>
      </c>
      <c r="E47" s="354">
        <f>IF(ISNA(VLOOKUP(A47,'Award Adjustment_Data'!A$2:F$68,3,FALSE)),"0",VLOOKUP(A47,'Award Adjustment_Data'!A$2:F$68,3,FALSE))</f>
        <v>3524</v>
      </c>
      <c r="F47" s="354">
        <f>IF(ISNA(VLOOKUP(A47,'Award Adjustment_Data'!A$2:G$68,4,FALSE)),"0",VLOOKUP(A47,'Award Adjustment_Data'!A$2:G$68,4,FALSE))</f>
        <v>710</v>
      </c>
      <c r="G47" s="25">
        <f t="shared" si="1"/>
        <v>0.2014755959137344</v>
      </c>
      <c r="H47" s="1">
        <f>IF(ISNA(VLOOKUP(A47,Program_Review_Data!A37:E101,2,FALSE)),"0",VLOOKUP(A47,Program_Review_Data!A37:E101,2,FALSE))</f>
        <v>536</v>
      </c>
      <c r="I47" s="1">
        <f>IF(ISNA(VLOOKUP($A47,Program_Review_Data!A37:F101,3,FALSE)),"0",VLOOKUP($A47,Program_Review_Data!A37:F101,3,FALSE))</f>
        <v>219</v>
      </c>
      <c r="J47" s="25">
        <f t="shared" si="2"/>
        <v>0.4085820895522388</v>
      </c>
      <c r="K47" s="268">
        <f>IF(ISNA(VLOOKUP($A47,Other_Data!A37:E101,2,FALSE)),"0",VLOOKUP($A47,Other_Data!A37:E101,2,FALSE))</f>
        <v>731</v>
      </c>
      <c r="L47" s="1">
        <f>IF(ISNA(VLOOKUP($A47,Other_Data!A37:E101,3,FALSE)),"0",VLOOKUP($A47,Other_Data!A37:E101,3,FALSE))</f>
        <v>484</v>
      </c>
      <c r="M47" s="25">
        <f t="shared" si="3"/>
        <v>0.6621067031463749</v>
      </c>
      <c r="N47" s="1">
        <f>IF(ISNA(VLOOKUP($A47,Burial_Data!$A$2:$C$65,2,FALSE)),"0",VLOOKUP($A47,Burial_Data!$A$2:$C$65,2,FALSE))</f>
        <v>6</v>
      </c>
      <c r="O47" s="354">
        <f>IF(ISNA(VLOOKUP($A47,Accrued_Data!$A$2:$D$64,3,FALSE)),"0",VLOOKUP($A47,Accrued_Data!$A$2:$D$64,3,FALSE))</f>
        <v>6</v>
      </c>
      <c r="P47" s="311">
        <f>'[1]07-09-12'!$J56</f>
        <v>3593</v>
      </c>
      <c r="Q47" s="268"/>
    </row>
    <row r="48" spans="1:17" ht="12.75">
      <c r="A48" t="s">
        <v>458</v>
      </c>
      <c r="B48" s="302">
        <f>IF(ISNA(VLOOKUP(A48,Entitlement_Data!A$3:C$64,2,FALSE)),"0",VLOOKUP(A48,Entitlement_Data!A$3:C$64,2,FALSE))</f>
        <v>13475</v>
      </c>
      <c r="C48" s="302">
        <f>IF(ISNA(VLOOKUP(A48,Entitlement_Data!A$3:D$64,3,FALSE)),"0",VLOOKUP(A48,Entitlement_Data!A$3:D$64,3,FALSE))</f>
        <v>9159</v>
      </c>
      <c r="D48" s="25">
        <f t="shared" si="0"/>
        <v>0.6797031539888683</v>
      </c>
      <c r="E48" s="354">
        <f>IF(ISNA(VLOOKUP(A48,'Award Adjustment_Data'!A$2:F$68,3,FALSE)),"0",VLOOKUP(A48,'Award Adjustment_Data'!A$2:F$68,3,FALSE))</f>
        <v>4463</v>
      </c>
      <c r="F48" s="354">
        <f>IF(ISNA(VLOOKUP(A48,'Award Adjustment_Data'!A$2:G$68,4,FALSE)),"0",VLOOKUP(A48,'Award Adjustment_Data'!A$2:G$68,4,FALSE))</f>
        <v>2652</v>
      </c>
      <c r="G48" s="25">
        <f t="shared" si="1"/>
        <v>0.594219135110912</v>
      </c>
      <c r="H48" s="1">
        <f>IF(ISNA(VLOOKUP(A48,Program_Review_Data!A38:E102,2,FALSE)),"0",VLOOKUP(A48,Program_Review_Data!A38:E102,2,FALSE))</f>
        <v>343</v>
      </c>
      <c r="I48" s="1">
        <f>IF(ISNA(VLOOKUP($A48,Program_Review_Data!A38:F102,3,FALSE)),"0",VLOOKUP($A48,Program_Review_Data!A38:F102,3,FALSE))</f>
        <v>232</v>
      </c>
      <c r="J48" s="25">
        <f t="shared" si="2"/>
        <v>0.6763848396501457</v>
      </c>
      <c r="K48" s="268">
        <f>IF(ISNA(VLOOKUP($A48,Other_Data!A38:E102,2,FALSE)),"0",VLOOKUP($A48,Other_Data!A38:E102,2,FALSE))</f>
        <v>1810</v>
      </c>
      <c r="L48" s="1">
        <f>IF(ISNA(VLOOKUP($A48,Other_Data!A38:E102,3,FALSE)),"0",VLOOKUP($A48,Other_Data!A38:E102,3,FALSE))</f>
        <v>1253</v>
      </c>
      <c r="M48" s="25">
        <f t="shared" si="3"/>
        <v>0.6922651933701658</v>
      </c>
      <c r="N48" s="1">
        <f>IF(ISNA(VLOOKUP($A48,Burial_Data!$A$2:$C$65,2,FALSE)),"0",VLOOKUP($A48,Burial_Data!$A$2:$C$65,2,FALSE))</f>
        <v>7</v>
      </c>
      <c r="O48" s="354">
        <f>IF(ISNA(VLOOKUP($A48,Accrued_Data!$A$2:$D$64,3,FALSE)),"0",VLOOKUP($A48,Accrued_Data!$A$2:$D$64,3,FALSE))</f>
        <v>70</v>
      </c>
      <c r="P48" s="311">
        <f>'[1]07-09-12'!$J57</f>
        <v>5130</v>
      </c>
      <c r="Q48" s="268"/>
    </row>
    <row r="49" spans="1:17" ht="12.75">
      <c r="A49" t="s">
        <v>473</v>
      </c>
      <c r="B49" s="302">
        <f>IF(ISNA(VLOOKUP(A49,Entitlement_Data!A$3:C$64,2,FALSE)),"0",VLOOKUP(A49,Entitlement_Data!A$3:C$64,2,FALSE))</f>
        <v>1239</v>
      </c>
      <c r="C49" s="302">
        <f>IF(ISNA(VLOOKUP(A49,Entitlement_Data!A$3:D$64,3,FALSE)),"0",VLOOKUP(A49,Entitlement_Data!A$3:D$64,3,FALSE))</f>
        <v>365</v>
      </c>
      <c r="D49" s="25">
        <f t="shared" si="0"/>
        <v>0.29459241323648105</v>
      </c>
      <c r="E49" s="354">
        <f>IF(ISNA(VLOOKUP(A49,'Award Adjustment_Data'!A$2:F$68,3,FALSE)),"0",VLOOKUP(A49,'Award Adjustment_Data'!A$2:F$68,3,FALSE))</f>
        <v>353</v>
      </c>
      <c r="F49" s="354">
        <f>IF(ISNA(VLOOKUP(A49,'Award Adjustment_Data'!A$2:G$68,4,FALSE)),"0",VLOOKUP(A49,'Award Adjustment_Data'!A$2:G$68,4,FALSE))</f>
        <v>25</v>
      </c>
      <c r="G49" s="25">
        <f t="shared" si="1"/>
        <v>0.0708215297450425</v>
      </c>
      <c r="H49" s="1">
        <f>IF(ISNA(VLOOKUP(A49,Program_Review_Data!A39:E103,2,FALSE)),"0",VLOOKUP(A49,Program_Review_Data!A39:E103,2,FALSE))</f>
        <v>155</v>
      </c>
      <c r="I49" s="1">
        <f>IF(ISNA(VLOOKUP($A49,Program_Review_Data!A39:F103,3,FALSE)),"0",VLOOKUP($A49,Program_Review_Data!A39:F103,3,FALSE))</f>
        <v>18</v>
      </c>
      <c r="J49" s="25">
        <f t="shared" si="2"/>
        <v>0.11612903225806452</v>
      </c>
      <c r="K49" s="268">
        <f>IF(ISNA(VLOOKUP($A49,Other_Data!A39:E103,2,FALSE)),"0",VLOOKUP($A49,Other_Data!A39:E103,2,FALSE))</f>
        <v>148</v>
      </c>
      <c r="L49" s="1">
        <f>IF(ISNA(VLOOKUP($A49,Other_Data!A39:E103,3,FALSE)),"0",VLOOKUP($A49,Other_Data!A39:E103,3,FALSE))</f>
        <v>52</v>
      </c>
      <c r="M49" s="25">
        <f t="shared" si="3"/>
        <v>0.35135135135135137</v>
      </c>
      <c r="N49" s="1">
        <f>IF(ISNA(VLOOKUP($A49,Burial_Data!$A$2:$C$65,2,FALSE)),"0",VLOOKUP($A49,Burial_Data!$A$2:$C$65,2,FALSE))</f>
        <v>0</v>
      </c>
      <c r="O49" s="354">
        <f>IF(ISNA(VLOOKUP($A49,Accrued_Data!$A$2:$D$64,3,FALSE)),"0",VLOOKUP($A49,Accrued_Data!$A$2:$D$64,3,FALSE))</f>
        <v>1</v>
      </c>
      <c r="P49" s="311">
        <f>'[1]07-09-12'!$J58</f>
        <v>209</v>
      </c>
      <c r="Q49" s="268"/>
    </row>
    <row r="50" spans="1:17" ht="12.75">
      <c r="A50" t="s">
        <v>474</v>
      </c>
      <c r="B50" s="302">
        <f>IF(ISNA(VLOOKUP(A50,Entitlement_Data!A$3:C$64,2,FALSE)),"0",VLOOKUP(A50,Entitlement_Data!A$3:C$64,2,FALSE))</f>
        <v>18801</v>
      </c>
      <c r="C50" s="302">
        <f>IF(ISNA(VLOOKUP(A50,Entitlement_Data!A$3:D$64,3,FALSE)),"0",VLOOKUP(A50,Entitlement_Data!A$3:D$64,3,FALSE))</f>
        <v>12376</v>
      </c>
      <c r="D50" s="25">
        <f t="shared" si="0"/>
        <v>0.658262858358598</v>
      </c>
      <c r="E50" s="354">
        <f>IF(ISNA(VLOOKUP(A50,'Award Adjustment_Data'!A$2:F$68,3,FALSE)),"0",VLOOKUP(A50,'Award Adjustment_Data'!A$2:F$68,3,FALSE))</f>
        <v>5207</v>
      </c>
      <c r="F50" s="354">
        <f>IF(ISNA(VLOOKUP(A50,'Award Adjustment_Data'!A$2:G$68,4,FALSE)),"0",VLOOKUP(A50,'Award Adjustment_Data'!A$2:G$68,4,FALSE))</f>
        <v>2392</v>
      </c>
      <c r="G50" s="25">
        <f t="shared" si="1"/>
        <v>0.45938160169003267</v>
      </c>
      <c r="H50" s="1">
        <f>IF(ISNA(VLOOKUP(A50,Program_Review_Data!A40:E104,2,FALSE)),"0",VLOOKUP(A50,Program_Review_Data!A40:E104,2,FALSE))</f>
        <v>917</v>
      </c>
      <c r="I50" s="1">
        <f>IF(ISNA(VLOOKUP($A50,Program_Review_Data!A40:F104,3,FALSE)),"0",VLOOKUP($A50,Program_Review_Data!A40:F104,3,FALSE))</f>
        <v>566</v>
      </c>
      <c r="J50" s="25">
        <f t="shared" si="2"/>
        <v>0.6172300981461287</v>
      </c>
      <c r="K50" s="268">
        <f>IF(ISNA(VLOOKUP($A50,Other_Data!A40:E104,2,FALSE)),"0",VLOOKUP($A50,Other_Data!A40:E104,2,FALSE))</f>
        <v>1489</v>
      </c>
      <c r="L50" s="1">
        <f>IF(ISNA(VLOOKUP($A50,Other_Data!A40:E104,3,FALSE)),"0",VLOOKUP($A50,Other_Data!A40:E104,3,FALSE))</f>
        <v>1016</v>
      </c>
      <c r="M50" s="25">
        <f t="shared" si="3"/>
        <v>0.6823371390194761</v>
      </c>
      <c r="N50" s="1">
        <f>IF(ISNA(VLOOKUP($A50,Burial_Data!$A$2:$C$65,2,FALSE)),"0",VLOOKUP($A50,Burial_Data!$A$2:$C$65,2,FALSE))</f>
        <v>10</v>
      </c>
      <c r="O50" s="354">
        <f>IF(ISNA(VLOOKUP($A50,Accrued_Data!$A$2:$D$64,3,FALSE)),"0",VLOOKUP($A50,Accrued_Data!$A$2:$D$64,3,FALSE))</f>
        <v>64</v>
      </c>
      <c r="P50" s="311">
        <f>'[1]07-09-12'!$J59</f>
        <v>6061</v>
      </c>
      <c r="Q50" s="268"/>
    </row>
    <row r="51" spans="1:17" ht="13.5">
      <c r="A51" s="325" t="s">
        <v>475</v>
      </c>
      <c r="B51" s="329">
        <f>IF(ISNA(VLOOKUP(A51,Entitlement_Data!A$3:C$64,2,FALSE)),"0",VLOOKUP(A51,Entitlement_Data!A$3:C$64,2,FALSE))</f>
        <v>11574</v>
      </c>
      <c r="C51" s="329">
        <f>IF(ISNA(VLOOKUP(A51,Entitlement_Data!A$3:D$64,3,FALSE)),"0",VLOOKUP(A51,Entitlement_Data!A$3:D$64,3,FALSE))</f>
        <v>2960</v>
      </c>
      <c r="D51" s="34">
        <f t="shared" si="0"/>
        <v>0.25574563677207535</v>
      </c>
      <c r="E51" s="329">
        <f>Award_Formulas!L4-Award_Formulas!O4</f>
        <v>1528</v>
      </c>
      <c r="F51" s="35">
        <f>Award_Formulas!L7-Award_Formulas!R4</f>
        <v>279</v>
      </c>
      <c r="G51" s="34">
        <f t="shared" si="1"/>
        <v>0.18259162303664922</v>
      </c>
      <c r="H51" s="35">
        <f>IF(ISNA(VLOOKUP(A51,Program_Review_Data!A41:E105,2,FALSE)),"0",VLOOKUP(A51,Program_Review_Data!A41:E105,2,FALSE))</f>
        <v>1457</v>
      </c>
      <c r="I51" s="35">
        <f>IF(ISNA(VLOOKUP($A51,Program_Review_Data!A41:F105,3,FALSE)),"0",VLOOKUP($A51,Program_Review_Data!A41:F105,3,FALSE))</f>
        <v>174</v>
      </c>
      <c r="J51" s="34">
        <f t="shared" si="2"/>
        <v>0.11942347288949898</v>
      </c>
      <c r="K51" s="35">
        <f>IF(ISNA(VLOOKUP($A51,Other_Data!A41:E105,2,FALSE)),"0",VLOOKUP($A51,Other_Data!A41:E105,2,FALSE))</f>
        <v>467</v>
      </c>
      <c r="L51" s="35">
        <f>IF(ISNA(VLOOKUP($A51,Other_Data!A41:E105,3,FALSE)),"0",VLOOKUP($A51,Other_Data!A41:E105,3,FALSE))</f>
        <v>221</v>
      </c>
      <c r="M51" s="34">
        <f t="shared" si="3"/>
        <v>0.4732334047109208</v>
      </c>
      <c r="N51" s="35">
        <f>IF(ISNA(VLOOKUP($A51,Burial_Data!$A$2:$C$65,2,FALSE)),"0",VLOOKUP($A51,Burial_Data!$A$2:$C$65,2,FALSE))</f>
        <v>18231</v>
      </c>
      <c r="O51" s="171" t="s">
        <v>3</v>
      </c>
      <c r="P51" s="310">
        <f>'[1]07-09-12'!$J$61</f>
        <v>1409</v>
      </c>
      <c r="Q51" s="302"/>
    </row>
    <row r="52" spans="1:17" ht="12.75">
      <c r="A52" t="s">
        <v>478</v>
      </c>
      <c r="B52" s="302">
        <f>IF(ISNA(VLOOKUP(A52,Entitlement_Data!A$3:C$64,2,FALSE)),"0",VLOOKUP(A52,Entitlement_Data!A$3:C$64,2,FALSE))</f>
        <v>51481</v>
      </c>
      <c r="C52" s="302">
        <f>IF(ISNA(VLOOKUP(A52,Entitlement_Data!A$3:D$64,3,FALSE)),"0",VLOOKUP(A52,Entitlement_Data!A$3:D$64,3,FALSE))</f>
        <v>40084</v>
      </c>
      <c r="D52" s="25">
        <f t="shared" si="0"/>
        <v>0.778617353975253</v>
      </c>
      <c r="E52" s="354">
        <f>IF(ISNA(VLOOKUP(A52,'Award Adjustment_Data'!A$2:F$68,3,FALSE)),"0",VLOOKUP(A52,'Award Adjustment_Data'!A$2:F$68,3,FALSE))</f>
        <v>8840</v>
      </c>
      <c r="F52" s="354">
        <f>IF(ISNA(VLOOKUP(A52,'Award Adjustment_Data'!A$2:G$68,4,FALSE)),"0",VLOOKUP(A52,'Award Adjustment_Data'!A$2:G$68,4,FALSE))</f>
        <v>4436</v>
      </c>
      <c r="G52" s="25">
        <f t="shared" si="1"/>
        <v>0.5018099547511312</v>
      </c>
      <c r="H52" s="1">
        <f>IF(ISNA(VLOOKUP(A52,Program_Review_Data!A42:E106,2,FALSE)),"0",VLOOKUP(A52,Program_Review_Data!A42:E106,2,FALSE))</f>
        <v>873</v>
      </c>
      <c r="I52" s="1">
        <f>IF(ISNA(VLOOKUP($A52,Program_Review_Data!A42:F106,3,FALSE)),"0",VLOOKUP($A52,Program_Review_Data!A42:F106,3,FALSE))</f>
        <v>398</v>
      </c>
      <c r="J52" s="25">
        <f t="shared" si="2"/>
        <v>0.4558991981672394</v>
      </c>
      <c r="K52" s="268">
        <f>IF(ISNA(VLOOKUP($A52,Other_Data!A42:E106,2,FALSE)),"0",VLOOKUP($A52,Other_Data!A42:E106,2,FALSE))</f>
        <v>3911</v>
      </c>
      <c r="L52" s="1">
        <f>IF(ISNA(VLOOKUP($A52,Other_Data!A42:E106,3,FALSE)),"0",VLOOKUP($A52,Other_Data!A42:E106,3,FALSE))</f>
        <v>2757</v>
      </c>
      <c r="M52" s="25">
        <f t="shared" si="3"/>
        <v>0.7049347992840705</v>
      </c>
      <c r="N52" s="1">
        <f>IF(ISNA(VLOOKUP($A52,Burial_Data!$A$2:$C$65,2,FALSE)),"0",VLOOKUP($A52,Burial_Data!$A$2:$C$65,2,FALSE))</f>
        <v>10</v>
      </c>
      <c r="O52" s="354">
        <f>IF(ISNA(VLOOKUP($A52,Accrued_Data!$A$2:$D$64,3,FALSE)),"0",VLOOKUP($A52,Accrued_Data!$A$2:$D$64,3,FALSE))</f>
        <v>16</v>
      </c>
      <c r="P52" s="311">
        <f>'[1]07-09-12'!$J$63</f>
        <v>12729</v>
      </c>
      <c r="Q52" s="268"/>
    </row>
    <row r="53" spans="1:17" ht="12.75">
      <c r="A53" s="328" t="s">
        <v>482</v>
      </c>
      <c r="B53" s="335">
        <f>IF(ISNA(VLOOKUP(A53,Entitlement_Data!A$3:C$64,2,FALSE)),"0",VLOOKUP(A53,Entitlement_Data!A$3:C$64,2,FALSE))</f>
        <v>4666</v>
      </c>
      <c r="C53" s="335">
        <f>IF(ISNA(VLOOKUP(A53,Entitlement_Data!A$3:D$64,3,FALSE)),"0",VLOOKUP(A53,Entitlement_Data!A$3:D$64,3,FALSE))</f>
        <v>2531</v>
      </c>
      <c r="D53" s="32">
        <f t="shared" si="0"/>
        <v>0.5424346335190742</v>
      </c>
      <c r="E53" s="355">
        <f>IF(ISNA(VLOOKUP(A53,'Award Adjustment_Data'!A$2:F$68,3,FALSE)),"0",VLOOKUP(A53,'Award Adjustment_Data'!A$2:F$68,3,FALSE))</f>
        <v>1688</v>
      </c>
      <c r="F53" s="355">
        <f>IF(ISNA(VLOOKUP(A53,'Award Adjustment_Data'!A$2:G$68,4,FALSE)),"0",VLOOKUP(A53,'Award Adjustment_Data'!A$2:G$68,4,FALSE))</f>
        <v>555</v>
      </c>
      <c r="G53" s="32">
        <f t="shared" si="1"/>
        <v>0.3287914691943128</v>
      </c>
      <c r="H53" s="33">
        <f>IF(ISNA(VLOOKUP(A53,Program_Review_Data!A43:E107,2,FALSE)),"0",VLOOKUP(A53,Program_Review_Data!A43:E107,2,FALSE))</f>
        <v>66</v>
      </c>
      <c r="I53" s="33">
        <f>IF(ISNA(VLOOKUP($A53,Program_Review_Data!A43:F107,3,FALSE)),"0",VLOOKUP($A53,Program_Review_Data!A43:F107,3,FALSE))</f>
        <v>44</v>
      </c>
      <c r="J53" s="32">
        <f t="shared" si="2"/>
        <v>0.6666666666666666</v>
      </c>
      <c r="K53" s="270">
        <f>IF(ISNA(VLOOKUP($A53,Other_Data!A43:E107,2,FALSE)),"0",VLOOKUP($A53,Other_Data!A43:E107,2,FALSE))</f>
        <v>470</v>
      </c>
      <c r="L53" s="33">
        <f>IF(ISNA(VLOOKUP($A53,Other_Data!A43:E107,3,FALSE)),"0",VLOOKUP($A53,Other_Data!A43:E107,3,FALSE))</f>
        <v>348</v>
      </c>
      <c r="M53" s="32">
        <f t="shared" si="3"/>
        <v>0.7404255319148936</v>
      </c>
      <c r="N53" s="33">
        <f>IF(ISNA(VLOOKUP($A53,Burial_Data!$A$2:$C$65,2,FALSE)),"0",VLOOKUP($A53,Burial_Data!$A$2:$C$65,2,FALSE))</f>
        <v>0</v>
      </c>
      <c r="O53" s="355" t="str">
        <f>IF(ISNA(VLOOKUP($A53,Accrued_Data!$A$2:$D$64,3,FALSE)),"0",VLOOKUP($A53,Accrued_Data!$A$2:$D$64,3,FALSE))</f>
        <v>0</v>
      </c>
      <c r="P53" s="309">
        <f>'[1]07-09-12'!$J$64</f>
        <v>812</v>
      </c>
      <c r="Q53" s="295"/>
    </row>
    <row r="54" spans="1:17" ht="12.75">
      <c r="A54" t="s">
        <v>428</v>
      </c>
      <c r="B54" s="302">
        <f>IF(ISNA(VLOOKUP(A54,Entitlement_Data!A$3:C$64,2,FALSE)),"0",VLOOKUP(A54,Entitlement_Data!A$3:C$64,2,FALSE))</f>
        <v>5330</v>
      </c>
      <c r="C54" s="302">
        <f>IF(ISNA(VLOOKUP(A54,Entitlement_Data!A$3:D$64,3,FALSE)),"0",VLOOKUP(A54,Entitlement_Data!A$3:D$64,3,FALSE))</f>
        <v>2978</v>
      </c>
      <c r="D54" s="25">
        <f t="shared" si="0"/>
        <v>0.5587242026266417</v>
      </c>
      <c r="E54" s="354">
        <f>IF(ISNA(VLOOKUP(A54,'Award Adjustment_Data'!A$2:F$68,3,FALSE)),"0",VLOOKUP(A54,'Award Adjustment_Data'!A$2:F$68,3,FALSE))</f>
        <v>1838</v>
      </c>
      <c r="F54" s="354">
        <f>IF(ISNA(VLOOKUP(A54,'Award Adjustment_Data'!A$2:G$68,4,FALSE)),"0",VLOOKUP(A54,'Award Adjustment_Data'!A$2:G$68,4,FALSE))</f>
        <v>773</v>
      </c>
      <c r="G54" s="25">
        <f t="shared" si="1"/>
        <v>0.4205658324265506</v>
      </c>
      <c r="H54" s="1">
        <f>IF(ISNA(VLOOKUP(A54,Program_Review_Data!A44:E108,2,FALSE)),"0",VLOOKUP(A54,Program_Review_Data!A44:E108,2,FALSE))</f>
        <v>233</v>
      </c>
      <c r="I54" s="1">
        <f>IF(ISNA(VLOOKUP($A54,Program_Review_Data!A44:F108,3,FALSE)),"0",VLOOKUP($A54,Program_Review_Data!A44:F108,3,FALSE))</f>
        <v>149</v>
      </c>
      <c r="J54" s="25">
        <f t="shared" si="2"/>
        <v>0.6394849785407726</v>
      </c>
      <c r="K54" s="268">
        <f>IF(ISNA(VLOOKUP($A54,Other_Data!A44:E108,2,FALSE)),"0",VLOOKUP($A54,Other_Data!A44:E108,2,FALSE))</f>
        <v>626</v>
      </c>
      <c r="L54" s="1">
        <f>IF(ISNA(VLOOKUP($A54,Other_Data!A44:E108,3,FALSE)),"0",VLOOKUP($A54,Other_Data!A44:E108,3,FALSE))</f>
        <v>340</v>
      </c>
      <c r="M54" s="25">
        <f t="shared" si="3"/>
        <v>0.5431309904153354</v>
      </c>
      <c r="N54" s="1">
        <f>IF(ISNA(VLOOKUP($A54,Burial_Data!$A$2:$C$65,2,FALSE)),"0",VLOOKUP($A54,Burial_Data!$A$2:$C$65,2,FALSE))</f>
        <v>0</v>
      </c>
      <c r="O54" s="354">
        <f>IF(ISNA(VLOOKUP($A54,Accrued_Data!$A$2:$D$64,3,FALSE)),"0",VLOOKUP($A54,Accrued_Data!$A$2:$D$64,3,FALSE))</f>
        <v>1</v>
      </c>
      <c r="P54" s="303">
        <f>'[1]07-09-12'!$J66</f>
        <v>1847</v>
      </c>
      <c r="Q54" s="268"/>
    </row>
    <row r="55" spans="1:17" ht="12.75">
      <c r="A55" t="s">
        <v>430</v>
      </c>
      <c r="B55" s="302">
        <f>IF(ISNA(VLOOKUP(A55,Entitlement_Data!A$3:C$64,2,FALSE)),"0",VLOOKUP(A55,Entitlement_Data!A$3:C$64,2,FALSE))</f>
        <v>2241</v>
      </c>
      <c r="C55" s="302">
        <f>IF(ISNA(VLOOKUP(A55,Entitlement_Data!A$3:D$64,3,FALSE)),"0",VLOOKUP(A55,Entitlement_Data!A$3:D$64,3,FALSE))</f>
        <v>1271</v>
      </c>
      <c r="D55" s="25">
        <f t="shared" si="0"/>
        <v>0.5671575189647479</v>
      </c>
      <c r="E55" s="354">
        <f>IF(ISNA(VLOOKUP(A55,'Award Adjustment_Data'!A$2:F$68,3,FALSE)),"0",VLOOKUP(A55,'Award Adjustment_Data'!A$2:F$68,3,FALSE))</f>
        <v>1730</v>
      </c>
      <c r="F55" s="354">
        <f>IF(ISNA(VLOOKUP(A55,'Award Adjustment_Data'!A$2:G$68,4,FALSE)),"0",VLOOKUP(A55,'Award Adjustment_Data'!A$2:G$68,4,FALSE))</f>
        <v>1029</v>
      </c>
      <c r="G55" s="25">
        <f t="shared" si="1"/>
        <v>0.5947976878612716</v>
      </c>
      <c r="H55" s="1">
        <f>IF(ISNA(VLOOKUP(A55,Program_Review_Data!A45:E109,2,FALSE)),"0",VLOOKUP(A55,Program_Review_Data!A45:E109,2,FALSE))</f>
        <v>683</v>
      </c>
      <c r="I55" s="1">
        <f>IF(ISNA(VLOOKUP($A55,Program_Review_Data!A45:F109,3,FALSE)),"0",VLOOKUP($A55,Program_Review_Data!A45:F109,3,FALSE))</f>
        <v>562</v>
      </c>
      <c r="J55" s="25">
        <f t="shared" si="2"/>
        <v>0.8228404099560761</v>
      </c>
      <c r="K55" s="268">
        <f>IF(ISNA(VLOOKUP($A55,Other_Data!A45:E109,2,FALSE)),"0",VLOOKUP($A55,Other_Data!A45:E109,2,FALSE))</f>
        <v>357</v>
      </c>
      <c r="L55" s="1">
        <f>IF(ISNA(VLOOKUP($A55,Other_Data!A45:E109,3,FALSE)),"0",VLOOKUP($A55,Other_Data!A45:E109,3,FALSE))</f>
        <v>279</v>
      </c>
      <c r="M55" s="25">
        <f t="shared" si="3"/>
        <v>0.7815126050420168</v>
      </c>
      <c r="N55" s="1">
        <f>IF(ISNA(VLOOKUP($A55,Burial_Data!$A$2:$C$65,2,FALSE)),"0",VLOOKUP($A55,Burial_Data!$A$2:$C$65,2,FALSE))</f>
        <v>0</v>
      </c>
      <c r="O55" s="354" t="str">
        <f>IF(ISNA(VLOOKUP($A55,Accrued_Data!$A$2:$D$64,3,FALSE)),"0",VLOOKUP($A55,Accrued_Data!$A$2:$D$64,3,FALSE))</f>
        <v>0</v>
      </c>
      <c r="P55" s="303">
        <f>'[1]07-09-12'!$J67</f>
        <v>148</v>
      </c>
      <c r="Q55" s="268"/>
    </row>
    <row r="56" spans="1:17" ht="12.75">
      <c r="A56" t="s">
        <v>432</v>
      </c>
      <c r="B56" s="302">
        <f>IF(ISNA(VLOOKUP(A56,Entitlement_Data!A$3:C$64,2,FALSE)),"0",VLOOKUP(A56,Entitlement_Data!A$3:C$64,2,FALSE))</f>
        <v>2362</v>
      </c>
      <c r="C56" s="302">
        <f>IF(ISNA(VLOOKUP(A56,Entitlement_Data!A$3:D$64,3,FALSE)),"0",VLOOKUP(A56,Entitlement_Data!A$3:D$64,3,FALSE))</f>
        <v>1114</v>
      </c>
      <c r="D56" s="25">
        <f t="shared" si="0"/>
        <v>0.47163420829805247</v>
      </c>
      <c r="E56" s="354">
        <f>IF(ISNA(VLOOKUP(A56,'Award Adjustment_Data'!A$2:F$68,3,FALSE)),"0",VLOOKUP(A56,'Award Adjustment_Data'!A$2:F$68,3,FALSE))</f>
        <v>877</v>
      </c>
      <c r="F56" s="354">
        <f>IF(ISNA(VLOOKUP(A56,'Award Adjustment_Data'!A$2:G$68,4,FALSE)),"0",VLOOKUP(A56,'Award Adjustment_Data'!A$2:G$68,4,FALSE))</f>
        <v>231</v>
      </c>
      <c r="G56" s="25">
        <f t="shared" si="1"/>
        <v>0.2633979475484607</v>
      </c>
      <c r="H56" s="1">
        <f>IF(ISNA(VLOOKUP(A56,Program_Review_Data!A46:E110,2,FALSE)),"0",VLOOKUP(A56,Program_Review_Data!A46:E110,2,FALSE))</f>
        <v>117</v>
      </c>
      <c r="I56" s="1">
        <f>IF(ISNA(VLOOKUP($A56,Program_Review_Data!A46:F110,3,FALSE)),"0",VLOOKUP($A56,Program_Review_Data!A46:F110,3,FALSE))</f>
        <v>67</v>
      </c>
      <c r="J56" s="25">
        <f t="shared" si="2"/>
        <v>0.5726495726495726</v>
      </c>
      <c r="K56" s="268">
        <f>IF(ISNA(VLOOKUP($A56,Other_Data!A46:E110,2,FALSE)),"0",VLOOKUP($A56,Other_Data!A46:E110,2,FALSE))</f>
        <v>325</v>
      </c>
      <c r="L56" s="1">
        <f>IF(ISNA(VLOOKUP($A56,Other_Data!A46:E110,3,FALSE)),"0",VLOOKUP($A56,Other_Data!A46:E110,3,FALSE))</f>
        <v>186</v>
      </c>
      <c r="M56" s="25">
        <f t="shared" si="3"/>
        <v>0.5723076923076923</v>
      </c>
      <c r="N56" s="1">
        <f>IF(ISNA(VLOOKUP($A56,Burial_Data!$A$2:$C$65,2,FALSE)),"0",VLOOKUP($A56,Burial_Data!$A$2:$C$65,2,FALSE))</f>
        <v>1</v>
      </c>
      <c r="O56" s="354">
        <f>IF(ISNA(VLOOKUP($A56,Accrued_Data!$A$2:$D$64,3,FALSE)),"0",VLOOKUP($A56,Accrued_Data!$A$2:$D$64,3,FALSE))</f>
        <v>1</v>
      </c>
      <c r="P56" s="303">
        <f>'[1]07-09-12'!$J68</f>
        <v>903</v>
      </c>
      <c r="Q56" s="268"/>
    </row>
    <row r="57" spans="1:17" ht="13.5">
      <c r="A57" s="327" t="s">
        <v>438</v>
      </c>
      <c r="B57" s="302">
        <f>Ent_Formulas!D2</f>
        <v>12695</v>
      </c>
      <c r="C57" s="302">
        <f>Ent_Formulas!D3</f>
        <v>7383</v>
      </c>
      <c r="D57" s="269">
        <f>C57/B57</f>
        <v>0.5815675462780622</v>
      </c>
      <c r="E57" s="354">
        <f>Award_Formulas!D2</f>
        <v>4067</v>
      </c>
      <c r="F57" s="354">
        <f>Award_Formulas!D3</f>
        <v>1680</v>
      </c>
      <c r="G57" s="269">
        <f>F57/E57</f>
        <v>0.41308089500860584</v>
      </c>
      <c r="H57" s="1">
        <f>IF(ISNA(VLOOKUP(A57,Program_Review_Data!A47:E111,2,FALSE)),"0",VLOOKUP(A57,Program_Review_Data!A47:E111,2,FALSE))</f>
        <v>797</v>
      </c>
      <c r="I57" s="1">
        <f>IF(ISNA(VLOOKUP($A57,Program_Review_Data!A47:F111,3,FALSE)),"0",VLOOKUP($A57,Program_Review_Data!A47:F111,3,FALSE))</f>
        <v>287</v>
      </c>
      <c r="J57" s="269">
        <f>I57/H57</f>
        <v>0.3601003764115433</v>
      </c>
      <c r="K57" s="268">
        <f>IF(ISNA(VLOOKUP($A57,Other_Data!A47:E111,2,FALSE)),"0",VLOOKUP($A57,Other_Data!A47:E111,2,FALSE))</f>
        <v>1365</v>
      </c>
      <c r="L57" s="1">
        <f>IF(ISNA(VLOOKUP($A57,Other_Data!A47:E111,3,FALSE)),"0",VLOOKUP($A57,Other_Data!A47:E111,3,FALSE))</f>
        <v>613</v>
      </c>
      <c r="M57" s="269">
        <f>L57/K57</f>
        <v>0.4490842490842491</v>
      </c>
      <c r="N57" s="1">
        <f>IF(ISNA(VLOOKUP($A57,Burial_Data!$A$2:$C$65,2,FALSE)),"0",VLOOKUP($A57,Burial_Data!$A$2:$C$65,2,FALSE))</f>
        <v>4</v>
      </c>
      <c r="O57" s="354">
        <f>IF(ISNA(VLOOKUP($A57,Accrued_Data!$A$2:$D$64,3,FALSE)),"0",VLOOKUP($A57,Accrued_Data!$A$2:$D$64,3,FALSE))</f>
        <v>2</v>
      </c>
      <c r="P57" s="312">
        <f>'[1]07-09-12'!$J$71</f>
        <v>3995</v>
      </c>
      <c r="Q57" s="268"/>
    </row>
    <row r="58" spans="1:17" ht="13.5">
      <c r="A58" s="327" t="s">
        <v>434</v>
      </c>
      <c r="B58" s="302">
        <f>IF(ISNA(VLOOKUP(A58,Entitlement_Data!A$3:C$64,2,FALSE)),"0",VLOOKUP(A58,Entitlement_Data!A$3:C$64,2,FALSE))</f>
        <v>1055</v>
      </c>
      <c r="C58" s="302">
        <f>IF(ISNA(VLOOKUP(A58,Entitlement_Data!A$3:D$64,3,FALSE)),"0",VLOOKUP(A58,Entitlement_Data!A$3:D$64,3,FALSE))</f>
        <v>323</v>
      </c>
      <c r="D58" s="269">
        <f>C58/B58</f>
        <v>0.3061611374407583</v>
      </c>
      <c r="E58" s="354">
        <f>IF(ISNA(VLOOKUP(A58,'Award Adjustment_Data'!A$2:F$68,3,FALSE)),"0",VLOOKUP(A58,'Award Adjustment_Data'!A$2:F$68,3,FALSE))</f>
        <v>604</v>
      </c>
      <c r="F58" s="354">
        <f>IF(ISNA(VLOOKUP(A58,'Award Adjustment_Data'!A$2:G$68,4,FALSE)),"0",VLOOKUP(A58,'Award Adjustment_Data'!A$2:G$68,4,FALSE))</f>
        <v>252</v>
      </c>
      <c r="G58" s="269">
        <f>F58/E58</f>
        <v>0.41721854304635764</v>
      </c>
      <c r="H58" s="1">
        <f>IF(ISNA(VLOOKUP(A58,Program_Review_Data!A48:E112,2,FALSE)),"0",VLOOKUP(A58,Program_Review_Data!A48:E112,2,FALSE))</f>
        <v>16</v>
      </c>
      <c r="I58" s="1">
        <f>IF(ISNA(VLOOKUP($A58,Program_Review_Data!A48:F112,3,FALSE)),"0",VLOOKUP($A58,Program_Review_Data!A48:F112,3,FALSE))</f>
        <v>13</v>
      </c>
      <c r="J58" s="269">
        <f>I58/H58</f>
        <v>0.8125</v>
      </c>
      <c r="K58" s="268">
        <f>IF(ISNA(VLOOKUP($A58,Other_Data!A48:E112,2,FALSE)),"0",VLOOKUP($A58,Other_Data!A48:E112,2,FALSE))</f>
        <v>152</v>
      </c>
      <c r="L58" s="1">
        <f>IF(ISNA(VLOOKUP($A58,Other_Data!A48:E112,3,FALSE)),"0",VLOOKUP($A58,Other_Data!A48:E112,3,FALSE))</f>
        <v>69</v>
      </c>
      <c r="M58" s="269">
        <f>L58/K58</f>
        <v>0.45394736842105265</v>
      </c>
      <c r="N58" s="1">
        <f>IF(ISNA(VLOOKUP($A58,Burial_Data!$A$2:$C$65,2,FALSE)),"0",VLOOKUP($A58,Burial_Data!$A$2:$C$65,2,FALSE))</f>
        <v>2</v>
      </c>
      <c r="O58" s="354">
        <f>IF(ISNA(VLOOKUP($A58,Accrued_Data!$A$2:$D$64,3,FALSE)),"0",VLOOKUP($A58,Accrued_Data!$A$2:$D$64,3,FALSE))</f>
        <v>3</v>
      </c>
      <c r="P58" s="312">
        <f>'[1]07-09-12'!$J$70</f>
        <v>342</v>
      </c>
      <c r="Q58" s="268"/>
    </row>
    <row r="59" spans="1:17" ht="12.75">
      <c r="A59" t="s">
        <v>442</v>
      </c>
      <c r="B59" s="302">
        <f>IF(ISNA(VLOOKUP(A59,Entitlement_Data!A$3:C$64,2,FALSE)),"0",VLOOKUP(A59,Entitlement_Data!A$3:C$64,2,FALSE))</f>
        <v>1752</v>
      </c>
      <c r="C59" s="302">
        <f>IF(ISNA(VLOOKUP(A59,Entitlement_Data!A$3:D$64,3,FALSE)),"0",VLOOKUP(A59,Entitlement_Data!A$3:D$64,3,FALSE))</f>
        <v>570</v>
      </c>
      <c r="D59" s="269">
        <f aca="true" t="shared" si="4" ref="D59:D69">C59/B59</f>
        <v>0.3253424657534247</v>
      </c>
      <c r="E59" s="354">
        <f>IF(ISNA(VLOOKUP(A59,'Award Adjustment_Data'!A$2:F$68,3,FALSE)),"0",VLOOKUP(A59,'Award Adjustment_Data'!A$2:F$68,3,FALSE))</f>
        <v>792</v>
      </c>
      <c r="F59" s="354">
        <f>IF(ISNA(VLOOKUP(A59,'Award Adjustment_Data'!A$2:G$68,4,FALSE)),"0",VLOOKUP(A59,'Award Adjustment_Data'!A$2:G$68,4,FALSE))</f>
        <v>220</v>
      </c>
      <c r="G59" s="269">
        <f aca="true" t="shared" si="5" ref="G59:G69">F59/E59</f>
        <v>0.2777777777777778</v>
      </c>
      <c r="H59" s="1">
        <f>IF(ISNA(VLOOKUP(A59,Program_Review_Data!A49:E113,2,FALSE)),"0",VLOOKUP(A59,Program_Review_Data!A49:E113,2,FALSE))</f>
        <v>126</v>
      </c>
      <c r="I59" s="1">
        <f>IF(ISNA(VLOOKUP($A59,Program_Review_Data!A49:F113,3,FALSE)),"0",VLOOKUP($A59,Program_Review_Data!A49:F113,3,FALSE))</f>
        <v>58</v>
      </c>
      <c r="J59" s="269">
        <f aca="true" t="shared" si="6" ref="J59:J69">I59/H59</f>
        <v>0.4603174603174603</v>
      </c>
      <c r="K59" s="268">
        <f>IF(ISNA(VLOOKUP($A59,Other_Data!A49:E113,2,FALSE)),"0",VLOOKUP($A59,Other_Data!A49:E113,2,FALSE))</f>
        <v>348</v>
      </c>
      <c r="L59" s="1">
        <f>IF(ISNA(VLOOKUP($A59,Other_Data!A49:E113,3,FALSE)),"0",VLOOKUP($A59,Other_Data!A49:E113,3,FALSE))</f>
        <v>188</v>
      </c>
      <c r="M59" s="269">
        <f aca="true" t="shared" si="7" ref="M59:M69">L59/K59</f>
        <v>0.5402298850574713</v>
      </c>
      <c r="N59" s="1">
        <f>IF(ISNA(VLOOKUP($A59,Burial_Data!$A$2:$C$65,2,FALSE)),"0",VLOOKUP($A59,Burial_Data!$A$2:$C$65,2,FALSE))</f>
        <v>1</v>
      </c>
      <c r="O59" s="354" t="str">
        <f>IF(ISNA(VLOOKUP($A59,Accrued_Data!$A$2:$D$64,3,FALSE)),"0",VLOOKUP($A59,Accrued_Data!$A$2:$D$64,3,FALSE))</f>
        <v>0</v>
      </c>
      <c r="P59" s="312">
        <f>'[1]07-09-12'!$J72</f>
        <v>302</v>
      </c>
      <c r="Q59" s="268"/>
    </row>
    <row r="60" spans="1:17" ht="12.75">
      <c r="A60" t="s">
        <v>444</v>
      </c>
      <c r="B60" s="302">
        <f>IF(ISNA(VLOOKUP(A60,Entitlement_Data!A$3:C$64,2,FALSE)),"0",VLOOKUP(A60,Entitlement_Data!A$3:C$64,2,FALSE))</f>
        <v>6496</v>
      </c>
      <c r="C60" s="302">
        <f>IF(ISNA(VLOOKUP(A60,Entitlement_Data!A$3:D$64,3,FALSE)),"0",VLOOKUP(A60,Entitlement_Data!A$3:D$64,3,FALSE))</f>
        <v>5066</v>
      </c>
      <c r="D60" s="269">
        <f t="shared" si="4"/>
        <v>0.7798645320197044</v>
      </c>
      <c r="E60" s="354">
        <f>IF(ISNA(VLOOKUP(A60,'Award Adjustment_Data'!A$2:F$68,3,FALSE)),"0",VLOOKUP(A60,'Award Adjustment_Data'!A$2:F$68,3,FALSE))</f>
        <v>872</v>
      </c>
      <c r="F60" s="354">
        <f>IF(ISNA(VLOOKUP(A60,'Award Adjustment_Data'!A$2:G$68,4,FALSE)),"0",VLOOKUP(A60,'Award Adjustment_Data'!A$2:G$68,4,FALSE))</f>
        <v>193</v>
      </c>
      <c r="G60" s="269">
        <f t="shared" si="5"/>
        <v>0.2213302752293578</v>
      </c>
      <c r="H60" s="1">
        <f>IF(ISNA(VLOOKUP(A60,Program_Review_Data!A50:E114,2,FALSE)),"0",VLOOKUP(A60,Program_Review_Data!A50:E114,2,FALSE))</f>
        <v>63</v>
      </c>
      <c r="I60" s="1">
        <f>IF(ISNA(VLOOKUP($A60,Program_Review_Data!A50:F114,3,FALSE)),"0",VLOOKUP($A60,Program_Review_Data!A50:F114,3,FALSE))</f>
        <v>24</v>
      </c>
      <c r="J60" s="269">
        <f t="shared" si="6"/>
        <v>0.38095238095238093</v>
      </c>
      <c r="K60" s="268">
        <f>IF(ISNA(VLOOKUP($A60,Other_Data!A50:E114,2,FALSE)),"0",VLOOKUP($A60,Other_Data!A50:E114,2,FALSE))</f>
        <v>855</v>
      </c>
      <c r="L60" s="1">
        <f>IF(ISNA(VLOOKUP($A60,Other_Data!A50:E114,3,FALSE)),"0",VLOOKUP($A60,Other_Data!A50:E114,3,FALSE))</f>
        <v>722</v>
      </c>
      <c r="M60" s="269">
        <f t="shared" si="7"/>
        <v>0.8444444444444444</v>
      </c>
      <c r="N60" s="1">
        <f>IF(ISNA(VLOOKUP($A60,Burial_Data!$A$2:$C$65,2,FALSE)),"0",VLOOKUP($A60,Burial_Data!$A$2:$C$65,2,FALSE))</f>
        <v>2</v>
      </c>
      <c r="O60" s="354">
        <f>IF(ISNA(VLOOKUP($A60,Accrued_Data!$A$2:$D$64,3,FALSE)),"0",VLOOKUP($A60,Accrued_Data!$A$2:$D$64,3,FALSE))</f>
        <v>1</v>
      </c>
      <c r="P60" s="312">
        <f>'[1]07-09-12'!$J73</f>
        <v>730</v>
      </c>
      <c r="Q60" s="268"/>
    </row>
    <row r="61" spans="1:17" ht="12.75">
      <c r="A61" t="s">
        <v>451</v>
      </c>
      <c r="B61" s="302">
        <f>IF(ISNA(VLOOKUP(A61,Entitlement_Data!A$3:C$64,2,FALSE)),"0",VLOOKUP(A61,Entitlement_Data!A$3:C$64,2,FALSE))</f>
        <v>24516</v>
      </c>
      <c r="C61" s="302">
        <f>IF(ISNA(VLOOKUP(A61,Entitlement_Data!A$3:D$64,3,FALSE)),"0",VLOOKUP(A61,Entitlement_Data!A$3:D$64,3,FALSE))</f>
        <v>21168</v>
      </c>
      <c r="D61" s="269">
        <f t="shared" si="4"/>
        <v>0.8634361233480177</v>
      </c>
      <c r="E61" s="354">
        <f>IF(ISNA(VLOOKUP(A61,'Award Adjustment_Data'!A$2:F$68,3,FALSE)),"0",VLOOKUP(A61,'Award Adjustment_Data'!A$2:F$68,3,FALSE))</f>
        <v>4892</v>
      </c>
      <c r="F61" s="354">
        <f>IF(ISNA(VLOOKUP(A61,'Award Adjustment_Data'!A$2:G$68,4,FALSE)),"0",VLOOKUP(A61,'Award Adjustment_Data'!A$2:G$68,4,FALSE))</f>
        <v>2852</v>
      </c>
      <c r="G61" s="269">
        <f t="shared" si="5"/>
        <v>0.5829926410466068</v>
      </c>
      <c r="H61" s="1">
        <f>IF(ISNA(VLOOKUP(A61,Program_Review_Data!A51:E115,2,FALSE)),"0",VLOOKUP(A61,Program_Review_Data!A51:E115,2,FALSE))</f>
        <v>1302</v>
      </c>
      <c r="I61" s="1">
        <f>IF(ISNA(VLOOKUP($A61,Program_Review_Data!A51:F115,3,FALSE)),"0",VLOOKUP($A61,Program_Review_Data!A51:F115,3,FALSE))</f>
        <v>1193</v>
      </c>
      <c r="J61" s="269">
        <f t="shared" si="6"/>
        <v>0.9162826420890937</v>
      </c>
      <c r="K61" s="268">
        <f>IF(ISNA(VLOOKUP($A61,Other_Data!A51:E115,2,FALSE)),"0",VLOOKUP($A61,Other_Data!A51:E115,2,FALSE))</f>
        <v>1758</v>
      </c>
      <c r="L61" s="1">
        <f>IF(ISNA(VLOOKUP($A61,Other_Data!A51:E115,3,FALSE)),"0",VLOOKUP($A61,Other_Data!A51:E115,3,FALSE))</f>
        <v>1533</v>
      </c>
      <c r="M61" s="269">
        <f t="shared" si="7"/>
        <v>0.8720136518771331</v>
      </c>
      <c r="N61" s="1">
        <f>IF(ISNA(VLOOKUP($A61,Burial_Data!$A$2:$C$65,2,FALSE)),"0",VLOOKUP($A61,Burial_Data!$A$2:$C$65,2,FALSE))</f>
        <v>0</v>
      </c>
      <c r="O61" s="354">
        <f>IF(ISNA(VLOOKUP($A61,Accrued_Data!$A$2:$D$64,3,FALSE)),"0",VLOOKUP($A61,Accrued_Data!$A$2:$D$64,3,FALSE))</f>
        <v>5</v>
      </c>
      <c r="P61" s="312">
        <f>'[1]07-09-12'!$J74</f>
        <v>6295</v>
      </c>
      <c r="Q61" s="268"/>
    </row>
    <row r="62" spans="1:17" ht="12.75">
      <c r="A62" t="s">
        <v>454</v>
      </c>
      <c r="B62" s="302">
        <f>IF(ISNA(VLOOKUP(A62,Entitlement_Data!A$3:C$64,2,FALSE)),"0",VLOOKUP(A62,Entitlement_Data!A$3:C$64,2,FALSE))</f>
        <v>3632</v>
      </c>
      <c r="C62" s="302">
        <f>IF(ISNA(VLOOKUP(A62,Entitlement_Data!A$3:D$64,3,FALSE)),"0",VLOOKUP(A62,Entitlement_Data!A$3:D$64,3,FALSE))</f>
        <v>2490</v>
      </c>
      <c r="D62" s="269">
        <f t="shared" si="4"/>
        <v>0.6855726872246696</v>
      </c>
      <c r="E62" s="354">
        <f>IF(ISNA(VLOOKUP(A62,'Award Adjustment_Data'!A$2:F$68,3,FALSE)),"0",VLOOKUP(A62,'Award Adjustment_Data'!A$2:F$68,3,FALSE))</f>
        <v>1372</v>
      </c>
      <c r="F62" s="354">
        <f>IF(ISNA(VLOOKUP(A62,'Award Adjustment_Data'!A$2:G$68,4,FALSE)),"0",VLOOKUP(A62,'Award Adjustment_Data'!A$2:G$68,4,FALSE))</f>
        <v>651</v>
      </c>
      <c r="G62" s="269">
        <f t="shared" si="5"/>
        <v>0.4744897959183674</v>
      </c>
      <c r="H62" s="1">
        <f>IF(ISNA(VLOOKUP(A62,Program_Review_Data!A52:E116,2,FALSE)),"0",VLOOKUP(A62,Program_Review_Data!A52:E116,2,FALSE))</f>
        <v>118</v>
      </c>
      <c r="I62" s="1">
        <f>IF(ISNA(VLOOKUP($A62,Program_Review_Data!A52:F116,3,FALSE)),"0",VLOOKUP($A62,Program_Review_Data!A52:F116,3,FALSE))</f>
        <v>95</v>
      </c>
      <c r="J62" s="269">
        <f t="shared" si="6"/>
        <v>0.8050847457627118</v>
      </c>
      <c r="K62" s="268">
        <f>IF(ISNA(VLOOKUP($A62,Other_Data!A52:E116,2,FALSE)),"0",VLOOKUP($A62,Other_Data!A52:E116,2,FALSE))</f>
        <v>728</v>
      </c>
      <c r="L62" s="1">
        <f>IF(ISNA(VLOOKUP($A62,Other_Data!A52:E116,3,FALSE)),"0",VLOOKUP($A62,Other_Data!A52:E116,3,FALSE))</f>
        <v>552</v>
      </c>
      <c r="M62" s="269">
        <f t="shared" si="7"/>
        <v>0.7582417582417582</v>
      </c>
      <c r="N62" s="1">
        <f>IF(ISNA(VLOOKUP($A62,Burial_Data!$A$2:$C$65,2,FALSE)),"0",VLOOKUP($A62,Burial_Data!$A$2:$C$65,2,FALSE))</f>
        <v>422</v>
      </c>
      <c r="O62" s="354">
        <f>IF(ISNA(VLOOKUP($A62,Accrued_Data!$A$2:$D$64,3,FALSE)),"0",VLOOKUP($A62,Accrued_Data!$A$2:$D$64,3,FALSE))</f>
        <v>85</v>
      </c>
      <c r="P62" s="312">
        <f>'[1]07-09-12'!$J75</f>
        <v>2111</v>
      </c>
      <c r="Q62" s="268"/>
    </row>
    <row r="63" spans="1:17" ht="12.75">
      <c r="A63" t="s">
        <v>461</v>
      </c>
      <c r="B63" s="302">
        <f>IF(ISNA(VLOOKUP(A63,Entitlement_Data!A$3:C$64,2,FALSE)),"0",VLOOKUP(A63,Entitlement_Data!A$3:C$64,2,FALSE))</f>
        <v>33561</v>
      </c>
      <c r="C63" s="302">
        <f>IF(ISNA(VLOOKUP(A63,Entitlement_Data!A$3:D$64,3,FALSE)),"0",VLOOKUP(A63,Entitlement_Data!A$3:D$64,3,FALSE))</f>
        <v>29965</v>
      </c>
      <c r="D63" s="269">
        <f t="shared" si="4"/>
        <v>0.8928518220553618</v>
      </c>
      <c r="E63" s="354">
        <f>IF(ISNA(VLOOKUP(A63,'Award Adjustment_Data'!A$2:F$68,3,FALSE)),"0",VLOOKUP(A63,'Award Adjustment_Data'!A$2:F$68,3,FALSE))</f>
        <v>8655</v>
      </c>
      <c r="F63" s="354">
        <f>IF(ISNA(VLOOKUP(A63,'Award Adjustment_Data'!A$2:G$68,4,FALSE)),"0",VLOOKUP(A63,'Award Adjustment_Data'!A$2:G$68,4,FALSE))</f>
        <v>6100</v>
      </c>
      <c r="G63" s="269">
        <f t="shared" si="5"/>
        <v>0.7047949162333911</v>
      </c>
      <c r="H63" s="1">
        <f>IF(ISNA(VLOOKUP(A63,Program_Review_Data!A53:E117,2,FALSE)),"0",VLOOKUP(A63,Program_Review_Data!A53:E117,2,FALSE))</f>
        <v>960</v>
      </c>
      <c r="I63" s="1">
        <f>IF(ISNA(VLOOKUP($A63,Program_Review_Data!A53:F117,3,FALSE)),"0",VLOOKUP($A63,Program_Review_Data!A53:F117,3,FALSE))</f>
        <v>721</v>
      </c>
      <c r="J63" s="269">
        <f t="shared" si="6"/>
        <v>0.7510416666666667</v>
      </c>
      <c r="K63" s="268">
        <f>IF(ISNA(VLOOKUP($A63,Other_Data!A53:E117,2,FALSE)),"0",VLOOKUP($A63,Other_Data!A53:E117,2,FALSE))</f>
        <v>4314</v>
      </c>
      <c r="L63" s="1">
        <f>IF(ISNA(VLOOKUP($A63,Other_Data!A53:E117,3,FALSE)),"0",VLOOKUP($A63,Other_Data!A53:E117,3,FALSE))</f>
        <v>3926</v>
      </c>
      <c r="M63" s="269">
        <f t="shared" si="7"/>
        <v>0.9100602688919796</v>
      </c>
      <c r="N63" s="1">
        <f>IF(ISNA(VLOOKUP($A63,Burial_Data!$A$2:$C$65,2,FALSE)),"0",VLOOKUP($A63,Burial_Data!$A$2:$C$65,2,FALSE))</f>
        <v>10</v>
      </c>
      <c r="O63" s="354">
        <f>IF(ISNA(VLOOKUP($A63,Accrued_Data!$A$2:$D$64,3,FALSE)),"0",VLOOKUP($A63,Accrued_Data!$A$2:$D$64,3,FALSE))</f>
        <v>6</v>
      </c>
      <c r="P63" s="312">
        <f>'[1]07-09-12'!$J76</f>
        <v>7665</v>
      </c>
      <c r="Q63" s="268"/>
    </row>
    <row r="64" spans="1:17" ht="12.75">
      <c r="A64" t="s">
        <v>463</v>
      </c>
      <c r="B64" s="302">
        <f>IF(ISNA(VLOOKUP(A64,Entitlement_Data!A$3:C$64,2,FALSE)),"0",VLOOKUP(A64,Entitlement_Data!A$3:C$64,2,FALSE))</f>
        <v>22272</v>
      </c>
      <c r="C64" s="302">
        <f>IF(ISNA(VLOOKUP(A64,Entitlement_Data!A$3:D$64,3,FALSE)),"0",VLOOKUP(A64,Entitlement_Data!A$3:D$64,3,FALSE))</f>
        <v>16898</v>
      </c>
      <c r="D64" s="269">
        <f t="shared" si="4"/>
        <v>0.7587104885057471</v>
      </c>
      <c r="E64" s="354">
        <f>IF(ISNA(VLOOKUP(A64,'Award Adjustment_Data'!A$2:F$68,3,FALSE)),"0",VLOOKUP(A64,'Award Adjustment_Data'!A$2:F$68,3,FALSE))</f>
        <v>3972</v>
      </c>
      <c r="F64" s="354">
        <f>IF(ISNA(VLOOKUP(A64,'Award Adjustment_Data'!A$2:G$68,4,FALSE)),"0",VLOOKUP(A64,'Award Adjustment_Data'!A$2:G$68,4,FALSE))</f>
        <v>1630</v>
      </c>
      <c r="G64" s="269">
        <f t="shared" si="5"/>
        <v>0.41037260825780464</v>
      </c>
      <c r="H64" s="1">
        <f>IF(ISNA(VLOOKUP(A64,Program_Review_Data!A54:E118,2,FALSE)),"0",VLOOKUP(A64,Program_Review_Data!A54:E118,2,FALSE))</f>
        <v>807</v>
      </c>
      <c r="I64" s="1">
        <f>IF(ISNA(VLOOKUP($A64,Program_Review_Data!A54:F118,3,FALSE)),"0",VLOOKUP($A64,Program_Review_Data!A54:F118,3,FALSE))</f>
        <v>556</v>
      </c>
      <c r="J64" s="269">
        <f t="shared" si="6"/>
        <v>0.6889714993804213</v>
      </c>
      <c r="K64" s="268">
        <f>IF(ISNA(VLOOKUP($A64,Other_Data!A54:E118,2,FALSE)),"0",VLOOKUP($A64,Other_Data!A54:E118,2,FALSE))</f>
        <v>2453</v>
      </c>
      <c r="L64" s="1">
        <f>IF(ISNA(VLOOKUP($A64,Other_Data!A54:E118,3,FALSE)),"0",VLOOKUP($A64,Other_Data!A54:E118,3,FALSE))</f>
        <v>846</v>
      </c>
      <c r="M64" s="269">
        <f t="shared" si="7"/>
        <v>0.34488381573583365</v>
      </c>
      <c r="N64" s="1">
        <f>IF(ISNA(VLOOKUP($A64,Burial_Data!$A$2:$C$65,2,FALSE)),"0",VLOOKUP($A64,Burial_Data!$A$2:$C$65,2,FALSE))</f>
        <v>1</v>
      </c>
      <c r="O64" s="354">
        <f>IF(ISNA(VLOOKUP($A64,Accrued_Data!$A$2:$D$64,3,FALSE)),"0",VLOOKUP($A64,Accrued_Data!$A$2:$D$64,3,FALSE))</f>
        <v>1</v>
      </c>
      <c r="P64" s="312">
        <f>'[1]07-09-12'!$J77</f>
        <v>5072</v>
      </c>
      <c r="Q64" s="268"/>
    </row>
    <row r="65" spans="1:17" ht="12.75">
      <c r="A65" t="s">
        <v>465</v>
      </c>
      <c r="B65" s="302">
        <f>IF(ISNA(VLOOKUP(A65,Entitlement_Data!A$3:C$64,2,FALSE)),"0",VLOOKUP(A65,Entitlement_Data!A$3:C$64,2,FALSE))</f>
        <v>12623</v>
      </c>
      <c r="C65" s="302">
        <f>IF(ISNA(VLOOKUP(A65,Entitlement_Data!A$3:D$64,3,FALSE)),"0",VLOOKUP(A65,Entitlement_Data!A$3:D$64,3,FALSE))</f>
        <v>8317</v>
      </c>
      <c r="D65" s="269">
        <f t="shared" si="4"/>
        <v>0.6588766537273232</v>
      </c>
      <c r="E65" s="354">
        <f>IF(ISNA(VLOOKUP(A65,'Award Adjustment_Data'!A$2:F$68,3,FALSE)),"0",VLOOKUP(A65,'Award Adjustment_Data'!A$2:F$68,3,FALSE))</f>
        <v>4937</v>
      </c>
      <c r="F65" s="354">
        <f>IF(ISNA(VLOOKUP(A65,'Award Adjustment_Data'!A$2:G$68,4,FALSE)),"0",VLOOKUP(A65,'Award Adjustment_Data'!A$2:G$68,4,FALSE))</f>
        <v>2609</v>
      </c>
      <c r="G65" s="269">
        <f t="shared" si="5"/>
        <v>0.5284585780838565</v>
      </c>
      <c r="H65" s="1">
        <f>IF(ISNA(VLOOKUP(A65,Program_Review_Data!A55:E119,2,FALSE)),"0",VLOOKUP(A65,Program_Review_Data!A55:E119,2,FALSE))</f>
        <v>1256</v>
      </c>
      <c r="I65" s="1">
        <f>IF(ISNA(VLOOKUP($A65,Program_Review_Data!A55:F119,3,FALSE)),"0",VLOOKUP($A65,Program_Review_Data!A55:F119,3,FALSE))</f>
        <v>840</v>
      </c>
      <c r="J65" s="269">
        <f t="shared" si="6"/>
        <v>0.6687898089171974</v>
      </c>
      <c r="K65" s="268">
        <f>IF(ISNA(VLOOKUP($A65,Other_Data!A55:E119,2,FALSE)),"0",VLOOKUP($A65,Other_Data!A55:E119,2,FALSE))</f>
        <v>825</v>
      </c>
      <c r="L65" s="1">
        <f>IF(ISNA(VLOOKUP($A65,Other_Data!A55:E119,3,FALSE)),"0",VLOOKUP($A65,Other_Data!A55:E119,3,FALSE))</f>
        <v>504</v>
      </c>
      <c r="M65" s="269">
        <f t="shared" si="7"/>
        <v>0.610909090909091</v>
      </c>
      <c r="N65" s="1">
        <f>IF(ISNA(VLOOKUP($A65,Burial_Data!$A$2:$C$65,2,FALSE)),"0",VLOOKUP($A65,Burial_Data!$A$2:$C$65,2,FALSE))</f>
        <v>2</v>
      </c>
      <c r="O65" s="354">
        <f>IF(ISNA(VLOOKUP($A65,Accrued_Data!$A$2:$D$64,3,FALSE)),"0",VLOOKUP($A65,Accrued_Data!$A$2:$D$64,3,FALSE))</f>
        <v>17</v>
      </c>
      <c r="P65" s="312">
        <f>'[1]07-09-12'!$J78</f>
        <v>5172</v>
      </c>
      <c r="Q65" s="268"/>
    </row>
    <row r="66" spans="1:17" ht="12.75">
      <c r="A66" t="s">
        <v>467</v>
      </c>
      <c r="B66" s="302">
        <f>IF(ISNA(VLOOKUP(A66,Entitlement_Data!A$3:C$64,2,FALSE)),"0",VLOOKUP(A66,Entitlement_Data!A$3:C$64,2,FALSE))</f>
        <v>9024</v>
      </c>
      <c r="C66" s="302">
        <f>IF(ISNA(VLOOKUP(A66,Entitlement_Data!A$3:D$64,3,FALSE)),"0",VLOOKUP(A66,Entitlement_Data!A$3:D$64,3,FALSE))</f>
        <v>6821</v>
      </c>
      <c r="D66" s="269">
        <f t="shared" si="4"/>
        <v>0.7558732269503546</v>
      </c>
      <c r="E66" s="354">
        <f>IF(ISNA(VLOOKUP(A66,'Award Adjustment_Data'!A$2:F$68,3,FALSE)),"0",VLOOKUP(A66,'Award Adjustment_Data'!A$2:F$68,3,FALSE))</f>
        <v>2031</v>
      </c>
      <c r="F66" s="354">
        <f>IF(ISNA(VLOOKUP(A66,'Award Adjustment_Data'!A$2:G$68,4,FALSE)),"0",VLOOKUP(A66,'Award Adjustment_Data'!A$2:G$68,4,FALSE))</f>
        <v>984</v>
      </c>
      <c r="G66" s="269">
        <f t="shared" si="5"/>
        <v>0.4844903988183161</v>
      </c>
      <c r="H66" s="1">
        <f>IF(ISNA(VLOOKUP(A66,Program_Review_Data!A56:E120,2,FALSE)),"0",VLOOKUP(A66,Program_Review_Data!A56:E120,2,FALSE))</f>
        <v>141</v>
      </c>
      <c r="I66" s="1">
        <f>IF(ISNA(VLOOKUP($A66,Program_Review_Data!A56:F120,3,FALSE)),"0",VLOOKUP($A66,Program_Review_Data!A56:F120,3,FALSE))</f>
        <v>67</v>
      </c>
      <c r="J66" s="269">
        <f t="shared" si="6"/>
        <v>0.475177304964539</v>
      </c>
      <c r="K66" s="268">
        <f>IF(ISNA(VLOOKUP($A66,Other_Data!A56:E120,2,FALSE)),"0",VLOOKUP($A66,Other_Data!A56:E120,2,FALSE))</f>
        <v>804</v>
      </c>
      <c r="L66" s="1">
        <f>IF(ISNA(VLOOKUP($A66,Other_Data!A56:E120,3,FALSE)),"0",VLOOKUP($A66,Other_Data!A56:E120,3,FALSE))</f>
        <v>594</v>
      </c>
      <c r="M66" s="269">
        <f t="shared" si="7"/>
        <v>0.7388059701492538</v>
      </c>
      <c r="N66" s="1">
        <f>IF(ISNA(VLOOKUP($A66,Burial_Data!$A$2:$C$65,2,FALSE)),"0",VLOOKUP($A66,Burial_Data!$A$2:$C$65,2,FALSE))</f>
        <v>1</v>
      </c>
      <c r="O66" s="354">
        <f>IF(ISNA(VLOOKUP($A66,Accrued_Data!$A$2:$D$64,3,FALSE)),"0",VLOOKUP($A66,Accrued_Data!$A$2:$D$64,3,FALSE))</f>
        <v>1</v>
      </c>
      <c r="P66" s="312">
        <f>'[1]07-09-12'!$J79</f>
        <v>1099</v>
      </c>
      <c r="Q66" s="268"/>
    </row>
    <row r="67" spans="1:17" ht="12.75">
      <c r="A67" t="s">
        <v>469</v>
      </c>
      <c r="B67" s="302">
        <f>IF(ISNA(VLOOKUP(A67,Entitlement_Data!A$3:C$64,2,FALSE)),"0",VLOOKUP(A67,Entitlement_Data!A$3:C$64,2,FALSE))</f>
        <v>18132</v>
      </c>
      <c r="C67" s="302">
        <f>IF(ISNA(VLOOKUP(A67,Entitlement_Data!A$3:D$64,3,FALSE)),"0",VLOOKUP(A67,Entitlement_Data!A$3:D$64,3,FALSE))</f>
        <v>11685</v>
      </c>
      <c r="D67" s="269">
        <f t="shared" si="4"/>
        <v>0.6444407677035076</v>
      </c>
      <c r="E67" s="354">
        <f>IF(ISNA(VLOOKUP(A67,'Award Adjustment_Data'!A$2:F$68,3,FALSE)),"0",VLOOKUP(A67,'Award Adjustment_Data'!A$2:F$68,3,FALSE))</f>
        <v>5780</v>
      </c>
      <c r="F67" s="354">
        <f>IF(ISNA(VLOOKUP(A67,'Award Adjustment_Data'!A$2:G$68,4,FALSE)),"0",VLOOKUP(A67,'Award Adjustment_Data'!A$2:G$68,4,FALSE))</f>
        <v>3873</v>
      </c>
      <c r="G67" s="269">
        <f t="shared" si="5"/>
        <v>0.6700692041522491</v>
      </c>
      <c r="H67" s="1">
        <f>IF(ISNA(VLOOKUP(A67,Program_Review_Data!A57:E121,2,FALSE)),"0",VLOOKUP(A67,Program_Review_Data!A57:E121,2,FALSE))</f>
        <v>1222</v>
      </c>
      <c r="I67" s="1">
        <f>IF(ISNA(VLOOKUP($A67,Program_Review_Data!A57:F121,3,FALSE)),"0",VLOOKUP($A67,Program_Review_Data!A57:F121,3,FALSE))</f>
        <v>1122</v>
      </c>
      <c r="J67" s="269">
        <f t="shared" si="6"/>
        <v>0.9181669394435352</v>
      </c>
      <c r="K67" s="268">
        <f>IF(ISNA(VLOOKUP($A67,Other_Data!A57:E121,2,FALSE)),"0",VLOOKUP($A67,Other_Data!A57:E121,2,FALSE))</f>
        <v>2189</v>
      </c>
      <c r="L67" s="1">
        <f>IF(ISNA(VLOOKUP($A67,Other_Data!A57:E121,3,FALSE)),"0",VLOOKUP($A67,Other_Data!A57:E121,3,FALSE))</f>
        <v>1666</v>
      </c>
      <c r="M67" s="269">
        <f t="shared" si="7"/>
        <v>0.7610781178620375</v>
      </c>
      <c r="N67" s="1">
        <f>IF(ISNA(VLOOKUP($A67,Burial_Data!$A$2:$C$65,2,FALSE)),"0",VLOOKUP($A67,Burial_Data!$A$2:$C$65,2,FALSE))</f>
        <v>1</v>
      </c>
      <c r="O67" s="354">
        <f>IF(ISNA(VLOOKUP($A67,Accrued_Data!$A$2:$D$64,3,FALSE)),"0",VLOOKUP($A67,Accrued_Data!$A$2:$D$64,3,FALSE))</f>
        <v>2</v>
      </c>
      <c r="P67" s="312">
        <f>'[1]07-09-12'!$J80</f>
        <v>1842</v>
      </c>
      <c r="Q67" s="268"/>
    </row>
    <row r="68" spans="1:17" ht="12.75">
      <c r="A68" t="s">
        <v>470</v>
      </c>
      <c r="B68" s="302">
        <f>IF(ISNA(VLOOKUP(A68,Entitlement_Data!A$3:C$64,2,FALSE)),"0",VLOOKUP(A68,Entitlement_Data!A$3:C$64,2,FALSE))</f>
        <v>31939</v>
      </c>
      <c r="C68" s="302">
        <f>IF(ISNA(VLOOKUP(A68,Entitlement_Data!A$3:D$64,3,FALSE)),"0",VLOOKUP(A68,Entitlement_Data!A$3:D$64,3,FALSE))</f>
        <v>21144</v>
      </c>
      <c r="D68" s="269">
        <f t="shared" si="4"/>
        <v>0.6620119602993206</v>
      </c>
      <c r="E68" s="354">
        <f>IF(ISNA(VLOOKUP(A68,'Award Adjustment_Data'!A$2:F$68,3,FALSE)),"0",VLOOKUP(A68,'Award Adjustment_Data'!A$2:F$68,3,FALSE))</f>
        <v>5186</v>
      </c>
      <c r="F68" s="354">
        <f>IF(ISNA(VLOOKUP(A68,'Award Adjustment_Data'!A$2:G$68,4,FALSE)),"0",VLOOKUP(A68,'Award Adjustment_Data'!A$2:G$68,4,FALSE))</f>
        <v>1998</v>
      </c>
      <c r="G68" s="269">
        <f t="shared" si="5"/>
        <v>0.3852680293096799</v>
      </c>
      <c r="H68" s="1">
        <f>IF(ISNA(VLOOKUP(A68,Program_Review_Data!A58:E122,2,FALSE)),"0",VLOOKUP(A68,Program_Review_Data!A58:E122,2,FALSE))</f>
        <v>1401</v>
      </c>
      <c r="I68" s="1">
        <f>IF(ISNA(VLOOKUP($A68,Program_Review_Data!A58:F122,3,FALSE)),"0",VLOOKUP($A68,Program_Review_Data!A58:F122,3,FALSE))</f>
        <v>907</v>
      </c>
      <c r="J68" s="269">
        <f t="shared" si="6"/>
        <v>0.6473947180585297</v>
      </c>
      <c r="K68" s="268">
        <f>IF(ISNA(VLOOKUP($A68,Other_Data!A58:E122,2,FALSE)),"0",VLOOKUP($A68,Other_Data!A58:E122,2,FALSE))</f>
        <v>2012</v>
      </c>
      <c r="L68" s="1">
        <f>IF(ISNA(VLOOKUP($A68,Other_Data!A58:E122,3,FALSE)),"0",VLOOKUP($A68,Other_Data!A58:E122,3,FALSE))</f>
        <v>1138</v>
      </c>
      <c r="M68" s="269">
        <f t="shared" si="7"/>
        <v>0.5656063618290258</v>
      </c>
      <c r="N68" s="1">
        <f>IF(ISNA(VLOOKUP($A68,Burial_Data!$A$2:$C$65,2,FALSE)),"0",VLOOKUP($A68,Burial_Data!$A$2:$C$65,2,FALSE))</f>
        <v>0</v>
      </c>
      <c r="O68" s="354" t="str">
        <f>IF(ISNA(VLOOKUP($A68,Accrued_Data!$A$2:$D$64,3,FALSE)),"0",VLOOKUP($A68,Accrued_Data!$A$2:$D$64,3,FALSE))</f>
        <v>0</v>
      </c>
      <c r="P68" s="312">
        <f>'[1]07-09-12'!$J81</f>
        <v>3494</v>
      </c>
      <c r="Q68" s="268"/>
    </row>
    <row r="69" spans="1:17" ht="12.75">
      <c r="A69" s="328" t="s">
        <v>472</v>
      </c>
      <c r="B69" s="302">
        <f>IF(ISNA(VLOOKUP(A69,Entitlement_Data!A$3:C$64,2,FALSE)),"0",VLOOKUP(A69,Entitlement_Data!A$3:C$64,2,FALSE))</f>
        <v>26450</v>
      </c>
      <c r="C69" s="302">
        <f>IF(ISNA(VLOOKUP(A69,Entitlement_Data!A$3:D$64,3,FALSE)),"0",VLOOKUP(A69,Entitlement_Data!A$3:D$64,3,FALSE))</f>
        <v>21886</v>
      </c>
      <c r="D69" s="271">
        <f t="shared" si="4"/>
        <v>0.8274480151228734</v>
      </c>
      <c r="E69" s="355">
        <f>IF(ISNA(VLOOKUP(A69,'Award Adjustment_Data'!A$2:F$68,3,FALSE)),"0",VLOOKUP(A69,'Award Adjustment_Data'!A$2:F$68,3,FALSE))</f>
        <v>9937</v>
      </c>
      <c r="F69" s="355">
        <f>IF(ISNA(VLOOKUP(A69,'Award Adjustment_Data'!A$2:G$68,4,FALSE)),"0",VLOOKUP(A69,'Award Adjustment_Data'!A$2:G$68,4,FALSE))</f>
        <v>6755</v>
      </c>
      <c r="G69" s="271">
        <f t="shared" si="5"/>
        <v>0.6797826305726075</v>
      </c>
      <c r="H69" s="1">
        <f>IF(ISNA(VLOOKUP(A69,Program_Review_Data!A59:E123,2,FALSE)),"0",VLOOKUP(A69,Program_Review_Data!A59:E123,2,FALSE))</f>
        <v>989</v>
      </c>
      <c r="I69" s="1">
        <f>IF(ISNA(VLOOKUP($A69,Program_Review_Data!A59:F123,3,FALSE)),"0",VLOOKUP($A69,Program_Review_Data!A59:F123,3,FALSE))</f>
        <v>793</v>
      </c>
      <c r="J69" s="271">
        <f t="shared" si="6"/>
        <v>0.8018200202224469</v>
      </c>
      <c r="K69" s="268">
        <f>IF(ISNA(VLOOKUP($A69,Other_Data!A59:E123,2,FALSE)),"0",VLOOKUP($A69,Other_Data!A59:E123,2,FALSE))</f>
        <v>3165</v>
      </c>
      <c r="L69" s="1">
        <f>IF(ISNA(VLOOKUP($A69,Other_Data!A59:E123,3,FALSE)),"0",VLOOKUP($A69,Other_Data!A59:E123,3,FALSE))</f>
        <v>2169</v>
      </c>
      <c r="M69" s="271">
        <f t="shared" si="7"/>
        <v>0.6853080568720379</v>
      </c>
      <c r="N69" s="33">
        <f>IF(ISNA(VLOOKUP($A69,Burial_Data!$A$2:$C$65,2,FALSE)),"0",VLOOKUP($A69,Burial_Data!$A$2:$C$65,2,FALSE))</f>
        <v>201</v>
      </c>
      <c r="O69" s="355">
        <f>IF(ISNA(VLOOKUP($A69,Accrued_Data!$A$2:$D$64,3,FALSE)),"0",VLOOKUP($A69,Accrued_Data!$A$2:$D$64,3,FALSE))</f>
        <v>462</v>
      </c>
      <c r="P69" s="312">
        <f>'[1]07-09-12'!$J82</f>
        <v>6063</v>
      </c>
      <c r="Q69" s="295"/>
    </row>
    <row r="70" spans="1:17" ht="13.5">
      <c r="A70" s="326" t="s">
        <v>265</v>
      </c>
      <c r="B70" s="330">
        <f>Ent_Formulas!B2</f>
        <v>1</v>
      </c>
      <c r="C70" s="330">
        <f>Ent_Formulas!G2</f>
        <v>1</v>
      </c>
      <c r="D70" s="336">
        <f>IF(B70=0,"-",C70/B70)</f>
        <v>1</v>
      </c>
      <c r="E70" s="33">
        <f>Award_Formulas!B2</f>
        <v>48</v>
      </c>
      <c r="F70" s="33">
        <f>Award_Formulas!G2</f>
        <v>6</v>
      </c>
      <c r="G70" s="32">
        <f t="shared" si="1"/>
        <v>0.125</v>
      </c>
      <c r="H70" s="330">
        <f>Program_Review_Formulas!B2</f>
        <v>4</v>
      </c>
      <c r="I70" s="330">
        <f>Program_Review_Formulas!C2</f>
        <v>4</v>
      </c>
      <c r="J70" s="301">
        <f>IF(I70=0,"-",I70/H70)</f>
        <v>1</v>
      </c>
      <c r="K70" s="330">
        <f>Other_Data_Formulas!B2</f>
        <v>118</v>
      </c>
      <c r="L70" s="330">
        <f>Other_Data_Formulas!C2</f>
        <v>99</v>
      </c>
      <c r="M70" s="32">
        <f t="shared" si="3"/>
        <v>0.8389830508474576</v>
      </c>
      <c r="N70" s="33">
        <f>Burial_Formulas!B2</f>
        <v>1</v>
      </c>
      <c r="O70" s="33">
        <f>Accrued_Formulas!B2</f>
        <v>2</v>
      </c>
      <c r="P70" s="313">
        <f>'[1]07-09-12'!$M$84</f>
        <v>16877</v>
      </c>
      <c r="Q70" s="295"/>
    </row>
    <row r="71" ht="12.75">
      <c r="A71" s="323"/>
    </row>
    <row r="72" spans="2:16" s="16" customFormat="1" ht="24.75" customHeight="1">
      <c r="B72" s="439" t="s">
        <v>236</v>
      </c>
      <c r="C72" s="439"/>
      <c r="D72" s="439"/>
      <c r="E72" s="439"/>
      <c r="F72" s="439"/>
      <c r="G72" s="439"/>
      <c r="H72" s="439"/>
      <c r="I72" s="439"/>
      <c r="J72" s="439"/>
      <c r="K72" s="439"/>
      <c r="L72" s="439"/>
      <c r="M72" s="439"/>
      <c r="N72" s="439"/>
      <c r="O72" s="439"/>
      <c r="P72" s="439"/>
    </row>
    <row r="73" spans="1:16" s="17" customFormat="1" ht="15">
      <c r="A73" s="4"/>
      <c r="B73" s="434" t="s">
        <v>172</v>
      </c>
      <c r="C73" s="435"/>
      <c r="D73" s="436"/>
      <c r="E73" s="434" t="s">
        <v>173</v>
      </c>
      <c r="F73" s="435"/>
      <c r="G73" s="436"/>
      <c r="H73" s="434" t="s">
        <v>174</v>
      </c>
      <c r="I73" s="435"/>
      <c r="J73" s="436"/>
      <c r="K73" s="434" t="s">
        <v>175</v>
      </c>
      <c r="L73" s="435"/>
      <c r="M73" s="436"/>
      <c r="N73" s="13" t="s">
        <v>176</v>
      </c>
      <c r="O73" s="11" t="s">
        <v>177</v>
      </c>
      <c r="P73" s="13" t="s">
        <v>178</v>
      </c>
    </row>
    <row r="74" spans="1:16" s="21" customFormat="1" ht="60" customHeight="1">
      <c r="A74" s="6"/>
      <c r="B74" s="18" t="s">
        <v>179</v>
      </c>
      <c r="C74" s="19" t="s">
        <v>32</v>
      </c>
      <c r="D74" s="20" t="s">
        <v>180</v>
      </c>
      <c r="E74" s="18" t="s">
        <v>181</v>
      </c>
      <c r="F74" s="19" t="s">
        <v>32</v>
      </c>
      <c r="G74" s="20" t="s">
        <v>33</v>
      </c>
      <c r="H74" s="18" t="s">
        <v>182</v>
      </c>
      <c r="I74" s="19" t="s">
        <v>32</v>
      </c>
      <c r="J74" s="20" t="s">
        <v>33</v>
      </c>
      <c r="K74" s="18" t="s">
        <v>181</v>
      </c>
      <c r="L74" s="19" t="s">
        <v>394</v>
      </c>
      <c r="M74" s="20" t="s">
        <v>33</v>
      </c>
      <c r="N74" s="18" t="s">
        <v>179</v>
      </c>
      <c r="O74" s="19" t="s">
        <v>179</v>
      </c>
      <c r="P74" s="20" t="s">
        <v>182</v>
      </c>
    </row>
    <row r="75" spans="2:16" s="22" customFormat="1" ht="33" customHeight="1">
      <c r="B75" s="446" t="s">
        <v>237</v>
      </c>
      <c r="C75" s="447"/>
      <c r="D75" s="448"/>
      <c r="E75" s="446" t="s">
        <v>400</v>
      </c>
      <c r="F75" s="447"/>
      <c r="G75" s="448"/>
      <c r="H75" s="449" t="s">
        <v>315</v>
      </c>
      <c r="I75" s="447"/>
      <c r="J75" s="448"/>
      <c r="K75" s="446" t="s">
        <v>379</v>
      </c>
      <c r="L75" s="447"/>
      <c r="M75" s="448"/>
      <c r="N75" s="23">
        <v>167</v>
      </c>
      <c r="O75" s="23" t="s">
        <v>28</v>
      </c>
      <c r="P75" s="24" t="s">
        <v>37</v>
      </c>
    </row>
    <row r="76" spans="1:16" ht="15">
      <c r="A76" s="14" t="s">
        <v>258</v>
      </c>
      <c r="B76" s="27">
        <f>SUM(Entitlement_Data!F3:F66)</f>
        <v>75286</v>
      </c>
      <c r="C76" s="27">
        <f>SUM(Entitlement_Data!G3:G66)</f>
        <v>36376</v>
      </c>
      <c r="D76" s="29">
        <f>C76/B76</f>
        <v>0.48317084185638765</v>
      </c>
      <c r="E76" s="222">
        <f>SUM('Award Adjustment_Data'!E3:E66)-Transformation!E35</f>
        <v>130255</v>
      </c>
      <c r="F76" s="222">
        <f>SUM('Award Adjustment_Data'!F3:F66)-Transformation!F35</f>
        <v>69108</v>
      </c>
      <c r="G76" s="29">
        <f>F76/E76</f>
        <v>0.5305592875513416</v>
      </c>
      <c r="H76" s="27">
        <f>SUM(Program_Review_Data!D3:D65)</f>
        <v>36313</v>
      </c>
      <c r="I76" s="27">
        <f>SUM(Program_Review_Data!E3:E65)</f>
        <v>14079</v>
      </c>
      <c r="J76" s="29">
        <f>I76/H76</f>
        <v>0.38771238950238207</v>
      </c>
      <c r="K76" s="27">
        <f>SUM(Other_Data!D3:D66)</f>
        <v>12421</v>
      </c>
      <c r="L76" s="27">
        <f>SUM(Other_Data!E3:E66)</f>
        <v>5958</v>
      </c>
      <c r="M76" s="29">
        <f>L76/K76</f>
        <v>0.4796715240318815</v>
      </c>
      <c r="N76" s="361">
        <f>Transformation!E97-N11</f>
        <v>18672</v>
      </c>
      <c r="O76" s="31">
        <f>SUM(O77:O79)</f>
        <v>9559</v>
      </c>
      <c r="P76" s="222">
        <f>SUM(P77:P79)</f>
        <v>2499</v>
      </c>
    </row>
    <row r="77" spans="1:16" ht="12.75">
      <c r="A77" t="s">
        <v>462</v>
      </c>
      <c r="B77" s="28">
        <f>IF(ISNA(VLOOKUP(A77,Entitlement_Data!A$3:G$64,6,FALSE)),"0",VLOOKUP(A77,Entitlement_Data!A$3:G$64,6,FALSE))</f>
        <v>33418</v>
      </c>
      <c r="C77" s="28">
        <f>IF(ISNA(VLOOKUP(A77,Entitlement_Data!A$3:G$64,7,FALSE)),"0",VLOOKUP(A77,Entitlement_Data!A$3:G$64,7,FALSE))</f>
        <v>20256</v>
      </c>
      <c r="D77" s="29">
        <f>C77/B77</f>
        <v>0.6061404033754264</v>
      </c>
      <c r="E77" s="354">
        <f>IF(ISNA(VLOOKUP(A77,'Award Adjustment_Data'!A$2:F$68,5,FALSE)),"0",VLOOKUP(A77,'Award Adjustment_Data'!A$2:F$68,5,FALSE))</f>
        <v>62822</v>
      </c>
      <c r="F77" s="354">
        <f>IF(ISNA(VLOOKUP(A77,'Award Adjustment_Data'!A$2:G$68,6,FALSE)),"0",VLOOKUP(A77,'Award Adjustment_Data'!A$2:G$68,6,FALSE))</f>
        <v>37428</v>
      </c>
      <c r="G77" s="29">
        <f>F77/E77</f>
        <v>0.5957785489159848</v>
      </c>
      <c r="H77" s="27">
        <f>IF(ISNA(VLOOKUP(A77,Program_Review_Data!$A$2:$E$68,4,FALSE)),"0",VLOOKUP(A77,Program_Review_Data!$A$2:$E$68,4,FALSE))</f>
        <v>14396</v>
      </c>
      <c r="I77" s="27">
        <f>IF(ISNA(VLOOKUP(A77,Program_Review_Data!$A$2:$E$68,5,FALSE)),"0",VLOOKUP(A77,Program_Review_Data!$A$2:$E$68,5,FALSE))</f>
        <v>6089</v>
      </c>
      <c r="J77" s="29">
        <f>I77/H77</f>
        <v>0.4229647124201167</v>
      </c>
      <c r="K77" s="27">
        <f>IF(ISNA(VLOOKUP($A77,Other_Data!$A$2:$E$66,4,FALSE)),"0",VLOOKUP($A77,Other_Data!$A$2:$E$66,4,FALSE))</f>
        <v>7399</v>
      </c>
      <c r="L77" s="27">
        <f>IF(ISNA(VLOOKUP($A77,Other_Data!$A$2:$E$66,5,FALSE)),"0",VLOOKUP($A77,Other_Data!$A$2:$E$66,5,FALSE))</f>
        <v>3206</v>
      </c>
      <c r="M77" s="29">
        <f>L77/K77</f>
        <v>0.43330179754020814</v>
      </c>
      <c r="N77" s="33">
        <f>IF(ISNA(VLOOKUP($A77,Burial_Data!$A$2:$C$65,3,FALSE)),"0",VLOOKUP($A77,Burial_Data!$A$2:$C$65,3,FALSE))</f>
        <v>7828</v>
      </c>
      <c r="O77" s="354">
        <f>IF(ISNA(VLOOKUP($A77,Accrued_Data!$A$2:$D$64,3,FALSE)),"0",VLOOKUP($A77,Accrued_Data!$A$2:$D$64,3,FALSE))</f>
        <v>4273</v>
      </c>
      <c r="P77" s="222">
        <f>'[1]07-09-12'!$J$21</f>
        <v>976</v>
      </c>
    </row>
    <row r="78" spans="1:16" ht="12.75">
      <c r="A78" t="s">
        <v>455</v>
      </c>
      <c r="B78" s="28">
        <f>IF(ISNA(VLOOKUP(A78,Entitlement_Data!A$3:G$64,6,FALSE)),"0",VLOOKUP(A78,Entitlement_Data!A$3:G$64,6,FALSE))</f>
        <v>18635</v>
      </c>
      <c r="C78" s="28">
        <f>IF(ISNA(VLOOKUP(A78,Entitlement_Data!A$3:G$64,7,FALSE)),"0",VLOOKUP(A78,Entitlement_Data!A$3:G$64,7,FALSE))</f>
        <v>5716</v>
      </c>
      <c r="D78" s="29">
        <f>C78/B78</f>
        <v>0.3067346391199356</v>
      </c>
      <c r="E78" s="354">
        <f>IF(ISNA(VLOOKUP(A78,'Award Adjustment_Data'!A$2:F$68,5,FALSE)),"0",VLOOKUP(A78,'Award Adjustment_Data'!A$2:F$68,5,FALSE))</f>
        <v>24513</v>
      </c>
      <c r="F78" s="354">
        <f>IF(ISNA(VLOOKUP(A78,'Award Adjustment_Data'!A$2:G$68,6,FALSE)),"0",VLOOKUP(A78,'Award Adjustment_Data'!A$2:G$68,6,FALSE))</f>
        <v>8862</v>
      </c>
      <c r="G78" s="29">
        <f>F78/E78</f>
        <v>0.3615224574715457</v>
      </c>
      <c r="H78" s="27">
        <f>IF(ISNA(VLOOKUP(A78,Program_Review_Data!$A$2:$E$68,4,FALSE)),"0",VLOOKUP(A78,Program_Review_Data!$A$2:$E$68,4,FALSE))</f>
        <v>9628</v>
      </c>
      <c r="I78" s="27">
        <f>IF(ISNA(VLOOKUP(A78,Program_Review_Data!$A$2:$E$68,5,FALSE)),"0",VLOOKUP(A78,Program_Review_Data!$A$2:$E$68,5,FALSE))</f>
        <v>2919</v>
      </c>
      <c r="J78" s="29">
        <f>I78/H78</f>
        <v>0.30317823016202744</v>
      </c>
      <c r="K78" s="27">
        <f>IF(ISNA(VLOOKUP(A78,Other_Data!$A$2:$E$66,4,FALSE)),"0",VLOOKUP(A78,Other_Data!$A$2:$E$66,4,FALSE))</f>
        <v>568</v>
      </c>
      <c r="L78" s="27">
        <f>IF(ISNA(VLOOKUP($A78,Other_Data!$A$2:$E$66,5,FALSE)),"0",VLOOKUP($A78,Other_Data!$A$2:$E$66,5,FALSE))</f>
        <v>234</v>
      </c>
      <c r="M78" s="29">
        <f>L78/K78</f>
        <v>0.4119718309859155</v>
      </c>
      <c r="N78" s="33">
        <f>IF(ISNA(VLOOKUP($A78,Burial_Data!$A$2:$C$65,3,FALSE)),"0",VLOOKUP($A78,Burial_Data!$A$2:$C$65,3,FALSE))</f>
        <v>2262</v>
      </c>
      <c r="O78" s="354">
        <f>IF(ISNA(VLOOKUP($A78,Accrued_Data!$A$2:$D$64,3,FALSE)),"0",VLOOKUP($A78,Accrued_Data!$A$2:$D$64,3,FALSE))</f>
        <v>1530</v>
      </c>
      <c r="P78" s="222">
        <f>'[1]07-09-12'!$J$55</f>
        <v>675</v>
      </c>
    </row>
    <row r="79" spans="1:16" ht="12.75">
      <c r="A79" t="s">
        <v>475</v>
      </c>
      <c r="B79" s="28">
        <f>IF(ISNA(VLOOKUP(A79,Entitlement_Data!A$3:G$64,6,FALSE)),"0",VLOOKUP(A79,Entitlement_Data!A$3:G$64,6,FALSE))</f>
        <v>22819</v>
      </c>
      <c r="C79" s="28">
        <f>IF(ISNA(VLOOKUP(A79,Entitlement_Data!A$3:G$64,7,FALSE)),"0",VLOOKUP(A79,Entitlement_Data!A$3:G$64,7,FALSE))</f>
        <v>10200</v>
      </c>
      <c r="D79" s="29">
        <f>C79/B79</f>
        <v>0.44699592444892416</v>
      </c>
      <c r="E79" s="354">
        <f>IF(ISNA(VLOOKUP(A79,'Award Adjustment_Data'!A$2:F$68,5,FALSE)),"0",VLOOKUP(A79,'Award Adjustment_Data'!A$2:F$68,5,FALSE))</f>
        <v>41150</v>
      </c>
      <c r="F79" s="354">
        <f>IF(ISNA(VLOOKUP(A79,'Award Adjustment_Data'!A$2:G$68,6,FALSE)),"0",VLOOKUP(A79,'Award Adjustment_Data'!A$2:G$68,6,FALSE))</f>
        <v>21659</v>
      </c>
      <c r="G79" s="29">
        <f>F79/E79</f>
        <v>0.5263426488456865</v>
      </c>
      <c r="H79" s="27">
        <f>IF(ISNA(VLOOKUP(A79,Program_Review_Data!$A$2:$E$68,4,FALSE)),"0",VLOOKUP(A79,Program_Review_Data!$A$2:$E$68,4,FALSE))</f>
        <v>12112</v>
      </c>
      <c r="I79" s="27">
        <f>IF(ISNA(VLOOKUP(A79,Program_Review_Data!$A$2:$E$68,5,FALSE)),"0",VLOOKUP(A79,Program_Review_Data!$A$2:$E$68,5,FALSE))</f>
        <v>4923</v>
      </c>
      <c r="J79" s="29">
        <f>I79/H79</f>
        <v>0.40645640686922063</v>
      </c>
      <c r="K79" s="27">
        <f>IF(ISNA(VLOOKUP(A79,Other_Data!$A$2:$E$66,4,FALSE)),"0",VLOOKUP(A79,Other_Data!$A$2:$E$66,4,FALSE))</f>
        <v>4163</v>
      </c>
      <c r="L79" s="27">
        <f>IF(ISNA(VLOOKUP($A79,Other_Data!$A$2:$E$66,5,FALSE)),"0",VLOOKUP($A79,Other_Data!$A$2:$E$66,5,FALSE))</f>
        <v>2287</v>
      </c>
      <c r="M79" s="29">
        <f>L79/K79</f>
        <v>0.5493634398270478</v>
      </c>
      <c r="N79" s="33">
        <f>IF(ISNA(VLOOKUP($A79,Burial_Data!$A$2:$C$65,3,FALSE)),"0",VLOOKUP($A79,Burial_Data!$A$2:$C$65,3,FALSE))</f>
        <v>8517</v>
      </c>
      <c r="O79" s="354">
        <f>IF(ISNA(VLOOKUP($A79,Accrued_Data!$A$2:$D$64,3,FALSE)),"0",VLOOKUP($A79,Accrued_Data!$A$2:$D$64,3,FALSE))</f>
        <v>3756</v>
      </c>
      <c r="P79" s="222">
        <f>'[1]07-09-12'!$J$62</f>
        <v>848</v>
      </c>
    </row>
    <row r="80" spans="1:16" ht="13.5">
      <c r="A80" s="26" t="s">
        <v>494</v>
      </c>
      <c r="B80" s="28">
        <f>B76-B77-B78-B79</f>
        <v>414</v>
      </c>
      <c r="C80" s="28">
        <f>C76-C77-C78-C79</f>
        <v>204</v>
      </c>
      <c r="D80" s="29">
        <f>C80/B80</f>
        <v>0.4927536231884058</v>
      </c>
      <c r="E80" s="28">
        <f>E76-E77-E78-E79</f>
        <v>1770</v>
      </c>
      <c r="F80" s="28">
        <f>F76-F77-F78-F79</f>
        <v>1159</v>
      </c>
      <c r="G80" s="29">
        <f>F80/E80</f>
        <v>0.6548022598870057</v>
      </c>
      <c r="H80" s="28">
        <f>H76-H77-H78-H79</f>
        <v>177</v>
      </c>
      <c r="I80" s="28">
        <f>I76-I77-I78-I79</f>
        <v>148</v>
      </c>
      <c r="J80" s="29">
        <f>I80/H80</f>
        <v>0.8361581920903954</v>
      </c>
      <c r="K80" s="28">
        <f>K76-K77-K78-K79</f>
        <v>291</v>
      </c>
      <c r="L80" s="28">
        <f>L76-L77-L78-L79</f>
        <v>231</v>
      </c>
      <c r="M80" s="29">
        <f>L80/K80</f>
        <v>0.7938144329896907</v>
      </c>
      <c r="N80" s="48">
        <f>N76-SUM(N77:N79)</f>
        <v>65</v>
      </c>
      <c r="O80" s="172" t="s">
        <v>329</v>
      </c>
      <c r="P80" s="172" t="s">
        <v>329</v>
      </c>
    </row>
    <row r="81" spans="5:14" ht="12.75">
      <c r="E81" s="1"/>
      <c r="K81" s="1"/>
      <c r="N81" s="30"/>
    </row>
    <row r="83" spans="2:9" ht="26.25">
      <c r="B83" s="425" t="s">
        <v>342</v>
      </c>
      <c r="C83" s="425"/>
      <c r="D83" s="425"/>
      <c r="E83" s="425"/>
      <c r="F83" s="425"/>
      <c r="G83" s="425"/>
      <c r="H83" s="425"/>
      <c r="I83" s="425"/>
    </row>
    <row r="84" spans="2:9" ht="15">
      <c r="B84" s="434" t="s">
        <v>333</v>
      </c>
      <c r="C84" s="435"/>
      <c r="D84" s="435"/>
      <c r="E84" s="435"/>
      <c r="F84" s="434" t="s">
        <v>340</v>
      </c>
      <c r="G84" s="435"/>
      <c r="H84" s="435"/>
      <c r="I84" s="436"/>
    </row>
    <row r="85" spans="2:16" ht="54">
      <c r="B85" s="213" t="s">
        <v>338</v>
      </c>
      <c r="C85" s="213" t="s">
        <v>339</v>
      </c>
      <c r="D85" s="213" t="s">
        <v>341</v>
      </c>
      <c r="E85" s="213" t="s">
        <v>344</v>
      </c>
      <c r="F85" s="20" t="s">
        <v>338</v>
      </c>
      <c r="G85" s="213" t="s">
        <v>339</v>
      </c>
      <c r="H85" s="213" t="s">
        <v>341</v>
      </c>
      <c r="I85" s="213" t="s">
        <v>344</v>
      </c>
      <c r="K85" s="256" t="s">
        <v>351</v>
      </c>
      <c r="L85" s="248"/>
      <c r="M85" s="248"/>
      <c r="N85" s="248"/>
      <c r="O85" s="248"/>
      <c r="P85" s="249"/>
    </row>
    <row r="86" spans="1:16" ht="15.75" thickBot="1">
      <c r="A86" s="228" t="s">
        <v>343</v>
      </c>
      <c r="B86" s="245">
        <f>SUM(B87:B90)</f>
        <v>16966</v>
      </c>
      <c r="C86" s="245">
        <f>SUM(C87:C90)</f>
        <v>18335</v>
      </c>
      <c r="D86" s="245">
        <f>B86-C86</f>
        <v>-1369</v>
      </c>
      <c r="E86" s="246">
        <f>D86/C86</f>
        <v>-0.07466593946004908</v>
      </c>
      <c r="F86" s="245">
        <f>SUM(F87:F90)</f>
        <v>197667</v>
      </c>
      <c r="G86" s="245">
        <f>SUM(G87:G90)</f>
        <v>202382</v>
      </c>
      <c r="H86" s="245">
        <f>F86-G86</f>
        <v>-4715</v>
      </c>
      <c r="I86" s="246">
        <f>H86/G86</f>
        <v>-0.023297526459863032</v>
      </c>
      <c r="K86" s="248" t="s">
        <v>352</v>
      </c>
      <c r="L86" s="248"/>
      <c r="M86" s="248"/>
      <c r="N86" s="248"/>
      <c r="O86" s="248"/>
      <c r="P86" s="249"/>
    </row>
    <row r="87" spans="1:16" ht="13.5">
      <c r="A87" s="211" t="s">
        <v>334</v>
      </c>
      <c r="B87" s="370">
        <v>3805</v>
      </c>
      <c r="C87" s="369">
        <v>4359</v>
      </c>
      <c r="D87" s="370">
        <f>B87-C87</f>
        <v>-554</v>
      </c>
      <c r="E87" s="371">
        <f>D87/C87</f>
        <v>-0.12709337003899976</v>
      </c>
      <c r="F87" s="370">
        <v>43786</v>
      </c>
      <c r="G87" s="376">
        <v>44615</v>
      </c>
      <c r="H87" s="370">
        <f>F87-G87</f>
        <v>-829</v>
      </c>
      <c r="I87" s="371">
        <f>H87/G87</f>
        <v>-0.018581194665471253</v>
      </c>
      <c r="K87" s="248" t="s">
        <v>353</v>
      </c>
      <c r="L87" s="248"/>
      <c r="M87" s="248"/>
      <c r="N87" s="248"/>
      <c r="O87" s="248"/>
      <c r="P87" s="249"/>
    </row>
    <row r="88" spans="1:16" ht="12.75">
      <c r="A88" s="293" t="s">
        <v>335</v>
      </c>
      <c r="B88" s="247">
        <v>4948</v>
      </c>
      <c r="C88" s="294">
        <v>5231</v>
      </c>
      <c r="D88" s="247">
        <f>B88-C88</f>
        <v>-283</v>
      </c>
      <c r="E88" s="372">
        <f>D88/C88</f>
        <v>-0.05410055438730644</v>
      </c>
      <c r="F88" s="247">
        <v>46283</v>
      </c>
      <c r="G88" s="257">
        <v>47157</v>
      </c>
      <c r="H88" s="247">
        <f>F88-G88</f>
        <v>-874</v>
      </c>
      <c r="I88" s="372">
        <f>H88/G88</f>
        <v>-0.018533833789257163</v>
      </c>
      <c r="K88" s="248" t="s">
        <v>354</v>
      </c>
      <c r="L88" s="248"/>
      <c r="M88" s="248"/>
      <c r="N88" s="248"/>
      <c r="O88" s="248"/>
      <c r="P88" s="249"/>
    </row>
    <row r="89" spans="1:16" ht="13.5">
      <c r="A89" s="211" t="s">
        <v>336</v>
      </c>
      <c r="B89" s="247">
        <v>3258</v>
      </c>
      <c r="C89" s="294">
        <v>3252</v>
      </c>
      <c r="D89" s="247">
        <f>B89-C89</f>
        <v>6</v>
      </c>
      <c r="E89" s="372">
        <f>D89/C89</f>
        <v>0.0018450184501845018</v>
      </c>
      <c r="F89" s="247">
        <v>37421</v>
      </c>
      <c r="G89" s="257">
        <v>42478</v>
      </c>
      <c r="H89" s="247">
        <f>F89-G89</f>
        <v>-5057</v>
      </c>
      <c r="I89" s="372">
        <f>H89/G89</f>
        <v>-0.11904986110457177</v>
      </c>
      <c r="K89" s="248" t="s">
        <v>360</v>
      </c>
      <c r="L89" s="248"/>
      <c r="M89" s="248"/>
      <c r="N89" s="248"/>
      <c r="O89" s="248"/>
      <c r="P89" s="249"/>
    </row>
    <row r="90" spans="1:15" ht="14.25" thickBot="1">
      <c r="A90" s="212" t="s">
        <v>337</v>
      </c>
      <c r="B90" s="374">
        <v>4955</v>
      </c>
      <c r="C90" s="373">
        <v>5493</v>
      </c>
      <c r="D90" s="374">
        <f>B90-C90</f>
        <v>-538</v>
      </c>
      <c r="E90" s="375">
        <f>D90/C90</f>
        <v>-0.09794283633715638</v>
      </c>
      <c r="F90" s="374">
        <v>70177</v>
      </c>
      <c r="G90" s="377">
        <v>68132</v>
      </c>
      <c r="H90" s="374">
        <f>F90-G90</f>
        <v>2045</v>
      </c>
      <c r="I90" s="375">
        <f>H90/G90</f>
        <v>0.030015264486584866</v>
      </c>
      <c r="K90" s="248" t="s">
        <v>361</v>
      </c>
      <c r="L90" s="229"/>
      <c r="M90" s="229"/>
      <c r="N90" s="229"/>
      <c r="O90" s="229"/>
    </row>
    <row r="91" s="229" customFormat="1" ht="12.75">
      <c r="K91" s="248"/>
    </row>
    <row r="92" spans="6:7" s="229" customFormat="1" ht="14.25">
      <c r="F92" s="229" t="s">
        <v>399</v>
      </c>
      <c r="G92" s="280"/>
    </row>
    <row r="93" spans="5:7" s="229" customFormat="1" ht="14.25">
      <c r="E93" s="322" t="s">
        <v>424</v>
      </c>
      <c r="G93" s="280"/>
    </row>
    <row r="94" spans="1:7" s="229" customFormat="1" ht="12.75" customHeight="1">
      <c r="A94" s="445" t="s">
        <v>357</v>
      </c>
      <c r="B94" s="259"/>
      <c r="G94" s="280"/>
    </row>
    <row r="95" spans="1:7" s="229" customFormat="1" ht="14.25">
      <c r="A95" s="445"/>
      <c r="B95" s="259"/>
      <c r="G95" s="280"/>
    </row>
    <row r="96" spans="1:2" s="229" customFormat="1" ht="12.75">
      <c r="A96" s="445"/>
      <c r="B96" s="259" t="s">
        <v>393</v>
      </c>
    </row>
    <row r="97" spans="1:2" s="229" customFormat="1" ht="12.75">
      <c r="A97" s="229" t="s">
        <v>358</v>
      </c>
      <c r="B97" s="260">
        <f>SUM('VOR Summary'!C6:G6,'VOR Summary'!K6,'VOR Summary'!Z6,'VOR Summary'!AA6)</f>
        <v>827512</v>
      </c>
    </row>
    <row r="98" spans="1:2" s="229" customFormat="1" ht="12.75">
      <c r="A98" s="229" t="s">
        <v>359</v>
      </c>
      <c r="B98" s="260">
        <f>SUM('VOR Summary'!AX6:BB6,'VOR Summary'!BF6,'VOR Summary'!BU6:BV6)</f>
        <v>537921</v>
      </c>
    </row>
    <row r="99" spans="1:2" s="229" customFormat="1" ht="12.75">
      <c r="A99" s="229" t="s">
        <v>362</v>
      </c>
      <c r="B99" s="261">
        <f>B98/B97</f>
        <v>0.6500461624725684</v>
      </c>
    </row>
    <row r="100" s="229" customFormat="1" ht="12.75"/>
    <row r="101" s="229" customFormat="1" ht="12.75"/>
    <row r="102" s="229" customFormat="1" ht="12.75"/>
    <row r="103" s="229" customFormat="1" ht="12.75"/>
  </sheetData>
  <sheetProtection formatCells="0" insertHyperlinks="0"/>
  <mergeCells count="24">
    <mergeCell ref="H7:J7"/>
    <mergeCell ref="B75:D75"/>
    <mergeCell ref="E75:G75"/>
    <mergeCell ref="H75:J75"/>
    <mergeCell ref="B7:D7"/>
    <mergeCell ref="B73:D73"/>
    <mergeCell ref="E73:G73"/>
    <mergeCell ref="H73:J73"/>
    <mergeCell ref="K73:M73"/>
    <mergeCell ref="A94:A96"/>
    <mergeCell ref="K75:M75"/>
    <mergeCell ref="B83:I83"/>
    <mergeCell ref="B84:E84"/>
    <mergeCell ref="F84:I84"/>
    <mergeCell ref="C2:E2"/>
    <mergeCell ref="F3:P3"/>
    <mergeCell ref="B72:P72"/>
    <mergeCell ref="B6:P6"/>
    <mergeCell ref="B9:D9"/>
    <mergeCell ref="E9:G9"/>
    <mergeCell ref="H9:J9"/>
    <mergeCell ref="K9:M9"/>
    <mergeCell ref="K7:M7"/>
    <mergeCell ref="E7:G7"/>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5"/>
  <dimension ref="A1:CR131"/>
  <sheetViews>
    <sheetView zoomScaleSheetLayoutView="100" zoomScalePageLayoutView="0" workbookViewId="0" topLeftCell="A1">
      <pane xSplit="1" ySplit="5" topLeftCell="AQ6" activePane="bottomRight" state="frozen"/>
      <selection pane="topLeft" activeCell="B89" sqref="B89"/>
      <selection pane="topRight" activeCell="B89" sqref="B89"/>
      <selection pane="bottomLeft" activeCell="B89" sqref="B89"/>
      <selection pane="bottomRight" activeCell="AS5" activeCellId="4" sqref="C5:G5 K5 Z5 Z5:AA5 AS5:AV5"/>
    </sheetView>
  </sheetViews>
  <sheetFormatPr defaultColWidth="9.140625" defaultRowHeight="12.75"/>
  <cols>
    <col min="1" max="1" width="31.00390625" style="229" customWidth="1"/>
    <col min="2" max="2" width="9.28125" style="229" customWidth="1"/>
    <col min="3" max="3" width="7.57421875" style="229" customWidth="1"/>
    <col min="4" max="4" width="7.7109375" style="229" customWidth="1"/>
    <col min="5" max="5" width="7.28125" style="229" customWidth="1"/>
    <col min="6" max="6" width="8.421875" style="229" customWidth="1"/>
    <col min="7" max="7" width="7.28125" style="229" customWidth="1"/>
    <col min="8" max="8" width="14.00390625" style="229" customWidth="1"/>
    <col min="9" max="29" width="7.28125" style="229" customWidth="1"/>
    <col min="30" max="33" width="7.28125" style="230" customWidth="1"/>
    <col min="34" max="48" width="7.28125" style="229" customWidth="1"/>
    <col min="49" max="49" width="7.00390625" style="229" customWidth="1"/>
    <col min="50" max="50" width="7.57421875" style="229" customWidth="1"/>
    <col min="51" max="51" width="8.8515625" style="229" bestFit="1" customWidth="1"/>
    <col min="52" max="52" width="7.57421875" style="229" customWidth="1"/>
    <col min="53" max="53" width="8.7109375" style="229" customWidth="1"/>
    <col min="54" max="54" width="7.57421875" style="229" customWidth="1"/>
    <col min="55" max="55" width="7.8515625" style="229" bestFit="1" customWidth="1"/>
    <col min="56" max="56" width="7.57421875" style="229" customWidth="1"/>
    <col min="57" max="57" width="7.8515625" style="229" bestFit="1" customWidth="1"/>
    <col min="58" max="59" width="7.57421875" style="229" customWidth="1"/>
    <col min="60" max="60" width="7.00390625" style="229" customWidth="1"/>
    <col min="61" max="61" width="7.7109375" style="229" bestFit="1" customWidth="1"/>
    <col min="62" max="70" width="7.00390625" style="229" customWidth="1"/>
    <col min="71" max="71" width="7.7109375" style="229" bestFit="1" customWidth="1"/>
    <col min="72" max="74" width="7.00390625" style="229" customWidth="1"/>
    <col min="75" max="75" width="7.7109375" style="229" bestFit="1" customWidth="1"/>
    <col min="76" max="77" width="7.00390625" style="229" customWidth="1"/>
    <col min="78" max="78" width="7.8515625" style="229" bestFit="1" customWidth="1"/>
    <col min="79" max="79" width="8.421875" style="229" customWidth="1"/>
    <col min="80" max="81" width="7.00390625" style="229" customWidth="1"/>
    <col min="82" max="82" width="8.00390625" style="229" customWidth="1"/>
    <col min="83" max="88" width="7.00390625" style="229" customWidth="1"/>
    <col min="89" max="89" width="7.8515625" style="229" bestFit="1" customWidth="1"/>
    <col min="90" max="90" width="7.00390625" style="229" customWidth="1"/>
    <col min="91" max="91" width="7.8515625" style="229" bestFit="1" customWidth="1"/>
    <col min="92" max="93" width="7.7109375" style="229" bestFit="1" customWidth="1"/>
    <col min="94" max="16384" width="9.140625" style="229" customWidth="1"/>
  </cols>
  <sheetData>
    <row r="1" spans="1:4" ht="19.5" customHeight="1">
      <c r="A1" s="229" t="s">
        <v>397</v>
      </c>
      <c r="B1" s="262">
        <v>40964</v>
      </c>
      <c r="C1" s="264"/>
      <c r="D1" s="264"/>
    </row>
    <row r="2" spans="1:42" ht="12.75">
      <c r="A2" s="229" t="s">
        <v>10</v>
      </c>
      <c r="B2" s="229" t="s">
        <v>38</v>
      </c>
      <c r="F2" s="248"/>
      <c r="AK2" s="231"/>
      <c r="AP2" s="231">
        <f>AP6-AR6</f>
        <v>38713</v>
      </c>
    </row>
    <row r="3" spans="14:61" ht="12.75">
      <c r="N3" s="287"/>
      <c r="BI3" s="287"/>
    </row>
    <row r="4" spans="2:96" s="250" customFormat="1" ht="21.75" customHeight="1">
      <c r="B4" s="451" t="s">
        <v>39</v>
      </c>
      <c r="C4" s="451"/>
      <c r="D4" s="451"/>
      <c r="E4" s="451"/>
      <c r="F4" s="451"/>
      <c r="G4" s="451"/>
      <c r="H4" s="451"/>
      <c r="I4" s="451"/>
      <c r="J4" s="451"/>
      <c r="K4" s="451" t="s">
        <v>39</v>
      </c>
      <c r="L4" s="451"/>
      <c r="M4" s="451"/>
      <c r="N4" s="451"/>
      <c r="O4" s="451"/>
      <c r="P4" s="451"/>
      <c r="Q4" s="451"/>
      <c r="R4" s="451"/>
      <c r="S4" s="451"/>
      <c r="T4" s="451"/>
      <c r="U4" s="451"/>
      <c r="V4" s="451"/>
      <c r="W4" s="451"/>
      <c r="X4" s="451"/>
      <c r="Y4" s="451" t="s">
        <v>39</v>
      </c>
      <c r="Z4" s="451"/>
      <c r="AA4" s="451"/>
      <c r="AB4" s="451"/>
      <c r="AC4" s="451"/>
      <c r="AD4" s="451"/>
      <c r="AE4" s="451"/>
      <c r="AF4" s="451"/>
      <c r="AG4" s="451"/>
      <c r="AH4" s="451" t="s">
        <v>39</v>
      </c>
      <c r="AI4" s="451"/>
      <c r="AJ4" s="451"/>
      <c r="AK4" s="451"/>
      <c r="AL4" s="451"/>
      <c r="AM4" s="451"/>
      <c r="AN4" s="451"/>
      <c r="AO4" s="451"/>
      <c r="AP4" s="451"/>
      <c r="AQ4" s="451"/>
      <c r="AR4" s="289"/>
      <c r="AS4" s="289"/>
      <c r="AT4" s="289"/>
      <c r="AU4" s="251"/>
      <c r="AV4" s="289"/>
      <c r="AW4" s="450" t="s">
        <v>29</v>
      </c>
      <c r="AX4" s="450"/>
      <c r="AY4" s="450"/>
      <c r="AZ4" s="450"/>
      <c r="BA4" s="450"/>
      <c r="BB4" s="450"/>
      <c r="BC4" s="450"/>
      <c r="BD4" s="450"/>
      <c r="BE4" s="450"/>
      <c r="BF4" s="450"/>
      <c r="BG4" s="450" t="s">
        <v>29</v>
      </c>
      <c r="BH4" s="450"/>
      <c r="BI4" s="450"/>
      <c r="BJ4" s="450"/>
      <c r="BK4" s="450"/>
      <c r="BL4" s="450"/>
      <c r="BM4" s="450"/>
      <c r="BN4" s="450"/>
      <c r="BO4" s="450"/>
      <c r="BP4" s="450"/>
      <c r="BQ4" s="450"/>
      <c r="BR4" s="450"/>
      <c r="BS4" s="450" t="s">
        <v>29</v>
      </c>
      <c r="BT4" s="450"/>
      <c r="BU4" s="450"/>
      <c r="BV4" s="450"/>
      <c r="BW4" s="450"/>
      <c r="BX4" s="450"/>
      <c r="BY4" s="450"/>
      <c r="BZ4" s="450" t="s">
        <v>29</v>
      </c>
      <c r="CA4" s="450"/>
      <c r="CB4" s="450"/>
      <c r="CC4" s="450"/>
      <c r="CD4" s="450"/>
      <c r="CE4" s="450"/>
      <c r="CF4" s="450"/>
      <c r="CG4" s="450"/>
      <c r="CH4" s="450" t="s">
        <v>29</v>
      </c>
      <c r="CI4" s="450"/>
      <c r="CJ4" s="450"/>
      <c r="CK4" s="450"/>
      <c r="CL4" s="450"/>
      <c r="CM4" s="450"/>
      <c r="CN4" s="288"/>
      <c r="CO4" s="288"/>
      <c r="CP4" s="288"/>
      <c r="CQ4" s="288"/>
      <c r="CR4" s="305"/>
    </row>
    <row r="5" spans="2:96" s="252" customFormat="1" ht="30.75" customHeight="1">
      <c r="B5" s="276" t="s">
        <v>40</v>
      </c>
      <c r="C5" s="253" t="s">
        <v>41</v>
      </c>
      <c r="D5" s="253" t="s">
        <v>42</v>
      </c>
      <c r="E5" s="253" t="s">
        <v>43</v>
      </c>
      <c r="F5" s="253" t="s">
        <v>44</v>
      </c>
      <c r="G5" s="253" t="s">
        <v>45</v>
      </c>
      <c r="H5" s="253" t="s">
        <v>46</v>
      </c>
      <c r="I5" s="253" t="s">
        <v>47</v>
      </c>
      <c r="J5" s="253" t="s">
        <v>49</v>
      </c>
      <c r="K5" s="253" t="s">
        <v>50</v>
      </c>
      <c r="L5" s="253" t="s">
        <v>51</v>
      </c>
      <c r="M5" s="253" t="s">
        <v>52</v>
      </c>
      <c r="N5" s="281" t="s">
        <v>382</v>
      </c>
      <c r="O5" s="253" t="s">
        <v>53</v>
      </c>
      <c r="P5" s="253" t="s">
        <v>18</v>
      </c>
      <c r="Q5" s="253" t="s">
        <v>54</v>
      </c>
      <c r="R5" s="253" t="s">
        <v>55</v>
      </c>
      <c r="S5" s="253" t="s">
        <v>56</v>
      </c>
      <c r="T5" s="253" t="s">
        <v>57</v>
      </c>
      <c r="U5" s="253" t="s">
        <v>58</v>
      </c>
      <c r="V5" s="253" t="s">
        <v>59</v>
      </c>
      <c r="W5" s="253" t="s">
        <v>60</v>
      </c>
      <c r="X5" s="253" t="s">
        <v>61</v>
      </c>
      <c r="Y5" s="253" t="s">
        <v>62</v>
      </c>
      <c r="Z5" s="253" t="s">
        <v>12</v>
      </c>
      <c r="AA5" s="253" t="s">
        <v>13</v>
      </c>
      <c r="AB5" s="253" t="s">
        <v>14</v>
      </c>
      <c r="AC5" s="253" t="s">
        <v>48</v>
      </c>
      <c r="AD5" s="254" t="s">
        <v>9</v>
      </c>
      <c r="AE5" s="254" t="s">
        <v>380</v>
      </c>
      <c r="AF5" s="254" t="s">
        <v>15</v>
      </c>
      <c r="AG5" s="254" t="s">
        <v>63</v>
      </c>
      <c r="AH5" s="253" t="s">
        <v>64</v>
      </c>
      <c r="AI5" s="253" t="s">
        <v>16</v>
      </c>
      <c r="AJ5" s="253" t="s">
        <v>17</v>
      </c>
      <c r="AK5" s="253" t="s">
        <v>65</v>
      </c>
      <c r="AL5" s="253" t="s">
        <v>66</v>
      </c>
      <c r="AM5" s="253" t="s">
        <v>67</v>
      </c>
      <c r="AN5" s="253" t="s">
        <v>68</v>
      </c>
      <c r="AO5" s="253" t="s">
        <v>314</v>
      </c>
      <c r="AP5" s="253" t="s">
        <v>25</v>
      </c>
      <c r="AQ5" s="253" t="s">
        <v>26</v>
      </c>
      <c r="AR5" s="253" t="s">
        <v>4</v>
      </c>
      <c r="AS5" s="253" t="s">
        <v>383</v>
      </c>
      <c r="AT5" s="253" t="s">
        <v>384</v>
      </c>
      <c r="AU5" s="255" t="s">
        <v>386</v>
      </c>
      <c r="AV5" s="255" t="s">
        <v>392</v>
      </c>
      <c r="AW5" s="253" t="s">
        <v>40</v>
      </c>
      <c r="AX5" s="253" t="s">
        <v>41</v>
      </c>
      <c r="AY5" s="253" t="s">
        <v>42</v>
      </c>
      <c r="AZ5" s="253" t="s">
        <v>43</v>
      </c>
      <c r="BA5" s="253" t="s">
        <v>44</v>
      </c>
      <c r="BB5" s="253" t="s">
        <v>45</v>
      </c>
      <c r="BC5" s="253" t="s">
        <v>46</v>
      </c>
      <c r="BD5" s="253" t="s">
        <v>47</v>
      </c>
      <c r="BE5" s="253" t="s">
        <v>49</v>
      </c>
      <c r="BF5" s="253" t="s">
        <v>50</v>
      </c>
      <c r="BG5" s="253" t="s">
        <v>51</v>
      </c>
      <c r="BH5" s="253" t="s">
        <v>52</v>
      </c>
      <c r="BI5" s="281" t="s">
        <v>382</v>
      </c>
      <c r="BJ5" s="253" t="s">
        <v>53</v>
      </c>
      <c r="BK5" s="253" t="s">
        <v>18</v>
      </c>
      <c r="BL5" s="253" t="s">
        <v>54</v>
      </c>
      <c r="BM5" s="253" t="s">
        <v>55</v>
      </c>
      <c r="BN5" s="253" t="s">
        <v>56</v>
      </c>
      <c r="BO5" s="253" t="s">
        <v>57</v>
      </c>
      <c r="BP5" s="253" t="s">
        <v>58</v>
      </c>
      <c r="BQ5" s="253" t="s">
        <v>59</v>
      </c>
      <c r="BR5" s="253" t="s">
        <v>60</v>
      </c>
      <c r="BS5" s="253" t="s">
        <v>61</v>
      </c>
      <c r="BT5" s="253" t="s">
        <v>62</v>
      </c>
      <c r="BU5" s="253" t="s">
        <v>12</v>
      </c>
      <c r="BV5" s="253" t="s">
        <v>13</v>
      </c>
      <c r="BW5" s="253" t="s">
        <v>14</v>
      </c>
      <c r="BX5" s="253" t="s">
        <v>48</v>
      </c>
      <c r="BY5" s="253" t="s">
        <v>9</v>
      </c>
      <c r="BZ5" s="253" t="s">
        <v>380</v>
      </c>
      <c r="CA5" s="253" t="s">
        <v>15</v>
      </c>
      <c r="CB5" s="253" t="s">
        <v>63</v>
      </c>
      <c r="CC5" s="253" t="s">
        <v>64</v>
      </c>
      <c r="CD5" s="253" t="s">
        <v>16</v>
      </c>
      <c r="CE5" s="253" t="s">
        <v>17</v>
      </c>
      <c r="CF5" s="253" t="s">
        <v>65</v>
      </c>
      <c r="CG5" s="253" t="s">
        <v>66</v>
      </c>
      <c r="CH5" s="253" t="s">
        <v>67</v>
      </c>
      <c r="CI5" s="253" t="s">
        <v>68</v>
      </c>
      <c r="CJ5" s="253" t="s">
        <v>314</v>
      </c>
      <c r="CK5" s="253" t="s">
        <v>25</v>
      </c>
      <c r="CL5" s="253" t="s">
        <v>26</v>
      </c>
      <c r="CM5" s="253" t="s">
        <v>4</v>
      </c>
      <c r="CN5" s="253" t="s">
        <v>383</v>
      </c>
      <c r="CO5" s="253" t="s">
        <v>384</v>
      </c>
      <c r="CP5" s="253" t="s">
        <v>386</v>
      </c>
      <c r="CQ5" s="253" t="s">
        <v>392</v>
      </c>
      <c r="CR5" s="306"/>
    </row>
    <row r="6" spans="1:96" s="233" customFormat="1" ht="12.75">
      <c r="A6" s="232" t="s">
        <v>69</v>
      </c>
      <c r="B6" s="233">
        <v>398</v>
      </c>
      <c r="C6" s="234">
        <v>70948</v>
      </c>
      <c r="D6" s="234">
        <v>223908</v>
      </c>
      <c r="E6" s="234">
        <v>13681</v>
      </c>
      <c r="F6" s="234">
        <v>476351</v>
      </c>
      <c r="G6" s="234">
        <v>2506</v>
      </c>
      <c r="H6" s="234">
        <v>107354</v>
      </c>
      <c r="I6" s="233">
        <v>17</v>
      </c>
      <c r="J6" s="234">
        <v>69949</v>
      </c>
      <c r="K6" s="234">
        <v>13602</v>
      </c>
      <c r="L6" s="234">
        <v>51697</v>
      </c>
      <c r="M6" s="233">
        <v>1422</v>
      </c>
      <c r="N6" s="282">
        <v>52</v>
      </c>
      <c r="O6" s="233">
        <v>954</v>
      </c>
      <c r="P6" s="233">
        <v>37</v>
      </c>
      <c r="Q6" s="233">
        <v>163</v>
      </c>
      <c r="R6" s="234">
        <v>7297</v>
      </c>
      <c r="S6" s="234">
        <v>27693</v>
      </c>
      <c r="T6" s="233">
        <v>1652</v>
      </c>
      <c r="U6" s="234">
        <v>32656</v>
      </c>
      <c r="V6" s="233">
        <v>2931</v>
      </c>
      <c r="W6" s="234">
        <v>20811</v>
      </c>
      <c r="X6" s="234">
        <v>26188</v>
      </c>
      <c r="Y6" s="233">
        <v>325</v>
      </c>
      <c r="Z6" s="234">
        <v>16384</v>
      </c>
      <c r="AA6" s="234">
        <v>10132</v>
      </c>
      <c r="AB6" s="234">
        <v>48696</v>
      </c>
      <c r="AC6" s="234">
        <v>2643</v>
      </c>
      <c r="AD6" s="234">
        <v>9747</v>
      </c>
      <c r="AE6" s="234">
        <v>48171</v>
      </c>
      <c r="AF6" s="234">
        <v>17849</v>
      </c>
      <c r="AG6" s="234">
        <v>19569</v>
      </c>
      <c r="AH6" s="235">
        <v>15333</v>
      </c>
      <c r="AI6" s="235">
        <v>15681</v>
      </c>
      <c r="AJ6" s="236">
        <v>56</v>
      </c>
      <c r="AK6" s="236">
        <v>327</v>
      </c>
      <c r="AL6" s="236">
        <v>1354</v>
      </c>
      <c r="AM6" s="236">
        <v>1805</v>
      </c>
      <c r="AN6" s="235">
        <v>2756</v>
      </c>
      <c r="AO6" s="236">
        <v>22</v>
      </c>
      <c r="AP6" s="235">
        <v>64189</v>
      </c>
      <c r="AQ6" s="235">
        <v>10033</v>
      </c>
      <c r="AR6" s="235">
        <v>25476</v>
      </c>
      <c r="AS6" s="235">
        <v>928</v>
      </c>
      <c r="AT6" s="235">
        <v>9271</v>
      </c>
      <c r="AU6" s="237">
        <v>20839</v>
      </c>
      <c r="AV6" s="235">
        <v>2226</v>
      </c>
      <c r="AW6" s="233">
        <v>70</v>
      </c>
      <c r="AX6" s="234">
        <v>50875</v>
      </c>
      <c r="AY6" s="265">
        <v>148979</v>
      </c>
      <c r="AZ6" s="265">
        <v>5482</v>
      </c>
      <c r="BA6" s="265">
        <v>317313</v>
      </c>
      <c r="BB6" s="265">
        <v>922</v>
      </c>
      <c r="BC6" s="265">
        <v>51505</v>
      </c>
      <c r="BD6" s="265">
        <v>12</v>
      </c>
      <c r="BE6" s="265">
        <v>40038</v>
      </c>
      <c r="BF6" s="265">
        <v>5121</v>
      </c>
      <c r="BG6" s="265">
        <v>16745</v>
      </c>
      <c r="BH6" s="265">
        <v>1422</v>
      </c>
      <c r="BI6" s="285">
        <v>42</v>
      </c>
      <c r="BJ6" s="265">
        <v>788</v>
      </c>
      <c r="BK6" s="265">
        <v>34</v>
      </c>
      <c r="BL6" s="265">
        <v>151</v>
      </c>
      <c r="BM6" s="234">
        <v>3470</v>
      </c>
      <c r="BN6" s="233">
        <v>15463</v>
      </c>
      <c r="BO6" s="233">
        <v>1104</v>
      </c>
      <c r="BP6" s="234">
        <v>27435</v>
      </c>
      <c r="BQ6" s="233">
        <v>795</v>
      </c>
      <c r="BR6" s="234">
        <v>7287</v>
      </c>
      <c r="BS6" s="265">
        <v>21583</v>
      </c>
      <c r="BT6" s="265">
        <v>230</v>
      </c>
      <c r="BU6" s="265">
        <v>6286</v>
      </c>
      <c r="BV6" s="265">
        <v>2943</v>
      </c>
      <c r="BW6" s="265">
        <v>28518</v>
      </c>
      <c r="BX6" s="265">
        <v>1406</v>
      </c>
      <c r="BY6" s="265">
        <v>5199</v>
      </c>
      <c r="BZ6" s="265">
        <v>20957</v>
      </c>
      <c r="CA6" s="265">
        <v>6</v>
      </c>
      <c r="CB6" s="265">
        <v>8870</v>
      </c>
      <c r="CC6" s="265">
        <v>4472</v>
      </c>
      <c r="CD6" s="265">
        <v>15678</v>
      </c>
      <c r="CE6" s="265">
        <v>14</v>
      </c>
      <c r="CF6" s="265">
        <v>171</v>
      </c>
      <c r="CG6" s="265">
        <v>568</v>
      </c>
      <c r="CH6" s="265">
        <v>526</v>
      </c>
      <c r="CI6" s="265">
        <v>2212</v>
      </c>
      <c r="CJ6" s="265">
        <v>18</v>
      </c>
      <c r="CK6" s="265">
        <v>31046</v>
      </c>
      <c r="CL6" s="265">
        <v>5962</v>
      </c>
      <c r="CM6" s="265">
        <v>19052</v>
      </c>
      <c r="CN6" s="265">
        <v>691</v>
      </c>
      <c r="CO6" s="265">
        <v>8627</v>
      </c>
      <c r="CP6" s="233">
        <v>20746</v>
      </c>
      <c r="CQ6" s="233">
        <v>1468</v>
      </c>
      <c r="CR6" s="307"/>
    </row>
    <row r="7" spans="1:96" ht="12.75">
      <c r="A7" s="238" t="s">
        <v>70</v>
      </c>
      <c r="B7" s="229">
        <v>26</v>
      </c>
      <c r="C7" s="229">
        <v>1449</v>
      </c>
      <c r="D7" s="231">
        <v>4480</v>
      </c>
      <c r="E7" s="229">
        <v>2</v>
      </c>
      <c r="F7" s="231">
        <v>10770</v>
      </c>
      <c r="G7" s="229">
        <v>6</v>
      </c>
      <c r="H7" s="231">
        <v>1956</v>
      </c>
      <c r="J7" s="229">
        <v>1076</v>
      </c>
      <c r="K7" s="229">
        <v>150</v>
      </c>
      <c r="L7" s="229">
        <v>421</v>
      </c>
      <c r="M7" s="229">
        <v>2</v>
      </c>
      <c r="N7" s="283">
        <v>1</v>
      </c>
      <c r="R7" s="229">
        <v>33</v>
      </c>
      <c r="S7" s="229">
        <v>399</v>
      </c>
      <c r="U7" s="229">
        <v>286</v>
      </c>
      <c r="V7" s="229">
        <v>1</v>
      </c>
      <c r="W7" s="229">
        <v>355</v>
      </c>
      <c r="X7" s="229">
        <v>744</v>
      </c>
      <c r="Y7" s="229">
        <v>6</v>
      </c>
      <c r="Z7" s="229">
        <v>6</v>
      </c>
      <c r="AB7" s="229">
        <v>2</v>
      </c>
      <c r="AC7" s="229">
        <v>12</v>
      </c>
      <c r="AD7" s="230">
        <v>4</v>
      </c>
      <c r="AE7" s="230">
        <v>6</v>
      </c>
      <c r="AG7" s="230">
        <v>1</v>
      </c>
      <c r="AH7" s="239">
        <v>1</v>
      </c>
      <c r="AI7" s="239">
        <v>1</v>
      </c>
      <c r="AJ7" s="239"/>
      <c r="AK7" s="239"/>
      <c r="AL7" s="239">
        <v>2</v>
      </c>
      <c r="AM7" s="239"/>
      <c r="AN7" s="239"/>
      <c r="AO7" s="239"/>
      <c r="AP7" s="239">
        <v>3</v>
      </c>
      <c r="AQ7" s="239">
        <v>3</v>
      </c>
      <c r="AR7" s="239"/>
      <c r="AS7" s="239">
        <v>6</v>
      </c>
      <c r="AT7" s="239">
        <v>3</v>
      </c>
      <c r="AU7" s="238">
        <v>211</v>
      </c>
      <c r="AV7" s="239">
        <v>12</v>
      </c>
      <c r="AW7" s="229">
        <v>14</v>
      </c>
      <c r="AX7" s="231">
        <v>1122</v>
      </c>
      <c r="AY7" s="266">
        <v>3501</v>
      </c>
      <c r="AZ7" s="266">
        <v>1</v>
      </c>
      <c r="BA7" s="266">
        <v>8719</v>
      </c>
      <c r="BB7" s="266">
        <v>5</v>
      </c>
      <c r="BC7" s="266">
        <v>1024</v>
      </c>
      <c r="BD7" s="266"/>
      <c r="BE7" s="266">
        <v>848</v>
      </c>
      <c r="BF7" s="266">
        <v>105</v>
      </c>
      <c r="BG7" s="266">
        <v>261</v>
      </c>
      <c r="BH7" s="266">
        <v>2</v>
      </c>
      <c r="BI7" s="286"/>
      <c r="BJ7" s="266"/>
      <c r="BK7" s="266"/>
      <c r="BL7" s="266"/>
      <c r="BM7" s="229">
        <v>29</v>
      </c>
      <c r="BN7" s="229">
        <v>235</v>
      </c>
      <c r="BP7" s="229">
        <v>278</v>
      </c>
      <c r="BQ7" s="229">
        <v>1</v>
      </c>
      <c r="BR7" s="229">
        <v>104</v>
      </c>
      <c r="BS7" s="266">
        <v>697</v>
      </c>
      <c r="BT7" s="266">
        <v>6</v>
      </c>
      <c r="BU7" s="266">
        <v>4</v>
      </c>
      <c r="BV7" s="266"/>
      <c r="BW7" s="266">
        <v>2</v>
      </c>
      <c r="BX7" s="266">
        <v>12</v>
      </c>
      <c r="BY7" s="266">
        <v>4</v>
      </c>
      <c r="BZ7" s="266">
        <v>6</v>
      </c>
      <c r="CA7" s="266"/>
      <c r="CB7" s="266">
        <v>1</v>
      </c>
      <c r="CC7" s="266"/>
      <c r="CD7" s="266">
        <v>1</v>
      </c>
      <c r="CE7" s="266"/>
      <c r="CF7" s="266"/>
      <c r="CG7" s="266">
        <v>2</v>
      </c>
      <c r="CH7" s="266"/>
      <c r="CI7" s="266"/>
      <c r="CJ7" s="266"/>
      <c r="CK7" s="266">
        <v>1</v>
      </c>
      <c r="CL7" s="266">
        <v>2</v>
      </c>
      <c r="CM7" s="266"/>
      <c r="CN7" s="266">
        <v>1</v>
      </c>
      <c r="CO7" s="266">
        <v>2</v>
      </c>
      <c r="CP7" s="229">
        <v>210</v>
      </c>
      <c r="CQ7" s="229">
        <v>9</v>
      </c>
      <c r="CR7" s="307"/>
    </row>
    <row r="8" spans="1:96" ht="12.75">
      <c r="A8" s="238" t="s">
        <v>71</v>
      </c>
      <c r="B8" s="229">
        <v>2</v>
      </c>
      <c r="C8" s="229">
        <v>363</v>
      </c>
      <c r="D8" s="231">
        <v>3054</v>
      </c>
      <c r="F8" s="231">
        <v>5393</v>
      </c>
      <c r="G8" s="229">
        <v>45</v>
      </c>
      <c r="H8" s="229">
        <v>874</v>
      </c>
      <c r="J8" s="229">
        <v>374</v>
      </c>
      <c r="K8" s="229">
        <v>244</v>
      </c>
      <c r="L8" s="229">
        <v>484</v>
      </c>
      <c r="M8" s="229">
        <v>13</v>
      </c>
      <c r="N8" s="248"/>
      <c r="S8" s="229">
        <v>512</v>
      </c>
      <c r="T8" s="229">
        <v>123</v>
      </c>
      <c r="U8" s="229">
        <v>408</v>
      </c>
      <c r="V8" s="229">
        <v>2</v>
      </c>
      <c r="W8" s="229">
        <v>102</v>
      </c>
      <c r="X8" s="229">
        <v>373</v>
      </c>
      <c r="Z8" s="229">
        <v>2</v>
      </c>
      <c r="AB8" s="229">
        <v>2</v>
      </c>
      <c r="AC8" s="229">
        <v>1</v>
      </c>
      <c r="AD8" s="230">
        <v>2</v>
      </c>
      <c r="AE8" s="230">
        <v>4</v>
      </c>
      <c r="AF8" s="230">
        <v>1</v>
      </c>
      <c r="AG8" s="230">
        <v>1</v>
      </c>
      <c r="AH8" s="239">
        <v>1</v>
      </c>
      <c r="AI8" s="239">
        <v>1</v>
      </c>
      <c r="AJ8" s="239"/>
      <c r="AK8" s="239"/>
      <c r="AL8" s="239"/>
      <c r="AM8" s="239"/>
      <c r="AN8" s="239"/>
      <c r="AO8" s="239"/>
      <c r="AP8" s="239"/>
      <c r="AQ8" s="239"/>
      <c r="AR8" s="239"/>
      <c r="AS8" s="239"/>
      <c r="AT8" s="239"/>
      <c r="AU8" s="238">
        <v>314</v>
      </c>
      <c r="AV8" s="239">
        <v>51</v>
      </c>
      <c r="AX8" s="229">
        <v>263</v>
      </c>
      <c r="AY8" s="266">
        <v>2137</v>
      </c>
      <c r="AZ8" s="266"/>
      <c r="BA8" s="266">
        <v>3572</v>
      </c>
      <c r="BB8" s="266">
        <v>13</v>
      </c>
      <c r="BC8" s="266">
        <v>278</v>
      </c>
      <c r="BD8" s="266"/>
      <c r="BE8" s="266">
        <v>179</v>
      </c>
      <c r="BF8" s="266">
        <v>31</v>
      </c>
      <c r="BG8" s="266">
        <v>306</v>
      </c>
      <c r="BH8" s="266">
        <v>13</v>
      </c>
      <c r="BI8" s="286"/>
      <c r="BJ8" s="266"/>
      <c r="BK8" s="266"/>
      <c r="BL8" s="266"/>
      <c r="BN8" s="229">
        <v>147</v>
      </c>
      <c r="BO8" s="229">
        <v>93</v>
      </c>
      <c r="BP8" s="229">
        <v>384</v>
      </c>
      <c r="BQ8" s="229">
        <v>2</v>
      </c>
      <c r="BR8" s="229">
        <v>7</v>
      </c>
      <c r="BS8" s="266">
        <v>309</v>
      </c>
      <c r="BT8" s="266"/>
      <c r="BU8" s="266">
        <v>2</v>
      </c>
      <c r="BV8" s="266"/>
      <c r="BW8" s="266">
        <v>1</v>
      </c>
      <c r="BX8" s="266">
        <v>1</v>
      </c>
      <c r="BY8" s="266">
        <v>1</v>
      </c>
      <c r="BZ8" s="266">
        <v>4</v>
      </c>
      <c r="CA8" s="266">
        <v>1</v>
      </c>
      <c r="CB8" s="266"/>
      <c r="CC8" s="266">
        <v>1</v>
      </c>
      <c r="CD8" s="266">
        <v>1</v>
      </c>
      <c r="CE8" s="266"/>
      <c r="CF8" s="266"/>
      <c r="CG8" s="266"/>
      <c r="CH8" s="266"/>
      <c r="CI8" s="266"/>
      <c r="CJ8" s="266"/>
      <c r="CK8" s="266"/>
      <c r="CL8" s="266"/>
      <c r="CM8" s="266"/>
      <c r="CN8" s="266"/>
      <c r="CO8" s="266"/>
      <c r="CP8" s="229">
        <v>314</v>
      </c>
      <c r="CQ8" s="229">
        <v>44</v>
      </c>
      <c r="CR8" s="307"/>
    </row>
    <row r="9" spans="1:96" ht="12.75">
      <c r="A9" s="238" t="s">
        <v>72</v>
      </c>
      <c r="B9" s="229">
        <v>10</v>
      </c>
      <c r="C9" s="229">
        <v>247</v>
      </c>
      <c r="D9" s="231">
        <v>2179</v>
      </c>
      <c r="E9" s="229">
        <v>1</v>
      </c>
      <c r="F9" s="231">
        <v>4983</v>
      </c>
      <c r="H9" s="229">
        <v>821</v>
      </c>
      <c r="I9" s="229">
        <v>3</v>
      </c>
      <c r="J9" s="229">
        <v>689</v>
      </c>
      <c r="K9" s="229">
        <v>209</v>
      </c>
      <c r="L9" s="229">
        <v>1282</v>
      </c>
      <c r="N9" s="248"/>
      <c r="O9" s="229">
        <v>1</v>
      </c>
      <c r="Q9" s="229">
        <v>1</v>
      </c>
      <c r="R9" s="229">
        <v>124</v>
      </c>
      <c r="S9" s="229">
        <v>145</v>
      </c>
      <c r="U9" s="229">
        <v>229</v>
      </c>
      <c r="V9" s="229">
        <v>8</v>
      </c>
      <c r="W9" s="229">
        <v>133</v>
      </c>
      <c r="X9" s="229">
        <v>308</v>
      </c>
      <c r="Z9" s="229">
        <v>1</v>
      </c>
      <c r="AC9" s="229">
        <v>1</v>
      </c>
      <c r="AD9" s="230">
        <v>2</v>
      </c>
      <c r="AE9" s="230">
        <v>3</v>
      </c>
      <c r="AH9" s="239">
        <v>1</v>
      </c>
      <c r="AI9" s="239">
        <v>2</v>
      </c>
      <c r="AJ9" s="239"/>
      <c r="AK9" s="239"/>
      <c r="AL9" s="239">
        <v>1</v>
      </c>
      <c r="AM9" s="239"/>
      <c r="AN9" s="239">
        <v>1</v>
      </c>
      <c r="AO9" s="239"/>
      <c r="AP9" s="239">
        <v>1</v>
      </c>
      <c r="AQ9" s="239">
        <v>2</v>
      </c>
      <c r="AR9" s="239"/>
      <c r="AS9" s="239"/>
      <c r="AT9" s="239">
        <v>1</v>
      </c>
      <c r="AU9" s="238">
        <v>146</v>
      </c>
      <c r="AV9" s="239">
        <v>34</v>
      </c>
      <c r="AW9" s="229">
        <v>1</v>
      </c>
      <c r="AX9" s="229">
        <v>180</v>
      </c>
      <c r="AY9" s="266">
        <v>1352</v>
      </c>
      <c r="AZ9" s="266"/>
      <c r="BA9" s="266">
        <v>3005</v>
      </c>
      <c r="BB9" s="266"/>
      <c r="BC9" s="266">
        <v>345</v>
      </c>
      <c r="BD9" s="266">
        <v>3</v>
      </c>
      <c r="BE9" s="266">
        <v>486</v>
      </c>
      <c r="BF9" s="266">
        <v>107</v>
      </c>
      <c r="BG9" s="266">
        <v>875</v>
      </c>
      <c r="BH9" s="266"/>
      <c r="BI9" s="286"/>
      <c r="BJ9" s="266">
        <v>1</v>
      </c>
      <c r="BK9" s="266"/>
      <c r="BL9" s="266">
        <v>1</v>
      </c>
      <c r="BM9" s="229">
        <v>97</v>
      </c>
      <c r="BN9" s="229">
        <v>35</v>
      </c>
      <c r="BP9" s="229">
        <v>217</v>
      </c>
      <c r="BQ9" s="229">
        <v>2</v>
      </c>
      <c r="BR9" s="229">
        <v>2</v>
      </c>
      <c r="BS9" s="266">
        <v>243</v>
      </c>
      <c r="BT9" s="266"/>
      <c r="BU9" s="266">
        <v>1</v>
      </c>
      <c r="BV9" s="266"/>
      <c r="BW9" s="266"/>
      <c r="BX9" s="266"/>
      <c r="BY9" s="266">
        <v>2</v>
      </c>
      <c r="BZ9" s="266">
        <v>1</v>
      </c>
      <c r="CA9" s="266"/>
      <c r="CB9" s="266"/>
      <c r="CC9" s="266">
        <v>1</v>
      </c>
      <c r="CD9" s="266">
        <v>2</v>
      </c>
      <c r="CE9" s="266"/>
      <c r="CF9" s="266"/>
      <c r="CG9" s="266">
        <v>1</v>
      </c>
      <c r="CH9" s="266"/>
      <c r="CI9" s="266">
        <v>1</v>
      </c>
      <c r="CJ9" s="266"/>
      <c r="CK9" s="266"/>
      <c r="CL9" s="266"/>
      <c r="CM9" s="266"/>
      <c r="CN9" s="266"/>
      <c r="CO9" s="266">
        <v>1</v>
      </c>
      <c r="CP9" s="229">
        <v>146</v>
      </c>
      <c r="CQ9" s="229">
        <v>30</v>
      </c>
      <c r="CR9" s="307"/>
    </row>
    <row r="10" spans="1:96" ht="12.75">
      <c r="A10" s="238" t="s">
        <v>73</v>
      </c>
      <c r="B10" s="229">
        <v>21</v>
      </c>
      <c r="C10" s="229">
        <v>737</v>
      </c>
      <c r="D10" s="231">
        <v>7797</v>
      </c>
      <c r="E10" s="229">
        <v>1</v>
      </c>
      <c r="F10" s="231">
        <v>15404</v>
      </c>
      <c r="G10" s="229">
        <v>134</v>
      </c>
      <c r="H10" s="229">
        <v>2446</v>
      </c>
      <c r="J10" s="231">
        <v>827</v>
      </c>
      <c r="K10" s="229">
        <v>459</v>
      </c>
      <c r="L10" s="229">
        <v>866</v>
      </c>
      <c r="N10" s="248">
        <v>1</v>
      </c>
      <c r="Q10" s="229">
        <v>2</v>
      </c>
      <c r="R10" s="229">
        <v>51</v>
      </c>
      <c r="S10" s="229">
        <v>779</v>
      </c>
      <c r="T10" s="229">
        <v>16</v>
      </c>
      <c r="U10" s="229">
        <v>1216</v>
      </c>
      <c r="V10" s="229">
        <v>1</v>
      </c>
      <c r="W10" s="229">
        <v>947</v>
      </c>
      <c r="X10" s="229">
        <v>644</v>
      </c>
      <c r="Y10" s="229">
        <v>5</v>
      </c>
      <c r="Z10" s="229">
        <v>3</v>
      </c>
      <c r="AA10" s="229">
        <v>4</v>
      </c>
      <c r="AC10" s="229">
        <v>13</v>
      </c>
      <c r="AD10" s="230">
        <v>5</v>
      </c>
      <c r="AE10" s="230">
        <v>2</v>
      </c>
      <c r="AG10" s="230">
        <v>3</v>
      </c>
      <c r="AH10" s="239">
        <v>2</v>
      </c>
      <c r="AI10" s="239"/>
      <c r="AJ10" s="239"/>
      <c r="AK10" s="239"/>
      <c r="AL10" s="239">
        <v>1</v>
      </c>
      <c r="AM10" s="239"/>
      <c r="AN10" s="239">
        <v>3</v>
      </c>
      <c r="AO10" s="239"/>
      <c r="AP10" s="239">
        <v>9</v>
      </c>
      <c r="AQ10" s="239">
        <v>101</v>
      </c>
      <c r="AR10" s="239">
        <v>1</v>
      </c>
      <c r="AS10" s="239"/>
      <c r="AT10" s="239">
        <v>5</v>
      </c>
      <c r="AU10" s="238">
        <v>719</v>
      </c>
      <c r="AV10" s="239">
        <v>290</v>
      </c>
      <c r="AW10" s="229">
        <v>8</v>
      </c>
      <c r="AX10" s="231">
        <v>610</v>
      </c>
      <c r="AY10" s="266">
        <v>5251</v>
      </c>
      <c r="AZ10" s="266">
        <v>1</v>
      </c>
      <c r="BA10" s="266">
        <v>10740</v>
      </c>
      <c r="BB10" s="266">
        <v>68</v>
      </c>
      <c r="BC10" s="266">
        <v>915</v>
      </c>
      <c r="BD10" s="266"/>
      <c r="BE10" s="266">
        <v>428</v>
      </c>
      <c r="BF10" s="266">
        <v>193</v>
      </c>
      <c r="BG10" s="266">
        <v>282</v>
      </c>
      <c r="BH10" s="266"/>
      <c r="BI10" s="286">
        <v>1</v>
      </c>
      <c r="BJ10" s="266"/>
      <c r="BK10" s="266"/>
      <c r="BL10" s="266">
        <v>1</v>
      </c>
      <c r="BM10" s="229">
        <v>19</v>
      </c>
      <c r="BN10" s="229">
        <v>731</v>
      </c>
      <c r="BO10" s="229">
        <v>15</v>
      </c>
      <c r="BP10" s="229">
        <v>1111</v>
      </c>
      <c r="BQ10" s="229">
        <v>1</v>
      </c>
      <c r="BR10" s="229">
        <v>268</v>
      </c>
      <c r="BS10" s="266">
        <v>543</v>
      </c>
      <c r="BT10" s="266">
        <v>5</v>
      </c>
      <c r="BU10" s="266">
        <v>1</v>
      </c>
      <c r="BV10" s="266">
        <v>1</v>
      </c>
      <c r="BW10" s="266"/>
      <c r="BX10" s="266">
        <v>12</v>
      </c>
      <c r="BY10" s="266">
        <v>5</v>
      </c>
      <c r="BZ10" s="266"/>
      <c r="CA10" s="266"/>
      <c r="CB10" s="266">
        <v>2</v>
      </c>
      <c r="CC10" s="266">
        <v>2</v>
      </c>
      <c r="CD10" s="266"/>
      <c r="CE10" s="266"/>
      <c r="CF10" s="266"/>
      <c r="CG10" s="266">
        <v>1</v>
      </c>
      <c r="CH10" s="266"/>
      <c r="CI10" s="266">
        <v>3</v>
      </c>
      <c r="CJ10" s="266"/>
      <c r="CK10" s="266">
        <v>4</v>
      </c>
      <c r="CL10" s="266">
        <v>54</v>
      </c>
      <c r="CM10" s="266">
        <v>1</v>
      </c>
      <c r="CN10" s="266"/>
      <c r="CO10" s="266">
        <v>5</v>
      </c>
      <c r="CP10" s="229">
        <v>717</v>
      </c>
      <c r="CQ10" s="229">
        <v>218</v>
      </c>
      <c r="CR10" s="307"/>
    </row>
    <row r="11" spans="1:96" ht="12.75">
      <c r="A11" s="238" t="s">
        <v>74</v>
      </c>
      <c r="B11" s="229">
        <v>1</v>
      </c>
      <c r="C11" s="229">
        <v>616</v>
      </c>
      <c r="D11" s="231">
        <v>6405</v>
      </c>
      <c r="E11" s="229">
        <v>2</v>
      </c>
      <c r="F11" s="231">
        <v>11051</v>
      </c>
      <c r="H11" s="229">
        <v>2467</v>
      </c>
      <c r="J11" s="229">
        <v>1109</v>
      </c>
      <c r="K11" s="229">
        <v>179</v>
      </c>
      <c r="L11" s="229">
        <v>722</v>
      </c>
      <c r="M11" s="229">
        <v>1</v>
      </c>
      <c r="N11" s="248"/>
      <c r="R11" s="229">
        <v>174</v>
      </c>
      <c r="S11" s="229">
        <v>247</v>
      </c>
      <c r="T11" s="229">
        <v>23</v>
      </c>
      <c r="U11" s="229">
        <v>1226</v>
      </c>
      <c r="V11" s="229">
        <v>2</v>
      </c>
      <c r="W11" s="229">
        <v>672</v>
      </c>
      <c r="X11" s="229">
        <v>489</v>
      </c>
      <c r="Y11" s="229">
        <v>32</v>
      </c>
      <c r="Z11" s="229">
        <v>7</v>
      </c>
      <c r="AA11" s="229">
        <v>7</v>
      </c>
      <c r="AD11" s="230">
        <v>1</v>
      </c>
      <c r="AE11" s="230">
        <v>3</v>
      </c>
      <c r="AH11" s="239">
        <v>1</v>
      </c>
      <c r="AI11" s="239"/>
      <c r="AJ11" s="239"/>
      <c r="AK11" s="239"/>
      <c r="AL11" s="239"/>
      <c r="AM11" s="239"/>
      <c r="AN11" s="239">
        <v>3</v>
      </c>
      <c r="AO11" s="239"/>
      <c r="AP11" s="239">
        <v>7</v>
      </c>
      <c r="AQ11" s="240">
        <v>44</v>
      </c>
      <c r="AR11" s="240">
        <v>4</v>
      </c>
      <c r="AS11" s="240">
        <v>2</v>
      </c>
      <c r="AT11" s="240">
        <v>2</v>
      </c>
      <c r="AU11" s="241">
        <v>768</v>
      </c>
      <c r="AV11" s="240">
        <v>61</v>
      </c>
      <c r="AX11" s="231">
        <v>464</v>
      </c>
      <c r="AY11" s="266">
        <v>4078</v>
      </c>
      <c r="AZ11" s="266">
        <v>1</v>
      </c>
      <c r="BA11" s="266">
        <v>7193</v>
      </c>
      <c r="BB11" s="266"/>
      <c r="BC11" s="266">
        <v>1290</v>
      </c>
      <c r="BD11" s="266"/>
      <c r="BE11" s="266">
        <v>702</v>
      </c>
      <c r="BF11" s="266">
        <v>106</v>
      </c>
      <c r="BG11" s="266">
        <v>217</v>
      </c>
      <c r="BH11" s="266">
        <v>1</v>
      </c>
      <c r="BI11" s="286"/>
      <c r="BJ11" s="266"/>
      <c r="BK11" s="266"/>
      <c r="BL11" s="266"/>
      <c r="BM11" s="229">
        <v>80</v>
      </c>
      <c r="BN11" s="229">
        <v>163</v>
      </c>
      <c r="BO11" s="229">
        <v>22</v>
      </c>
      <c r="BP11" s="229">
        <v>1082</v>
      </c>
      <c r="BQ11" s="229">
        <v>1</v>
      </c>
      <c r="BR11" s="229">
        <v>464</v>
      </c>
      <c r="BS11" s="266">
        <v>454</v>
      </c>
      <c r="BT11" s="266">
        <v>23</v>
      </c>
      <c r="BU11" s="266">
        <v>1</v>
      </c>
      <c r="BV11" s="266">
        <v>3</v>
      </c>
      <c r="BW11" s="266"/>
      <c r="BX11" s="266"/>
      <c r="BY11" s="266">
        <v>1</v>
      </c>
      <c r="BZ11" s="266">
        <v>3</v>
      </c>
      <c r="CA11" s="266"/>
      <c r="CB11" s="266"/>
      <c r="CC11" s="266"/>
      <c r="CD11" s="266"/>
      <c r="CE11" s="266"/>
      <c r="CF11" s="266"/>
      <c r="CG11" s="266"/>
      <c r="CH11" s="266"/>
      <c r="CI11" s="266">
        <v>3</v>
      </c>
      <c r="CJ11" s="266"/>
      <c r="CK11" s="266">
        <v>5</v>
      </c>
      <c r="CL11" s="266">
        <v>27</v>
      </c>
      <c r="CM11" s="266">
        <v>3</v>
      </c>
      <c r="CN11" s="266">
        <v>1</v>
      </c>
      <c r="CO11" s="266">
        <v>2</v>
      </c>
      <c r="CP11" s="229">
        <v>768</v>
      </c>
      <c r="CQ11" s="229">
        <v>49</v>
      </c>
      <c r="CR11" s="307"/>
    </row>
    <row r="12" spans="1:96" ht="12.75">
      <c r="A12" s="238" t="s">
        <v>75</v>
      </c>
      <c r="C12" s="229">
        <v>130</v>
      </c>
      <c r="D12" s="229">
        <v>1117</v>
      </c>
      <c r="F12" s="229">
        <v>2449</v>
      </c>
      <c r="G12" s="229">
        <v>48</v>
      </c>
      <c r="H12" s="229">
        <v>209</v>
      </c>
      <c r="J12" s="229">
        <v>85</v>
      </c>
      <c r="K12" s="229">
        <v>356</v>
      </c>
      <c r="L12" s="229">
        <v>221</v>
      </c>
      <c r="N12" s="248"/>
      <c r="R12" s="229">
        <v>9</v>
      </c>
      <c r="S12" s="229">
        <v>149</v>
      </c>
      <c r="T12" s="229">
        <v>24</v>
      </c>
      <c r="U12" s="229">
        <v>186</v>
      </c>
      <c r="W12" s="229">
        <v>60</v>
      </c>
      <c r="X12" s="229">
        <v>75</v>
      </c>
      <c r="AE12" s="230">
        <v>1</v>
      </c>
      <c r="AH12" s="239"/>
      <c r="AI12" s="239">
        <v>2</v>
      </c>
      <c r="AJ12" s="239"/>
      <c r="AK12" s="239"/>
      <c r="AL12" s="239"/>
      <c r="AM12" s="239"/>
      <c r="AN12" s="239"/>
      <c r="AO12" s="239"/>
      <c r="AP12" s="239"/>
      <c r="AQ12" s="239">
        <v>1</v>
      </c>
      <c r="AR12" s="239"/>
      <c r="AS12" s="239">
        <v>1</v>
      </c>
      <c r="AT12" s="239">
        <v>1</v>
      </c>
      <c r="AU12" s="238">
        <v>168</v>
      </c>
      <c r="AV12" s="239">
        <v>14</v>
      </c>
      <c r="AX12" s="229">
        <v>92</v>
      </c>
      <c r="AY12" s="266">
        <v>668</v>
      </c>
      <c r="AZ12" s="266"/>
      <c r="BA12" s="266">
        <v>1542</v>
      </c>
      <c r="BB12" s="266">
        <v>27</v>
      </c>
      <c r="BC12" s="266">
        <v>38</v>
      </c>
      <c r="BD12" s="266"/>
      <c r="BE12" s="266">
        <v>25</v>
      </c>
      <c r="BF12" s="266">
        <v>161</v>
      </c>
      <c r="BG12" s="266">
        <v>56</v>
      </c>
      <c r="BH12" s="266"/>
      <c r="BI12" s="286"/>
      <c r="BJ12" s="266"/>
      <c r="BK12" s="266"/>
      <c r="BL12" s="266"/>
      <c r="BM12" s="229">
        <v>3</v>
      </c>
      <c r="BN12" s="229">
        <v>126</v>
      </c>
      <c r="BO12" s="229">
        <v>11</v>
      </c>
      <c r="BP12" s="229">
        <v>182</v>
      </c>
      <c r="BS12" s="266">
        <v>54</v>
      </c>
      <c r="BT12" s="266"/>
      <c r="BU12" s="266"/>
      <c r="BV12" s="266"/>
      <c r="BW12" s="266"/>
      <c r="BX12" s="266"/>
      <c r="BY12" s="266"/>
      <c r="BZ12" s="266"/>
      <c r="CA12" s="266"/>
      <c r="CB12" s="266"/>
      <c r="CC12" s="266"/>
      <c r="CD12" s="266">
        <v>2</v>
      </c>
      <c r="CE12" s="266"/>
      <c r="CF12" s="266"/>
      <c r="CG12" s="266"/>
      <c r="CH12" s="266"/>
      <c r="CI12" s="266"/>
      <c r="CJ12" s="266"/>
      <c r="CK12" s="266"/>
      <c r="CL12" s="266"/>
      <c r="CM12" s="266"/>
      <c r="CN12" s="266">
        <v>1</v>
      </c>
      <c r="CO12" s="266">
        <v>1</v>
      </c>
      <c r="CP12" s="229">
        <v>168</v>
      </c>
      <c r="CQ12" s="229">
        <v>14</v>
      </c>
      <c r="CR12" s="307"/>
    </row>
    <row r="13" spans="1:96" ht="12.75">
      <c r="A13" s="238" t="s">
        <v>76</v>
      </c>
      <c r="B13" s="229">
        <v>8</v>
      </c>
      <c r="C13" s="229">
        <v>833</v>
      </c>
      <c r="D13" s="231">
        <v>7853</v>
      </c>
      <c r="E13" s="229">
        <v>3</v>
      </c>
      <c r="F13" s="231">
        <v>11565</v>
      </c>
      <c r="G13" s="229">
        <v>3</v>
      </c>
      <c r="H13" s="231">
        <v>2421</v>
      </c>
      <c r="J13" s="231">
        <v>1256</v>
      </c>
      <c r="K13" s="229">
        <v>91</v>
      </c>
      <c r="L13" s="229">
        <v>176</v>
      </c>
      <c r="N13" s="248"/>
      <c r="O13" s="229">
        <v>4</v>
      </c>
      <c r="Q13" s="229">
        <v>1</v>
      </c>
      <c r="R13" s="229">
        <v>9</v>
      </c>
      <c r="S13" s="229">
        <v>317</v>
      </c>
      <c r="T13" s="229">
        <v>42</v>
      </c>
      <c r="U13" s="229">
        <v>1355</v>
      </c>
      <c r="W13" s="229">
        <v>704</v>
      </c>
      <c r="X13" s="229">
        <v>406</v>
      </c>
      <c r="Y13" s="229">
        <v>25</v>
      </c>
      <c r="Z13" s="229">
        <v>1</v>
      </c>
      <c r="AA13" s="229">
        <v>1</v>
      </c>
      <c r="AD13" s="230">
        <v>2</v>
      </c>
      <c r="AE13" s="230">
        <v>1</v>
      </c>
      <c r="AH13" s="239">
        <v>1</v>
      </c>
      <c r="AI13" s="239">
        <v>2</v>
      </c>
      <c r="AJ13" s="239"/>
      <c r="AK13" s="239"/>
      <c r="AL13" s="239">
        <v>1</v>
      </c>
      <c r="AM13" s="239"/>
      <c r="AN13" s="239">
        <v>4</v>
      </c>
      <c r="AO13" s="239"/>
      <c r="AP13" s="239">
        <v>4</v>
      </c>
      <c r="AQ13" s="240">
        <v>40</v>
      </c>
      <c r="AR13" s="240">
        <v>1</v>
      </c>
      <c r="AS13" s="240">
        <v>106</v>
      </c>
      <c r="AT13" s="240">
        <v>3</v>
      </c>
      <c r="AU13" s="241">
        <v>1010</v>
      </c>
      <c r="AV13" s="240">
        <v>10</v>
      </c>
      <c r="AW13" s="229">
        <v>1</v>
      </c>
      <c r="AX13" s="231">
        <v>713</v>
      </c>
      <c r="AY13" s="266">
        <v>6181</v>
      </c>
      <c r="AZ13" s="266">
        <v>2</v>
      </c>
      <c r="BA13" s="266">
        <v>8881</v>
      </c>
      <c r="BB13" s="266">
        <v>1</v>
      </c>
      <c r="BC13" s="266">
        <v>1626</v>
      </c>
      <c r="BD13" s="266"/>
      <c r="BE13" s="266">
        <v>963</v>
      </c>
      <c r="BF13" s="266">
        <v>33</v>
      </c>
      <c r="BG13" s="266">
        <v>8</v>
      </c>
      <c r="BH13" s="266"/>
      <c r="BI13" s="286"/>
      <c r="BJ13" s="266">
        <v>2</v>
      </c>
      <c r="BK13" s="266"/>
      <c r="BL13" s="266">
        <v>1</v>
      </c>
      <c r="BM13" s="229">
        <v>2</v>
      </c>
      <c r="BN13" s="229">
        <v>191</v>
      </c>
      <c r="BO13" s="229">
        <v>30</v>
      </c>
      <c r="BP13" s="229">
        <v>1319</v>
      </c>
      <c r="BR13" s="229">
        <v>326</v>
      </c>
      <c r="BS13" s="266">
        <v>365</v>
      </c>
      <c r="BT13" s="266">
        <v>16</v>
      </c>
      <c r="BU13" s="266">
        <v>1</v>
      </c>
      <c r="BV13" s="266">
        <v>1</v>
      </c>
      <c r="BW13" s="266"/>
      <c r="BX13" s="266"/>
      <c r="BY13" s="266">
        <v>2</v>
      </c>
      <c r="BZ13" s="266">
        <v>1</v>
      </c>
      <c r="CA13" s="266"/>
      <c r="CB13" s="266"/>
      <c r="CC13" s="266"/>
      <c r="CD13" s="266">
        <v>2</v>
      </c>
      <c r="CE13" s="266"/>
      <c r="CF13" s="266"/>
      <c r="CG13" s="266">
        <v>1</v>
      </c>
      <c r="CH13" s="266"/>
      <c r="CI13" s="266">
        <v>4</v>
      </c>
      <c r="CJ13" s="266"/>
      <c r="CK13" s="266">
        <v>2</v>
      </c>
      <c r="CL13" s="266">
        <v>25</v>
      </c>
      <c r="CM13" s="266">
        <v>1</v>
      </c>
      <c r="CN13" s="266">
        <v>5</v>
      </c>
      <c r="CO13" s="266">
        <v>3</v>
      </c>
      <c r="CP13" s="229">
        <v>1010</v>
      </c>
      <c r="CQ13" s="229">
        <v>8</v>
      </c>
      <c r="CR13" s="307"/>
    </row>
    <row r="14" spans="1:96" ht="12.75">
      <c r="A14" s="238" t="s">
        <v>77</v>
      </c>
      <c r="B14" s="229">
        <v>5</v>
      </c>
      <c r="C14" s="229">
        <v>84</v>
      </c>
      <c r="D14" s="229">
        <v>639</v>
      </c>
      <c r="F14" s="229">
        <v>1364</v>
      </c>
      <c r="G14" s="229">
        <v>11</v>
      </c>
      <c r="H14" s="229">
        <v>226</v>
      </c>
      <c r="J14" s="229">
        <v>267</v>
      </c>
      <c r="K14" s="229">
        <v>53</v>
      </c>
      <c r="L14" s="229">
        <v>151</v>
      </c>
      <c r="N14" s="248"/>
      <c r="Q14" s="229">
        <v>1</v>
      </c>
      <c r="R14" s="229">
        <v>40</v>
      </c>
      <c r="S14" s="229">
        <v>29</v>
      </c>
      <c r="U14" s="229">
        <v>75</v>
      </c>
      <c r="W14" s="229">
        <v>12</v>
      </c>
      <c r="X14" s="229">
        <v>64</v>
      </c>
      <c r="AH14" s="239"/>
      <c r="AI14" s="239"/>
      <c r="AJ14" s="239"/>
      <c r="AK14" s="239"/>
      <c r="AL14" s="239">
        <v>1</v>
      </c>
      <c r="AM14" s="239"/>
      <c r="AN14" s="239"/>
      <c r="AO14" s="239"/>
      <c r="AP14" s="239">
        <v>1</v>
      </c>
      <c r="AQ14" s="239"/>
      <c r="AR14" s="239"/>
      <c r="AS14" s="239">
        <v>1</v>
      </c>
      <c r="AT14" s="239">
        <v>1</v>
      </c>
      <c r="AU14" s="238">
        <v>50</v>
      </c>
      <c r="AV14" s="239">
        <v>1</v>
      </c>
      <c r="AX14" s="229">
        <v>62</v>
      </c>
      <c r="AY14" s="266">
        <v>373</v>
      </c>
      <c r="AZ14" s="266"/>
      <c r="BA14" s="266">
        <v>830</v>
      </c>
      <c r="BB14" s="266">
        <v>3</v>
      </c>
      <c r="BC14" s="266">
        <v>50</v>
      </c>
      <c r="BD14" s="266"/>
      <c r="BE14" s="266">
        <v>126</v>
      </c>
      <c r="BF14" s="266">
        <v>12</v>
      </c>
      <c r="BG14" s="266">
        <v>23</v>
      </c>
      <c r="BH14" s="266"/>
      <c r="BI14" s="286"/>
      <c r="BJ14" s="266"/>
      <c r="BK14" s="266"/>
      <c r="BL14" s="266">
        <v>1</v>
      </c>
      <c r="BM14" s="229">
        <v>4</v>
      </c>
      <c r="BN14" s="229">
        <v>4</v>
      </c>
      <c r="BP14" s="229">
        <v>71</v>
      </c>
      <c r="BS14" s="266">
        <v>50</v>
      </c>
      <c r="BT14" s="266"/>
      <c r="BU14" s="266"/>
      <c r="BV14" s="266"/>
      <c r="BW14" s="266"/>
      <c r="BX14" s="266"/>
      <c r="BY14" s="266"/>
      <c r="BZ14" s="266"/>
      <c r="CA14" s="266"/>
      <c r="CB14" s="266"/>
      <c r="CC14" s="266"/>
      <c r="CD14" s="266"/>
      <c r="CE14" s="266"/>
      <c r="CF14" s="266"/>
      <c r="CG14" s="266">
        <v>1</v>
      </c>
      <c r="CH14" s="266"/>
      <c r="CI14" s="266"/>
      <c r="CJ14" s="266"/>
      <c r="CK14" s="266"/>
      <c r="CL14" s="266"/>
      <c r="CM14" s="266"/>
      <c r="CN14" s="266">
        <v>1</v>
      </c>
      <c r="CO14" s="266"/>
      <c r="CP14" s="229">
        <v>50</v>
      </c>
      <c r="CQ14" s="229">
        <v>1</v>
      </c>
      <c r="CR14" s="307"/>
    </row>
    <row r="15" spans="1:96" ht="12.75">
      <c r="A15" s="238" t="s">
        <v>78</v>
      </c>
      <c r="C15" s="229">
        <v>603</v>
      </c>
      <c r="D15" s="231">
        <v>4718</v>
      </c>
      <c r="F15" s="231">
        <v>10659</v>
      </c>
      <c r="G15" s="229">
        <v>100</v>
      </c>
      <c r="H15" s="231">
        <v>1543</v>
      </c>
      <c r="I15" s="229">
        <v>1</v>
      </c>
      <c r="J15" s="229">
        <v>1506</v>
      </c>
      <c r="K15" s="229">
        <v>707</v>
      </c>
      <c r="L15" s="229">
        <v>1072</v>
      </c>
      <c r="M15" s="229">
        <v>1</v>
      </c>
      <c r="N15" s="248"/>
      <c r="O15" s="229">
        <v>1</v>
      </c>
      <c r="R15" s="229">
        <v>94</v>
      </c>
      <c r="S15" s="229">
        <v>107</v>
      </c>
      <c r="T15" s="229">
        <v>49</v>
      </c>
      <c r="U15" s="229">
        <v>102</v>
      </c>
      <c r="V15" s="229">
        <v>15</v>
      </c>
      <c r="W15" s="229">
        <v>181</v>
      </c>
      <c r="X15" s="229">
        <v>530</v>
      </c>
      <c r="Y15" s="229">
        <v>5</v>
      </c>
      <c r="Z15" s="229">
        <v>3</v>
      </c>
      <c r="AC15" s="229">
        <v>6</v>
      </c>
      <c r="AD15" s="230">
        <v>1</v>
      </c>
      <c r="AE15" s="230">
        <v>2</v>
      </c>
      <c r="AG15" s="230">
        <v>1</v>
      </c>
      <c r="AH15" s="239"/>
      <c r="AI15" s="239">
        <v>3</v>
      </c>
      <c r="AJ15" s="239"/>
      <c r="AK15" s="239"/>
      <c r="AL15" s="239">
        <v>1</v>
      </c>
      <c r="AM15" s="239">
        <v>5</v>
      </c>
      <c r="AN15" s="239"/>
      <c r="AO15" s="239"/>
      <c r="AP15" s="239">
        <v>1</v>
      </c>
      <c r="AQ15" s="239"/>
      <c r="AR15" s="239"/>
      <c r="AS15" s="239">
        <v>1</v>
      </c>
      <c r="AT15" s="239"/>
      <c r="AU15" s="238">
        <v>82</v>
      </c>
      <c r="AV15" s="239">
        <v>12</v>
      </c>
      <c r="AX15" s="231">
        <v>524</v>
      </c>
      <c r="AY15" s="266">
        <v>3605</v>
      </c>
      <c r="AZ15" s="266"/>
      <c r="BA15" s="266">
        <v>8224</v>
      </c>
      <c r="BB15" s="266">
        <v>78</v>
      </c>
      <c r="BC15" s="266">
        <v>730</v>
      </c>
      <c r="BD15" s="266"/>
      <c r="BE15" s="266">
        <v>1163</v>
      </c>
      <c r="BF15" s="266">
        <v>309</v>
      </c>
      <c r="BG15" s="266">
        <v>319</v>
      </c>
      <c r="BH15" s="266">
        <v>1</v>
      </c>
      <c r="BI15" s="286"/>
      <c r="BJ15" s="266">
        <v>1</v>
      </c>
      <c r="BK15" s="266"/>
      <c r="BL15" s="266"/>
      <c r="BM15" s="229">
        <v>45</v>
      </c>
      <c r="BN15" s="229">
        <v>24</v>
      </c>
      <c r="BO15" s="229">
        <v>41</v>
      </c>
      <c r="BP15" s="229">
        <v>94</v>
      </c>
      <c r="BQ15" s="229">
        <v>13</v>
      </c>
      <c r="BR15" s="229">
        <v>129</v>
      </c>
      <c r="BS15" s="266">
        <v>454</v>
      </c>
      <c r="BT15" s="266">
        <v>5</v>
      </c>
      <c r="BU15" s="266">
        <v>3</v>
      </c>
      <c r="BV15" s="266"/>
      <c r="BW15" s="266"/>
      <c r="BX15" s="266">
        <v>6</v>
      </c>
      <c r="BY15" s="266">
        <v>1</v>
      </c>
      <c r="BZ15" s="266">
        <v>2</v>
      </c>
      <c r="CA15" s="266"/>
      <c r="CB15" s="266"/>
      <c r="CC15" s="266"/>
      <c r="CD15" s="266">
        <v>3</v>
      </c>
      <c r="CE15" s="266"/>
      <c r="CF15" s="266"/>
      <c r="CG15" s="266">
        <v>1</v>
      </c>
      <c r="CH15" s="266">
        <v>4</v>
      </c>
      <c r="CI15" s="266"/>
      <c r="CJ15" s="266"/>
      <c r="CK15" s="266"/>
      <c r="CL15" s="266"/>
      <c r="CM15" s="266"/>
      <c r="CN15" s="266">
        <v>1</v>
      </c>
      <c r="CO15" s="266"/>
      <c r="CP15" s="229">
        <v>82</v>
      </c>
      <c r="CQ15" s="229">
        <v>6</v>
      </c>
      <c r="CR15" s="307"/>
    </row>
    <row r="16" spans="1:96" s="233" customFormat="1" ht="12.75">
      <c r="A16" s="238" t="s">
        <v>79</v>
      </c>
      <c r="B16" s="229">
        <v>2</v>
      </c>
      <c r="C16" s="229">
        <v>192</v>
      </c>
      <c r="D16" s="229">
        <v>1499</v>
      </c>
      <c r="E16" s="229"/>
      <c r="F16" s="231">
        <v>2729</v>
      </c>
      <c r="G16" s="229">
        <v>26</v>
      </c>
      <c r="H16" s="229">
        <v>600</v>
      </c>
      <c r="I16" s="229"/>
      <c r="J16" s="229">
        <v>344</v>
      </c>
      <c r="K16" s="229">
        <v>109</v>
      </c>
      <c r="L16" s="229">
        <v>194</v>
      </c>
      <c r="M16" s="229"/>
      <c r="N16" s="248"/>
      <c r="O16" s="229"/>
      <c r="P16" s="229">
        <v>4</v>
      </c>
      <c r="Q16" s="229"/>
      <c r="R16" s="229">
        <v>64</v>
      </c>
      <c r="S16" s="229">
        <v>42</v>
      </c>
      <c r="T16" s="229">
        <v>6</v>
      </c>
      <c r="U16" s="229">
        <v>219</v>
      </c>
      <c r="V16" s="229">
        <v>4</v>
      </c>
      <c r="W16" s="229">
        <v>53</v>
      </c>
      <c r="X16" s="229">
        <v>212</v>
      </c>
      <c r="Y16" s="229">
        <v>1</v>
      </c>
      <c r="Z16" s="229">
        <v>5</v>
      </c>
      <c r="AA16" s="229">
        <v>1</v>
      </c>
      <c r="AB16" s="229"/>
      <c r="AC16" s="229">
        <v>3</v>
      </c>
      <c r="AD16" s="230"/>
      <c r="AE16" s="230">
        <v>3</v>
      </c>
      <c r="AF16" s="230"/>
      <c r="AG16" s="230">
        <v>2</v>
      </c>
      <c r="AH16" s="239"/>
      <c r="AI16" s="239"/>
      <c r="AJ16" s="239"/>
      <c r="AK16" s="239"/>
      <c r="AL16" s="239"/>
      <c r="AM16" s="239"/>
      <c r="AN16" s="239">
        <v>1</v>
      </c>
      <c r="AO16" s="239"/>
      <c r="AP16" s="239"/>
      <c r="AQ16" s="239">
        <v>1</v>
      </c>
      <c r="AR16" s="239"/>
      <c r="AS16" s="239"/>
      <c r="AT16" s="239">
        <v>1</v>
      </c>
      <c r="AU16" s="238">
        <v>172</v>
      </c>
      <c r="AV16" s="239">
        <v>11</v>
      </c>
      <c r="AW16" s="229"/>
      <c r="AX16" s="229">
        <v>143</v>
      </c>
      <c r="AY16" s="266">
        <v>916</v>
      </c>
      <c r="AZ16" s="266"/>
      <c r="BA16" s="266">
        <v>1514</v>
      </c>
      <c r="BB16" s="266">
        <v>5</v>
      </c>
      <c r="BC16" s="266">
        <v>249</v>
      </c>
      <c r="BD16" s="266"/>
      <c r="BE16" s="266">
        <v>267</v>
      </c>
      <c r="BF16" s="266">
        <v>48</v>
      </c>
      <c r="BG16" s="266">
        <v>93</v>
      </c>
      <c r="BH16" s="266"/>
      <c r="BI16" s="286"/>
      <c r="BJ16" s="266"/>
      <c r="BK16" s="266">
        <v>4</v>
      </c>
      <c r="BL16" s="266"/>
      <c r="BM16" s="229">
        <v>55</v>
      </c>
      <c r="BN16" s="229">
        <v>42</v>
      </c>
      <c r="BO16" s="229">
        <v>6</v>
      </c>
      <c r="BP16" s="229">
        <v>192</v>
      </c>
      <c r="BQ16" s="229">
        <v>4</v>
      </c>
      <c r="BR16" s="229">
        <v>2</v>
      </c>
      <c r="BS16" s="266">
        <v>147</v>
      </c>
      <c r="BT16" s="266">
        <v>1</v>
      </c>
      <c r="BU16" s="266">
        <v>4</v>
      </c>
      <c r="BV16" s="266">
        <v>1</v>
      </c>
      <c r="BW16" s="266"/>
      <c r="BX16" s="266">
        <v>1</v>
      </c>
      <c r="BY16" s="266"/>
      <c r="BZ16" s="266">
        <v>3</v>
      </c>
      <c r="CA16" s="266"/>
      <c r="CB16" s="266">
        <v>2</v>
      </c>
      <c r="CC16" s="266"/>
      <c r="CD16" s="266"/>
      <c r="CE16" s="266"/>
      <c r="CF16" s="266"/>
      <c r="CG16" s="266"/>
      <c r="CH16" s="266"/>
      <c r="CI16" s="266">
        <v>1</v>
      </c>
      <c r="CJ16" s="266"/>
      <c r="CK16" s="266"/>
      <c r="CL16" s="266"/>
      <c r="CM16" s="266"/>
      <c r="CN16" s="266"/>
      <c r="CO16" s="266">
        <v>1</v>
      </c>
      <c r="CP16" s="229">
        <v>172</v>
      </c>
      <c r="CQ16" s="229">
        <v>9</v>
      </c>
      <c r="CR16" s="307"/>
    </row>
    <row r="17" spans="1:96" ht="12.75">
      <c r="A17" s="232" t="s">
        <v>80</v>
      </c>
      <c r="B17" s="233">
        <v>1</v>
      </c>
      <c r="C17" s="233">
        <v>583</v>
      </c>
      <c r="D17" s="234">
        <v>5419</v>
      </c>
      <c r="E17" s="234">
        <v>4558</v>
      </c>
      <c r="F17" s="234">
        <v>12981</v>
      </c>
      <c r="G17" s="233">
        <v>16</v>
      </c>
      <c r="H17" s="234">
        <v>6344</v>
      </c>
      <c r="I17" s="233"/>
      <c r="J17" s="234">
        <v>11348</v>
      </c>
      <c r="K17" s="233">
        <v>632</v>
      </c>
      <c r="L17" s="234">
        <v>6839</v>
      </c>
      <c r="M17" s="233">
        <v>905</v>
      </c>
      <c r="N17" s="284">
        <v>3</v>
      </c>
      <c r="O17" s="233">
        <v>29</v>
      </c>
      <c r="P17" s="233">
        <v>4</v>
      </c>
      <c r="Q17" s="233"/>
      <c r="R17" s="233">
        <v>200</v>
      </c>
      <c r="S17" s="233">
        <v>2141</v>
      </c>
      <c r="T17" s="233">
        <v>11</v>
      </c>
      <c r="U17" s="233">
        <v>1710</v>
      </c>
      <c r="V17" s="233">
        <v>1719</v>
      </c>
      <c r="W17" s="233">
        <v>149</v>
      </c>
      <c r="X17" s="233">
        <v>1488</v>
      </c>
      <c r="Y17" s="233">
        <v>26</v>
      </c>
      <c r="Z17" s="234">
        <v>7798</v>
      </c>
      <c r="AA17" s="234">
        <v>4062</v>
      </c>
      <c r="AB17" s="234">
        <v>21106</v>
      </c>
      <c r="AC17" s="233">
        <v>1657</v>
      </c>
      <c r="AD17" s="234">
        <v>4335</v>
      </c>
      <c r="AE17" s="234">
        <v>23526</v>
      </c>
      <c r="AF17" s="234">
        <v>7412</v>
      </c>
      <c r="AG17" s="234">
        <v>9849</v>
      </c>
      <c r="AH17" s="235">
        <v>5939</v>
      </c>
      <c r="AI17" s="235">
        <v>6305</v>
      </c>
      <c r="AJ17" s="236">
        <v>5</v>
      </c>
      <c r="AK17" s="236">
        <v>10</v>
      </c>
      <c r="AL17" s="236">
        <v>728</v>
      </c>
      <c r="AM17" s="236">
        <v>1686</v>
      </c>
      <c r="AN17" s="236">
        <v>457</v>
      </c>
      <c r="AO17" s="236">
        <v>11</v>
      </c>
      <c r="AP17" s="236">
        <v>22467</v>
      </c>
      <c r="AQ17" s="236">
        <v>3771</v>
      </c>
      <c r="AR17" s="236">
        <v>6528</v>
      </c>
      <c r="AS17" s="236"/>
      <c r="AT17" s="236">
        <v>718</v>
      </c>
      <c r="AU17" s="232">
        <v>390</v>
      </c>
      <c r="AV17" s="236">
        <v>25</v>
      </c>
      <c r="AW17" s="233"/>
      <c r="AX17" s="233">
        <v>448</v>
      </c>
      <c r="AY17" s="265">
        <v>3725</v>
      </c>
      <c r="AZ17" s="265">
        <v>2064</v>
      </c>
      <c r="BA17" s="265">
        <v>8818</v>
      </c>
      <c r="BB17" s="265">
        <v>15</v>
      </c>
      <c r="BC17" s="265">
        <v>3603</v>
      </c>
      <c r="BD17" s="265"/>
      <c r="BE17" s="265">
        <v>6198</v>
      </c>
      <c r="BF17" s="265">
        <v>400</v>
      </c>
      <c r="BG17" s="265">
        <v>3194</v>
      </c>
      <c r="BH17" s="265">
        <v>905</v>
      </c>
      <c r="BI17" s="285">
        <v>3</v>
      </c>
      <c r="BJ17" s="265">
        <v>5</v>
      </c>
      <c r="BK17" s="265">
        <v>4</v>
      </c>
      <c r="BL17" s="265"/>
      <c r="BM17" s="233">
        <v>107</v>
      </c>
      <c r="BN17" s="233">
        <v>893</v>
      </c>
      <c r="BO17" s="233">
        <v>11</v>
      </c>
      <c r="BP17" s="233">
        <v>1115</v>
      </c>
      <c r="BQ17" s="233">
        <v>530</v>
      </c>
      <c r="BR17" s="234">
        <v>35</v>
      </c>
      <c r="BS17" s="265">
        <v>1251</v>
      </c>
      <c r="BT17" s="265">
        <v>23</v>
      </c>
      <c r="BU17" s="265">
        <v>4126</v>
      </c>
      <c r="BV17" s="265">
        <v>1650</v>
      </c>
      <c r="BW17" s="265">
        <v>13154</v>
      </c>
      <c r="BX17" s="265">
        <v>1079</v>
      </c>
      <c r="BY17" s="265">
        <v>2593</v>
      </c>
      <c r="BZ17" s="265">
        <v>11842</v>
      </c>
      <c r="CA17" s="265"/>
      <c r="CB17" s="265">
        <v>4989</v>
      </c>
      <c r="CC17" s="265">
        <v>2589</v>
      </c>
      <c r="CD17" s="265">
        <v>6305</v>
      </c>
      <c r="CE17" s="265">
        <v>3</v>
      </c>
      <c r="CF17" s="265">
        <v>9</v>
      </c>
      <c r="CG17" s="265">
        <v>385</v>
      </c>
      <c r="CH17" s="265">
        <v>513</v>
      </c>
      <c r="CI17" s="265">
        <v>359</v>
      </c>
      <c r="CJ17" s="265">
        <v>9</v>
      </c>
      <c r="CK17" s="265">
        <v>10476</v>
      </c>
      <c r="CL17" s="265">
        <v>2419</v>
      </c>
      <c r="CM17" s="265">
        <v>4335</v>
      </c>
      <c r="CN17" s="265"/>
      <c r="CO17" s="265">
        <v>655</v>
      </c>
      <c r="CP17" s="233">
        <v>390</v>
      </c>
      <c r="CQ17" s="233">
        <v>23</v>
      </c>
      <c r="CR17" s="307"/>
    </row>
    <row r="18" spans="1:96" ht="12.75">
      <c r="A18" s="238" t="s">
        <v>81</v>
      </c>
      <c r="B18" s="229">
        <v>4</v>
      </c>
      <c r="C18" s="229">
        <v>762</v>
      </c>
      <c r="D18" s="231">
        <v>2964</v>
      </c>
      <c r="F18" s="231">
        <v>5664</v>
      </c>
      <c r="G18" s="229">
        <v>41</v>
      </c>
      <c r="H18" s="231">
        <v>1611</v>
      </c>
      <c r="J18" s="229">
        <v>933</v>
      </c>
      <c r="K18" s="229">
        <v>369</v>
      </c>
      <c r="L18" s="229">
        <v>461</v>
      </c>
      <c r="M18" s="229">
        <v>1</v>
      </c>
      <c r="N18" s="248"/>
      <c r="P18" s="229">
        <v>1</v>
      </c>
      <c r="Q18" s="229">
        <v>1</v>
      </c>
      <c r="R18" s="229">
        <v>130</v>
      </c>
      <c r="S18" s="229">
        <v>279</v>
      </c>
      <c r="T18" s="229">
        <v>2</v>
      </c>
      <c r="U18" s="229">
        <v>548</v>
      </c>
      <c r="V18" s="229">
        <v>55</v>
      </c>
      <c r="W18" s="229">
        <v>173</v>
      </c>
      <c r="X18" s="229">
        <v>399</v>
      </c>
      <c r="Y18" s="229">
        <v>1</v>
      </c>
      <c r="Z18" s="229">
        <v>3</v>
      </c>
      <c r="AC18" s="229">
        <v>2</v>
      </c>
      <c r="AE18" s="230">
        <v>2</v>
      </c>
      <c r="AG18" s="230">
        <v>3</v>
      </c>
      <c r="AH18" s="239"/>
      <c r="AI18" s="239">
        <v>2</v>
      </c>
      <c r="AJ18" s="239">
        <v>29</v>
      </c>
      <c r="AK18" s="239"/>
      <c r="AL18" s="239">
        <v>2</v>
      </c>
      <c r="AM18" s="239"/>
      <c r="AN18" s="239">
        <v>1</v>
      </c>
      <c r="AO18" s="239"/>
      <c r="AP18" s="239"/>
      <c r="AQ18" s="239">
        <v>4</v>
      </c>
      <c r="AR18" s="239"/>
      <c r="AS18" s="239"/>
      <c r="AT18" s="239">
        <v>4</v>
      </c>
      <c r="AU18" s="238">
        <v>461</v>
      </c>
      <c r="AV18" s="239">
        <v>46</v>
      </c>
      <c r="AX18" s="229">
        <v>617</v>
      </c>
      <c r="AY18" s="266">
        <v>2161</v>
      </c>
      <c r="AZ18" s="266"/>
      <c r="BA18" s="266">
        <v>3935</v>
      </c>
      <c r="BB18" s="266">
        <v>28</v>
      </c>
      <c r="BC18" s="266">
        <v>1016</v>
      </c>
      <c r="BD18" s="266"/>
      <c r="BE18" s="266">
        <v>719</v>
      </c>
      <c r="BF18" s="266">
        <v>71</v>
      </c>
      <c r="BG18" s="266">
        <v>178</v>
      </c>
      <c r="BH18" s="266">
        <v>1</v>
      </c>
      <c r="BI18" s="286"/>
      <c r="BJ18" s="266"/>
      <c r="BK18" s="266">
        <v>1</v>
      </c>
      <c r="BL18" s="266">
        <v>1</v>
      </c>
      <c r="BM18" s="229">
        <v>31</v>
      </c>
      <c r="BN18" s="229">
        <v>196</v>
      </c>
      <c r="BO18" s="229">
        <v>2</v>
      </c>
      <c r="BP18" s="229">
        <v>520</v>
      </c>
      <c r="BQ18" s="229">
        <v>3</v>
      </c>
      <c r="BS18" s="266">
        <v>368</v>
      </c>
      <c r="BT18" s="266">
        <v>1</v>
      </c>
      <c r="BU18" s="266">
        <v>3</v>
      </c>
      <c r="BV18" s="266"/>
      <c r="BW18" s="266"/>
      <c r="BX18" s="266">
        <v>2</v>
      </c>
      <c r="BY18" s="266"/>
      <c r="BZ18" s="266">
        <v>1</v>
      </c>
      <c r="CA18" s="266"/>
      <c r="CB18" s="266">
        <v>3</v>
      </c>
      <c r="CC18" s="266"/>
      <c r="CD18" s="266">
        <v>2</v>
      </c>
      <c r="CE18" s="266">
        <v>10</v>
      </c>
      <c r="CF18" s="266"/>
      <c r="CG18" s="266">
        <v>1</v>
      </c>
      <c r="CH18" s="266"/>
      <c r="CI18" s="266">
        <v>1</v>
      </c>
      <c r="CJ18" s="266"/>
      <c r="CK18" s="266"/>
      <c r="CL18" s="266">
        <v>2</v>
      </c>
      <c r="CM18" s="266"/>
      <c r="CN18" s="266"/>
      <c r="CO18" s="266">
        <v>4</v>
      </c>
      <c r="CP18" s="229">
        <v>459</v>
      </c>
      <c r="CQ18" s="229">
        <v>25</v>
      </c>
      <c r="CR18" s="307"/>
    </row>
    <row r="19" spans="1:96" ht="12.75">
      <c r="A19" s="238" t="s">
        <v>82</v>
      </c>
      <c r="B19" s="229">
        <v>20</v>
      </c>
      <c r="C19" s="229">
        <v>328</v>
      </c>
      <c r="D19" s="229">
        <v>1043</v>
      </c>
      <c r="F19" s="229">
        <v>2218</v>
      </c>
      <c r="G19" s="229">
        <v>5</v>
      </c>
      <c r="H19" s="229">
        <v>163</v>
      </c>
      <c r="J19" s="229">
        <v>231</v>
      </c>
      <c r="K19" s="229">
        <v>252</v>
      </c>
      <c r="L19" s="229">
        <v>155</v>
      </c>
      <c r="N19" s="248"/>
      <c r="R19" s="229">
        <v>11</v>
      </c>
      <c r="S19" s="229">
        <v>483</v>
      </c>
      <c r="T19" s="229">
        <v>6</v>
      </c>
      <c r="U19" s="229">
        <v>180</v>
      </c>
      <c r="W19" s="229">
        <v>23</v>
      </c>
      <c r="X19" s="229">
        <v>126</v>
      </c>
      <c r="Y19" s="229">
        <v>1</v>
      </c>
      <c r="Z19" s="229">
        <v>1</v>
      </c>
      <c r="AA19" s="229">
        <v>2</v>
      </c>
      <c r="AH19" s="239"/>
      <c r="AI19" s="239"/>
      <c r="AJ19" s="239"/>
      <c r="AK19" s="239"/>
      <c r="AL19" s="239"/>
      <c r="AM19" s="239"/>
      <c r="AN19" s="239"/>
      <c r="AO19" s="239"/>
      <c r="AP19" s="239"/>
      <c r="AQ19" s="239"/>
      <c r="AR19" s="239"/>
      <c r="AS19" s="239"/>
      <c r="AT19" s="239"/>
      <c r="AU19" s="238">
        <v>145</v>
      </c>
      <c r="AV19" s="239"/>
      <c r="AW19" s="229">
        <v>11</v>
      </c>
      <c r="AX19" s="229">
        <v>149</v>
      </c>
      <c r="AY19" s="266">
        <v>529</v>
      </c>
      <c r="AZ19" s="266"/>
      <c r="BA19" s="266">
        <v>1239</v>
      </c>
      <c r="BB19" s="266">
        <v>3</v>
      </c>
      <c r="BC19" s="266">
        <v>25</v>
      </c>
      <c r="BD19" s="266"/>
      <c r="BE19" s="266">
        <v>57</v>
      </c>
      <c r="BF19" s="266">
        <v>132</v>
      </c>
      <c r="BG19" s="266">
        <v>35</v>
      </c>
      <c r="BH19" s="266"/>
      <c r="BI19" s="286"/>
      <c r="BJ19" s="266"/>
      <c r="BK19" s="266"/>
      <c r="BL19" s="266"/>
      <c r="BM19" s="229">
        <v>3</v>
      </c>
      <c r="BN19" s="229">
        <v>217</v>
      </c>
      <c r="BO19" s="229">
        <v>5</v>
      </c>
      <c r="BP19" s="229">
        <v>168</v>
      </c>
      <c r="BR19" s="229">
        <v>4</v>
      </c>
      <c r="BS19" s="266">
        <v>72</v>
      </c>
      <c r="BT19" s="266">
        <v>1</v>
      </c>
      <c r="BU19" s="266"/>
      <c r="BV19" s="266">
        <v>1</v>
      </c>
      <c r="BW19" s="266"/>
      <c r="BX19" s="266"/>
      <c r="BY19" s="266"/>
      <c r="BZ19" s="266"/>
      <c r="CA19" s="266"/>
      <c r="CB19" s="266"/>
      <c r="CC19" s="266"/>
      <c r="CD19" s="266"/>
      <c r="CE19" s="266"/>
      <c r="CF19" s="266"/>
      <c r="CG19" s="266"/>
      <c r="CH19" s="266"/>
      <c r="CI19" s="266"/>
      <c r="CJ19" s="266"/>
      <c r="CK19" s="266"/>
      <c r="CL19" s="266"/>
      <c r="CM19" s="266"/>
      <c r="CN19" s="266"/>
      <c r="CO19" s="266"/>
      <c r="CP19" s="229">
        <v>145</v>
      </c>
      <c r="CR19" s="307"/>
    </row>
    <row r="20" spans="1:96" ht="12.75">
      <c r="A20" s="238" t="s">
        <v>83</v>
      </c>
      <c r="C20" s="229">
        <v>81</v>
      </c>
      <c r="D20" s="229">
        <v>552</v>
      </c>
      <c r="F20" s="231">
        <v>1391</v>
      </c>
      <c r="G20" s="229">
        <v>10</v>
      </c>
      <c r="H20" s="229">
        <v>714</v>
      </c>
      <c r="J20" s="229">
        <v>582</v>
      </c>
      <c r="K20" s="229">
        <v>95</v>
      </c>
      <c r="L20" s="229">
        <v>309</v>
      </c>
      <c r="N20" s="248">
        <v>1</v>
      </c>
      <c r="R20" s="229">
        <v>99</v>
      </c>
      <c r="S20" s="229">
        <v>465</v>
      </c>
      <c r="T20" s="229">
        <v>1</v>
      </c>
      <c r="U20" s="229">
        <v>78</v>
      </c>
      <c r="V20" s="229">
        <v>1</v>
      </c>
      <c r="W20" s="229">
        <v>39</v>
      </c>
      <c r="X20" s="229">
        <v>197</v>
      </c>
      <c r="Y20" s="229">
        <v>1</v>
      </c>
      <c r="AC20" s="229">
        <v>6</v>
      </c>
      <c r="AE20" s="230">
        <v>1</v>
      </c>
      <c r="AH20" s="239"/>
      <c r="AI20" s="239"/>
      <c r="AJ20" s="239"/>
      <c r="AK20" s="239"/>
      <c r="AL20" s="239"/>
      <c r="AM20" s="239"/>
      <c r="AN20" s="239"/>
      <c r="AO20" s="239"/>
      <c r="AP20" s="239">
        <v>1</v>
      </c>
      <c r="AQ20" s="239"/>
      <c r="AR20" s="239">
        <v>1</v>
      </c>
      <c r="AS20" s="239">
        <v>8</v>
      </c>
      <c r="AT20" s="239">
        <v>6</v>
      </c>
      <c r="AU20" s="238">
        <v>17</v>
      </c>
      <c r="AV20" s="239">
        <v>15</v>
      </c>
      <c r="AX20" s="229">
        <v>39</v>
      </c>
      <c r="AY20" s="266">
        <v>216</v>
      </c>
      <c r="AZ20" s="266"/>
      <c r="BA20" s="266">
        <v>623</v>
      </c>
      <c r="BB20" s="266">
        <v>5</v>
      </c>
      <c r="BC20" s="266">
        <v>346</v>
      </c>
      <c r="BD20" s="266"/>
      <c r="BE20" s="266">
        <v>437</v>
      </c>
      <c r="BF20" s="266">
        <v>13</v>
      </c>
      <c r="BG20" s="266">
        <v>18</v>
      </c>
      <c r="BH20" s="266"/>
      <c r="BI20" s="286">
        <v>1</v>
      </c>
      <c r="BJ20" s="266"/>
      <c r="BK20" s="266"/>
      <c r="BL20" s="266"/>
      <c r="BM20" s="229">
        <v>45</v>
      </c>
      <c r="BN20" s="229">
        <v>195</v>
      </c>
      <c r="BO20" s="229">
        <v>1</v>
      </c>
      <c r="BP20" s="229">
        <v>49</v>
      </c>
      <c r="BQ20" s="229">
        <v>1</v>
      </c>
      <c r="BS20" s="266">
        <v>96</v>
      </c>
      <c r="BT20" s="266"/>
      <c r="BU20" s="266"/>
      <c r="BV20" s="266"/>
      <c r="BW20" s="266"/>
      <c r="BX20" s="266">
        <v>3</v>
      </c>
      <c r="BY20" s="266"/>
      <c r="BZ20" s="266">
        <v>1</v>
      </c>
      <c r="CA20" s="266"/>
      <c r="CB20" s="266"/>
      <c r="CC20" s="266"/>
      <c r="CD20" s="266"/>
      <c r="CE20" s="266"/>
      <c r="CF20" s="266"/>
      <c r="CG20" s="266"/>
      <c r="CH20" s="266"/>
      <c r="CI20" s="266"/>
      <c r="CJ20" s="266"/>
      <c r="CK20" s="266">
        <v>1</v>
      </c>
      <c r="CL20" s="266"/>
      <c r="CM20" s="266">
        <v>1</v>
      </c>
      <c r="CN20" s="266">
        <v>3</v>
      </c>
      <c r="CO20" s="266">
        <v>2</v>
      </c>
      <c r="CP20" s="229">
        <v>17</v>
      </c>
      <c r="CQ20" s="229">
        <v>8</v>
      </c>
      <c r="CR20" s="307"/>
    </row>
    <row r="21" spans="1:96" ht="12.75">
      <c r="A21" s="238" t="s">
        <v>84</v>
      </c>
      <c r="C21" s="229">
        <v>84</v>
      </c>
      <c r="D21" s="229">
        <v>284</v>
      </c>
      <c r="E21" s="229">
        <v>1</v>
      </c>
      <c r="F21" s="229">
        <v>664</v>
      </c>
      <c r="H21" s="229">
        <v>70</v>
      </c>
      <c r="J21" s="229">
        <v>88</v>
      </c>
      <c r="K21" s="229">
        <v>29</v>
      </c>
      <c r="L21" s="229">
        <v>112</v>
      </c>
      <c r="N21" s="248"/>
      <c r="R21" s="229">
        <v>30</v>
      </c>
      <c r="S21" s="229">
        <v>22</v>
      </c>
      <c r="T21" s="229">
        <v>1</v>
      </c>
      <c r="U21" s="229">
        <v>50</v>
      </c>
      <c r="W21" s="229">
        <v>2</v>
      </c>
      <c r="X21" s="229">
        <v>48</v>
      </c>
      <c r="AD21" s="230">
        <v>1</v>
      </c>
      <c r="AH21" s="239"/>
      <c r="AI21" s="239"/>
      <c r="AJ21" s="239"/>
      <c r="AK21" s="239"/>
      <c r="AL21" s="239"/>
      <c r="AM21" s="239"/>
      <c r="AN21" s="239"/>
      <c r="AO21" s="239"/>
      <c r="AP21" s="239"/>
      <c r="AQ21" s="239"/>
      <c r="AR21" s="239"/>
      <c r="AS21" s="239"/>
      <c r="AT21" s="239"/>
      <c r="AU21" s="238">
        <v>30</v>
      </c>
      <c r="AV21" s="239">
        <v>1</v>
      </c>
      <c r="AX21" s="229">
        <v>64</v>
      </c>
      <c r="AY21" s="266">
        <v>174</v>
      </c>
      <c r="AZ21" s="266">
        <v>1</v>
      </c>
      <c r="BA21" s="266">
        <v>410</v>
      </c>
      <c r="BB21" s="266"/>
      <c r="BC21" s="266">
        <v>22</v>
      </c>
      <c r="BD21" s="266"/>
      <c r="BE21" s="266">
        <v>55</v>
      </c>
      <c r="BF21" s="266">
        <v>5</v>
      </c>
      <c r="BG21" s="266">
        <v>63</v>
      </c>
      <c r="BH21" s="266"/>
      <c r="BI21" s="286"/>
      <c r="BJ21" s="266"/>
      <c r="BK21" s="266"/>
      <c r="BL21" s="266"/>
      <c r="BM21" s="229">
        <v>4</v>
      </c>
      <c r="BN21" s="229">
        <v>7</v>
      </c>
      <c r="BO21" s="229">
        <v>1</v>
      </c>
      <c r="BP21" s="229">
        <v>45</v>
      </c>
      <c r="BS21" s="266">
        <v>43</v>
      </c>
      <c r="BT21" s="266"/>
      <c r="BU21" s="266"/>
      <c r="BV21" s="266"/>
      <c r="BW21" s="266"/>
      <c r="BX21" s="266"/>
      <c r="BY21" s="266">
        <v>1</v>
      </c>
      <c r="BZ21" s="266"/>
      <c r="CA21" s="266"/>
      <c r="CB21" s="266"/>
      <c r="CC21" s="266"/>
      <c r="CD21" s="266"/>
      <c r="CE21" s="266"/>
      <c r="CF21" s="266"/>
      <c r="CG21" s="266"/>
      <c r="CH21" s="266"/>
      <c r="CI21" s="266"/>
      <c r="CJ21" s="266"/>
      <c r="CK21" s="266"/>
      <c r="CL21" s="266"/>
      <c r="CM21" s="266"/>
      <c r="CN21" s="266"/>
      <c r="CO21" s="266"/>
      <c r="CP21" s="229">
        <v>30</v>
      </c>
      <c r="CQ21" s="229">
        <v>1</v>
      </c>
      <c r="CR21" s="307"/>
    </row>
    <row r="22" spans="1:96" ht="12.75">
      <c r="A22" s="238" t="s">
        <v>85</v>
      </c>
      <c r="C22" s="229">
        <v>90</v>
      </c>
      <c r="D22" s="229">
        <v>377</v>
      </c>
      <c r="F22" s="229">
        <v>834</v>
      </c>
      <c r="G22" s="229">
        <v>9</v>
      </c>
      <c r="H22" s="229">
        <v>144</v>
      </c>
      <c r="J22" s="229">
        <v>105</v>
      </c>
      <c r="K22" s="229">
        <v>34</v>
      </c>
      <c r="L22" s="229">
        <v>81</v>
      </c>
      <c r="N22" s="248"/>
      <c r="S22" s="229">
        <v>27</v>
      </c>
      <c r="T22" s="229">
        <v>1</v>
      </c>
      <c r="U22" s="229">
        <v>69</v>
      </c>
      <c r="V22" s="229">
        <v>3</v>
      </c>
      <c r="W22" s="229">
        <v>86</v>
      </c>
      <c r="X22" s="229">
        <v>48</v>
      </c>
      <c r="AH22" s="239"/>
      <c r="AI22" s="239"/>
      <c r="AJ22" s="239"/>
      <c r="AK22" s="239"/>
      <c r="AL22" s="239"/>
      <c r="AM22" s="239"/>
      <c r="AN22" s="239"/>
      <c r="AO22" s="239"/>
      <c r="AP22" s="239"/>
      <c r="AQ22" s="239"/>
      <c r="AR22" s="239"/>
      <c r="AS22" s="239">
        <v>1</v>
      </c>
      <c r="AT22" s="239">
        <v>1</v>
      </c>
      <c r="AU22" s="238">
        <v>54</v>
      </c>
      <c r="AV22" s="239">
        <v>1</v>
      </c>
      <c r="AX22" s="229">
        <v>62</v>
      </c>
      <c r="AY22" s="266">
        <v>224</v>
      </c>
      <c r="AZ22" s="266"/>
      <c r="BA22" s="266">
        <v>416</v>
      </c>
      <c r="BB22" s="266">
        <v>9</v>
      </c>
      <c r="BC22" s="266">
        <v>80</v>
      </c>
      <c r="BD22" s="266"/>
      <c r="BE22" s="266">
        <v>85</v>
      </c>
      <c r="BF22" s="266">
        <v>8</v>
      </c>
      <c r="BG22" s="266">
        <v>47</v>
      </c>
      <c r="BH22" s="266"/>
      <c r="BI22" s="286"/>
      <c r="BJ22" s="266"/>
      <c r="BK22" s="266"/>
      <c r="BL22" s="266"/>
      <c r="BN22" s="229">
        <v>6</v>
      </c>
      <c r="BO22" s="229">
        <v>1</v>
      </c>
      <c r="BP22" s="229">
        <v>64</v>
      </c>
      <c r="BQ22" s="229">
        <v>2</v>
      </c>
      <c r="BR22" s="229">
        <v>33</v>
      </c>
      <c r="BS22" s="266">
        <v>31</v>
      </c>
      <c r="BT22" s="266"/>
      <c r="BU22" s="266"/>
      <c r="BV22" s="266"/>
      <c r="BW22" s="266"/>
      <c r="BX22" s="266"/>
      <c r="BY22" s="266"/>
      <c r="BZ22" s="266"/>
      <c r="CA22" s="266"/>
      <c r="CB22" s="266"/>
      <c r="CC22" s="266"/>
      <c r="CD22" s="266"/>
      <c r="CE22" s="266"/>
      <c r="CF22" s="266"/>
      <c r="CG22" s="266"/>
      <c r="CH22" s="266"/>
      <c r="CI22" s="266"/>
      <c r="CJ22" s="266"/>
      <c r="CK22" s="266"/>
      <c r="CL22" s="266"/>
      <c r="CM22" s="266"/>
      <c r="CN22" s="266"/>
      <c r="CO22" s="266">
        <v>1</v>
      </c>
      <c r="CP22" s="229">
        <v>54</v>
      </c>
      <c r="CQ22" s="229">
        <v>1</v>
      </c>
      <c r="CR22" s="307"/>
    </row>
    <row r="23" spans="1:96" ht="12.75">
      <c r="A23" s="238" t="s">
        <v>86</v>
      </c>
      <c r="C23" s="231">
        <v>1358</v>
      </c>
      <c r="D23" s="231">
        <v>7485</v>
      </c>
      <c r="F23" s="231">
        <v>22300</v>
      </c>
      <c r="G23" s="229">
        <v>146</v>
      </c>
      <c r="H23" s="231">
        <v>5059</v>
      </c>
      <c r="J23" s="231">
        <v>1247</v>
      </c>
      <c r="K23" s="229">
        <v>503</v>
      </c>
      <c r="L23" s="231">
        <v>1069</v>
      </c>
      <c r="M23" s="229">
        <v>1</v>
      </c>
      <c r="N23" s="248">
        <v>7</v>
      </c>
      <c r="P23" s="229">
        <v>1</v>
      </c>
      <c r="R23" s="229">
        <v>191</v>
      </c>
      <c r="S23" s="229">
        <v>141</v>
      </c>
      <c r="T23" s="229">
        <v>40</v>
      </c>
      <c r="U23" s="229">
        <v>1742</v>
      </c>
      <c r="V23" s="229">
        <v>235</v>
      </c>
      <c r="W23" s="229">
        <v>1663</v>
      </c>
      <c r="X23" s="229">
        <v>994</v>
      </c>
      <c r="Y23" s="229">
        <v>5</v>
      </c>
      <c r="Z23" s="229">
        <v>2</v>
      </c>
      <c r="AC23" s="229">
        <v>1</v>
      </c>
      <c r="AD23" s="230">
        <v>1</v>
      </c>
      <c r="AG23" s="230">
        <v>1</v>
      </c>
      <c r="AH23" s="239">
        <v>3</v>
      </c>
      <c r="AI23" s="239">
        <v>3</v>
      </c>
      <c r="AJ23" s="239"/>
      <c r="AK23" s="239"/>
      <c r="AL23" s="239">
        <v>10</v>
      </c>
      <c r="AM23" s="239"/>
      <c r="AN23" s="239">
        <v>2</v>
      </c>
      <c r="AO23" s="239">
        <v>1</v>
      </c>
      <c r="AP23" s="239">
        <v>1</v>
      </c>
      <c r="AQ23" s="240">
        <v>1</v>
      </c>
      <c r="AR23" s="240"/>
      <c r="AS23" s="240">
        <v>1</v>
      </c>
      <c r="AT23" s="240"/>
      <c r="AU23" s="241">
        <v>943</v>
      </c>
      <c r="AV23" s="240">
        <v>26</v>
      </c>
      <c r="AX23" s="231">
        <v>1036</v>
      </c>
      <c r="AY23" s="266">
        <v>4835</v>
      </c>
      <c r="AZ23" s="266"/>
      <c r="BA23" s="266">
        <v>14327</v>
      </c>
      <c r="BB23" s="266">
        <v>25</v>
      </c>
      <c r="BC23" s="266">
        <v>2157</v>
      </c>
      <c r="BD23" s="266"/>
      <c r="BE23" s="266">
        <v>630</v>
      </c>
      <c r="BF23" s="266">
        <v>243</v>
      </c>
      <c r="BG23" s="266">
        <v>405</v>
      </c>
      <c r="BH23" s="266">
        <v>1</v>
      </c>
      <c r="BI23" s="286">
        <v>7</v>
      </c>
      <c r="BJ23" s="266"/>
      <c r="BK23" s="266"/>
      <c r="BL23" s="266"/>
      <c r="BM23" s="229">
        <v>132</v>
      </c>
      <c r="BN23" s="229">
        <v>70</v>
      </c>
      <c r="BO23" s="229">
        <v>28</v>
      </c>
      <c r="BP23" s="229">
        <v>1534</v>
      </c>
      <c r="BQ23" s="229">
        <v>2</v>
      </c>
      <c r="BR23" s="229">
        <v>293</v>
      </c>
      <c r="BS23" s="266">
        <v>893</v>
      </c>
      <c r="BT23" s="266">
        <v>5</v>
      </c>
      <c r="BU23" s="266">
        <v>2</v>
      </c>
      <c r="BV23" s="266"/>
      <c r="BW23" s="266"/>
      <c r="BX23" s="266">
        <v>1</v>
      </c>
      <c r="BY23" s="266"/>
      <c r="BZ23" s="266"/>
      <c r="CA23" s="266"/>
      <c r="CB23" s="266">
        <v>1</v>
      </c>
      <c r="CC23" s="266">
        <v>2</v>
      </c>
      <c r="CD23" s="266">
        <v>3</v>
      </c>
      <c r="CE23" s="266"/>
      <c r="CF23" s="266"/>
      <c r="CG23" s="266">
        <v>7</v>
      </c>
      <c r="CH23" s="266"/>
      <c r="CI23" s="266">
        <v>2</v>
      </c>
      <c r="CJ23" s="266">
        <v>1</v>
      </c>
      <c r="CK23" s="266">
        <v>1</v>
      </c>
      <c r="CL23" s="266">
        <v>1</v>
      </c>
      <c r="CM23" s="266"/>
      <c r="CN23" s="266">
        <v>1</v>
      </c>
      <c r="CO23" s="266"/>
      <c r="CP23" s="229">
        <v>941</v>
      </c>
      <c r="CQ23" s="229">
        <v>25</v>
      </c>
      <c r="CR23" s="307"/>
    </row>
    <row r="24" spans="1:96" ht="12.75">
      <c r="A24" s="238" t="s">
        <v>87</v>
      </c>
      <c r="C24" s="229">
        <v>1591</v>
      </c>
      <c r="D24" s="231">
        <v>6600</v>
      </c>
      <c r="E24" s="229">
        <v>1</v>
      </c>
      <c r="F24" s="231">
        <v>12574</v>
      </c>
      <c r="G24" s="229">
        <v>34</v>
      </c>
      <c r="H24" s="229">
        <v>1371</v>
      </c>
      <c r="J24" s="229">
        <v>519</v>
      </c>
      <c r="K24" s="229">
        <v>208</v>
      </c>
      <c r="L24" s="229">
        <v>1122</v>
      </c>
      <c r="N24" s="248"/>
      <c r="Q24" s="229">
        <v>1</v>
      </c>
      <c r="R24" s="229">
        <v>176</v>
      </c>
      <c r="S24" s="229">
        <v>726</v>
      </c>
      <c r="T24" s="229">
        <v>1</v>
      </c>
      <c r="U24" s="229">
        <v>206</v>
      </c>
      <c r="V24" s="229">
        <v>2</v>
      </c>
      <c r="W24" s="229">
        <v>338</v>
      </c>
      <c r="X24" s="229">
        <v>646</v>
      </c>
      <c r="Z24" s="229">
        <v>2</v>
      </c>
      <c r="AB24" s="229">
        <v>1</v>
      </c>
      <c r="AC24" s="229">
        <v>1</v>
      </c>
      <c r="AD24" s="230">
        <v>2</v>
      </c>
      <c r="AE24" s="230">
        <v>8</v>
      </c>
      <c r="AG24" s="230">
        <v>2</v>
      </c>
      <c r="AH24" s="239">
        <v>1</v>
      </c>
      <c r="AI24" s="239">
        <v>2</v>
      </c>
      <c r="AJ24" s="239"/>
      <c r="AK24" s="239"/>
      <c r="AL24" s="239">
        <v>6</v>
      </c>
      <c r="AM24" s="239">
        <v>2</v>
      </c>
      <c r="AN24" s="239">
        <v>2</v>
      </c>
      <c r="AO24" s="239"/>
      <c r="AP24" s="239">
        <v>2</v>
      </c>
      <c r="AQ24" s="239">
        <v>3</v>
      </c>
      <c r="AR24" s="239">
        <v>2</v>
      </c>
      <c r="AS24" s="239">
        <v>5</v>
      </c>
      <c r="AT24" s="239">
        <v>22</v>
      </c>
      <c r="AU24" s="238">
        <v>96</v>
      </c>
      <c r="AV24" s="239">
        <v>83</v>
      </c>
      <c r="AX24" s="229">
        <v>1204</v>
      </c>
      <c r="AY24" s="266">
        <v>4001</v>
      </c>
      <c r="AZ24" s="266">
        <v>1</v>
      </c>
      <c r="BA24" s="266">
        <v>8067</v>
      </c>
      <c r="BB24" s="266">
        <v>17</v>
      </c>
      <c r="BC24" s="266">
        <v>175</v>
      </c>
      <c r="BD24" s="266"/>
      <c r="BE24" s="266">
        <v>170</v>
      </c>
      <c r="BF24" s="266">
        <v>77</v>
      </c>
      <c r="BG24" s="266">
        <v>215</v>
      </c>
      <c r="BH24" s="266"/>
      <c r="BI24" s="286"/>
      <c r="BJ24" s="266"/>
      <c r="BK24" s="266"/>
      <c r="BL24" s="266">
        <v>1</v>
      </c>
      <c r="BM24" s="229">
        <v>25</v>
      </c>
      <c r="BN24" s="229">
        <v>59</v>
      </c>
      <c r="BO24" s="229">
        <v>1</v>
      </c>
      <c r="BP24" s="229">
        <v>138</v>
      </c>
      <c r="BQ24" s="229">
        <v>2</v>
      </c>
      <c r="BS24" s="266">
        <v>535</v>
      </c>
      <c r="BT24" s="266"/>
      <c r="BU24" s="266">
        <v>1</v>
      </c>
      <c r="BV24" s="266"/>
      <c r="BW24" s="266">
        <v>1</v>
      </c>
      <c r="BX24" s="266">
        <v>1</v>
      </c>
      <c r="BY24" s="266">
        <v>1</v>
      </c>
      <c r="BZ24" s="266">
        <v>7</v>
      </c>
      <c r="CA24" s="266"/>
      <c r="CB24" s="266">
        <v>2</v>
      </c>
      <c r="CC24" s="266">
        <v>1</v>
      </c>
      <c r="CD24" s="266">
        <v>2</v>
      </c>
      <c r="CE24" s="266"/>
      <c r="CF24" s="266"/>
      <c r="CG24" s="266">
        <v>6</v>
      </c>
      <c r="CH24" s="266">
        <v>2</v>
      </c>
      <c r="CI24" s="266">
        <v>2</v>
      </c>
      <c r="CJ24" s="266"/>
      <c r="CK24" s="266">
        <v>1</v>
      </c>
      <c r="CL24" s="266">
        <v>1</v>
      </c>
      <c r="CM24" s="266">
        <v>1</v>
      </c>
      <c r="CN24" s="266">
        <v>2</v>
      </c>
      <c r="CO24" s="266">
        <v>20</v>
      </c>
      <c r="CP24" s="229">
        <v>95</v>
      </c>
      <c r="CQ24" s="229">
        <v>27</v>
      </c>
      <c r="CR24" s="307"/>
    </row>
    <row r="25" spans="1:96" ht="12.75">
      <c r="A25" s="238" t="s">
        <v>88</v>
      </c>
      <c r="C25" s="229">
        <v>209</v>
      </c>
      <c r="D25" s="229">
        <v>1760</v>
      </c>
      <c r="E25" s="229">
        <v>1</v>
      </c>
      <c r="F25" s="231">
        <v>4329</v>
      </c>
      <c r="G25" s="229">
        <v>85</v>
      </c>
      <c r="H25" s="229">
        <v>328</v>
      </c>
      <c r="J25" s="229">
        <v>157</v>
      </c>
      <c r="K25" s="229">
        <v>96</v>
      </c>
      <c r="L25" s="229">
        <v>260</v>
      </c>
      <c r="N25" s="248"/>
      <c r="Q25" s="229">
        <v>1</v>
      </c>
      <c r="R25" s="229">
        <v>31</v>
      </c>
      <c r="S25" s="229">
        <v>114</v>
      </c>
      <c r="T25" s="229">
        <v>26</v>
      </c>
      <c r="U25" s="229">
        <v>310</v>
      </c>
      <c r="V25" s="229">
        <v>4</v>
      </c>
      <c r="W25" s="229">
        <v>58</v>
      </c>
      <c r="X25" s="229">
        <v>219</v>
      </c>
      <c r="Y25" s="229">
        <v>67</v>
      </c>
      <c r="Z25" s="229">
        <v>1</v>
      </c>
      <c r="AE25" s="230">
        <v>2</v>
      </c>
      <c r="AG25" s="230">
        <v>1</v>
      </c>
      <c r="AH25" s="239"/>
      <c r="AI25" s="239">
        <v>1</v>
      </c>
      <c r="AJ25" s="239"/>
      <c r="AK25" s="239"/>
      <c r="AL25" s="239"/>
      <c r="AM25" s="239"/>
      <c r="AN25" s="239"/>
      <c r="AO25" s="239"/>
      <c r="AP25" s="239">
        <v>2</v>
      </c>
      <c r="AQ25" s="239">
        <v>3</v>
      </c>
      <c r="AR25" s="239">
        <v>1</v>
      </c>
      <c r="AS25" s="239">
        <v>17</v>
      </c>
      <c r="AT25" s="239">
        <v>8</v>
      </c>
      <c r="AU25" s="238">
        <v>113</v>
      </c>
      <c r="AV25" s="239">
        <v>156</v>
      </c>
      <c r="AX25" s="229">
        <v>167</v>
      </c>
      <c r="AY25" s="266">
        <v>1246</v>
      </c>
      <c r="AZ25" s="266">
        <v>1</v>
      </c>
      <c r="BA25" s="266">
        <v>2864</v>
      </c>
      <c r="BB25" s="266">
        <v>10</v>
      </c>
      <c r="BC25" s="266">
        <v>41</v>
      </c>
      <c r="BD25" s="266"/>
      <c r="BE25" s="266">
        <v>53</v>
      </c>
      <c r="BF25" s="266">
        <v>12</v>
      </c>
      <c r="BG25" s="266">
        <v>49</v>
      </c>
      <c r="BH25" s="266"/>
      <c r="BI25" s="286"/>
      <c r="BJ25" s="266"/>
      <c r="BK25" s="266"/>
      <c r="BL25" s="266">
        <v>1</v>
      </c>
      <c r="BM25" s="229">
        <v>15</v>
      </c>
      <c r="BN25" s="229">
        <v>77</v>
      </c>
      <c r="BO25" s="229">
        <v>15</v>
      </c>
      <c r="BP25" s="229">
        <v>179</v>
      </c>
      <c r="BQ25" s="229">
        <v>4</v>
      </c>
      <c r="BS25" s="266">
        <v>177</v>
      </c>
      <c r="BT25" s="266">
        <v>49</v>
      </c>
      <c r="BU25" s="266"/>
      <c r="BV25" s="266"/>
      <c r="BW25" s="266"/>
      <c r="BX25" s="266"/>
      <c r="BY25" s="266"/>
      <c r="BZ25" s="266">
        <v>2</v>
      </c>
      <c r="CA25" s="266"/>
      <c r="CB25" s="266">
        <v>1</v>
      </c>
      <c r="CC25" s="266"/>
      <c r="CD25" s="266">
        <v>1</v>
      </c>
      <c r="CE25" s="266"/>
      <c r="CF25" s="266"/>
      <c r="CG25" s="266"/>
      <c r="CH25" s="266"/>
      <c r="CI25" s="266"/>
      <c r="CJ25" s="266"/>
      <c r="CK25" s="266">
        <v>1</v>
      </c>
      <c r="CL25" s="266">
        <v>1</v>
      </c>
      <c r="CM25" s="266">
        <v>1</v>
      </c>
      <c r="CN25" s="266">
        <v>3</v>
      </c>
      <c r="CO25" s="266">
        <v>3</v>
      </c>
      <c r="CP25" s="229">
        <v>112</v>
      </c>
      <c r="CQ25" s="229">
        <v>52</v>
      </c>
      <c r="CR25" s="307"/>
    </row>
    <row r="26" spans="1:96" ht="12.75">
      <c r="A26" s="238" t="s">
        <v>89</v>
      </c>
      <c r="C26" s="229">
        <v>507</v>
      </c>
      <c r="D26" s="231">
        <v>3055</v>
      </c>
      <c r="E26" s="229">
        <v>62</v>
      </c>
      <c r="F26" s="231">
        <v>6997</v>
      </c>
      <c r="G26" s="229">
        <v>45</v>
      </c>
      <c r="H26" s="229">
        <v>659</v>
      </c>
      <c r="J26" s="229">
        <v>321</v>
      </c>
      <c r="K26" s="229">
        <v>89</v>
      </c>
      <c r="L26" s="229">
        <v>515</v>
      </c>
      <c r="N26" s="248">
        <v>1</v>
      </c>
      <c r="O26" s="229">
        <v>908</v>
      </c>
      <c r="R26" s="229">
        <v>75</v>
      </c>
      <c r="S26" s="229">
        <v>101</v>
      </c>
      <c r="T26" s="229">
        <v>15</v>
      </c>
      <c r="U26" s="229">
        <v>412</v>
      </c>
      <c r="V26" s="229">
        <v>15</v>
      </c>
      <c r="W26" s="229">
        <v>29</v>
      </c>
      <c r="X26" s="229">
        <v>252</v>
      </c>
      <c r="Y26" s="229">
        <v>2</v>
      </c>
      <c r="Z26" s="229">
        <v>5</v>
      </c>
      <c r="AA26" s="229">
        <v>1</v>
      </c>
      <c r="AD26" s="230">
        <v>1</v>
      </c>
      <c r="AE26" s="230">
        <v>3</v>
      </c>
      <c r="AG26" s="230">
        <v>47</v>
      </c>
      <c r="AH26" s="239">
        <v>1</v>
      </c>
      <c r="AI26" s="239">
        <v>2</v>
      </c>
      <c r="AJ26" s="239">
        <v>10</v>
      </c>
      <c r="AK26" s="239"/>
      <c r="AL26" s="239">
        <v>20</v>
      </c>
      <c r="AM26" s="239">
        <v>2</v>
      </c>
      <c r="AN26" s="239">
        <v>2</v>
      </c>
      <c r="AO26" s="239"/>
      <c r="AP26" s="239">
        <v>24</v>
      </c>
      <c r="AQ26" s="239">
        <v>19</v>
      </c>
      <c r="AR26" s="239"/>
      <c r="AS26" s="239">
        <v>8</v>
      </c>
      <c r="AT26" s="239">
        <v>6</v>
      </c>
      <c r="AU26" s="238">
        <v>274</v>
      </c>
      <c r="AV26" s="239">
        <v>54</v>
      </c>
      <c r="AX26" s="231">
        <v>391</v>
      </c>
      <c r="AY26" s="266">
        <v>2317</v>
      </c>
      <c r="AZ26" s="266">
        <v>51</v>
      </c>
      <c r="BA26" s="266">
        <v>4803</v>
      </c>
      <c r="BB26" s="266">
        <v>9</v>
      </c>
      <c r="BC26" s="266">
        <v>90</v>
      </c>
      <c r="BD26" s="266"/>
      <c r="BE26" s="266">
        <v>102</v>
      </c>
      <c r="BF26" s="266">
        <v>50</v>
      </c>
      <c r="BG26" s="266">
        <v>181</v>
      </c>
      <c r="BH26" s="266"/>
      <c r="BI26" s="286">
        <v>1</v>
      </c>
      <c r="BJ26" s="266">
        <v>769</v>
      </c>
      <c r="BK26" s="266"/>
      <c r="BL26" s="266"/>
      <c r="BM26" s="229">
        <v>24</v>
      </c>
      <c r="BN26" s="229">
        <v>72</v>
      </c>
      <c r="BO26" s="229">
        <v>4</v>
      </c>
      <c r="BP26" s="229">
        <v>357</v>
      </c>
      <c r="BQ26" s="229">
        <v>1</v>
      </c>
      <c r="BS26" s="266">
        <v>226</v>
      </c>
      <c r="BT26" s="266">
        <v>2</v>
      </c>
      <c r="BU26" s="266">
        <v>4</v>
      </c>
      <c r="BV26" s="266">
        <v>1</v>
      </c>
      <c r="BW26" s="266"/>
      <c r="BX26" s="266"/>
      <c r="BY26" s="266"/>
      <c r="BZ26" s="266"/>
      <c r="CA26" s="266"/>
      <c r="CB26" s="266">
        <v>5</v>
      </c>
      <c r="CC26" s="266"/>
      <c r="CD26" s="266">
        <v>2</v>
      </c>
      <c r="CE26" s="266"/>
      <c r="CF26" s="266"/>
      <c r="CG26" s="266">
        <v>11</v>
      </c>
      <c r="CH26" s="266">
        <v>1</v>
      </c>
      <c r="CI26" s="266">
        <v>2</v>
      </c>
      <c r="CJ26" s="266"/>
      <c r="CK26" s="266">
        <v>21</v>
      </c>
      <c r="CL26" s="266">
        <v>13</v>
      </c>
      <c r="CM26" s="266"/>
      <c r="CN26" s="266">
        <v>7</v>
      </c>
      <c r="CO26" s="266">
        <v>2</v>
      </c>
      <c r="CP26" s="229">
        <v>274</v>
      </c>
      <c r="CQ26" s="229">
        <v>33</v>
      </c>
      <c r="CR26" s="307"/>
    </row>
    <row r="27" spans="1:96" ht="12.75">
      <c r="A27" s="238" t="s">
        <v>90</v>
      </c>
      <c r="C27" s="229">
        <v>369</v>
      </c>
      <c r="D27" s="231">
        <v>3268</v>
      </c>
      <c r="E27" s="229">
        <v>34</v>
      </c>
      <c r="F27" s="231">
        <v>6497</v>
      </c>
      <c r="G27" s="229">
        <v>42</v>
      </c>
      <c r="H27" s="229">
        <v>1834</v>
      </c>
      <c r="J27" s="229">
        <v>1024</v>
      </c>
      <c r="K27" s="229">
        <v>309</v>
      </c>
      <c r="L27" s="229">
        <v>721</v>
      </c>
      <c r="N27" s="248"/>
      <c r="Q27" s="229">
        <v>152</v>
      </c>
      <c r="R27" s="229">
        <v>170</v>
      </c>
      <c r="S27" s="229">
        <v>796</v>
      </c>
      <c r="T27" s="229">
        <v>83</v>
      </c>
      <c r="U27" s="229">
        <v>587</v>
      </c>
      <c r="V27" s="229">
        <v>1</v>
      </c>
      <c r="W27" s="229">
        <v>3</v>
      </c>
      <c r="X27" s="229">
        <v>453</v>
      </c>
      <c r="Z27" s="229">
        <v>3</v>
      </c>
      <c r="AA27" s="229">
        <v>1</v>
      </c>
      <c r="AC27" s="229">
        <v>1</v>
      </c>
      <c r="AD27" s="230">
        <v>4</v>
      </c>
      <c r="AG27" s="230">
        <v>5</v>
      </c>
      <c r="AH27" s="239"/>
      <c r="AI27" s="239">
        <v>1</v>
      </c>
      <c r="AJ27" s="239"/>
      <c r="AK27" s="239"/>
      <c r="AL27" s="239">
        <v>2</v>
      </c>
      <c r="AM27" s="239"/>
      <c r="AN27" s="239"/>
      <c r="AO27" s="239"/>
      <c r="AP27" s="239">
        <v>15</v>
      </c>
      <c r="AQ27" s="239">
        <v>16</v>
      </c>
      <c r="AR27" s="239">
        <v>7</v>
      </c>
      <c r="AS27" s="239"/>
      <c r="AT27" s="239">
        <v>3</v>
      </c>
      <c r="AU27" s="238">
        <v>319</v>
      </c>
      <c r="AV27" s="239">
        <v>108</v>
      </c>
      <c r="AX27" s="229">
        <v>239</v>
      </c>
      <c r="AY27" s="266">
        <v>2048</v>
      </c>
      <c r="AZ27" s="266">
        <v>29</v>
      </c>
      <c r="BA27" s="266">
        <v>3708</v>
      </c>
      <c r="BB27" s="266">
        <v>2</v>
      </c>
      <c r="BC27" s="266">
        <v>995</v>
      </c>
      <c r="BD27" s="266"/>
      <c r="BE27" s="266">
        <v>365</v>
      </c>
      <c r="BF27" s="266">
        <v>64</v>
      </c>
      <c r="BG27" s="266">
        <v>373</v>
      </c>
      <c r="BH27" s="266"/>
      <c r="BI27" s="286"/>
      <c r="BJ27" s="266"/>
      <c r="BK27" s="266"/>
      <c r="BL27" s="266">
        <v>142</v>
      </c>
      <c r="BM27" s="229">
        <v>68</v>
      </c>
      <c r="BN27" s="229">
        <v>451</v>
      </c>
      <c r="BO27" s="229">
        <v>57</v>
      </c>
      <c r="BP27" s="229">
        <v>414</v>
      </c>
      <c r="BQ27" s="229">
        <v>1</v>
      </c>
      <c r="BR27" s="229">
        <v>1</v>
      </c>
      <c r="BS27" s="266">
        <v>388</v>
      </c>
      <c r="BT27" s="266"/>
      <c r="BU27" s="266">
        <v>2</v>
      </c>
      <c r="BV27" s="266"/>
      <c r="BW27" s="266"/>
      <c r="BX27" s="266">
        <v>1</v>
      </c>
      <c r="BY27" s="266">
        <v>4</v>
      </c>
      <c r="BZ27" s="266"/>
      <c r="CA27" s="266"/>
      <c r="CB27" s="266"/>
      <c r="CC27" s="266"/>
      <c r="CD27" s="266">
        <v>1</v>
      </c>
      <c r="CE27" s="266"/>
      <c r="CF27" s="266"/>
      <c r="CG27" s="266">
        <v>1</v>
      </c>
      <c r="CH27" s="266"/>
      <c r="CI27" s="266"/>
      <c r="CJ27" s="266"/>
      <c r="CK27" s="266">
        <v>10</v>
      </c>
      <c r="CL27" s="266">
        <v>16</v>
      </c>
      <c r="CM27" s="266">
        <v>7</v>
      </c>
      <c r="CN27" s="266"/>
      <c r="CO27" s="266">
        <v>3</v>
      </c>
      <c r="CP27" s="229">
        <v>318</v>
      </c>
      <c r="CQ27" s="229">
        <v>53</v>
      </c>
      <c r="CR27" s="307"/>
    </row>
    <row r="28" spans="1:96" ht="12.75">
      <c r="A28" s="238" t="s">
        <v>91</v>
      </c>
      <c r="C28" s="229">
        <v>557</v>
      </c>
      <c r="D28" s="231">
        <v>3595</v>
      </c>
      <c r="F28" s="231">
        <v>10462</v>
      </c>
      <c r="G28" s="229">
        <v>50</v>
      </c>
      <c r="H28" s="231">
        <v>3124</v>
      </c>
      <c r="J28" s="231">
        <v>888</v>
      </c>
      <c r="K28" s="229">
        <v>97</v>
      </c>
      <c r="L28" s="229">
        <v>994</v>
      </c>
      <c r="N28" s="248">
        <v>1</v>
      </c>
      <c r="O28" s="229">
        <v>1</v>
      </c>
      <c r="R28" s="229">
        <v>262</v>
      </c>
      <c r="S28" s="229">
        <v>920</v>
      </c>
      <c r="T28" s="229">
        <v>46</v>
      </c>
      <c r="U28" s="229">
        <v>394</v>
      </c>
      <c r="V28" s="229">
        <v>2</v>
      </c>
      <c r="W28" s="229">
        <v>226</v>
      </c>
      <c r="X28" s="229">
        <v>482</v>
      </c>
      <c r="Y28" s="229">
        <v>1</v>
      </c>
      <c r="Z28" s="229">
        <v>4</v>
      </c>
      <c r="AA28" s="229">
        <v>1</v>
      </c>
      <c r="AC28" s="229">
        <v>1</v>
      </c>
      <c r="AD28" s="230">
        <v>2</v>
      </c>
      <c r="AE28" s="230">
        <v>3</v>
      </c>
      <c r="AG28" s="230">
        <v>2</v>
      </c>
      <c r="AH28" s="239"/>
      <c r="AI28" s="239">
        <v>2</v>
      </c>
      <c r="AJ28" s="239"/>
      <c r="AK28" s="239"/>
      <c r="AL28" s="239"/>
      <c r="AM28" s="239">
        <v>1</v>
      </c>
      <c r="AN28" s="239">
        <v>6</v>
      </c>
      <c r="AO28" s="239"/>
      <c r="AP28" s="239">
        <v>4</v>
      </c>
      <c r="AQ28" s="239">
        <v>40</v>
      </c>
      <c r="AR28" s="239"/>
      <c r="AS28" s="239">
        <v>1</v>
      </c>
      <c r="AT28" s="239">
        <v>11</v>
      </c>
      <c r="AU28" s="238">
        <v>343</v>
      </c>
      <c r="AV28" s="239">
        <v>2</v>
      </c>
      <c r="AX28" s="231">
        <v>419</v>
      </c>
      <c r="AY28" s="266">
        <v>2135</v>
      </c>
      <c r="AZ28" s="266"/>
      <c r="BA28" s="266">
        <v>5645</v>
      </c>
      <c r="BB28" s="266">
        <v>11</v>
      </c>
      <c r="BC28" s="266">
        <v>1508</v>
      </c>
      <c r="BD28" s="266"/>
      <c r="BE28" s="266">
        <v>384</v>
      </c>
      <c r="BF28" s="266">
        <v>26</v>
      </c>
      <c r="BG28" s="266">
        <v>338</v>
      </c>
      <c r="BH28" s="266"/>
      <c r="BI28" s="286">
        <v>1</v>
      </c>
      <c r="BJ28" s="266">
        <v>1</v>
      </c>
      <c r="BK28" s="266"/>
      <c r="BL28" s="266"/>
      <c r="BM28" s="229">
        <v>66</v>
      </c>
      <c r="BN28" s="229">
        <v>322</v>
      </c>
      <c r="BO28" s="229">
        <v>35</v>
      </c>
      <c r="BP28" s="229">
        <v>344</v>
      </c>
      <c r="BQ28" s="229">
        <v>1</v>
      </c>
      <c r="BS28" s="266">
        <v>439</v>
      </c>
      <c r="BT28" s="266">
        <v>1</v>
      </c>
      <c r="BU28" s="266">
        <v>2</v>
      </c>
      <c r="BV28" s="266">
        <v>1</v>
      </c>
      <c r="BW28" s="266"/>
      <c r="BX28" s="266"/>
      <c r="BY28" s="266">
        <v>2</v>
      </c>
      <c r="BZ28" s="266">
        <v>2</v>
      </c>
      <c r="CA28" s="266"/>
      <c r="CB28" s="266">
        <v>2</v>
      </c>
      <c r="CC28" s="266"/>
      <c r="CD28" s="266">
        <v>2</v>
      </c>
      <c r="CE28" s="266"/>
      <c r="CF28" s="266"/>
      <c r="CG28" s="266"/>
      <c r="CH28" s="266"/>
      <c r="CI28" s="266">
        <v>5</v>
      </c>
      <c r="CJ28" s="266"/>
      <c r="CK28" s="266">
        <v>2</v>
      </c>
      <c r="CL28" s="266">
        <v>34</v>
      </c>
      <c r="CM28" s="266"/>
      <c r="CN28" s="266">
        <v>1</v>
      </c>
      <c r="CO28" s="266">
        <v>5</v>
      </c>
      <c r="CP28" s="229">
        <v>319</v>
      </c>
      <c r="CQ28" s="229">
        <v>2</v>
      </c>
      <c r="CR28" s="307"/>
    </row>
    <row r="29" spans="1:96" ht="12.75">
      <c r="A29" s="238" t="s">
        <v>92</v>
      </c>
      <c r="C29" s="229">
        <v>470</v>
      </c>
      <c r="D29" s="231">
        <v>2976</v>
      </c>
      <c r="E29" s="229">
        <v>1</v>
      </c>
      <c r="F29" s="231">
        <v>7630</v>
      </c>
      <c r="G29" s="229">
        <v>60</v>
      </c>
      <c r="H29" s="229">
        <v>1769</v>
      </c>
      <c r="J29" s="229">
        <v>521</v>
      </c>
      <c r="K29" s="229">
        <v>209</v>
      </c>
      <c r="L29" s="229">
        <v>1263</v>
      </c>
      <c r="N29" s="248"/>
      <c r="R29" s="229">
        <v>367</v>
      </c>
      <c r="S29" s="229">
        <v>274</v>
      </c>
      <c r="T29" s="229">
        <v>106</v>
      </c>
      <c r="U29" s="229">
        <v>660</v>
      </c>
      <c r="W29" s="229">
        <v>601</v>
      </c>
      <c r="X29" s="229">
        <v>297</v>
      </c>
      <c r="Z29" s="229">
        <v>2</v>
      </c>
      <c r="AA29" s="229">
        <v>1</v>
      </c>
      <c r="AC29" s="229">
        <v>7</v>
      </c>
      <c r="AH29" s="239"/>
      <c r="AI29" s="239"/>
      <c r="AJ29" s="239"/>
      <c r="AK29" s="239"/>
      <c r="AL29" s="239"/>
      <c r="AM29" s="239"/>
      <c r="AN29" s="239">
        <v>4</v>
      </c>
      <c r="AO29" s="239"/>
      <c r="AP29" s="239">
        <v>2</v>
      </c>
      <c r="AQ29" s="239">
        <v>28</v>
      </c>
      <c r="AR29" s="239"/>
      <c r="AS29" s="239">
        <v>23</v>
      </c>
      <c r="AT29" s="239">
        <v>35</v>
      </c>
      <c r="AU29" s="238">
        <v>340</v>
      </c>
      <c r="AV29" s="239">
        <v>264</v>
      </c>
      <c r="AX29" s="229">
        <v>270</v>
      </c>
      <c r="AY29" s="266">
        <v>1377</v>
      </c>
      <c r="AZ29" s="266">
        <v>1</v>
      </c>
      <c r="BA29" s="266">
        <v>3293</v>
      </c>
      <c r="BB29" s="266">
        <v>23</v>
      </c>
      <c r="BC29" s="266">
        <v>338</v>
      </c>
      <c r="BD29" s="266"/>
      <c r="BE29" s="266">
        <v>144</v>
      </c>
      <c r="BF29" s="266">
        <v>40</v>
      </c>
      <c r="BG29" s="266">
        <v>593</v>
      </c>
      <c r="BH29" s="266"/>
      <c r="BI29" s="286"/>
      <c r="BJ29" s="266"/>
      <c r="BK29" s="266"/>
      <c r="BL29" s="266"/>
      <c r="BM29" s="229">
        <v>152</v>
      </c>
      <c r="BN29" s="229">
        <v>151</v>
      </c>
      <c r="BO29" s="229">
        <v>77</v>
      </c>
      <c r="BP29" s="229">
        <v>452</v>
      </c>
      <c r="BR29" s="229">
        <v>119</v>
      </c>
      <c r="BS29" s="266">
        <v>204</v>
      </c>
      <c r="BT29" s="266"/>
      <c r="BU29" s="266"/>
      <c r="BV29" s="266"/>
      <c r="BW29" s="266"/>
      <c r="BX29" s="266">
        <v>3</v>
      </c>
      <c r="BY29" s="266"/>
      <c r="BZ29" s="266"/>
      <c r="CA29" s="266"/>
      <c r="CB29" s="266"/>
      <c r="CC29" s="266"/>
      <c r="CD29" s="266"/>
      <c r="CE29" s="266"/>
      <c r="CF29" s="266"/>
      <c r="CG29" s="266"/>
      <c r="CH29" s="266"/>
      <c r="CI29" s="266">
        <v>4</v>
      </c>
      <c r="CJ29" s="266"/>
      <c r="CK29" s="266"/>
      <c r="CL29" s="266">
        <v>16</v>
      </c>
      <c r="CM29" s="266"/>
      <c r="CN29" s="266">
        <v>21</v>
      </c>
      <c r="CO29" s="266">
        <v>23</v>
      </c>
      <c r="CP29" s="229">
        <v>337</v>
      </c>
      <c r="CQ29" s="229">
        <v>109</v>
      </c>
      <c r="CR29" s="307"/>
    </row>
    <row r="30" spans="1:96" ht="12.75">
      <c r="A30" s="238" t="s">
        <v>93</v>
      </c>
      <c r="B30" s="229">
        <v>9</v>
      </c>
      <c r="C30" s="231">
        <v>2279</v>
      </c>
      <c r="D30" s="231">
        <v>6670</v>
      </c>
      <c r="E30" s="229">
        <v>3</v>
      </c>
      <c r="F30" s="231">
        <v>16542</v>
      </c>
      <c r="G30" s="229">
        <v>108</v>
      </c>
      <c r="H30" s="229">
        <v>4100</v>
      </c>
      <c r="J30" s="229">
        <v>1766</v>
      </c>
      <c r="K30" s="229">
        <v>451</v>
      </c>
      <c r="L30" s="231">
        <v>1073</v>
      </c>
      <c r="N30" s="248"/>
      <c r="Q30" s="229">
        <v>1</v>
      </c>
      <c r="R30" s="229">
        <v>213</v>
      </c>
      <c r="S30" s="229">
        <v>338</v>
      </c>
      <c r="T30" s="229">
        <v>23</v>
      </c>
      <c r="U30" s="229">
        <v>640</v>
      </c>
      <c r="V30" s="229">
        <v>1</v>
      </c>
      <c r="W30" s="229">
        <v>833</v>
      </c>
      <c r="X30" s="229">
        <v>376</v>
      </c>
      <c r="Y30" s="229">
        <v>3</v>
      </c>
      <c r="Z30" s="229">
        <v>2</v>
      </c>
      <c r="AB30" s="229">
        <v>1</v>
      </c>
      <c r="AC30" s="229">
        <v>1</v>
      </c>
      <c r="AD30" s="230">
        <v>6</v>
      </c>
      <c r="AE30" s="230">
        <v>5</v>
      </c>
      <c r="AG30" s="230">
        <v>1</v>
      </c>
      <c r="AH30" s="239"/>
      <c r="AI30" s="239">
        <v>1</v>
      </c>
      <c r="AJ30" s="239"/>
      <c r="AK30" s="239"/>
      <c r="AL30" s="239">
        <v>2</v>
      </c>
      <c r="AM30" s="239"/>
      <c r="AN30" s="239"/>
      <c r="AO30" s="239"/>
      <c r="AP30" s="239">
        <v>3</v>
      </c>
      <c r="AQ30" s="239">
        <v>8</v>
      </c>
      <c r="AR30" s="239"/>
      <c r="AS30" s="239"/>
      <c r="AT30" s="239"/>
      <c r="AU30" s="238">
        <v>544</v>
      </c>
      <c r="AV30" s="239">
        <v>16</v>
      </c>
      <c r="AW30" s="229">
        <v>1</v>
      </c>
      <c r="AX30" s="231">
        <v>1784</v>
      </c>
      <c r="AY30" s="266">
        <v>4673</v>
      </c>
      <c r="AZ30" s="266">
        <v>2</v>
      </c>
      <c r="BA30" s="266">
        <v>11475</v>
      </c>
      <c r="BB30" s="266">
        <v>33</v>
      </c>
      <c r="BC30" s="266">
        <v>2100</v>
      </c>
      <c r="BD30" s="266"/>
      <c r="BE30" s="266">
        <v>1233</v>
      </c>
      <c r="BF30" s="266">
        <v>124</v>
      </c>
      <c r="BG30" s="266">
        <v>157</v>
      </c>
      <c r="BH30" s="266"/>
      <c r="BI30" s="286"/>
      <c r="BJ30" s="266"/>
      <c r="BK30" s="266"/>
      <c r="BL30" s="266">
        <v>1</v>
      </c>
      <c r="BM30" s="229">
        <v>71</v>
      </c>
      <c r="BN30" s="229">
        <v>122</v>
      </c>
      <c r="BO30" s="229">
        <v>11</v>
      </c>
      <c r="BP30" s="229">
        <v>605</v>
      </c>
      <c r="BQ30" s="229">
        <v>1</v>
      </c>
      <c r="BR30" s="229">
        <v>213</v>
      </c>
      <c r="BS30" s="266">
        <v>291</v>
      </c>
      <c r="BT30" s="266">
        <v>2</v>
      </c>
      <c r="BU30" s="266">
        <v>2</v>
      </c>
      <c r="BV30" s="266"/>
      <c r="BW30" s="266"/>
      <c r="BX30" s="266"/>
      <c r="BY30" s="266">
        <v>6</v>
      </c>
      <c r="BZ30" s="266">
        <v>3</v>
      </c>
      <c r="CA30" s="266"/>
      <c r="CB30" s="266">
        <v>1</v>
      </c>
      <c r="CC30" s="266"/>
      <c r="CD30" s="266">
        <v>1</v>
      </c>
      <c r="CE30" s="266"/>
      <c r="CF30" s="266"/>
      <c r="CG30" s="266"/>
      <c r="CH30" s="266"/>
      <c r="CI30" s="266"/>
      <c r="CJ30" s="266"/>
      <c r="CK30" s="266">
        <v>1</v>
      </c>
      <c r="CL30" s="266">
        <v>7</v>
      </c>
      <c r="CM30" s="266"/>
      <c r="CN30" s="266"/>
      <c r="CO30" s="266"/>
      <c r="CP30" s="229">
        <v>544</v>
      </c>
      <c r="CQ30" s="229">
        <v>16</v>
      </c>
      <c r="CR30" s="307"/>
    </row>
    <row r="31" spans="1:96" ht="12.75">
      <c r="A31" s="238" t="s">
        <v>94</v>
      </c>
      <c r="C31" s="229">
        <v>199</v>
      </c>
      <c r="D31" s="229">
        <v>962</v>
      </c>
      <c r="F31" s="231">
        <v>4365</v>
      </c>
      <c r="G31" s="229">
        <v>1</v>
      </c>
      <c r="H31" s="229">
        <v>811</v>
      </c>
      <c r="J31" s="229">
        <v>222</v>
      </c>
      <c r="K31" s="229">
        <v>8</v>
      </c>
      <c r="L31" s="229">
        <v>664</v>
      </c>
      <c r="N31" s="248"/>
      <c r="R31" s="229">
        <v>86</v>
      </c>
      <c r="S31" s="229">
        <v>31</v>
      </c>
      <c r="T31" s="229">
        <v>12</v>
      </c>
      <c r="U31" s="229">
        <v>65</v>
      </c>
      <c r="W31" s="229">
        <v>1</v>
      </c>
      <c r="X31" s="229">
        <v>414</v>
      </c>
      <c r="Y31" s="229">
        <v>3</v>
      </c>
      <c r="AE31" s="230">
        <v>4</v>
      </c>
      <c r="AG31" s="230">
        <v>1</v>
      </c>
      <c r="AH31" s="239">
        <v>1</v>
      </c>
      <c r="AI31" s="239">
        <v>2</v>
      </c>
      <c r="AJ31" s="239"/>
      <c r="AK31" s="239"/>
      <c r="AL31" s="239">
        <v>1</v>
      </c>
      <c r="AM31" s="239"/>
      <c r="AN31" s="239">
        <v>1</v>
      </c>
      <c r="AO31" s="239"/>
      <c r="AP31" s="239"/>
      <c r="AQ31" s="239">
        <v>1</v>
      </c>
      <c r="AR31" s="239"/>
      <c r="AS31" s="239"/>
      <c r="AT31" s="239">
        <v>3</v>
      </c>
      <c r="AU31" s="238">
        <v>6</v>
      </c>
      <c r="AV31" s="239">
        <v>1</v>
      </c>
      <c r="AX31" s="229">
        <v>159</v>
      </c>
      <c r="AY31" s="266">
        <v>590</v>
      </c>
      <c r="AZ31" s="266"/>
      <c r="BA31" s="266">
        <v>2406</v>
      </c>
      <c r="BB31" s="266"/>
      <c r="BC31" s="266">
        <v>239</v>
      </c>
      <c r="BD31" s="266"/>
      <c r="BE31" s="266">
        <v>55</v>
      </c>
      <c r="BF31" s="266">
        <v>3</v>
      </c>
      <c r="BG31" s="266">
        <v>307</v>
      </c>
      <c r="BH31" s="266"/>
      <c r="BI31" s="286"/>
      <c r="BJ31" s="266"/>
      <c r="BK31" s="266"/>
      <c r="BL31" s="266"/>
      <c r="BM31" s="229">
        <v>50</v>
      </c>
      <c r="BN31" s="229">
        <v>25</v>
      </c>
      <c r="BO31" s="229">
        <v>7</v>
      </c>
      <c r="BP31" s="229">
        <v>51</v>
      </c>
      <c r="BR31" s="229">
        <v>1</v>
      </c>
      <c r="BS31" s="266">
        <v>339</v>
      </c>
      <c r="BT31" s="266">
        <v>3</v>
      </c>
      <c r="BU31" s="266"/>
      <c r="BV31" s="266"/>
      <c r="BW31" s="266"/>
      <c r="BX31" s="266"/>
      <c r="BY31" s="266"/>
      <c r="BZ31" s="266">
        <v>4</v>
      </c>
      <c r="CA31" s="266"/>
      <c r="CB31" s="266">
        <v>1</v>
      </c>
      <c r="CC31" s="266">
        <v>1</v>
      </c>
      <c r="CD31" s="266">
        <v>2</v>
      </c>
      <c r="CE31" s="266"/>
      <c r="CF31" s="266"/>
      <c r="CG31" s="266">
        <v>1</v>
      </c>
      <c r="CH31" s="266"/>
      <c r="CI31" s="266">
        <v>1</v>
      </c>
      <c r="CJ31" s="266"/>
      <c r="CK31" s="266"/>
      <c r="CL31" s="266"/>
      <c r="CM31" s="266"/>
      <c r="CN31" s="266"/>
      <c r="CO31" s="266">
        <v>3</v>
      </c>
      <c r="CP31" s="229">
        <v>6</v>
      </c>
      <c r="CQ31" s="229">
        <v>1</v>
      </c>
      <c r="CR31" s="307"/>
    </row>
    <row r="32" spans="1:96" ht="12.75">
      <c r="A32" s="238" t="s">
        <v>95</v>
      </c>
      <c r="B32" s="229">
        <v>3</v>
      </c>
      <c r="C32" s="231">
        <v>1691</v>
      </c>
      <c r="D32" s="231">
        <v>12221</v>
      </c>
      <c r="E32" s="229">
        <v>5</v>
      </c>
      <c r="F32" s="231">
        <v>31370</v>
      </c>
      <c r="G32" s="229">
        <v>41</v>
      </c>
      <c r="H32" s="231">
        <v>4771</v>
      </c>
      <c r="I32" s="229">
        <v>1</v>
      </c>
      <c r="J32" s="231">
        <v>2401</v>
      </c>
      <c r="K32" s="229">
        <v>746</v>
      </c>
      <c r="L32" s="231">
        <v>1704</v>
      </c>
      <c r="M32" s="229">
        <v>53</v>
      </c>
      <c r="N32" s="248">
        <v>2</v>
      </c>
      <c r="R32" s="229">
        <v>571</v>
      </c>
      <c r="S32" s="229">
        <v>298</v>
      </c>
      <c r="T32" s="229">
        <v>151</v>
      </c>
      <c r="U32" s="229">
        <v>2001</v>
      </c>
      <c r="V32" s="229">
        <v>9</v>
      </c>
      <c r="W32" s="231">
        <v>1253</v>
      </c>
      <c r="X32" s="229">
        <v>1111</v>
      </c>
      <c r="Y32" s="229">
        <v>5</v>
      </c>
      <c r="Z32" s="229">
        <v>5</v>
      </c>
      <c r="AA32" s="229">
        <v>10</v>
      </c>
      <c r="AC32" s="229">
        <v>13</v>
      </c>
      <c r="AD32" s="230">
        <v>2</v>
      </c>
      <c r="AE32" s="230">
        <v>1</v>
      </c>
      <c r="AF32" s="230">
        <v>1</v>
      </c>
      <c r="AG32" s="230">
        <v>1</v>
      </c>
      <c r="AH32" s="239">
        <v>2</v>
      </c>
      <c r="AI32" s="239">
        <v>6</v>
      </c>
      <c r="AJ32" s="239"/>
      <c r="AK32" s="239"/>
      <c r="AL32" s="239">
        <v>7</v>
      </c>
      <c r="AM32" s="239"/>
      <c r="AN32" s="239"/>
      <c r="AO32" s="239"/>
      <c r="AP32" s="239">
        <v>10</v>
      </c>
      <c r="AQ32" s="240">
        <v>39</v>
      </c>
      <c r="AR32" s="240"/>
      <c r="AS32" s="240">
        <v>3</v>
      </c>
      <c r="AT32" s="240">
        <v>3</v>
      </c>
      <c r="AU32" s="241">
        <v>1739</v>
      </c>
      <c r="AV32" s="240">
        <v>39</v>
      </c>
      <c r="AW32" s="229">
        <v>1</v>
      </c>
      <c r="AX32" s="231">
        <v>1280</v>
      </c>
      <c r="AY32" s="266">
        <v>7736</v>
      </c>
      <c r="AZ32" s="266">
        <v>1</v>
      </c>
      <c r="BA32" s="266">
        <v>19497</v>
      </c>
      <c r="BB32" s="266">
        <v>17</v>
      </c>
      <c r="BC32" s="266">
        <v>1532</v>
      </c>
      <c r="BD32" s="266">
        <v>1</v>
      </c>
      <c r="BE32" s="266">
        <v>983</v>
      </c>
      <c r="BF32" s="266">
        <v>241</v>
      </c>
      <c r="BG32" s="266">
        <v>375</v>
      </c>
      <c r="BH32" s="266">
        <v>53</v>
      </c>
      <c r="BI32" s="286">
        <v>1</v>
      </c>
      <c r="BJ32" s="266"/>
      <c r="BK32" s="266"/>
      <c r="BL32" s="266"/>
      <c r="BM32" s="229">
        <v>108</v>
      </c>
      <c r="BN32" s="229">
        <v>160</v>
      </c>
      <c r="BO32" s="229">
        <v>84</v>
      </c>
      <c r="BP32" s="229">
        <v>1833</v>
      </c>
      <c r="BQ32" s="229">
        <v>2</v>
      </c>
      <c r="BR32" s="229">
        <v>91</v>
      </c>
      <c r="BS32" s="266">
        <v>802</v>
      </c>
      <c r="BT32" s="266">
        <v>4</v>
      </c>
      <c r="BU32" s="266">
        <v>2</v>
      </c>
      <c r="BV32" s="266">
        <v>2</v>
      </c>
      <c r="BW32" s="266"/>
      <c r="BX32" s="266">
        <v>12</v>
      </c>
      <c r="BY32" s="266">
        <v>2</v>
      </c>
      <c r="BZ32" s="266">
        <v>1</v>
      </c>
      <c r="CA32" s="266"/>
      <c r="CB32" s="266">
        <v>1</v>
      </c>
      <c r="CC32" s="266">
        <v>2</v>
      </c>
      <c r="CD32" s="266">
        <v>6</v>
      </c>
      <c r="CE32" s="266"/>
      <c r="CF32" s="266"/>
      <c r="CG32" s="266">
        <v>5</v>
      </c>
      <c r="CH32" s="266"/>
      <c r="CI32" s="266"/>
      <c r="CJ32" s="266"/>
      <c r="CK32" s="266"/>
      <c r="CL32" s="266">
        <v>17</v>
      </c>
      <c r="CM32" s="266"/>
      <c r="CN32" s="266">
        <v>1</v>
      </c>
      <c r="CO32" s="266">
        <v>3</v>
      </c>
      <c r="CP32" s="229">
        <v>1735</v>
      </c>
      <c r="CQ32" s="229">
        <v>35</v>
      </c>
      <c r="CR32" s="307"/>
    </row>
    <row r="33" spans="1:96" ht="12.75">
      <c r="A33" s="238" t="s">
        <v>96</v>
      </c>
      <c r="B33" s="229">
        <v>31</v>
      </c>
      <c r="C33" s="229">
        <v>6</v>
      </c>
      <c r="D33" s="229">
        <v>7</v>
      </c>
      <c r="E33" s="229">
        <v>1</v>
      </c>
      <c r="F33" s="229">
        <v>12</v>
      </c>
      <c r="H33" s="229">
        <v>6</v>
      </c>
      <c r="J33" s="229">
        <v>24</v>
      </c>
      <c r="L33" s="229">
        <v>38</v>
      </c>
      <c r="N33" s="248"/>
      <c r="R33" s="229">
        <v>3</v>
      </c>
      <c r="S33" s="229">
        <v>28</v>
      </c>
      <c r="U33" s="229">
        <v>659</v>
      </c>
      <c r="V33" s="229">
        <v>3</v>
      </c>
      <c r="X33" s="229">
        <v>20</v>
      </c>
      <c r="AH33" s="239"/>
      <c r="AI33" s="239"/>
      <c r="AJ33" s="239"/>
      <c r="AK33" s="239"/>
      <c r="AL33" s="239"/>
      <c r="AM33" s="239"/>
      <c r="AN33" s="239"/>
      <c r="AO33" s="239"/>
      <c r="AP33" s="239"/>
      <c r="AQ33" s="239"/>
      <c r="AR33" s="239"/>
      <c r="AS33" s="239"/>
      <c r="AT33" s="239"/>
      <c r="AU33" s="238"/>
      <c r="AV33" s="239"/>
      <c r="AW33" s="229">
        <v>12</v>
      </c>
      <c r="AX33" s="229">
        <v>6</v>
      </c>
      <c r="AY33" s="266">
        <v>6</v>
      </c>
      <c r="AZ33" s="266">
        <v>1</v>
      </c>
      <c r="BA33" s="266">
        <v>11</v>
      </c>
      <c r="BB33" s="266"/>
      <c r="BC33" s="266">
        <v>3</v>
      </c>
      <c r="BD33" s="266"/>
      <c r="BE33" s="266">
        <v>11</v>
      </c>
      <c r="BF33" s="266"/>
      <c r="BG33" s="266">
        <v>38</v>
      </c>
      <c r="BH33" s="266"/>
      <c r="BI33" s="286"/>
      <c r="BJ33" s="266"/>
      <c r="BK33" s="266"/>
      <c r="BL33" s="266"/>
      <c r="BM33" s="229">
        <v>2</v>
      </c>
      <c r="BN33" s="229">
        <v>28</v>
      </c>
      <c r="BP33" s="229">
        <v>19</v>
      </c>
      <c r="BQ33" s="229">
        <v>3</v>
      </c>
      <c r="BS33" s="266">
        <v>19</v>
      </c>
      <c r="BT33" s="266"/>
      <c r="BU33" s="266"/>
      <c r="BV33" s="266"/>
      <c r="BW33" s="266"/>
      <c r="BX33" s="266"/>
      <c r="BY33" s="266"/>
      <c r="BZ33" s="266"/>
      <c r="CA33" s="266"/>
      <c r="CB33" s="266"/>
      <c r="CC33" s="266"/>
      <c r="CD33" s="266"/>
      <c r="CE33" s="266"/>
      <c r="CF33" s="266"/>
      <c r="CG33" s="266"/>
      <c r="CH33" s="266"/>
      <c r="CI33" s="266"/>
      <c r="CJ33" s="266"/>
      <c r="CK33" s="266"/>
      <c r="CL33" s="266"/>
      <c r="CM33" s="266"/>
      <c r="CN33" s="266"/>
      <c r="CO33" s="266"/>
      <c r="CR33" s="307"/>
    </row>
    <row r="34" spans="1:96" ht="12.75">
      <c r="A34" s="238" t="s">
        <v>97</v>
      </c>
      <c r="B34" s="229">
        <v>89</v>
      </c>
      <c r="C34" s="231">
        <v>21118</v>
      </c>
      <c r="D34" s="231">
        <v>13259</v>
      </c>
      <c r="E34" s="229">
        <v>1</v>
      </c>
      <c r="F34" s="231">
        <v>24870</v>
      </c>
      <c r="G34" s="229">
        <v>288</v>
      </c>
      <c r="H34" s="231">
        <v>9751</v>
      </c>
      <c r="I34" s="229">
        <v>7</v>
      </c>
      <c r="J34" s="231">
        <v>6865</v>
      </c>
      <c r="K34" s="229">
        <v>492</v>
      </c>
      <c r="L34" s="229">
        <v>1400</v>
      </c>
      <c r="N34" s="248"/>
      <c r="O34" s="229">
        <v>1</v>
      </c>
      <c r="P34" s="229">
        <v>9</v>
      </c>
      <c r="R34" s="229">
        <v>643</v>
      </c>
      <c r="S34" s="229">
        <v>4719</v>
      </c>
      <c r="T34" s="229">
        <v>36</v>
      </c>
      <c r="U34" s="229">
        <v>1985</v>
      </c>
      <c r="V34" s="229">
        <v>1</v>
      </c>
      <c r="W34" s="229">
        <v>664</v>
      </c>
      <c r="X34" s="229">
        <v>864</v>
      </c>
      <c r="Y34" s="229">
        <v>3</v>
      </c>
      <c r="Z34" s="229">
        <v>4</v>
      </c>
      <c r="AA34" s="229">
        <v>2</v>
      </c>
      <c r="AC34" s="229">
        <v>30</v>
      </c>
      <c r="AD34" s="230">
        <v>9</v>
      </c>
      <c r="AE34" s="230">
        <v>9</v>
      </c>
      <c r="AG34" s="230">
        <v>73</v>
      </c>
      <c r="AH34" s="239">
        <v>31</v>
      </c>
      <c r="AI34" s="239"/>
      <c r="AJ34" s="239"/>
      <c r="AK34" s="239"/>
      <c r="AL34" s="239">
        <v>68</v>
      </c>
      <c r="AM34" s="239">
        <v>1</v>
      </c>
      <c r="AN34" s="239">
        <v>16</v>
      </c>
      <c r="AO34" s="239"/>
      <c r="AP34" s="239">
        <v>6</v>
      </c>
      <c r="AQ34" s="239">
        <v>7</v>
      </c>
      <c r="AR34" s="239">
        <v>2</v>
      </c>
      <c r="AS34" s="239"/>
      <c r="AT34" s="239"/>
      <c r="AU34" s="238">
        <v>1074</v>
      </c>
      <c r="AV34" s="239">
        <v>29</v>
      </c>
      <c r="AW34" s="229">
        <v>14</v>
      </c>
      <c r="AX34" s="231">
        <v>14898</v>
      </c>
      <c r="AY34" s="266">
        <v>8693</v>
      </c>
      <c r="AZ34" s="266"/>
      <c r="BA34" s="266">
        <v>17054</v>
      </c>
      <c r="BB34" s="266">
        <v>105</v>
      </c>
      <c r="BC34" s="266">
        <v>6475</v>
      </c>
      <c r="BD34" s="266">
        <v>7</v>
      </c>
      <c r="BE34" s="266">
        <v>5894</v>
      </c>
      <c r="BF34" s="266">
        <v>130</v>
      </c>
      <c r="BG34" s="266">
        <v>166</v>
      </c>
      <c r="BH34" s="266"/>
      <c r="BI34" s="286"/>
      <c r="BJ34" s="266">
        <v>1</v>
      </c>
      <c r="BK34" s="266">
        <v>8</v>
      </c>
      <c r="BL34" s="266"/>
      <c r="BM34" s="229">
        <v>395</v>
      </c>
      <c r="BN34" s="229">
        <v>3421</v>
      </c>
      <c r="BO34" s="229">
        <v>19</v>
      </c>
      <c r="BP34" s="229">
        <v>1836</v>
      </c>
      <c r="BQ34" s="229">
        <v>1</v>
      </c>
      <c r="BS34" s="266">
        <v>715</v>
      </c>
      <c r="BT34" s="266">
        <v>2</v>
      </c>
      <c r="BU34" s="266">
        <v>2</v>
      </c>
      <c r="BV34" s="266"/>
      <c r="BW34" s="266"/>
      <c r="BX34" s="266">
        <v>21</v>
      </c>
      <c r="BY34" s="266">
        <v>6</v>
      </c>
      <c r="BZ34" s="266">
        <v>8</v>
      </c>
      <c r="CA34" s="266"/>
      <c r="CB34" s="266">
        <v>47</v>
      </c>
      <c r="CC34" s="266">
        <v>1</v>
      </c>
      <c r="CD34" s="266"/>
      <c r="CE34" s="266"/>
      <c r="CF34" s="266"/>
      <c r="CG34" s="266">
        <v>46</v>
      </c>
      <c r="CH34" s="266">
        <v>1</v>
      </c>
      <c r="CI34" s="266">
        <v>15</v>
      </c>
      <c r="CJ34" s="266"/>
      <c r="CK34" s="266">
        <v>4</v>
      </c>
      <c r="CL34" s="266">
        <v>4</v>
      </c>
      <c r="CM34" s="266">
        <v>2</v>
      </c>
      <c r="CN34" s="266"/>
      <c r="CO34" s="266"/>
      <c r="CP34" s="229">
        <v>1069</v>
      </c>
      <c r="CQ34" s="229">
        <v>18</v>
      </c>
      <c r="CR34" s="307"/>
    </row>
    <row r="35" spans="1:96" ht="12.75">
      <c r="A35" s="238" t="s">
        <v>98</v>
      </c>
      <c r="C35" s="229">
        <v>821</v>
      </c>
      <c r="D35" s="231">
        <v>6749</v>
      </c>
      <c r="E35" s="229">
        <v>5</v>
      </c>
      <c r="F35" s="231">
        <v>12060</v>
      </c>
      <c r="G35" s="229">
        <v>76</v>
      </c>
      <c r="H35" s="231">
        <v>1728</v>
      </c>
      <c r="J35" s="229">
        <v>1926</v>
      </c>
      <c r="K35" s="229">
        <v>320</v>
      </c>
      <c r="L35" s="229">
        <v>572</v>
      </c>
      <c r="M35" s="229">
        <v>1</v>
      </c>
      <c r="N35" s="248">
        <v>3</v>
      </c>
      <c r="P35" s="229">
        <v>5</v>
      </c>
      <c r="R35" s="229">
        <v>196</v>
      </c>
      <c r="S35" s="229">
        <v>546</v>
      </c>
      <c r="T35" s="229">
        <v>27</v>
      </c>
      <c r="U35" s="229">
        <v>1631</v>
      </c>
      <c r="V35" s="229">
        <v>2</v>
      </c>
      <c r="W35" s="229">
        <v>504</v>
      </c>
      <c r="X35" s="229">
        <v>524</v>
      </c>
      <c r="Y35" s="229">
        <v>1</v>
      </c>
      <c r="Z35" s="229">
        <v>3</v>
      </c>
      <c r="AA35" s="229">
        <v>2</v>
      </c>
      <c r="AB35" s="229">
        <v>1</v>
      </c>
      <c r="AC35" s="229">
        <v>8</v>
      </c>
      <c r="AD35" s="230">
        <v>4</v>
      </c>
      <c r="AE35" s="230">
        <v>6</v>
      </c>
      <c r="AG35" s="230">
        <v>5</v>
      </c>
      <c r="AH35" s="239">
        <v>3</v>
      </c>
      <c r="AI35" s="239"/>
      <c r="AJ35" s="239"/>
      <c r="AK35" s="239"/>
      <c r="AL35" s="239"/>
      <c r="AM35" s="239"/>
      <c r="AN35" s="239">
        <v>2</v>
      </c>
      <c r="AO35" s="239"/>
      <c r="AP35" s="239">
        <v>9</v>
      </c>
      <c r="AQ35" s="239">
        <v>61</v>
      </c>
      <c r="AR35" s="239">
        <v>3</v>
      </c>
      <c r="AS35" s="239"/>
      <c r="AT35" s="239"/>
      <c r="AU35" s="238">
        <v>1614</v>
      </c>
      <c r="AV35" s="239">
        <v>9</v>
      </c>
      <c r="AX35" s="231">
        <v>654</v>
      </c>
      <c r="AY35" s="266">
        <v>5230</v>
      </c>
      <c r="AZ35" s="266">
        <v>5</v>
      </c>
      <c r="BA35" s="266">
        <v>9560</v>
      </c>
      <c r="BB35" s="266">
        <v>46</v>
      </c>
      <c r="BC35" s="266">
        <v>1161</v>
      </c>
      <c r="BD35" s="266"/>
      <c r="BE35" s="266">
        <v>1140</v>
      </c>
      <c r="BF35" s="266">
        <v>228</v>
      </c>
      <c r="BG35" s="266">
        <v>300</v>
      </c>
      <c r="BH35" s="266">
        <v>1</v>
      </c>
      <c r="BI35" s="286">
        <v>3</v>
      </c>
      <c r="BJ35" s="266"/>
      <c r="BK35" s="266">
        <v>5</v>
      </c>
      <c r="BL35" s="266"/>
      <c r="BM35" s="229">
        <v>164</v>
      </c>
      <c r="BN35" s="229">
        <v>435</v>
      </c>
      <c r="BO35" s="229">
        <v>21</v>
      </c>
      <c r="BP35" s="229">
        <v>1631</v>
      </c>
      <c r="BQ35" s="229">
        <v>1</v>
      </c>
      <c r="BR35" s="229">
        <v>495</v>
      </c>
      <c r="BS35" s="266">
        <v>468</v>
      </c>
      <c r="BT35" s="266"/>
      <c r="BU35" s="266">
        <v>1</v>
      </c>
      <c r="BV35" s="266">
        <v>2</v>
      </c>
      <c r="BW35" s="266">
        <v>1</v>
      </c>
      <c r="BX35" s="266">
        <v>3</v>
      </c>
      <c r="BY35" s="266">
        <v>4</v>
      </c>
      <c r="BZ35" s="266">
        <v>4</v>
      </c>
      <c r="CA35" s="266"/>
      <c r="CB35" s="266">
        <v>5</v>
      </c>
      <c r="CC35" s="266">
        <v>3</v>
      </c>
      <c r="CD35" s="266"/>
      <c r="CE35" s="266"/>
      <c r="CF35" s="266"/>
      <c r="CG35" s="266"/>
      <c r="CH35" s="266"/>
      <c r="CI35" s="266">
        <v>2</v>
      </c>
      <c r="CJ35" s="266"/>
      <c r="CK35" s="266">
        <v>6</v>
      </c>
      <c r="CL35" s="266">
        <v>54</v>
      </c>
      <c r="CM35" s="266">
        <v>3</v>
      </c>
      <c r="CN35" s="266"/>
      <c r="CO35" s="266"/>
      <c r="CP35" s="229">
        <v>1614</v>
      </c>
      <c r="CQ35" s="229">
        <v>9</v>
      </c>
      <c r="CR35" s="307"/>
    </row>
    <row r="36" spans="1:96" ht="12.75">
      <c r="A36" s="238" t="s">
        <v>99</v>
      </c>
      <c r="C36" s="229">
        <v>253</v>
      </c>
      <c r="D36" s="231">
        <v>3276</v>
      </c>
      <c r="F36" s="231">
        <v>3456</v>
      </c>
      <c r="G36" s="229">
        <v>18</v>
      </c>
      <c r="H36" s="229">
        <v>657</v>
      </c>
      <c r="J36" s="229">
        <v>812</v>
      </c>
      <c r="K36" s="229">
        <v>69</v>
      </c>
      <c r="L36" s="229">
        <v>629</v>
      </c>
      <c r="N36" s="248"/>
      <c r="R36" s="229">
        <v>70</v>
      </c>
      <c r="S36" s="229">
        <v>116</v>
      </c>
      <c r="T36" s="229">
        <v>10</v>
      </c>
      <c r="U36" s="229">
        <v>392</v>
      </c>
      <c r="V36" s="229">
        <v>5</v>
      </c>
      <c r="W36" s="229">
        <v>88</v>
      </c>
      <c r="X36" s="229">
        <v>165</v>
      </c>
      <c r="AC36" s="229">
        <v>6</v>
      </c>
      <c r="AD36" s="230">
        <v>1</v>
      </c>
      <c r="AE36" s="230">
        <v>1</v>
      </c>
      <c r="AG36" s="230">
        <v>4</v>
      </c>
      <c r="AH36" s="239"/>
      <c r="AI36" s="239"/>
      <c r="AJ36" s="239"/>
      <c r="AK36" s="239"/>
      <c r="AL36" s="239"/>
      <c r="AM36" s="239"/>
      <c r="AN36" s="239">
        <v>1</v>
      </c>
      <c r="AO36" s="239"/>
      <c r="AP36" s="239"/>
      <c r="AQ36" s="239"/>
      <c r="AR36" s="239"/>
      <c r="AS36" s="239">
        <v>1</v>
      </c>
      <c r="AT36" s="239">
        <v>1</v>
      </c>
      <c r="AU36" s="238">
        <v>371</v>
      </c>
      <c r="AV36" s="239">
        <v>1</v>
      </c>
      <c r="AX36" s="229">
        <v>155</v>
      </c>
      <c r="AY36" s="266">
        <v>1776</v>
      </c>
      <c r="AZ36" s="266"/>
      <c r="BA36" s="266">
        <v>1964</v>
      </c>
      <c r="BB36" s="266">
        <v>6</v>
      </c>
      <c r="BC36" s="266">
        <v>236</v>
      </c>
      <c r="BD36" s="266"/>
      <c r="BE36" s="266">
        <v>635</v>
      </c>
      <c r="BF36" s="266">
        <v>13</v>
      </c>
      <c r="BG36" s="266">
        <v>183</v>
      </c>
      <c r="BH36" s="266"/>
      <c r="BI36" s="286"/>
      <c r="BJ36" s="266"/>
      <c r="BK36" s="266"/>
      <c r="BL36" s="266"/>
      <c r="BM36" s="229">
        <v>14</v>
      </c>
      <c r="BN36" s="229">
        <v>91</v>
      </c>
      <c r="BO36" s="229">
        <v>6</v>
      </c>
      <c r="BP36" s="229">
        <v>386</v>
      </c>
      <c r="BQ36" s="229">
        <v>5</v>
      </c>
      <c r="BR36" s="229">
        <v>1</v>
      </c>
      <c r="BS36" s="266">
        <v>135</v>
      </c>
      <c r="BT36" s="266"/>
      <c r="BU36" s="266"/>
      <c r="BV36" s="266"/>
      <c r="BW36" s="266"/>
      <c r="BX36" s="266">
        <v>1</v>
      </c>
      <c r="BY36" s="266"/>
      <c r="BZ36" s="266">
        <v>1</v>
      </c>
      <c r="CA36" s="266"/>
      <c r="CB36" s="266">
        <v>3</v>
      </c>
      <c r="CC36" s="266"/>
      <c r="CD36" s="266"/>
      <c r="CE36" s="266"/>
      <c r="CF36" s="266"/>
      <c r="CG36" s="266"/>
      <c r="CH36" s="266"/>
      <c r="CI36" s="266">
        <v>1</v>
      </c>
      <c r="CJ36" s="266"/>
      <c r="CK36" s="266"/>
      <c r="CL36" s="266"/>
      <c r="CM36" s="266"/>
      <c r="CN36" s="266">
        <v>1</v>
      </c>
      <c r="CO36" s="266">
        <v>1</v>
      </c>
      <c r="CP36" s="229">
        <v>371</v>
      </c>
      <c r="CQ36" s="229">
        <v>1</v>
      </c>
      <c r="CR36" s="307"/>
    </row>
    <row r="37" spans="1:96" ht="12.75">
      <c r="A37" s="238" t="s">
        <v>100</v>
      </c>
      <c r="C37" s="229">
        <v>43</v>
      </c>
      <c r="D37" s="229">
        <v>432</v>
      </c>
      <c r="F37" s="229">
        <v>785</v>
      </c>
      <c r="G37" s="229">
        <v>26</v>
      </c>
      <c r="H37" s="229">
        <v>56</v>
      </c>
      <c r="J37" s="229">
        <v>37</v>
      </c>
      <c r="K37" s="229">
        <v>57</v>
      </c>
      <c r="L37" s="229">
        <v>65</v>
      </c>
      <c r="N37" s="248"/>
      <c r="R37" s="229">
        <v>16</v>
      </c>
      <c r="S37" s="229">
        <v>31</v>
      </c>
      <c r="U37" s="229">
        <v>56</v>
      </c>
      <c r="W37" s="229">
        <v>48</v>
      </c>
      <c r="X37" s="229">
        <v>28</v>
      </c>
      <c r="Y37" s="229">
        <v>1</v>
      </c>
      <c r="AH37" s="239"/>
      <c r="AI37" s="239"/>
      <c r="AJ37" s="239"/>
      <c r="AK37" s="239"/>
      <c r="AL37" s="239"/>
      <c r="AM37" s="239"/>
      <c r="AN37" s="239"/>
      <c r="AO37" s="239"/>
      <c r="AP37" s="239"/>
      <c r="AQ37" s="239"/>
      <c r="AR37" s="239"/>
      <c r="AS37" s="239">
        <v>3</v>
      </c>
      <c r="AT37" s="239"/>
      <c r="AU37" s="238">
        <v>47</v>
      </c>
      <c r="AV37" s="239">
        <v>6</v>
      </c>
      <c r="AX37" s="229">
        <v>23</v>
      </c>
      <c r="AY37" s="266">
        <v>170</v>
      </c>
      <c r="AZ37" s="266"/>
      <c r="BA37" s="266">
        <v>276</v>
      </c>
      <c r="BB37" s="266"/>
      <c r="BC37" s="266">
        <v>5</v>
      </c>
      <c r="BD37" s="266"/>
      <c r="BE37" s="266">
        <v>7</v>
      </c>
      <c r="BF37" s="266">
        <v>12</v>
      </c>
      <c r="BG37" s="266">
        <v>10</v>
      </c>
      <c r="BH37" s="266"/>
      <c r="BI37" s="286"/>
      <c r="BJ37" s="266"/>
      <c r="BK37" s="266"/>
      <c r="BL37" s="266"/>
      <c r="BN37" s="229">
        <v>9</v>
      </c>
      <c r="BP37" s="229">
        <v>52</v>
      </c>
      <c r="BR37" s="229">
        <v>12</v>
      </c>
      <c r="BS37" s="266">
        <v>23</v>
      </c>
      <c r="BT37" s="266">
        <v>1</v>
      </c>
      <c r="BU37" s="266"/>
      <c r="BV37" s="266"/>
      <c r="BW37" s="266"/>
      <c r="BX37" s="266"/>
      <c r="BY37" s="266"/>
      <c r="BZ37" s="266"/>
      <c r="CA37" s="266"/>
      <c r="CB37" s="266"/>
      <c r="CC37" s="266"/>
      <c r="CD37" s="266"/>
      <c r="CE37" s="266"/>
      <c r="CF37" s="266"/>
      <c r="CG37" s="266"/>
      <c r="CH37" s="266"/>
      <c r="CI37" s="266"/>
      <c r="CJ37" s="266"/>
      <c r="CK37" s="266"/>
      <c r="CL37" s="266"/>
      <c r="CM37" s="266"/>
      <c r="CN37" s="266"/>
      <c r="CO37" s="266"/>
      <c r="CP37" s="229">
        <v>46</v>
      </c>
      <c r="CQ37" s="229">
        <v>6</v>
      </c>
      <c r="CR37" s="307"/>
    </row>
    <row r="38" spans="1:96" ht="12.75">
      <c r="A38" s="238" t="s">
        <v>101</v>
      </c>
      <c r="B38" s="229">
        <v>10</v>
      </c>
      <c r="C38" s="231">
        <v>2944</v>
      </c>
      <c r="D38" s="231">
        <v>9941</v>
      </c>
      <c r="E38" s="229">
        <v>5</v>
      </c>
      <c r="F38" s="231">
        <v>22757</v>
      </c>
      <c r="G38" s="229">
        <v>7</v>
      </c>
      <c r="H38" s="231">
        <v>6988</v>
      </c>
      <c r="J38" s="231">
        <v>3197</v>
      </c>
      <c r="K38" s="229">
        <v>519</v>
      </c>
      <c r="L38" s="231">
        <v>2933</v>
      </c>
      <c r="M38" s="229">
        <v>1</v>
      </c>
      <c r="N38" s="248">
        <v>2</v>
      </c>
      <c r="O38" s="229">
        <v>1</v>
      </c>
      <c r="P38" s="229">
        <v>2</v>
      </c>
      <c r="R38" s="229">
        <v>371</v>
      </c>
      <c r="S38" s="229">
        <v>573</v>
      </c>
      <c r="T38" s="229">
        <v>119</v>
      </c>
      <c r="U38" s="229">
        <v>884</v>
      </c>
      <c r="V38" s="229">
        <v>2</v>
      </c>
      <c r="W38" s="229">
        <v>1234</v>
      </c>
      <c r="X38" s="229">
        <v>1814</v>
      </c>
      <c r="Y38" s="229">
        <v>8</v>
      </c>
      <c r="Z38" s="229">
        <v>8</v>
      </c>
      <c r="AA38" s="229">
        <v>3</v>
      </c>
      <c r="AB38" s="229">
        <v>1</v>
      </c>
      <c r="AC38" s="229">
        <v>18</v>
      </c>
      <c r="AD38" s="230">
        <v>4</v>
      </c>
      <c r="AE38" s="230">
        <v>10</v>
      </c>
      <c r="AF38" s="230">
        <v>2</v>
      </c>
      <c r="AG38" s="230">
        <v>7</v>
      </c>
      <c r="AH38" s="239">
        <v>2</v>
      </c>
      <c r="AI38" s="239">
        <v>1</v>
      </c>
      <c r="AJ38" s="239"/>
      <c r="AK38" s="239"/>
      <c r="AL38" s="239">
        <v>16</v>
      </c>
      <c r="AM38" s="239"/>
      <c r="AN38" s="239">
        <v>2</v>
      </c>
      <c r="AO38" s="239"/>
      <c r="AP38" s="239">
        <v>4</v>
      </c>
      <c r="AQ38" s="239">
        <v>3</v>
      </c>
      <c r="AR38" s="239">
        <v>2</v>
      </c>
      <c r="AS38" s="239">
        <v>27</v>
      </c>
      <c r="AT38" s="239">
        <v>5</v>
      </c>
      <c r="AU38" s="238">
        <v>470</v>
      </c>
      <c r="AV38" s="239">
        <v>75</v>
      </c>
      <c r="AX38" s="231">
        <v>2434</v>
      </c>
      <c r="AY38" s="266">
        <v>7319</v>
      </c>
      <c r="AZ38" s="266">
        <v>5</v>
      </c>
      <c r="BA38" s="266">
        <v>16272</v>
      </c>
      <c r="BB38" s="266">
        <v>2</v>
      </c>
      <c r="BC38" s="266">
        <v>4625</v>
      </c>
      <c r="BD38" s="266"/>
      <c r="BE38" s="266">
        <v>2197</v>
      </c>
      <c r="BF38" s="266">
        <v>211</v>
      </c>
      <c r="BG38" s="266">
        <v>962</v>
      </c>
      <c r="BH38" s="266">
        <v>1</v>
      </c>
      <c r="BI38" s="286">
        <v>2</v>
      </c>
      <c r="BJ38" s="266">
        <v>1</v>
      </c>
      <c r="BK38" s="266">
        <v>2</v>
      </c>
      <c r="BL38" s="266"/>
      <c r="BM38" s="229">
        <v>215</v>
      </c>
      <c r="BN38" s="229">
        <v>384</v>
      </c>
      <c r="BO38" s="229">
        <v>113</v>
      </c>
      <c r="BP38" s="229">
        <v>699</v>
      </c>
      <c r="BQ38" s="229">
        <v>2</v>
      </c>
      <c r="BR38" s="229">
        <v>526</v>
      </c>
      <c r="BS38" s="266">
        <v>1650</v>
      </c>
      <c r="BT38" s="266">
        <v>8</v>
      </c>
      <c r="BU38" s="266">
        <v>8</v>
      </c>
      <c r="BV38" s="266">
        <v>3</v>
      </c>
      <c r="BW38" s="266">
        <v>1</v>
      </c>
      <c r="BX38" s="266">
        <v>18</v>
      </c>
      <c r="BY38" s="266">
        <v>4</v>
      </c>
      <c r="BZ38" s="266">
        <v>10</v>
      </c>
      <c r="CA38" s="266">
        <v>2</v>
      </c>
      <c r="CB38" s="266">
        <v>5</v>
      </c>
      <c r="CC38" s="266">
        <v>2</v>
      </c>
      <c r="CD38" s="266">
        <v>1</v>
      </c>
      <c r="CE38" s="266"/>
      <c r="CF38" s="266"/>
      <c r="CG38" s="266">
        <v>11</v>
      </c>
      <c r="CH38" s="266"/>
      <c r="CI38" s="266">
        <v>2</v>
      </c>
      <c r="CJ38" s="266"/>
      <c r="CK38" s="266">
        <v>4</v>
      </c>
      <c r="CL38" s="266">
        <v>3</v>
      </c>
      <c r="CM38" s="266">
        <v>2</v>
      </c>
      <c r="CN38" s="266">
        <v>4</v>
      </c>
      <c r="CO38" s="266">
        <v>5</v>
      </c>
      <c r="CP38" s="229">
        <v>462</v>
      </c>
      <c r="CQ38" s="229">
        <v>60</v>
      </c>
      <c r="CR38" s="307"/>
    </row>
    <row r="39" spans="1:96" ht="12.75">
      <c r="A39" s="238" t="s">
        <v>102</v>
      </c>
      <c r="C39" s="229">
        <v>93</v>
      </c>
      <c r="D39" s="229">
        <v>991</v>
      </c>
      <c r="F39" s="231">
        <v>1905</v>
      </c>
      <c r="G39" s="229">
        <v>47</v>
      </c>
      <c r="H39" s="229">
        <v>159</v>
      </c>
      <c r="J39" s="229">
        <v>72</v>
      </c>
      <c r="K39" s="229">
        <v>71</v>
      </c>
      <c r="L39" s="229">
        <v>152</v>
      </c>
      <c r="N39" s="248"/>
      <c r="R39" s="229">
        <v>53</v>
      </c>
      <c r="S39" s="229">
        <v>137</v>
      </c>
      <c r="T39" s="229">
        <v>10</v>
      </c>
      <c r="U39" s="229">
        <v>39</v>
      </c>
      <c r="W39" s="229">
        <v>272</v>
      </c>
      <c r="X39" s="229">
        <v>237</v>
      </c>
      <c r="AC39" s="229">
        <v>4</v>
      </c>
      <c r="AD39" s="230">
        <v>1</v>
      </c>
      <c r="AH39" s="239"/>
      <c r="AI39" s="239"/>
      <c r="AJ39" s="239"/>
      <c r="AK39" s="239"/>
      <c r="AL39" s="239"/>
      <c r="AM39" s="239"/>
      <c r="AN39" s="239">
        <v>1</v>
      </c>
      <c r="AO39" s="239"/>
      <c r="AP39" s="239"/>
      <c r="AQ39" s="239"/>
      <c r="AR39" s="239"/>
      <c r="AS39" s="239">
        <v>3</v>
      </c>
      <c r="AT39" s="239">
        <v>9</v>
      </c>
      <c r="AU39" s="238">
        <v>27</v>
      </c>
      <c r="AV39" s="239">
        <v>2</v>
      </c>
      <c r="AX39" s="229">
        <v>24</v>
      </c>
      <c r="AY39" s="266">
        <v>178</v>
      </c>
      <c r="AZ39" s="266"/>
      <c r="BA39" s="266">
        <v>412</v>
      </c>
      <c r="BB39" s="266">
        <v>3</v>
      </c>
      <c r="BC39" s="266">
        <v>5</v>
      </c>
      <c r="BD39" s="266"/>
      <c r="BE39" s="266">
        <v>8</v>
      </c>
      <c r="BF39" s="266">
        <v>3</v>
      </c>
      <c r="BG39" s="266">
        <v>5</v>
      </c>
      <c r="BH39" s="266"/>
      <c r="BI39" s="286"/>
      <c r="BJ39" s="266"/>
      <c r="BK39" s="266"/>
      <c r="BL39" s="266"/>
      <c r="BM39" s="229">
        <v>10</v>
      </c>
      <c r="BN39" s="229">
        <v>40</v>
      </c>
      <c r="BO39" s="229">
        <v>3</v>
      </c>
      <c r="BP39" s="229">
        <v>29</v>
      </c>
      <c r="BR39" s="229">
        <v>6</v>
      </c>
      <c r="BS39" s="266">
        <v>106</v>
      </c>
      <c r="BT39" s="266"/>
      <c r="BU39" s="266"/>
      <c r="BV39" s="266"/>
      <c r="BW39" s="266"/>
      <c r="BX39" s="266"/>
      <c r="BY39" s="266"/>
      <c r="BZ39" s="266"/>
      <c r="CA39" s="266"/>
      <c r="CB39" s="266"/>
      <c r="CC39" s="266"/>
      <c r="CD39" s="266"/>
      <c r="CE39" s="266"/>
      <c r="CF39" s="266"/>
      <c r="CG39" s="266"/>
      <c r="CH39" s="266"/>
      <c r="CI39" s="266">
        <v>1</v>
      </c>
      <c r="CJ39" s="266"/>
      <c r="CK39" s="266"/>
      <c r="CL39" s="266"/>
      <c r="CM39" s="266"/>
      <c r="CN39" s="266"/>
      <c r="CO39" s="266">
        <v>7</v>
      </c>
      <c r="CP39" s="229">
        <v>27</v>
      </c>
      <c r="CQ39" s="229">
        <v>2</v>
      </c>
      <c r="CR39" s="307"/>
    </row>
    <row r="40" spans="1:96" s="233" customFormat="1" ht="12.75">
      <c r="A40" s="238" t="s">
        <v>103</v>
      </c>
      <c r="B40" s="229"/>
      <c r="C40" s="229">
        <v>455</v>
      </c>
      <c r="D40" s="231">
        <v>1961</v>
      </c>
      <c r="E40" s="229">
        <v>3</v>
      </c>
      <c r="F40" s="231">
        <v>5469</v>
      </c>
      <c r="G40" s="229">
        <v>53</v>
      </c>
      <c r="H40" s="229">
        <v>1215</v>
      </c>
      <c r="I40" s="229"/>
      <c r="J40" s="229">
        <v>557</v>
      </c>
      <c r="K40" s="229">
        <v>198</v>
      </c>
      <c r="L40" s="229">
        <v>1194</v>
      </c>
      <c r="M40" s="229"/>
      <c r="N40" s="248"/>
      <c r="O40" s="229"/>
      <c r="P40" s="229"/>
      <c r="Q40" s="229"/>
      <c r="R40" s="229">
        <v>835</v>
      </c>
      <c r="S40" s="229">
        <v>476</v>
      </c>
      <c r="T40" s="229">
        <v>42</v>
      </c>
      <c r="U40" s="229">
        <v>201</v>
      </c>
      <c r="V40" s="229"/>
      <c r="W40" s="229">
        <v>783</v>
      </c>
      <c r="X40" s="229">
        <v>454</v>
      </c>
      <c r="Y40" s="229"/>
      <c r="Z40" s="229">
        <v>3</v>
      </c>
      <c r="AA40" s="229"/>
      <c r="AB40" s="229"/>
      <c r="AC40" s="229"/>
      <c r="AD40" s="230">
        <v>1</v>
      </c>
      <c r="AE40" s="230">
        <v>1</v>
      </c>
      <c r="AF40" s="230"/>
      <c r="AG40" s="230">
        <v>1</v>
      </c>
      <c r="AH40" s="239">
        <v>1</v>
      </c>
      <c r="AI40" s="239">
        <v>2</v>
      </c>
      <c r="AJ40" s="239"/>
      <c r="AK40" s="239"/>
      <c r="AL40" s="239"/>
      <c r="AM40" s="239"/>
      <c r="AN40" s="239">
        <v>1</v>
      </c>
      <c r="AO40" s="239"/>
      <c r="AP40" s="239">
        <v>4</v>
      </c>
      <c r="AQ40" s="239">
        <v>20</v>
      </c>
      <c r="AR40" s="239">
        <v>2</v>
      </c>
      <c r="AS40" s="239">
        <v>7</v>
      </c>
      <c r="AT40" s="239">
        <v>5</v>
      </c>
      <c r="AU40" s="238">
        <v>142</v>
      </c>
      <c r="AV40" s="239">
        <v>24</v>
      </c>
      <c r="AW40" s="229"/>
      <c r="AX40" s="229">
        <v>349</v>
      </c>
      <c r="AY40" s="266">
        <v>1242</v>
      </c>
      <c r="AZ40" s="266">
        <v>1</v>
      </c>
      <c r="BA40" s="266">
        <v>3277</v>
      </c>
      <c r="BB40" s="266">
        <v>28</v>
      </c>
      <c r="BC40" s="266">
        <v>505</v>
      </c>
      <c r="BD40" s="266"/>
      <c r="BE40" s="266">
        <v>336</v>
      </c>
      <c r="BF40" s="266">
        <v>38</v>
      </c>
      <c r="BG40" s="266">
        <v>771</v>
      </c>
      <c r="BH40" s="266"/>
      <c r="BI40" s="286"/>
      <c r="BJ40" s="266"/>
      <c r="BK40" s="266"/>
      <c r="BL40" s="266"/>
      <c r="BM40" s="229">
        <v>606</v>
      </c>
      <c r="BN40" s="229">
        <v>282</v>
      </c>
      <c r="BO40" s="229">
        <v>29</v>
      </c>
      <c r="BP40" s="229">
        <v>176</v>
      </c>
      <c r="BQ40" s="229"/>
      <c r="BR40" s="229">
        <v>413</v>
      </c>
      <c r="BS40" s="266">
        <v>420</v>
      </c>
      <c r="BT40" s="266"/>
      <c r="BU40" s="266">
        <v>3</v>
      </c>
      <c r="BV40" s="266"/>
      <c r="BW40" s="266"/>
      <c r="BX40" s="266"/>
      <c r="BY40" s="266"/>
      <c r="BZ40" s="266">
        <v>1</v>
      </c>
      <c r="CA40" s="266"/>
      <c r="CB40" s="266"/>
      <c r="CC40" s="266"/>
      <c r="CD40" s="266">
        <v>2</v>
      </c>
      <c r="CE40" s="266"/>
      <c r="CF40" s="266"/>
      <c r="CG40" s="266"/>
      <c r="CH40" s="266"/>
      <c r="CI40" s="266">
        <v>1</v>
      </c>
      <c r="CJ40" s="266"/>
      <c r="CK40" s="266">
        <v>2</v>
      </c>
      <c r="CL40" s="266">
        <v>17</v>
      </c>
      <c r="CM40" s="266">
        <v>2</v>
      </c>
      <c r="CN40" s="266">
        <v>3</v>
      </c>
      <c r="CO40" s="266">
        <v>5</v>
      </c>
      <c r="CP40" s="229">
        <v>141</v>
      </c>
      <c r="CQ40" s="229">
        <v>17</v>
      </c>
      <c r="CR40" s="307"/>
    </row>
    <row r="41" spans="1:96" ht="12.75">
      <c r="A41" s="232" t="s">
        <v>104</v>
      </c>
      <c r="B41" s="233">
        <v>1</v>
      </c>
      <c r="C41" s="233">
        <v>205</v>
      </c>
      <c r="D41" s="234">
        <v>1725</v>
      </c>
      <c r="E41" s="234">
        <v>3742</v>
      </c>
      <c r="F41" s="234">
        <v>5263</v>
      </c>
      <c r="G41" s="233">
        <v>113</v>
      </c>
      <c r="H41" s="234">
        <v>3076</v>
      </c>
      <c r="I41" s="233"/>
      <c r="J41" s="234">
        <v>4727</v>
      </c>
      <c r="K41" s="233">
        <v>188</v>
      </c>
      <c r="L41" s="234">
        <v>3849</v>
      </c>
      <c r="M41" s="233">
        <v>71</v>
      </c>
      <c r="N41" s="284"/>
      <c r="O41" s="233"/>
      <c r="P41" s="233"/>
      <c r="Q41" s="233"/>
      <c r="R41" s="233">
        <v>35</v>
      </c>
      <c r="S41" s="233">
        <v>103</v>
      </c>
      <c r="T41" s="233">
        <v>39</v>
      </c>
      <c r="U41" s="233">
        <v>329</v>
      </c>
      <c r="V41" s="233">
        <v>112</v>
      </c>
      <c r="W41" s="233">
        <v>156</v>
      </c>
      <c r="X41" s="233">
        <v>542</v>
      </c>
      <c r="Y41" s="233">
        <v>2</v>
      </c>
      <c r="Z41" s="234">
        <v>4482</v>
      </c>
      <c r="AA41" s="234">
        <v>3512</v>
      </c>
      <c r="AB41" s="234">
        <v>11372</v>
      </c>
      <c r="AC41" s="233">
        <v>464</v>
      </c>
      <c r="AD41" s="234">
        <v>2199</v>
      </c>
      <c r="AE41" s="234">
        <v>10784</v>
      </c>
      <c r="AF41" s="233">
        <v>2508</v>
      </c>
      <c r="AG41" s="234">
        <v>3959</v>
      </c>
      <c r="AH41" s="235">
        <v>3402</v>
      </c>
      <c r="AI41" s="235">
        <v>3384</v>
      </c>
      <c r="AJ41" s="236">
        <v>4</v>
      </c>
      <c r="AK41" s="236">
        <v>4</v>
      </c>
      <c r="AL41" s="236">
        <v>46</v>
      </c>
      <c r="AM41" s="236">
        <v>108</v>
      </c>
      <c r="AN41" s="236">
        <v>413</v>
      </c>
      <c r="AO41" s="236">
        <v>2</v>
      </c>
      <c r="AP41" s="236">
        <v>12948</v>
      </c>
      <c r="AQ41" s="236">
        <v>1677</v>
      </c>
      <c r="AR41" s="236">
        <v>1627</v>
      </c>
      <c r="AS41" s="236"/>
      <c r="AT41" s="236"/>
      <c r="AU41" s="232">
        <v>181</v>
      </c>
      <c r="AV41" s="236">
        <v>1</v>
      </c>
      <c r="AW41" s="233"/>
      <c r="AX41" s="233">
        <v>126</v>
      </c>
      <c r="AY41" s="265">
        <v>622</v>
      </c>
      <c r="AZ41" s="265">
        <v>1509</v>
      </c>
      <c r="BA41" s="265">
        <v>2147</v>
      </c>
      <c r="BB41" s="265">
        <v>20</v>
      </c>
      <c r="BC41" s="265">
        <v>571</v>
      </c>
      <c r="BD41" s="265"/>
      <c r="BE41" s="265">
        <v>1945</v>
      </c>
      <c r="BF41" s="265">
        <v>42</v>
      </c>
      <c r="BG41" s="265">
        <v>141</v>
      </c>
      <c r="BH41" s="265">
        <v>71</v>
      </c>
      <c r="BI41" s="285"/>
      <c r="BJ41" s="265"/>
      <c r="BK41" s="265"/>
      <c r="BL41" s="265"/>
      <c r="BM41" s="233">
        <v>17</v>
      </c>
      <c r="BN41" s="233">
        <v>14</v>
      </c>
      <c r="BO41" s="233">
        <v>10</v>
      </c>
      <c r="BP41" s="233">
        <v>196</v>
      </c>
      <c r="BQ41" s="233">
        <v>5</v>
      </c>
      <c r="BR41" s="233">
        <v>27</v>
      </c>
      <c r="BS41" s="265">
        <v>311</v>
      </c>
      <c r="BT41" s="265">
        <v>2</v>
      </c>
      <c r="BU41" s="265">
        <v>1295</v>
      </c>
      <c r="BV41" s="265">
        <v>914</v>
      </c>
      <c r="BW41" s="265">
        <v>5458</v>
      </c>
      <c r="BX41" s="265">
        <v>28</v>
      </c>
      <c r="BY41" s="265">
        <v>505</v>
      </c>
      <c r="BZ41" s="265">
        <v>1029</v>
      </c>
      <c r="CA41" s="265"/>
      <c r="CB41" s="265">
        <v>1445</v>
      </c>
      <c r="CC41" s="265">
        <v>125</v>
      </c>
      <c r="CD41" s="265">
        <v>3381</v>
      </c>
      <c r="CE41" s="265"/>
      <c r="CF41" s="265">
        <v>2</v>
      </c>
      <c r="CG41" s="265">
        <v>12</v>
      </c>
      <c r="CH41" s="265">
        <v>5</v>
      </c>
      <c r="CI41" s="265">
        <v>253</v>
      </c>
      <c r="CJ41" s="265">
        <v>2</v>
      </c>
      <c r="CK41" s="265">
        <v>4316</v>
      </c>
      <c r="CL41" s="265">
        <v>944</v>
      </c>
      <c r="CM41" s="265">
        <v>789</v>
      </c>
      <c r="CN41" s="265"/>
      <c r="CO41" s="265"/>
      <c r="CP41" s="233">
        <v>180</v>
      </c>
      <c r="CQ41" s="233">
        <v>1</v>
      </c>
      <c r="CR41" s="307"/>
    </row>
    <row r="42" spans="1:96" ht="12.75">
      <c r="A42" s="238" t="s">
        <v>105</v>
      </c>
      <c r="B42" s="229">
        <v>2</v>
      </c>
      <c r="C42" s="229">
        <v>861</v>
      </c>
      <c r="D42" s="231">
        <v>3151</v>
      </c>
      <c r="E42" s="229">
        <v>7</v>
      </c>
      <c r="F42" s="231">
        <v>8777</v>
      </c>
      <c r="G42" s="229">
        <v>7</v>
      </c>
      <c r="H42" s="229">
        <v>1334</v>
      </c>
      <c r="J42" s="229">
        <v>656</v>
      </c>
      <c r="K42" s="229">
        <v>272</v>
      </c>
      <c r="L42" s="229">
        <v>673</v>
      </c>
      <c r="N42" s="248">
        <v>1</v>
      </c>
      <c r="R42" s="229">
        <v>247</v>
      </c>
      <c r="S42" s="229">
        <v>939</v>
      </c>
      <c r="T42" s="229">
        <v>30</v>
      </c>
      <c r="U42" s="229">
        <v>570</v>
      </c>
      <c r="V42" s="229">
        <v>2</v>
      </c>
      <c r="W42" s="229">
        <v>76</v>
      </c>
      <c r="X42" s="229">
        <v>336</v>
      </c>
      <c r="Z42" s="229">
        <v>2</v>
      </c>
      <c r="AD42" s="230">
        <v>1</v>
      </c>
      <c r="AE42" s="230">
        <v>3</v>
      </c>
      <c r="AH42" s="239"/>
      <c r="AI42" s="239">
        <v>3</v>
      </c>
      <c r="AJ42" s="239"/>
      <c r="AK42" s="239"/>
      <c r="AL42" s="239"/>
      <c r="AM42" s="239"/>
      <c r="AN42" s="239">
        <v>2</v>
      </c>
      <c r="AO42" s="239"/>
      <c r="AP42" s="239">
        <v>9</v>
      </c>
      <c r="AQ42" s="239">
        <v>7</v>
      </c>
      <c r="AR42" s="239">
        <v>2</v>
      </c>
      <c r="AS42" s="239">
        <v>4</v>
      </c>
      <c r="AT42" s="239">
        <v>132</v>
      </c>
      <c r="AU42" s="238">
        <v>514</v>
      </c>
      <c r="AV42" s="239">
        <v>33</v>
      </c>
      <c r="AX42" s="229">
        <v>620</v>
      </c>
      <c r="AY42" s="266">
        <v>1561</v>
      </c>
      <c r="AZ42" s="266">
        <v>5</v>
      </c>
      <c r="BA42" s="266">
        <v>4906</v>
      </c>
      <c r="BB42" s="266">
        <v>5</v>
      </c>
      <c r="BC42" s="266">
        <v>343</v>
      </c>
      <c r="BD42" s="266"/>
      <c r="BE42" s="266">
        <v>208</v>
      </c>
      <c r="BF42" s="266">
        <v>58</v>
      </c>
      <c r="BG42" s="266">
        <v>81</v>
      </c>
      <c r="BH42" s="266"/>
      <c r="BI42" s="286"/>
      <c r="BJ42" s="266"/>
      <c r="BK42" s="266"/>
      <c r="BL42" s="266"/>
      <c r="BM42" s="229">
        <v>82</v>
      </c>
      <c r="BN42" s="229">
        <v>242</v>
      </c>
      <c r="BO42" s="229">
        <v>10</v>
      </c>
      <c r="BP42" s="229">
        <v>545</v>
      </c>
      <c r="BQ42" s="229">
        <v>2</v>
      </c>
      <c r="BR42" s="229">
        <v>2</v>
      </c>
      <c r="BS42" s="266">
        <v>307</v>
      </c>
      <c r="BT42" s="266"/>
      <c r="BU42" s="266">
        <v>1</v>
      </c>
      <c r="BV42" s="266"/>
      <c r="BW42" s="266"/>
      <c r="BX42" s="266"/>
      <c r="BY42" s="266">
        <v>1</v>
      </c>
      <c r="BZ42" s="266">
        <v>2</v>
      </c>
      <c r="CA42" s="266"/>
      <c r="CB42" s="266"/>
      <c r="CC42" s="266"/>
      <c r="CD42" s="266">
        <v>3</v>
      </c>
      <c r="CE42" s="266"/>
      <c r="CF42" s="266"/>
      <c r="CG42" s="266"/>
      <c r="CH42" s="266"/>
      <c r="CI42" s="266">
        <v>2</v>
      </c>
      <c r="CJ42" s="266"/>
      <c r="CK42" s="266">
        <v>9</v>
      </c>
      <c r="CL42" s="266">
        <v>5</v>
      </c>
      <c r="CM42" s="266">
        <v>2</v>
      </c>
      <c r="CN42" s="266">
        <v>2</v>
      </c>
      <c r="CO42" s="266">
        <v>130</v>
      </c>
      <c r="CP42" s="229">
        <v>514</v>
      </c>
      <c r="CQ42" s="229">
        <v>28</v>
      </c>
      <c r="CR42" s="307"/>
    </row>
    <row r="43" spans="1:96" ht="12.75">
      <c r="A43" s="238" t="s">
        <v>106</v>
      </c>
      <c r="C43" s="229">
        <v>539</v>
      </c>
      <c r="D43" s="231">
        <v>2884</v>
      </c>
      <c r="E43" s="229">
        <v>2</v>
      </c>
      <c r="F43" s="231">
        <v>7787</v>
      </c>
      <c r="G43" s="229">
        <v>71</v>
      </c>
      <c r="H43" s="229">
        <v>1860</v>
      </c>
      <c r="J43" s="229">
        <v>783</v>
      </c>
      <c r="K43" s="229">
        <v>283</v>
      </c>
      <c r="L43" s="229">
        <v>490</v>
      </c>
      <c r="N43" s="248">
        <v>1</v>
      </c>
      <c r="R43" s="229">
        <v>68</v>
      </c>
      <c r="S43" s="229">
        <v>360</v>
      </c>
      <c r="U43" s="229">
        <v>800</v>
      </c>
      <c r="V43" s="229">
        <v>2</v>
      </c>
      <c r="W43" s="229">
        <v>248</v>
      </c>
      <c r="X43" s="229">
        <v>346</v>
      </c>
      <c r="Y43" s="229">
        <v>36</v>
      </c>
      <c r="Z43" s="229">
        <v>3</v>
      </c>
      <c r="AA43" s="229">
        <v>1</v>
      </c>
      <c r="AC43" s="229">
        <v>16</v>
      </c>
      <c r="AD43" s="230">
        <v>5</v>
      </c>
      <c r="AE43" s="230">
        <v>12</v>
      </c>
      <c r="AG43" s="230">
        <v>2</v>
      </c>
      <c r="AH43" s="239">
        <v>3</v>
      </c>
      <c r="AI43" s="239">
        <v>3</v>
      </c>
      <c r="AJ43" s="239"/>
      <c r="AK43" s="239"/>
      <c r="AL43" s="239">
        <v>1</v>
      </c>
      <c r="AM43" s="239"/>
      <c r="AN43" s="239">
        <v>3</v>
      </c>
      <c r="AO43" s="239"/>
      <c r="AP43" s="239">
        <v>8</v>
      </c>
      <c r="AQ43" s="239">
        <v>42</v>
      </c>
      <c r="AR43" s="239">
        <v>5</v>
      </c>
      <c r="AS43" s="239"/>
      <c r="AT43" s="239">
        <v>6</v>
      </c>
      <c r="AU43" s="238">
        <v>672</v>
      </c>
      <c r="AV43" s="239">
        <v>102</v>
      </c>
      <c r="AX43" s="229">
        <v>366</v>
      </c>
      <c r="AY43" s="266">
        <v>1901</v>
      </c>
      <c r="AZ43" s="266">
        <v>1</v>
      </c>
      <c r="BA43" s="266">
        <v>5098</v>
      </c>
      <c r="BB43" s="266">
        <v>34</v>
      </c>
      <c r="BC43" s="266">
        <v>1010</v>
      </c>
      <c r="BD43" s="266"/>
      <c r="BE43" s="266">
        <v>498</v>
      </c>
      <c r="BF43" s="266">
        <v>109</v>
      </c>
      <c r="BG43" s="266">
        <v>274</v>
      </c>
      <c r="BH43" s="266"/>
      <c r="BI43" s="286">
        <v>1</v>
      </c>
      <c r="BJ43" s="266"/>
      <c r="BK43" s="266"/>
      <c r="BL43" s="266"/>
      <c r="BM43" s="229">
        <v>50</v>
      </c>
      <c r="BN43" s="229">
        <v>116</v>
      </c>
      <c r="BP43" s="229">
        <v>746</v>
      </c>
      <c r="BQ43" s="229">
        <v>2</v>
      </c>
      <c r="BR43" s="229">
        <v>25</v>
      </c>
      <c r="BS43" s="266">
        <v>288</v>
      </c>
      <c r="BT43" s="266">
        <v>28</v>
      </c>
      <c r="BU43" s="266">
        <v>2</v>
      </c>
      <c r="BV43" s="266">
        <v>1</v>
      </c>
      <c r="BW43" s="266"/>
      <c r="BX43" s="266">
        <v>9</v>
      </c>
      <c r="BY43" s="266">
        <v>5</v>
      </c>
      <c r="BZ43" s="266">
        <v>10</v>
      </c>
      <c r="CA43" s="266"/>
      <c r="CB43" s="266">
        <v>1</v>
      </c>
      <c r="CC43" s="266">
        <v>2</v>
      </c>
      <c r="CD43" s="266">
        <v>3</v>
      </c>
      <c r="CE43" s="266"/>
      <c r="CF43" s="266"/>
      <c r="CG43" s="266">
        <v>1</v>
      </c>
      <c r="CH43" s="266"/>
      <c r="CI43" s="266">
        <v>3</v>
      </c>
      <c r="CJ43" s="266"/>
      <c r="CK43" s="266">
        <v>4</v>
      </c>
      <c r="CL43" s="266">
        <v>29</v>
      </c>
      <c r="CM43" s="266">
        <v>4</v>
      </c>
      <c r="CN43" s="266"/>
      <c r="CO43" s="266">
        <v>3</v>
      </c>
      <c r="CP43" s="229">
        <v>671</v>
      </c>
      <c r="CQ43" s="229">
        <v>59</v>
      </c>
      <c r="CR43" s="307"/>
    </row>
    <row r="44" spans="1:96" ht="12.75">
      <c r="A44" s="238" t="s">
        <v>107</v>
      </c>
      <c r="B44" s="229">
        <v>1</v>
      </c>
      <c r="C44" s="229">
        <v>56</v>
      </c>
      <c r="D44" s="229">
        <v>359</v>
      </c>
      <c r="F44" s="229">
        <v>702</v>
      </c>
      <c r="G44" s="229">
        <v>22</v>
      </c>
      <c r="H44" s="229">
        <v>75</v>
      </c>
      <c r="J44" s="229">
        <v>64</v>
      </c>
      <c r="K44" s="229">
        <v>57</v>
      </c>
      <c r="L44" s="229">
        <v>77</v>
      </c>
      <c r="N44" s="248"/>
      <c r="R44" s="229">
        <v>6</v>
      </c>
      <c r="S44" s="229">
        <v>197</v>
      </c>
      <c r="U44" s="229">
        <v>18</v>
      </c>
      <c r="W44" s="229">
        <v>80</v>
      </c>
      <c r="X44" s="229">
        <v>28</v>
      </c>
      <c r="AH44" s="239"/>
      <c r="AI44" s="239"/>
      <c r="AJ44" s="239"/>
      <c r="AK44" s="239"/>
      <c r="AL44" s="239"/>
      <c r="AM44" s="239"/>
      <c r="AN44" s="239"/>
      <c r="AO44" s="239"/>
      <c r="AP44" s="239"/>
      <c r="AQ44" s="239">
        <v>2</v>
      </c>
      <c r="AR44" s="239"/>
      <c r="AS44" s="239"/>
      <c r="AT44" s="239"/>
      <c r="AU44" s="238">
        <v>10</v>
      </c>
      <c r="AV44" s="239"/>
      <c r="AX44" s="229">
        <v>27</v>
      </c>
      <c r="AY44" s="266">
        <v>126</v>
      </c>
      <c r="AZ44" s="266"/>
      <c r="BA44" s="266">
        <v>174</v>
      </c>
      <c r="BB44" s="266"/>
      <c r="BC44" s="266">
        <v>13</v>
      </c>
      <c r="BD44" s="266"/>
      <c r="BE44" s="266">
        <v>7</v>
      </c>
      <c r="BF44" s="266">
        <v>5</v>
      </c>
      <c r="BG44" s="266">
        <v>6</v>
      </c>
      <c r="BH44" s="266"/>
      <c r="BI44" s="286"/>
      <c r="BJ44" s="266"/>
      <c r="BK44" s="266"/>
      <c r="BL44" s="266"/>
      <c r="BN44" s="229">
        <v>53</v>
      </c>
      <c r="BP44" s="229">
        <v>11</v>
      </c>
      <c r="BR44" s="229">
        <v>21</v>
      </c>
      <c r="BS44" s="266">
        <v>17</v>
      </c>
      <c r="BT44" s="266"/>
      <c r="BU44" s="266"/>
      <c r="BV44" s="266"/>
      <c r="BW44" s="266"/>
      <c r="BX44" s="266"/>
      <c r="BY44" s="266"/>
      <c r="BZ44" s="266"/>
      <c r="CA44" s="266"/>
      <c r="CB44" s="266"/>
      <c r="CC44" s="266"/>
      <c r="CD44" s="266"/>
      <c r="CE44" s="266"/>
      <c r="CF44" s="266"/>
      <c r="CG44" s="266"/>
      <c r="CH44" s="266"/>
      <c r="CI44" s="266"/>
      <c r="CJ44" s="266"/>
      <c r="CK44" s="266"/>
      <c r="CL44" s="266">
        <v>2</v>
      </c>
      <c r="CM44" s="266"/>
      <c r="CN44" s="266"/>
      <c r="CO44" s="266"/>
      <c r="CP44" s="229">
        <v>10</v>
      </c>
      <c r="CR44" s="307"/>
    </row>
    <row r="45" spans="1:96" s="233" customFormat="1" ht="12.75">
      <c r="A45" s="238" t="s">
        <v>108</v>
      </c>
      <c r="B45" s="229"/>
      <c r="C45" s="229">
        <v>364</v>
      </c>
      <c r="D45" s="231">
        <v>5486</v>
      </c>
      <c r="E45" s="229">
        <v>2</v>
      </c>
      <c r="F45" s="231">
        <v>10597</v>
      </c>
      <c r="G45" s="229">
        <v>47</v>
      </c>
      <c r="H45" s="229">
        <v>1788</v>
      </c>
      <c r="I45" s="229"/>
      <c r="J45" s="229">
        <v>716</v>
      </c>
      <c r="K45" s="229">
        <v>192</v>
      </c>
      <c r="L45" s="229">
        <v>664</v>
      </c>
      <c r="M45" s="229">
        <v>1</v>
      </c>
      <c r="N45" s="248"/>
      <c r="O45" s="229"/>
      <c r="P45" s="229">
        <v>5</v>
      </c>
      <c r="Q45" s="229"/>
      <c r="R45" s="229">
        <v>120</v>
      </c>
      <c r="S45" s="229">
        <v>309</v>
      </c>
      <c r="T45" s="229">
        <v>1</v>
      </c>
      <c r="U45" s="229">
        <v>479</v>
      </c>
      <c r="V45" s="229">
        <v>2</v>
      </c>
      <c r="W45" s="229">
        <v>179</v>
      </c>
      <c r="X45" s="229">
        <v>733</v>
      </c>
      <c r="Y45" s="229">
        <v>5</v>
      </c>
      <c r="Z45" s="229">
        <v>2</v>
      </c>
      <c r="AA45" s="229"/>
      <c r="AB45" s="229"/>
      <c r="AC45" s="229"/>
      <c r="AD45" s="230">
        <v>1</v>
      </c>
      <c r="AE45" s="230">
        <v>2</v>
      </c>
      <c r="AF45" s="230"/>
      <c r="AG45" s="230">
        <v>1</v>
      </c>
      <c r="AH45" s="239"/>
      <c r="AI45" s="239"/>
      <c r="AJ45" s="239"/>
      <c r="AK45" s="239"/>
      <c r="AL45" s="239"/>
      <c r="AM45" s="239"/>
      <c r="AN45" s="239">
        <v>2</v>
      </c>
      <c r="AO45" s="239"/>
      <c r="AP45" s="239">
        <v>3</v>
      </c>
      <c r="AQ45" s="239">
        <v>33</v>
      </c>
      <c r="AR45" s="239">
        <v>1</v>
      </c>
      <c r="AS45" s="239">
        <v>1</v>
      </c>
      <c r="AT45" s="239">
        <v>1</v>
      </c>
      <c r="AU45" s="238">
        <v>267</v>
      </c>
      <c r="AV45" s="239">
        <v>208</v>
      </c>
      <c r="AW45" s="229"/>
      <c r="AX45" s="231">
        <v>278</v>
      </c>
      <c r="AY45" s="266">
        <v>3742</v>
      </c>
      <c r="AZ45" s="266">
        <v>2</v>
      </c>
      <c r="BA45" s="266">
        <v>7229</v>
      </c>
      <c r="BB45" s="266">
        <v>39</v>
      </c>
      <c r="BC45" s="266">
        <v>846</v>
      </c>
      <c r="BD45" s="266"/>
      <c r="BE45" s="266">
        <v>393</v>
      </c>
      <c r="BF45" s="266">
        <v>122</v>
      </c>
      <c r="BG45" s="266">
        <v>238</v>
      </c>
      <c r="BH45" s="266">
        <v>1</v>
      </c>
      <c r="BI45" s="286"/>
      <c r="BJ45" s="266"/>
      <c r="BK45" s="266">
        <v>5</v>
      </c>
      <c r="BL45" s="266"/>
      <c r="BM45" s="229">
        <v>84</v>
      </c>
      <c r="BN45" s="229">
        <v>200</v>
      </c>
      <c r="BO45" s="229">
        <v>1</v>
      </c>
      <c r="BP45" s="229">
        <v>355</v>
      </c>
      <c r="BQ45" s="229">
        <v>2</v>
      </c>
      <c r="BR45" s="229">
        <v>5</v>
      </c>
      <c r="BS45" s="266">
        <v>647</v>
      </c>
      <c r="BT45" s="266">
        <v>4</v>
      </c>
      <c r="BU45" s="266"/>
      <c r="BV45" s="266"/>
      <c r="BW45" s="266"/>
      <c r="BX45" s="266"/>
      <c r="BY45" s="266">
        <v>1</v>
      </c>
      <c r="BZ45" s="266">
        <v>1</v>
      </c>
      <c r="CA45" s="266"/>
      <c r="CB45" s="266">
        <v>1</v>
      </c>
      <c r="CC45" s="266"/>
      <c r="CD45" s="266"/>
      <c r="CE45" s="266"/>
      <c r="CF45" s="266"/>
      <c r="CG45" s="266"/>
      <c r="CH45" s="266"/>
      <c r="CI45" s="266">
        <v>2</v>
      </c>
      <c r="CJ45" s="266"/>
      <c r="CK45" s="266">
        <v>1</v>
      </c>
      <c r="CL45" s="266">
        <v>30</v>
      </c>
      <c r="CM45" s="266">
        <v>1</v>
      </c>
      <c r="CN45" s="266">
        <v>1</v>
      </c>
      <c r="CO45" s="266"/>
      <c r="CP45" s="229">
        <v>263</v>
      </c>
      <c r="CQ45" s="229">
        <v>88</v>
      </c>
      <c r="CR45" s="307"/>
    </row>
    <row r="46" spans="1:96" ht="12.75">
      <c r="A46" s="232" t="s">
        <v>109</v>
      </c>
      <c r="B46" s="233"/>
      <c r="C46" s="233">
        <v>114</v>
      </c>
      <c r="D46" s="234">
        <v>2366</v>
      </c>
      <c r="E46" s="234">
        <v>4821</v>
      </c>
      <c r="F46" s="234">
        <v>4108</v>
      </c>
      <c r="G46" s="233">
        <v>43</v>
      </c>
      <c r="H46" s="234">
        <v>3927</v>
      </c>
      <c r="I46" s="233">
        <v>2</v>
      </c>
      <c r="J46" s="234">
        <v>5769</v>
      </c>
      <c r="K46" s="233">
        <v>186</v>
      </c>
      <c r="L46" s="234">
        <v>6397</v>
      </c>
      <c r="M46" s="233">
        <v>369</v>
      </c>
      <c r="N46" s="284"/>
      <c r="O46" s="233"/>
      <c r="P46" s="233"/>
      <c r="Q46" s="233"/>
      <c r="R46" s="233">
        <v>55</v>
      </c>
      <c r="S46" s="233">
        <v>670</v>
      </c>
      <c r="T46" s="233">
        <v>93</v>
      </c>
      <c r="U46" s="233">
        <v>489</v>
      </c>
      <c r="V46" s="233">
        <v>2</v>
      </c>
      <c r="W46" s="233">
        <v>121</v>
      </c>
      <c r="X46" s="233">
        <v>2083</v>
      </c>
      <c r="Y46" s="233">
        <v>9</v>
      </c>
      <c r="Z46" s="234">
        <v>3909</v>
      </c>
      <c r="AA46" s="234">
        <v>2496</v>
      </c>
      <c r="AB46" s="234">
        <v>16109</v>
      </c>
      <c r="AC46" s="233">
        <v>354</v>
      </c>
      <c r="AD46" s="234">
        <v>3134</v>
      </c>
      <c r="AE46" s="234">
        <v>13552</v>
      </c>
      <c r="AF46" s="234">
        <v>6343</v>
      </c>
      <c r="AG46" s="234">
        <v>5555</v>
      </c>
      <c r="AH46" s="235">
        <v>5933</v>
      </c>
      <c r="AI46" s="235">
        <v>5926</v>
      </c>
      <c r="AJ46" s="236"/>
      <c r="AK46" s="236">
        <v>310</v>
      </c>
      <c r="AL46" s="236">
        <v>431</v>
      </c>
      <c r="AM46" s="236"/>
      <c r="AN46" s="236">
        <v>1816</v>
      </c>
      <c r="AO46" s="236">
        <v>8</v>
      </c>
      <c r="AP46" s="236">
        <v>27643</v>
      </c>
      <c r="AQ46" s="236">
        <v>2706</v>
      </c>
      <c r="AR46" s="236">
        <v>17225</v>
      </c>
      <c r="AS46" s="236">
        <v>10</v>
      </c>
      <c r="AT46" s="236">
        <v>1</v>
      </c>
      <c r="AU46" s="232">
        <v>42</v>
      </c>
      <c r="AV46" s="236">
        <v>13</v>
      </c>
      <c r="AW46" s="233"/>
      <c r="AX46" s="233">
        <v>45</v>
      </c>
      <c r="AY46" s="265">
        <v>373</v>
      </c>
      <c r="AZ46" s="265">
        <v>1641</v>
      </c>
      <c r="BA46" s="265">
        <v>909</v>
      </c>
      <c r="BB46" s="265"/>
      <c r="BC46" s="265">
        <v>2084</v>
      </c>
      <c r="BD46" s="265"/>
      <c r="BE46" s="265">
        <v>2376</v>
      </c>
      <c r="BF46" s="265">
        <v>2</v>
      </c>
      <c r="BG46" s="265">
        <v>1818</v>
      </c>
      <c r="BH46" s="265">
        <v>369</v>
      </c>
      <c r="BI46" s="285"/>
      <c r="BJ46" s="265"/>
      <c r="BK46" s="265"/>
      <c r="BL46" s="265"/>
      <c r="BM46" s="233">
        <v>27</v>
      </c>
      <c r="BN46" s="233">
        <v>168</v>
      </c>
      <c r="BO46" s="233">
        <v>49</v>
      </c>
      <c r="BP46" s="233">
        <v>125</v>
      </c>
      <c r="BQ46" s="233">
        <v>1</v>
      </c>
      <c r="BR46" s="233">
        <v>3</v>
      </c>
      <c r="BS46" s="265">
        <v>1725</v>
      </c>
      <c r="BT46" s="265">
        <v>7</v>
      </c>
      <c r="BU46" s="265">
        <v>780</v>
      </c>
      <c r="BV46" s="265">
        <v>355</v>
      </c>
      <c r="BW46" s="265">
        <v>9884</v>
      </c>
      <c r="BX46" s="265">
        <v>181</v>
      </c>
      <c r="BY46" s="265">
        <v>2035</v>
      </c>
      <c r="BZ46" s="265">
        <v>7951</v>
      </c>
      <c r="CA46" s="265">
        <v>1</v>
      </c>
      <c r="CB46" s="265">
        <v>2336</v>
      </c>
      <c r="CC46" s="265">
        <v>1739</v>
      </c>
      <c r="CD46" s="265">
        <v>5926</v>
      </c>
      <c r="CE46" s="265"/>
      <c r="CF46" s="265">
        <v>158</v>
      </c>
      <c r="CG46" s="265">
        <v>70</v>
      </c>
      <c r="CH46" s="265"/>
      <c r="CI46" s="265">
        <v>1534</v>
      </c>
      <c r="CJ46" s="265">
        <v>6</v>
      </c>
      <c r="CK46" s="265">
        <v>15748</v>
      </c>
      <c r="CL46" s="265">
        <v>1984</v>
      </c>
      <c r="CM46" s="265">
        <v>13837</v>
      </c>
      <c r="CN46" s="265"/>
      <c r="CO46" s="265">
        <v>1</v>
      </c>
      <c r="CP46" s="233">
        <v>41</v>
      </c>
      <c r="CQ46" s="233">
        <v>13</v>
      </c>
      <c r="CR46" s="307"/>
    </row>
    <row r="47" spans="1:96" ht="12.75">
      <c r="A47" s="238" t="s">
        <v>110</v>
      </c>
      <c r="B47" s="229">
        <v>13</v>
      </c>
      <c r="C47" s="231">
        <v>2629</v>
      </c>
      <c r="D47" s="231">
        <v>11913</v>
      </c>
      <c r="E47" s="229">
        <v>17</v>
      </c>
      <c r="F47" s="231">
        <v>32238</v>
      </c>
      <c r="G47" s="229">
        <v>46</v>
      </c>
      <c r="H47" s="231">
        <v>3913</v>
      </c>
      <c r="J47" s="229">
        <v>1215</v>
      </c>
      <c r="K47" s="229">
        <v>532</v>
      </c>
      <c r="L47" s="231">
        <v>1345</v>
      </c>
      <c r="N47" s="248">
        <v>7</v>
      </c>
      <c r="Q47" s="229">
        <v>1</v>
      </c>
      <c r="R47" s="229">
        <v>287</v>
      </c>
      <c r="S47" s="229">
        <v>324</v>
      </c>
      <c r="T47" s="229">
        <v>98</v>
      </c>
      <c r="U47" s="229">
        <v>1721</v>
      </c>
      <c r="V47" s="229">
        <v>1</v>
      </c>
      <c r="W47" s="229">
        <v>1153</v>
      </c>
      <c r="X47" s="229">
        <v>1340</v>
      </c>
      <c r="Z47" s="229">
        <v>5</v>
      </c>
      <c r="AA47" s="229">
        <v>1</v>
      </c>
      <c r="AB47" s="229">
        <v>1</v>
      </c>
      <c r="AC47" s="229">
        <v>1</v>
      </c>
      <c r="AD47" s="230">
        <v>2</v>
      </c>
      <c r="AE47" s="230">
        <v>3</v>
      </c>
      <c r="AG47" s="230">
        <v>2</v>
      </c>
      <c r="AH47" s="239">
        <v>1</v>
      </c>
      <c r="AI47" s="239">
        <v>2</v>
      </c>
      <c r="AJ47" s="239"/>
      <c r="AK47" s="239"/>
      <c r="AL47" s="239">
        <v>1</v>
      </c>
      <c r="AM47" s="239"/>
      <c r="AN47" s="239">
        <v>4</v>
      </c>
      <c r="AO47" s="239"/>
      <c r="AP47" s="239">
        <v>233</v>
      </c>
      <c r="AQ47" s="239">
        <v>405</v>
      </c>
      <c r="AR47" s="239">
        <v>39</v>
      </c>
      <c r="AS47" s="239">
        <v>124</v>
      </c>
      <c r="AT47" s="239">
        <v>2336</v>
      </c>
      <c r="AU47" s="238">
        <v>1605</v>
      </c>
      <c r="AV47" s="239">
        <v>30</v>
      </c>
      <c r="AX47" s="231">
        <v>1992</v>
      </c>
      <c r="AY47" s="266">
        <v>9071</v>
      </c>
      <c r="AZ47" s="266">
        <v>13</v>
      </c>
      <c r="BA47" s="266">
        <v>24752</v>
      </c>
      <c r="BB47" s="266">
        <v>27</v>
      </c>
      <c r="BC47" s="266">
        <v>1206</v>
      </c>
      <c r="BD47" s="266"/>
      <c r="BE47" s="266">
        <v>427</v>
      </c>
      <c r="BF47" s="266">
        <v>295</v>
      </c>
      <c r="BG47" s="266">
        <v>508</v>
      </c>
      <c r="BH47" s="266"/>
      <c r="BI47" s="286">
        <v>4</v>
      </c>
      <c r="BJ47" s="266"/>
      <c r="BK47" s="266"/>
      <c r="BL47" s="266">
        <v>1</v>
      </c>
      <c r="BM47" s="229">
        <v>125</v>
      </c>
      <c r="BN47" s="229">
        <v>107</v>
      </c>
      <c r="BO47" s="229">
        <v>70</v>
      </c>
      <c r="BP47" s="229">
        <v>1660</v>
      </c>
      <c r="BQ47" s="229">
        <v>1</v>
      </c>
      <c r="BR47" s="229">
        <v>444</v>
      </c>
      <c r="BS47" s="266">
        <v>951</v>
      </c>
      <c r="BT47" s="266"/>
      <c r="BU47" s="266">
        <v>3</v>
      </c>
      <c r="BV47" s="266"/>
      <c r="BW47" s="266">
        <v>1</v>
      </c>
      <c r="BX47" s="266"/>
      <c r="BY47" s="266">
        <v>1</v>
      </c>
      <c r="BZ47" s="266">
        <v>2</v>
      </c>
      <c r="CA47" s="266"/>
      <c r="CB47" s="266">
        <v>1</v>
      </c>
      <c r="CC47" s="266">
        <v>1</v>
      </c>
      <c r="CD47" s="266">
        <v>2</v>
      </c>
      <c r="CE47" s="266"/>
      <c r="CF47" s="266"/>
      <c r="CG47" s="266"/>
      <c r="CH47" s="266"/>
      <c r="CI47" s="266">
        <v>3</v>
      </c>
      <c r="CJ47" s="266"/>
      <c r="CK47" s="266">
        <v>124</v>
      </c>
      <c r="CL47" s="266">
        <v>73</v>
      </c>
      <c r="CM47" s="266">
        <v>39</v>
      </c>
      <c r="CN47" s="266">
        <v>104</v>
      </c>
      <c r="CO47" s="266">
        <v>2192</v>
      </c>
      <c r="CP47" s="229">
        <v>1598</v>
      </c>
      <c r="CQ47" s="229">
        <v>28</v>
      </c>
      <c r="CR47" s="307"/>
    </row>
    <row r="48" spans="1:96" ht="12.75">
      <c r="A48" s="238" t="s">
        <v>111</v>
      </c>
      <c r="B48" s="229">
        <v>1</v>
      </c>
      <c r="C48" s="229">
        <v>235</v>
      </c>
      <c r="D48" s="229">
        <v>1427</v>
      </c>
      <c r="F48" s="231">
        <v>3328</v>
      </c>
      <c r="G48" s="229">
        <v>44</v>
      </c>
      <c r="H48" s="229">
        <v>485</v>
      </c>
      <c r="J48" s="229">
        <v>187</v>
      </c>
      <c r="K48" s="229">
        <v>122</v>
      </c>
      <c r="L48" s="229">
        <v>366</v>
      </c>
      <c r="N48" s="248"/>
      <c r="O48" s="229">
        <v>1</v>
      </c>
      <c r="R48" s="229">
        <v>12</v>
      </c>
      <c r="S48" s="229">
        <v>38</v>
      </c>
      <c r="U48" s="229">
        <v>242</v>
      </c>
      <c r="V48" s="229">
        <v>6</v>
      </c>
      <c r="W48" s="229">
        <v>160</v>
      </c>
      <c r="X48" s="229">
        <v>84</v>
      </c>
      <c r="Y48" s="229">
        <v>1</v>
      </c>
      <c r="Z48" s="229">
        <v>1</v>
      </c>
      <c r="AD48" s="230">
        <v>1</v>
      </c>
      <c r="AH48" s="239"/>
      <c r="AI48" s="239">
        <v>1</v>
      </c>
      <c r="AJ48" s="239"/>
      <c r="AK48" s="239"/>
      <c r="AL48" s="239">
        <v>1</v>
      </c>
      <c r="AM48" s="239"/>
      <c r="AN48" s="239"/>
      <c r="AO48" s="239"/>
      <c r="AP48" s="239"/>
      <c r="AQ48" s="239"/>
      <c r="AR48" s="239"/>
      <c r="AS48" s="239"/>
      <c r="AT48" s="239">
        <v>3</v>
      </c>
      <c r="AU48" s="238">
        <v>163</v>
      </c>
      <c r="AV48" s="239">
        <v>9</v>
      </c>
      <c r="AX48" s="229">
        <v>141</v>
      </c>
      <c r="AY48" s="266">
        <v>828</v>
      </c>
      <c r="AZ48" s="266"/>
      <c r="BA48" s="266">
        <v>1930</v>
      </c>
      <c r="BB48" s="266">
        <v>22</v>
      </c>
      <c r="BC48" s="266">
        <v>55</v>
      </c>
      <c r="BD48" s="266"/>
      <c r="BE48" s="266">
        <v>56</v>
      </c>
      <c r="BF48" s="266">
        <v>52</v>
      </c>
      <c r="BG48" s="266">
        <v>70</v>
      </c>
      <c r="BH48" s="266"/>
      <c r="BI48" s="286"/>
      <c r="BJ48" s="266">
        <v>1</v>
      </c>
      <c r="BK48" s="266"/>
      <c r="BL48" s="266"/>
      <c r="BM48" s="229">
        <v>1</v>
      </c>
      <c r="BN48" s="229">
        <v>5</v>
      </c>
      <c r="BP48" s="229">
        <v>219</v>
      </c>
      <c r="BQ48" s="229">
        <v>6</v>
      </c>
      <c r="BR48" s="229">
        <v>57</v>
      </c>
      <c r="BS48" s="266">
        <v>65</v>
      </c>
      <c r="BT48" s="266">
        <v>1</v>
      </c>
      <c r="BU48" s="266">
        <v>1</v>
      </c>
      <c r="BV48" s="266"/>
      <c r="BW48" s="266"/>
      <c r="BX48" s="266"/>
      <c r="BY48" s="266">
        <v>1</v>
      </c>
      <c r="BZ48" s="266"/>
      <c r="CA48" s="266"/>
      <c r="CB48" s="266"/>
      <c r="CC48" s="266"/>
      <c r="CD48" s="266">
        <v>1</v>
      </c>
      <c r="CE48" s="266"/>
      <c r="CF48" s="266"/>
      <c r="CG48" s="266">
        <v>1</v>
      </c>
      <c r="CH48" s="266"/>
      <c r="CI48" s="266"/>
      <c r="CJ48" s="266"/>
      <c r="CK48" s="266"/>
      <c r="CL48" s="266"/>
      <c r="CM48" s="266"/>
      <c r="CN48" s="266"/>
      <c r="CO48" s="266">
        <v>2</v>
      </c>
      <c r="CP48" s="229">
        <v>163</v>
      </c>
      <c r="CQ48" s="229">
        <v>8</v>
      </c>
      <c r="CR48" s="307"/>
    </row>
    <row r="49" spans="1:96" ht="12.75">
      <c r="A49" s="238" t="s">
        <v>112</v>
      </c>
      <c r="C49" s="229">
        <v>288</v>
      </c>
      <c r="D49" s="229">
        <v>1138</v>
      </c>
      <c r="F49" s="231">
        <v>3458</v>
      </c>
      <c r="G49" s="229">
        <v>42</v>
      </c>
      <c r="H49" s="229">
        <v>683</v>
      </c>
      <c r="J49" s="229">
        <v>187</v>
      </c>
      <c r="K49" s="229">
        <v>43</v>
      </c>
      <c r="L49" s="229">
        <v>317</v>
      </c>
      <c r="N49" s="248"/>
      <c r="R49" s="229">
        <v>12</v>
      </c>
      <c r="S49" s="229">
        <v>68</v>
      </c>
      <c r="T49" s="229">
        <v>14</v>
      </c>
      <c r="U49" s="229">
        <v>139</v>
      </c>
      <c r="V49" s="229">
        <v>1</v>
      </c>
      <c r="W49" s="229">
        <v>181</v>
      </c>
      <c r="X49" s="229">
        <v>121</v>
      </c>
      <c r="AC49" s="229">
        <v>3</v>
      </c>
      <c r="AE49" s="230">
        <v>1</v>
      </c>
      <c r="AH49" s="239"/>
      <c r="AI49" s="239"/>
      <c r="AJ49" s="239"/>
      <c r="AK49" s="239"/>
      <c r="AL49" s="239">
        <v>1</v>
      </c>
      <c r="AM49" s="239"/>
      <c r="AN49" s="239"/>
      <c r="AO49" s="239"/>
      <c r="AP49" s="239"/>
      <c r="AQ49" s="239"/>
      <c r="AR49" s="239"/>
      <c r="AS49" s="239"/>
      <c r="AT49" s="239"/>
      <c r="AU49" s="238">
        <v>84</v>
      </c>
      <c r="AV49" s="239">
        <v>35</v>
      </c>
      <c r="AX49" s="229">
        <v>203</v>
      </c>
      <c r="AY49" s="266">
        <v>665</v>
      </c>
      <c r="AZ49" s="266"/>
      <c r="BA49" s="266">
        <v>1849</v>
      </c>
      <c r="BB49" s="266">
        <v>7</v>
      </c>
      <c r="BC49" s="266">
        <v>200</v>
      </c>
      <c r="BD49" s="266"/>
      <c r="BE49" s="266">
        <v>84</v>
      </c>
      <c r="BF49" s="266">
        <v>10</v>
      </c>
      <c r="BG49" s="266">
        <v>72</v>
      </c>
      <c r="BH49" s="266"/>
      <c r="BI49" s="286"/>
      <c r="BJ49" s="266"/>
      <c r="BK49" s="266"/>
      <c r="BL49" s="266"/>
      <c r="BM49" s="229">
        <v>7</v>
      </c>
      <c r="BN49" s="229">
        <v>25</v>
      </c>
      <c r="BO49" s="229">
        <v>9</v>
      </c>
      <c r="BP49" s="229">
        <v>124</v>
      </c>
      <c r="BQ49" s="229">
        <v>1</v>
      </c>
      <c r="BR49" s="229">
        <v>77</v>
      </c>
      <c r="BS49" s="266">
        <v>91</v>
      </c>
      <c r="BT49" s="266"/>
      <c r="BU49" s="266"/>
      <c r="BV49" s="266"/>
      <c r="BW49" s="266"/>
      <c r="BX49" s="266">
        <v>3</v>
      </c>
      <c r="BY49" s="266"/>
      <c r="BZ49" s="266"/>
      <c r="CA49" s="266"/>
      <c r="CB49" s="266"/>
      <c r="CC49" s="266"/>
      <c r="CD49" s="266"/>
      <c r="CE49" s="266"/>
      <c r="CF49" s="266"/>
      <c r="CG49" s="266">
        <v>1</v>
      </c>
      <c r="CH49" s="266"/>
      <c r="CI49" s="266"/>
      <c r="CJ49" s="266"/>
      <c r="CK49" s="266"/>
      <c r="CL49" s="266"/>
      <c r="CM49" s="266"/>
      <c r="CN49" s="266"/>
      <c r="CO49" s="266"/>
      <c r="CP49" s="229">
        <v>84</v>
      </c>
      <c r="CQ49" s="229">
        <v>32</v>
      </c>
      <c r="CR49" s="307"/>
    </row>
    <row r="50" spans="1:96" ht="12.75">
      <c r="A50" s="238" t="s">
        <v>113</v>
      </c>
      <c r="B50" s="229">
        <v>5</v>
      </c>
      <c r="C50" s="229">
        <v>198</v>
      </c>
      <c r="D50" s="229">
        <v>571</v>
      </c>
      <c r="F50" s="229">
        <v>1014</v>
      </c>
      <c r="H50" s="229">
        <v>645</v>
      </c>
      <c r="J50" s="229">
        <v>632</v>
      </c>
      <c r="K50" s="229">
        <v>78</v>
      </c>
      <c r="L50" s="229">
        <v>203</v>
      </c>
      <c r="N50" s="248"/>
      <c r="R50" s="229">
        <v>66</v>
      </c>
      <c r="S50" s="229">
        <v>549</v>
      </c>
      <c r="T50" s="229">
        <v>18</v>
      </c>
      <c r="U50" s="229">
        <v>25</v>
      </c>
      <c r="V50" s="229">
        <v>13</v>
      </c>
      <c r="W50" s="229">
        <v>147</v>
      </c>
      <c r="X50" s="229">
        <v>94</v>
      </c>
      <c r="Y50" s="229">
        <v>1</v>
      </c>
      <c r="AH50" s="239"/>
      <c r="AI50" s="239"/>
      <c r="AJ50" s="239"/>
      <c r="AK50" s="239"/>
      <c r="AL50" s="239"/>
      <c r="AM50" s="239"/>
      <c r="AN50" s="239"/>
      <c r="AO50" s="239"/>
      <c r="AP50" s="239"/>
      <c r="AQ50" s="239"/>
      <c r="AR50" s="239"/>
      <c r="AS50" s="239"/>
      <c r="AT50" s="239"/>
      <c r="AU50" s="238">
        <v>17</v>
      </c>
      <c r="AV50" s="239">
        <v>1</v>
      </c>
      <c r="AX50" s="229">
        <v>125</v>
      </c>
      <c r="AY50" s="266">
        <v>293</v>
      </c>
      <c r="AZ50" s="266"/>
      <c r="BA50" s="266">
        <v>468</v>
      </c>
      <c r="BB50" s="266"/>
      <c r="BC50" s="266">
        <v>397</v>
      </c>
      <c r="BD50" s="266"/>
      <c r="BE50" s="266">
        <v>363</v>
      </c>
      <c r="BF50" s="266">
        <v>7</v>
      </c>
      <c r="BG50" s="266">
        <v>88</v>
      </c>
      <c r="BH50" s="266"/>
      <c r="BI50" s="286"/>
      <c r="BJ50" s="266"/>
      <c r="BK50" s="266"/>
      <c r="BL50" s="266"/>
      <c r="BM50" s="229">
        <v>28</v>
      </c>
      <c r="BN50" s="229">
        <v>335</v>
      </c>
      <c r="BO50" s="229">
        <v>13</v>
      </c>
      <c r="BP50" s="229">
        <v>21</v>
      </c>
      <c r="BQ50" s="229">
        <v>5</v>
      </c>
      <c r="BR50" s="229">
        <v>97</v>
      </c>
      <c r="BS50" s="266">
        <v>89</v>
      </c>
      <c r="BT50" s="266">
        <v>1</v>
      </c>
      <c r="BU50" s="266"/>
      <c r="BV50" s="266"/>
      <c r="BW50" s="266"/>
      <c r="BX50" s="266"/>
      <c r="BY50" s="266"/>
      <c r="BZ50" s="266"/>
      <c r="CA50" s="266"/>
      <c r="CB50" s="266"/>
      <c r="CC50" s="266"/>
      <c r="CD50" s="266"/>
      <c r="CE50" s="266"/>
      <c r="CF50" s="266"/>
      <c r="CG50" s="266"/>
      <c r="CH50" s="266"/>
      <c r="CI50" s="266"/>
      <c r="CJ50" s="266"/>
      <c r="CK50" s="266"/>
      <c r="CL50" s="266"/>
      <c r="CM50" s="266"/>
      <c r="CN50" s="266"/>
      <c r="CO50" s="266"/>
      <c r="CP50" s="229">
        <v>17</v>
      </c>
      <c r="CQ50" s="229">
        <v>1</v>
      </c>
      <c r="CR50" s="307"/>
    </row>
    <row r="51" spans="1:96" ht="12.75">
      <c r="A51" s="238" t="s">
        <v>114</v>
      </c>
      <c r="B51" s="229">
        <v>1</v>
      </c>
      <c r="C51" s="229">
        <v>119</v>
      </c>
      <c r="D51" s="229">
        <v>607</v>
      </c>
      <c r="E51" s="229">
        <v>1</v>
      </c>
      <c r="F51" s="229">
        <v>1574</v>
      </c>
      <c r="H51" s="229">
        <v>415</v>
      </c>
      <c r="I51" s="229">
        <v>1</v>
      </c>
      <c r="J51" s="229">
        <v>104</v>
      </c>
      <c r="K51" s="229">
        <v>97</v>
      </c>
      <c r="L51" s="229">
        <v>296</v>
      </c>
      <c r="N51" s="248"/>
      <c r="R51" s="229">
        <v>36</v>
      </c>
      <c r="S51" s="229">
        <v>140</v>
      </c>
      <c r="T51" s="229">
        <v>11</v>
      </c>
      <c r="U51" s="229">
        <v>179</v>
      </c>
      <c r="V51" s="229">
        <v>6</v>
      </c>
      <c r="W51" s="229">
        <v>93</v>
      </c>
      <c r="X51" s="229">
        <v>84</v>
      </c>
      <c r="Z51" s="229">
        <v>1</v>
      </c>
      <c r="AD51" s="230">
        <v>1</v>
      </c>
      <c r="AH51" s="239"/>
      <c r="AI51" s="239"/>
      <c r="AJ51" s="239"/>
      <c r="AK51" s="239"/>
      <c r="AL51" s="239"/>
      <c r="AM51" s="239"/>
      <c r="AN51" s="239"/>
      <c r="AO51" s="239"/>
      <c r="AP51" s="239"/>
      <c r="AQ51" s="239">
        <v>1</v>
      </c>
      <c r="AR51" s="239"/>
      <c r="AS51" s="239">
        <v>1</v>
      </c>
      <c r="AT51" s="239">
        <v>3</v>
      </c>
      <c r="AU51" s="238">
        <v>46</v>
      </c>
      <c r="AV51" s="239">
        <v>15</v>
      </c>
      <c r="AX51" s="229">
        <v>76</v>
      </c>
      <c r="AY51" s="266">
        <v>239</v>
      </c>
      <c r="AZ51" s="266">
        <v>1</v>
      </c>
      <c r="BA51" s="266">
        <v>663</v>
      </c>
      <c r="BB51" s="266"/>
      <c r="BC51" s="266">
        <v>107</v>
      </c>
      <c r="BD51" s="266"/>
      <c r="BE51" s="266">
        <v>27</v>
      </c>
      <c r="BF51" s="266">
        <v>34</v>
      </c>
      <c r="BG51" s="266">
        <v>84</v>
      </c>
      <c r="BH51" s="266"/>
      <c r="BI51" s="286"/>
      <c r="BJ51" s="266"/>
      <c r="BK51" s="266"/>
      <c r="BL51" s="266"/>
      <c r="BM51" s="229">
        <v>11</v>
      </c>
      <c r="BN51" s="229">
        <v>17</v>
      </c>
      <c r="BO51" s="229">
        <v>9</v>
      </c>
      <c r="BP51" s="229">
        <v>111</v>
      </c>
      <c r="BQ51" s="229">
        <v>6</v>
      </c>
      <c r="BR51" s="229">
        <v>31</v>
      </c>
      <c r="BS51" s="266">
        <v>58</v>
      </c>
      <c r="BT51" s="266"/>
      <c r="BU51" s="266">
        <v>1</v>
      </c>
      <c r="BV51" s="266"/>
      <c r="BW51" s="266"/>
      <c r="BX51" s="266"/>
      <c r="BY51" s="266"/>
      <c r="BZ51" s="266"/>
      <c r="CA51" s="266"/>
      <c r="CB51" s="266"/>
      <c r="CC51" s="266"/>
      <c r="CD51" s="266"/>
      <c r="CE51" s="266"/>
      <c r="CF51" s="266"/>
      <c r="CG51" s="266"/>
      <c r="CH51" s="266"/>
      <c r="CI51" s="266"/>
      <c r="CJ51" s="266"/>
      <c r="CK51" s="266"/>
      <c r="CL51" s="266"/>
      <c r="CM51" s="266"/>
      <c r="CN51" s="266">
        <v>1</v>
      </c>
      <c r="CO51" s="266">
        <v>1</v>
      </c>
      <c r="CP51" s="229">
        <v>46</v>
      </c>
      <c r="CQ51" s="229">
        <v>14</v>
      </c>
      <c r="CR51" s="307"/>
    </row>
    <row r="52" spans="1:96" ht="12.75">
      <c r="A52" s="238" t="s">
        <v>115</v>
      </c>
      <c r="B52" s="229">
        <v>2</v>
      </c>
      <c r="C52" s="229">
        <v>739</v>
      </c>
      <c r="D52" s="229">
        <v>3812</v>
      </c>
      <c r="E52" s="229">
        <v>1</v>
      </c>
      <c r="F52" s="229">
        <v>7340</v>
      </c>
      <c r="G52" s="229">
        <v>26</v>
      </c>
      <c r="H52" s="229">
        <v>2082</v>
      </c>
      <c r="I52" s="229">
        <v>0</v>
      </c>
      <c r="J52" s="229">
        <v>943</v>
      </c>
      <c r="K52" s="229">
        <v>293</v>
      </c>
      <c r="L52" s="229">
        <v>573</v>
      </c>
      <c r="M52" s="229">
        <v>0</v>
      </c>
      <c r="N52" s="229">
        <v>0</v>
      </c>
      <c r="O52" s="229">
        <v>0</v>
      </c>
      <c r="P52" s="229">
        <v>1</v>
      </c>
      <c r="Q52" s="229">
        <v>1</v>
      </c>
      <c r="R52" s="229">
        <v>116</v>
      </c>
      <c r="S52" s="229">
        <v>578</v>
      </c>
      <c r="T52" s="229">
        <v>2</v>
      </c>
      <c r="U52" s="229">
        <v>375</v>
      </c>
      <c r="V52" s="229">
        <v>8</v>
      </c>
      <c r="W52" s="229">
        <v>339</v>
      </c>
      <c r="X52" s="229">
        <v>347</v>
      </c>
      <c r="Y52" s="229">
        <v>1</v>
      </c>
      <c r="Z52" s="229">
        <v>3</v>
      </c>
      <c r="AA52" s="229">
        <v>2</v>
      </c>
      <c r="AB52" s="229">
        <v>1</v>
      </c>
      <c r="AC52" s="229">
        <v>3</v>
      </c>
      <c r="AD52" s="229">
        <v>0</v>
      </c>
      <c r="AE52" s="229">
        <v>4</v>
      </c>
      <c r="AF52" s="229">
        <v>0</v>
      </c>
      <c r="AG52" s="229">
        <v>1</v>
      </c>
      <c r="AH52" s="229">
        <v>1</v>
      </c>
      <c r="AI52" s="229">
        <v>1</v>
      </c>
      <c r="AJ52" s="229">
        <v>0</v>
      </c>
      <c r="AK52" s="229">
        <v>0</v>
      </c>
      <c r="AL52" s="229">
        <v>1</v>
      </c>
      <c r="AM52" s="229">
        <v>0</v>
      </c>
      <c r="AN52" s="229">
        <v>0</v>
      </c>
      <c r="AO52" s="229">
        <v>0</v>
      </c>
      <c r="AP52" s="229">
        <v>5</v>
      </c>
      <c r="AQ52" s="229">
        <v>4</v>
      </c>
      <c r="AR52" s="229">
        <v>3</v>
      </c>
      <c r="AS52" s="229">
        <v>1</v>
      </c>
      <c r="AT52" s="229">
        <v>2</v>
      </c>
      <c r="AU52" s="229">
        <v>255</v>
      </c>
      <c r="AV52" s="229">
        <v>33</v>
      </c>
      <c r="AW52" s="229">
        <v>0</v>
      </c>
      <c r="AX52" s="229">
        <v>468</v>
      </c>
      <c r="AY52" s="229">
        <v>2107</v>
      </c>
      <c r="AZ52" s="229">
        <v>0</v>
      </c>
      <c r="BA52" s="229">
        <v>3870</v>
      </c>
      <c r="BB52" s="229">
        <v>11</v>
      </c>
      <c r="BC52" s="229">
        <v>819</v>
      </c>
      <c r="BD52" s="229">
        <v>0</v>
      </c>
      <c r="BE52" s="229">
        <v>446</v>
      </c>
      <c r="BF52" s="229">
        <v>102</v>
      </c>
      <c r="BG52" s="229">
        <v>147</v>
      </c>
      <c r="BH52" s="229">
        <v>0</v>
      </c>
      <c r="BI52" s="229">
        <v>0</v>
      </c>
      <c r="BJ52" s="229">
        <v>0</v>
      </c>
      <c r="BK52" s="229">
        <v>1</v>
      </c>
      <c r="BL52" s="229">
        <v>0</v>
      </c>
      <c r="BM52" s="229">
        <v>26</v>
      </c>
      <c r="BN52" s="229">
        <v>149</v>
      </c>
      <c r="BO52" s="229">
        <v>2</v>
      </c>
      <c r="BP52" s="229">
        <v>319</v>
      </c>
      <c r="BQ52" s="229">
        <v>0</v>
      </c>
      <c r="BR52" s="229">
        <v>75</v>
      </c>
      <c r="BS52" s="229">
        <v>206</v>
      </c>
      <c r="BT52" s="229">
        <v>1</v>
      </c>
      <c r="BU52" s="229">
        <v>3</v>
      </c>
      <c r="BV52" s="229">
        <v>1</v>
      </c>
      <c r="BW52" s="229">
        <v>1</v>
      </c>
      <c r="BX52" s="229">
        <v>2</v>
      </c>
      <c r="BY52" s="229">
        <v>0</v>
      </c>
      <c r="BZ52" s="229">
        <v>4</v>
      </c>
      <c r="CA52" s="229">
        <v>0</v>
      </c>
      <c r="CB52" s="229">
        <v>1</v>
      </c>
      <c r="CC52" s="229">
        <v>0</v>
      </c>
      <c r="CD52" s="229">
        <v>1</v>
      </c>
      <c r="CE52" s="229">
        <v>0</v>
      </c>
      <c r="CF52" s="229">
        <v>0</v>
      </c>
      <c r="CG52" s="229">
        <v>0</v>
      </c>
      <c r="CH52" s="229">
        <v>0</v>
      </c>
      <c r="CI52" s="229">
        <v>0</v>
      </c>
      <c r="CJ52" s="229">
        <v>0</v>
      </c>
      <c r="CK52" s="229">
        <v>3</v>
      </c>
      <c r="CL52" s="229">
        <v>2</v>
      </c>
      <c r="CM52" s="229">
        <v>3</v>
      </c>
      <c r="CN52" s="229">
        <v>0</v>
      </c>
      <c r="CO52" s="229">
        <v>2</v>
      </c>
      <c r="CP52" s="229">
        <v>254</v>
      </c>
      <c r="CQ52" s="229">
        <v>26</v>
      </c>
      <c r="CR52" s="307"/>
    </row>
    <row r="53" spans="1:96" ht="12.75">
      <c r="A53" s="238" t="s">
        <v>373</v>
      </c>
      <c r="B53" s="229">
        <v>2</v>
      </c>
      <c r="C53" s="229">
        <v>687</v>
      </c>
      <c r="D53" s="229">
        <v>3479</v>
      </c>
      <c r="E53" s="229">
        <v>1</v>
      </c>
      <c r="F53" s="231">
        <v>6754</v>
      </c>
      <c r="G53" s="229">
        <v>25</v>
      </c>
      <c r="H53" s="229">
        <v>1889</v>
      </c>
      <c r="J53" s="229">
        <v>641</v>
      </c>
      <c r="K53" s="229">
        <v>258</v>
      </c>
      <c r="L53" s="229">
        <v>497</v>
      </c>
      <c r="N53" s="248"/>
      <c r="P53" s="229">
        <v>1</v>
      </c>
      <c r="R53" s="229">
        <v>111</v>
      </c>
      <c r="S53" s="229">
        <v>566</v>
      </c>
      <c r="T53" s="229">
        <v>2</v>
      </c>
      <c r="U53" s="229">
        <v>307</v>
      </c>
      <c r="V53" s="229">
        <v>8</v>
      </c>
      <c r="W53" s="229">
        <v>221</v>
      </c>
      <c r="X53" s="229">
        <v>245</v>
      </c>
      <c r="Y53" s="229">
        <v>1</v>
      </c>
      <c r="Z53" s="229">
        <v>3</v>
      </c>
      <c r="AA53" s="229">
        <v>2</v>
      </c>
      <c r="AC53" s="229">
        <v>3</v>
      </c>
      <c r="AE53" s="230">
        <v>3</v>
      </c>
      <c r="AG53" s="230">
        <v>1</v>
      </c>
      <c r="AH53" s="239">
        <v>1</v>
      </c>
      <c r="AI53" s="239">
        <v>1</v>
      </c>
      <c r="AJ53" s="239"/>
      <c r="AK53" s="239"/>
      <c r="AL53" s="239">
        <v>1</v>
      </c>
      <c r="AM53" s="239"/>
      <c r="AN53" s="239"/>
      <c r="AO53" s="239"/>
      <c r="AP53" s="239">
        <v>4</v>
      </c>
      <c r="AQ53" s="239">
        <v>1</v>
      </c>
      <c r="AR53" s="239">
        <v>2</v>
      </c>
      <c r="AS53" s="239">
        <v>1</v>
      </c>
      <c r="AT53" s="239">
        <v>2</v>
      </c>
      <c r="AU53" s="238">
        <v>235</v>
      </c>
      <c r="AV53" s="239">
        <v>33</v>
      </c>
      <c r="AX53" s="229">
        <v>429</v>
      </c>
      <c r="AY53" s="266">
        <v>1980</v>
      </c>
      <c r="AZ53" s="266"/>
      <c r="BA53" s="266">
        <v>3625</v>
      </c>
      <c r="BB53" s="266">
        <v>11</v>
      </c>
      <c r="BC53" s="266">
        <v>718</v>
      </c>
      <c r="BD53" s="266"/>
      <c r="BE53" s="266">
        <v>219</v>
      </c>
      <c r="BF53" s="266">
        <v>98</v>
      </c>
      <c r="BG53" s="266">
        <v>101</v>
      </c>
      <c r="BH53" s="266"/>
      <c r="BI53" s="286"/>
      <c r="BJ53" s="266"/>
      <c r="BK53" s="266">
        <v>1</v>
      </c>
      <c r="BL53" s="266"/>
      <c r="BM53" s="229">
        <v>25</v>
      </c>
      <c r="BN53" s="229">
        <v>140</v>
      </c>
      <c r="BO53" s="229">
        <v>2</v>
      </c>
      <c r="BP53" s="229">
        <v>266</v>
      </c>
      <c r="BR53" s="229">
        <v>8</v>
      </c>
      <c r="BS53" s="266">
        <v>167</v>
      </c>
      <c r="BT53" s="266">
        <v>1</v>
      </c>
      <c r="BU53" s="266">
        <v>3</v>
      </c>
      <c r="BV53" s="266">
        <v>1</v>
      </c>
      <c r="BW53" s="266"/>
      <c r="BX53" s="266">
        <v>2</v>
      </c>
      <c r="BY53" s="266"/>
      <c r="BZ53" s="266">
        <v>3</v>
      </c>
      <c r="CA53" s="266"/>
      <c r="CB53" s="266">
        <v>1</v>
      </c>
      <c r="CC53" s="266"/>
      <c r="CD53" s="266">
        <v>1</v>
      </c>
      <c r="CE53" s="266"/>
      <c r="CF53" s="266"/>
      <c r="CG53" s="266"/>
      <c r="CH53" s="266"/>
      <c r="CI53" s="266"/>
      <c r="CJ53" s="266"/>
      <c r="CK53" s="266">
        <v>2</v>
      </c>
      <c r="CL53" s="266">
        <v>1</v>
      </c>
      <c r="CM53" s="266">
        <v>2</v>
      </c>
      <c r="CN53" s="266"/>
      <c r="CO53" s="266">
        <v>2</v>
      </c>
      <c r="CP53" s="229">
        <v>234</v>
      </c>
      <c r="CQ53" s="229">
        <v>26</v>
      </c>
      <c r="CR53" s="307"/>
    </row>
    <row r="54" spans="1:96" ht="12.75">
      <c r="A54" s="238" t="s">
        <v>374</v>
      </c>
      <c r="C54" s="229">
        <v>52</v>
      </c>
      <c r="D54" s="229">
        <v>333</v>
      </c>
      <c r="F54" s="231">
        <v>586</v>
      </c>
      <c r="G54" s="229">
        <v>1</v>
      </c>
      <c r="H54" s="229">
        <v>193</v>
      </c>
      <c r="J54" s="229">
        <v>302</v>
      </c>
      <c r="K54" s="229">
        <v>35</v>
      </c>
      <c r="L54" s="229">
        <v>76</v>
      </c>
      <c r="N54" s="248"/>
      <c r="Q54" s="229">
        <v>1</v>
      </c>
      <c r="R54" s="229">
        <v>5</v>
      </c>
      <c r="S54" s="229">
        <v>12</v>
      </c>
      <c r="U54" s="229">
        <v>68</v>
      </c>
      <c r="W54" s="229">
        <v>118</v>
      </c>
      <c r="X54" s="229">
        <v>102</v>
      </c>
      <c r="AB54" s="229">
        <v>1</v>
      </c>
      <c r="AE54" s="230">
        <v>1</v>
      </c>
      <c r="AH54" s="239"/>
      <c r="AI54" s="239"/>
      <c r="AJ54" s="239"/>
      <c r="AK54" s="239"/>
      <c r="AL54" s="239"/>
      <c r="AM54" s="239"/>
      <c r="AN54" s="239"/>
      <c r="AO54" s="239"/>
      <c r="AP54" s="239">
        <v>1</v>
      </c>
      <c r="AQ54" s="239">
        <v>3</v>
      </c>
      <c r="AR54" s="239">
        <v>1</v>
      </c>
      <c r="AS54" s="239"/>
      <c r="AT54" s="239"/>
      <c r="AU54" s="238">
        <v>20</v>
      </c>
      <c r="AV54" s="239"/>
      <c r="AX54" s="229">
        <v>39</v>
      </c>
      <c r="AY54" s="266">
        <v>127</v>
      </c>
      <c r="AZ54" s="266"/>
      <c r="BA54" s="266">
        <v>245</v>
      </c>
      <c r="BB54" s="266"/>
      <c r="BC54" s="266">
        <v>101</v>
      </c>
      <c r="BD54" s="266"/>
      <c r="BE54" s="266">
        <v>227</v>
      </c>
      <c r="BF54" s="266">
        <v>4</v>
      </c>
      <c r="BG54" s="266">
        <v>46</v>
      </c>
      <c r="BH54" s="266"/>
      <c r="BI54" s="286"/>
      <c r="BJ54" s="266"/>
      <c r="BK54" s="266"/>
      <c r="BL54" s="266"/>
      <c r="BM54" s="229">
        <v>1</v>
      </c>
      <c r="BN54" s="229">
        <v>9</v>
      </c>
      <c r="BP54" s="229">
        <v>53</v>
      </c>
      <c r="BR54" s="229">
        <v>67</v>
      </c>
      <c r="BS54" s="266">
        <v>39</v>
      </c>
      <c r="BT54" s="266"/>
      <c r="BU54" s="266"/>
      <c r="BV54" s="266"/>
      <c r="BW54" s="266">
        <v>1</v>
      </c>
      <c r="BX54" s="266"/>
      <c r="BY54" s="266"/>
      <c r="BZ54" s="266">
        <v>1</v>
      </c>
      <c r="CA54" s="266"/>
      <c r="CB54" s="266"/>
      <c r="CC54" s="266"/>
      <c r="CD54" s="266"/>
      <c r="CE54" s="266"/>
      <c r="CF54" s="266"/>
      <c r="CG54" s="266"/>
      <c r="CH54" s="266"/>
      <c r="CI54" s="266"/>
      <c r="CJ54" s="266"/>
      <c r="CK54" s="266">
        <v>1</v>
      </c>
      <c r="CL54" s="266">
        <v>1</v>
      </c>
      <c r="CM54" s="266">
        <v>1</v>
      </c>
      <c r="CN54" s="266"/>
      <c r="CO54" s="266"/>
      <c r="CP54" s="229">
        <v>20</v>
      </c>
      <c r="CR54" s="307"/>
    </row>
    <row r="55" spans="1:96" ht="12.75">
      <c r="A55" s="238" t="s">
        <v>116</v>
      </c>
      <c r="C55" s="229">
        <v>56</v>
      </c>
      <c r="D55" s="231">
        <v>443</v>
      </c>
      <c r="F55" s="231">
        <v>930</v>
      </c>
      <c r="G55" s="229">
        <v>5</v>
      </c>
      <c r="H55" s="229">
        <v>219</v>
      </c>
      <c r="J55" s="229">
        <v>195</v>
      </c>
      <c r="K55" s="229">
        <v>47</v>
      </c>
      <c r="L55" s="231">
        <v>79</v>
      </c>
      <c r="N55" s="248"/>
      <c r="R55" s="229">
        <v>68</v>
      </c>
      <c r="S55" s="229">
        <v>60</v>
      </c>
      <c r="T55" s="229">
        <v>3</v>
      </c>
      <c r="U55" s="229">
        <v>25</v>
      </c>
      <c r="V55" s="229">
        <v>1</v>
      </c>
      <c r="W55" s="229">
        <v>127</v>
      </c>
      <c r="X55" s="229">
        <v>78</v>
      </c>
      <c r="Y55" s="229">
        <v>2</v>
      </c>
      <c r="AC55" s="229">
        <v>1</v>
      </c>
      <c r="AH55" s="239"/>
      <c r="AI55" s="239"/>
      <c r="AJ55" s="239"/>
      <c r="AK55" s="239"/>
      <c r="AL55" s="239"/>
      <c r="AM55" s="239"/>
      <c r="AN55" s="239"/>
      <c r="AO55" s="239"/>
      <c r="AP55" s="239"/>
      <c r="AQ55" s="239">
        <v>1</v>
      </c>
      <c r="AR55" s="239"/>
      <c r="AS55" s="239"/>
      <c r="AT55" s="239"/>
      <c r="AU55" s="238">
        <v>12</v>
      </c>
      <c r="AV55" s="239"/>
      <c r="AX55" s="229">
        <v>19</v>
      </c>
      <c r="AY55" s="266">
        <v>89</v>
      </c>
      <c r="AZ55" s="266"/>
      <c r="BA55" s="266">
        <v>211</v>
      </c>
      <c r="BB55" s="266">
        <v>2</v>
      </c>
      <c r="BC55" s="266">
        <v>14</v>
      </c>
      <c r="BD55" s="266"/>
      <c r="BE55" s="266">
        <v>62</v>
      </c>
      <c r="BF55" s="266">
        <v>9</v>
      </c>
      <c r="BG55" s="266">
        <v>6</v>
      </c>
      <c r="BH55" s="266"/>
      <c r="BI55" s="286"/>
      <c r="BJ55" s="266"/>
      <c r="BK55" s="266"/>
      <c r="BL55" s="266"/>
      <c r="BM55" s="229">
        <v>9</v>
      </c>
      <c r="BN55" s="229">
        <v>10</v>
      </c>
      <c r="BO55" s="229">
        <v>2</v>
      </c>
      <c r="BP55" s="229">
        <v>13</v>
      </c>
      <c r="BR55" s="229">
        <v>16</v>
      </c>
      <c r="BS55" s="266">
        <v>37</v>
      </c>
      <c r="BT55" s="266">
        <v>1</v>
      </c>
      <c r="BU55" s="266"/>
      <c r="BV55" s="266"/>
      <c r="BW55" s="266"/>
      <c r="BX55" s="266"/>
      <c r="BY55" s="266"/>
      <c r="BZ55" s="266"/>
      <c r="CA55" s="266"/>
      <c r="CB55" s="266"/>
      <c r="CC55" s="266"/>
      <c r="CD55" s="266"/>
      <c r="CE55" s="266"/>
      <c r="CF55" s="266"/>
      <c r="CG55" s="266"/>
      <c r="CH55" s="266"/>
      <c r="CI55" s="266"/>
      <c r="CJ55" s="266"/>
      <c r="CK55" s="266"/>
      <c r="CL55" s="266"/>
      <c r="CM55" s="266"/>
      <c r="CN55" s="266"/>
      <c r="CO55" s="266"/>
      <c r="CP55" s="229">
        <v>12</v>
      </c>
      <c r="CR55" s="307"/>
    </row>
    <row r="56" spans="1:96" ht="12.75">
      <c r="A56" s="238" t="s">
        <v>117</v>
      </c>
      <c r="B56" s="229">
        <v>1</v>
      </c>
      <c r="C56" s="229">
        <v>358</v>
      </c>
      <c r="D56" s="229">
        <v>1492</v>
      </c>
      <c r="E56" s="229">
        <v>1</v>
      </c>
      <c r="F56" s="231">
        <v>3759</v>
      </c>
      <c r="G56" s="229">
        <v>11</v>
      </c>
      <c r="H56" s="229">
        <v>284</v>
      </c>
      <c r="J56" s="231">
        <v>164</v>
      </c>
      <c r="K56" s="229">
        <v>42</v>
      </c>
      <c r="L56" s="229">
        <v>249</v>
      </c>
      <c r="N56" s="248"/>
      <c r="R56" s="229">
        <v>36</v>
      </c>
      <c r="S56" s="229">
        <v>54</v>
      </c>
      <c r="T56" s="229">
        <v>1</v>
      </c>
      <c r="U56" s="229">
        <v>128</v>
      </c>
      <c r="W56" s="229">
        <v>430</v>
      </c>
      <c r="X56" s="229">
        <v>261</v>
      </c>
      <c r="Z56" s="229">
        <v>1</v>
      </c>
      <c r="AD56" s="230">
        <v>1</v>
      </c>
      <c r="AE56" s="230">
        <v>2</v>
      </c>
      <c r="AG56" s="230">
        <v>1</v>
      </c>
      <c r="AH56" s="239"/>
      <c r="AI56" s="239"/>
      <c r="AJ56" s="239"/>
      <c r="AK56" s="239">
        <v>1</v>
      </c>
      <c r="AL56" s="239"/>
      <c r="AM56" s="239"/>
      <c r="AN56" s="239"/>
      <c r="AO56" s="239"/>
      <c r="AP56" s="239">
        <v>2</v>
      </c>
      <c r="AQ56" s="239">
        <v>1</v>
      </c>
      <c r="AR56" s="239"/>
      <c r="AS56" s="239">
        <v>2</v>
      </c>
      <c r="AT56" s="239"/>
      <c r="AU56" s="238">
        <v>120</v>
      </c>
      <c r="AV56" s="239">
        <v>4</v>
      </c>
      <c r="AX56" s="229">
        <v>288</v>
      </c>
      <c r="AY56" s="266">
        <v>1013</v>
      </c>
      <c r="AZ56" s="266">
        <v>1</v>
      </c>
      <c r="BA56" s="266">
        <v>2695</v>
      </c>
      <c r="BB56" s="266">
        <v>6</v>
      </c>
      <c r="BC56" s="266">
        <v>59</v>
      </c>
      <c r="BD56" s="266"/>
      <c r="BE56" s="266">
        <v>72</v>
      </c>
      <c r="BF56" s="266">
        <v>8</v>
      </c>
      <c r="BG56" s="266">
        <v>38</v>
      </c>
      <c r="BH56" s="266"/>
      <c r="BI56" s="286"/>
      <c r="BJ56" s="266"/>
      <c r="BK56" s="266"/>
      <c r="BL56" s="266"/>
      <c r="BM56" s="229">
        <v>11</v>
      </c>
      <c r="BN56" s="229">
        <v>17</v>
      </c>
      <c r="BO56" s="229">
        <v>1</v>
      </c>
      <c r="BP56" s="229">
        <v>126</v>
      </c>
      <c r="BR56" s="229">
        <v>360</v>
      </c>
      <c r="BS56" s="266">
        <v>248</v>
      </c>
      <c r="BT56" s="266"/>
      <c r="BU56" s="266"/>
      <c r="BV56" s="266"/>
      <c r="BW56" s="266"/>
      <c r="BX56" s="266"/>
      <c r="BY56" s="266">
        <v>1</v>
      </c>
      <c r="BZ56" s="266">
        <v>1</v>
      </c>
      <c r="CA56" s="266"/>
      <c r="CB56" s="266"/>
      <c r="CC56" s="266"/>
      <c r="CD56" s="266"/>
      <c r="CE56" s="266"/>
      <c r="CF56" s="266">
        <v>1</v>
      </c>
      <c r="CG56" s="266"/>
      <c r="CH56" s="266"/>
      <c r="CI56" s="266"/>
      <c r="CJ56" s="266"/>
      <c r="CK56" s="266">
        <v>1</v>
      </c>
      <c r="CL56" s="266">
        <v>1</v>
      </c>
      <c r="CM56" s="266"/>
      <c r="CN56" s="266">
        <v>1</v>
      </c>
      <c r="CO56" s="266"/>
      <c r="CP56" s="229">
        <v>120</v>
      </c>
      <c r="CQ56" s="229">
        <v>4</v>
      </c>
      <c r="CR56" s="307"/>
    </row>
    <row r="57" spans="1:96" ht="12.75">
      <c r="A57" s="238" t="s">
        <v>118</v>
      </c>
      <c r="B57" s="229">
        <v>8</v>
      </c>
      <c r="C57" s="229">
        <v>1509</v>
      </c>
      <c r="D57" s="231">
        <v>7520</v>
      </c>
      <c r="E57" s="229">
        <v>1</v>
      </c>
      <c r="F57" s="231">
        <v>14603</v>
      </c>
      <c r="G57" s="229">
        <v>11</v>
      </c>
      <c r="H57" s="231">
        <v>2127</v>
      </c>
      <c r="J57" s="231">
        <v>832</v>
      </c>
      <c r="K57" s="229">
        <v>186</v>
      </c>
      <c r="L57" s="229">
        <v>1853</v>
      </c>
      <c r="M57" s="229">
        <v>1</v>
      </c>
      <c r="N57" s="248"/>
      <c r="R57" s="229">
        <v>40</v>
      </c>
      <c r="S57" s="231">
        <v>1847</v>
      </c>
      <c r="T57" s="229">
        <v>2</v>
      </c>
      <c r="U57" s="229">
        <v>528</v>
      </c>
      <c r="V57" s="229">
        <v>480</v>
      </c>
      <c r="W57" s="229">
        <v>392</v>
      </c>
      <c r="X57" s="229">
        <v>541</v>
      </c>
      <c r="Y57" s="229">
        <v>1</v>
      </c>
      <c r="Z57" s="229">
        <v>5</v>
      </c>
      <c r="AC57" s="229">
        <v>1</v>
      </c>
      <c r="AD57" s="230">
        <v>1</v>
      </c>
      <c r="AE57" s="230">
        <v>3</v>
      </c>
      <c r="AH57" s="239">
        <v>2</v>
      </c>
      <c r="AI57" s="239"/>
      <c r="AJ57" s="239"/>
      <c r="AK57" s="239">
        <v>1</v>
      </c>
      <c r="AL57" s="239"/>
      <c r="AM57" s="239"/>
      <c r="AN57" s="239">
        <v>2</v>
      </c>
      <c r="AO57" s="239"/>
      <c r="AP57" s="239">
        <v>1</v>
      </c>
      <c r="AQ57" s="240">
        <v>3</v>
      </c>
      <c r="AR57" s="240">
        <v>1</v>
      </c>
      <c r="AS57" s="240"/>
      <c r="AT57" s="240">
        <v>8</v>
      </c>
      <c r="AU57" s="241">
        <v>395</v>
      </c>
      <c r="AV57" s="240">
        <v>44</v>
      </c>
      <c r="AX57" s="231">
        <v>1207</v>
      </c>
      <c r="AY57" s="266">
        <v>5777</v>
      </c>
      <c r="AZ57" s="266">
        <v>1</v>
      </c>
      <c r="BA57" s="266">
        <v>11252</v>
      </c>
      <c r="BB57" s="266">
        <v>9</v>
      </c>
      <c r="BC57" s="266">
        <v>944</v>
      </c>
      <c r="BD57" s="266"/>
      <c r="BE57" s="266">
        <v>633</v>
      </c>
      <c r="BF57" s="266">
        <v>96</v>
      </c>
      <c r="BG57" s="266">
        <v>780</v>
      </c>
      <c r="BH57" s="266">
        <v>1</v>
      </c>
      <c r="BI57" s="286"/>
      <c r="BJ57" s="266"/>
      <c r="BK57" s="266"/>
      <c r="BL57" s="266"/>
      <c r="BM57" s="229">
        <v>36</v>
      </c>
      <c r="BN57" s="229">
        <v>1410</v>
      </c>
      <c r="BO57" s="229">
        <v>2</v>
      </c>
      <c r="BP57" s="229">
        <v>496</v>
      </c>
      <c r="BQ57" s="229">
        <v>172</v>
      </c>
      <c r="BR57" s="229">
        <v>115</v>
      </c>
      <c r="BS57" s="266">
        <v>479</v>
      </c>
      <c r="BT57" s="266"/>
      <c r="BU57" s="266">
        <v>4</v>
      </c>
      <c r="BV57" s="266"/>
      <c r="BW57" s="266"/>
      <c r="BX57" s="266">
        <v>1</v>
      </c>
      <c r="BY57" s="266">
        <v>1</v>
      </c>
      <c r="BZ57" s="266">
        <v>2</v>
      </c>
      <c r="CA57" s="266"/>
      <c r="CB57" s="266"/>
      <c r="CC57" s="266"/>
      <c r="CD57" s="266"/>
      <c r="CE57" s="266"/>
      <c r="CF57" s="266"/>
      <c r="CG57" s="266"/>
      <c r="CH57" s="266"/>
      <c r="CI57" s="266">
        <v>2</v>
      </c>
      <c r="CJ57" s="266"/>
      <c r="CK57" s="266">
        <v>1</v>
      </c>
      <c r="CL57" s="266">
        <v>1</v>
      </c>
      <c r="CM57" s="266">
        <v>1</v>
      </c>
      <c r="CN57" s="266"/>
      <c r="CO57" s="266">
        <v>8</v>
      </c>
      <c r="CP57" s="229">
        <v>393</v>
      </c>
      <c r="CQ57" s="229">
        <v>42</v>
      </c>
      <c r="CR57" s="307"/>
    </row>
    <row r="58" spans="1:96" ht="12.75">
      <c r="A58" s="238" t="s">
        <v>119</v>
      </c>
      <c r="C58" s="229">
        <v>102</v>
      </c>
      <c r="D58" s="231">
        <v>609</v>
      </c>
      <c r="E58" s="229">
        <v>336</v>
      </c>
      <c r="F58" s="231">
        <v>2463</v>
      </c>
      <c r="G58" s="229">
        <v>16</v>
      </c>
      <c r="H58" s="229">
        <v>512</v>
      </c>
      <c r="J58" s="229">
        <v>449</v>
      </c>
      <c r="K58" s="229">
        <v>33</v>
      </c>
      <c r="L58" s="229">
        <v>234</v>
      </c>
      <c r="N58" s="248"/>
      <c r="P58" s="229">
        <v>1</v>
      </c>
      <c r="R58" s="229">
        <v>21</v>
      </c>
      <c r="S58" s="229">
        <v>118</v>
      </c>
      <c r="T58" s="229">
        <v>72</v>
      </c>
      <c r="U58" s="229">
        <v>1005</v>
      </c>
      <c r="W58" s="229">
        <v>108</v>
      </c>
      <c r="X58" s="229">
        <v>391</v>
      </c>
      <c r="Y58" s="229">
        <v>1</v>
      </c>
      <c r="Z58" s="229">
        <v>83</v>
      </c>
      <c r="AA58" s="229">
        <v>17</v>
      </c>
      <c r="AB58" s="229">
        <v>96</v>
      </c>
      <c r="AE58" s="230">
        <v>185</v>
      </c>
      <c r="AF58" s="230">
        <v>1580</v>
      </c>
      <c r="AH58" s="239"/>
      <c r="AI58" s="239">
        <v>16</v>
      </c>
      <c r="AJ58" s="239">
        <v>7</v>
      </c>
      <c r="AK58" s="239"/>
      <c r="AL58" s="239"/>
      <c r="AM58" s="239"/>
      <c r="AN58" s="239"/>
      <c r="AO58" s="239"/>
      <c r="AP58" s="239">
        <v>277</v>
      </c>
      <c r="AQ58" s="239">
        <v>57</v>
      </c>
      <c r="AR58" s="239"/>
      <c r="AS58" s="239"/>
      <c r="AT58" s="239">
        <v>1</v>
      </c>
      <c r="AU58" s="238">
        <v>48</v>
      </c>
      <c r="AV58" s="239">
        <v>1</v>
      </c>
      <c r="AX58" s="229">
        <v>73</v>
      </c>
      <c r="AY58" s="266">
        <v>363</v>
      </c>
      <c r="AZ58" s="266">
        <v>127</v>
      </c>
      <c r="BA58" s="266">
        <v>1408</v>
      </c>
      <c r="BB58" s="266">
        <v>9</v>
      </c>
      <c r="BC58" s="266">
        <v>175</v>
      </c>
      <c r="BD58" s="266"/>
      <c r="BE58" s="266">
        <v>109</v>
      </c>
      <c r="BF58" s="266">
        <v>15</v>
      </c>
      <c r="BG58" s="266">
        <v>113</v>
      </c>
      <c r="BH58" s="266"/>
      <c r="BI58" s="286"/>
      <c r="BJ58" s="266"/>
      <c r="BK58" s="266">
        <v>1</v>
      </c>
      <c r="BL58" s="266"/>
      <c r="BM58" s="229">
        <v>9</v>
      </c>
      <c r="BN58" s="229">
        <v>63</v>
      </c>
      <c r="BO58" s="229">
        <v>55</v>
      </c>
      <c r="BP58" s="229">
        <v>300</v>
      </c>
      <c r="BR58" s="229">
        <v>53</v>
      </c>
      <c r="BS58" s="266">
        <v>367</v>
      </c>
      <c r="BT58" s="266">
        <v>1</v>
      </c>
      <c r="BU58" s="266">
        <v>14</v>
      </c>
      <c r="BV58" s="266">
        <v>4</v>
      </c>
      <c r="BW58" s="266">
        <v>12</v>
      </c>
      <c r="BX58" s="266"/>
      <c r="BY58" s="266"/>
      <c r="BZ58" s="266">
        <v>38</v>
      </c>
      <c r="CA58" s="266">
        <v>1</v>
      </c>
      <c r="CB58" s="266"/>
      <c r="CC58" s="266"/>
      <c r="CD58" s="266">
        <v>16</v>
      </c>
      <c r="CE58" s="266"/>
      <c r="CF58" s="266"/>
      <c r="CG58" s="266"/>
      <c r="CH58" s="266"/>
      <c r="CI58" s="266"/>
      <c r="CJ58" s="266"/>
      <c r="CK58" s="266">
        <v>70</v>
      </c>
      <c r="CL58" s="266">
        <v>22</v>
      </c>
      <c r="CM58" s="266"/>
      <c r="CN58" s="266"/>
      <c r="CO58" s="266">
        <v>1</v>
      </c>
      <c r="CP58" s="229">
        <v>48</v>
      </c>
      <c r="CQ58" s="229">
        <v>1</v>
      </c>
      <c r="CR58" s="307"/>
    </row>
    <row r="59" spans="1:96" ht="12.75">
      <c r="A59" s="238" t="s">
        <v>120</v>
      </c>
      <c r="B59" s="229">
        <v>35</v>
      </c>
      <c r="C59" s="229">
        <v>1547</v>
      </c>
      <c r="D59" s="231">
        <v>10897</v>
      </c>
      <c r="F59" s="231">
        <v>19925</v>
      </c>
      <c r="G59" s="229">
        <v>20</v>
      </c>
      <c r="H59" s="231">
        <v>4439</v>
      </c>
      <c r="J59" s="231">
        <v>1793</v>
      </c>
      <c r="K59" s="229">
        <v>751</v>
      </c>
      <c r="L59" s="229">
        <v>982</v>
      </c>
      <c r="M59" s="229">
        <v>1</v>
      </c>
      <c r="N59" s="248">
        <v>10</v>
      </c>
      <c r="O59" s="229">
        <v>2</v>
      </c>
      <c r="R59" s="229">
        <v>23</v>
      </c>
      <c r="S59" s="229">
        <v>539</v>
      </c>
      <c r="T59" s="229">
        <v>21</v>
      </c>
      <c r="U59" s="229">
        <v>1087</v>
      </c>
      <c r="V59" s="229">
        <v>1</v>
      </c>
      <c r="W59" s="229">
        <v>1919</v>
      </c>
      <c r="X59" s="229">
        <v>735</v>
      </c>
      <c r="Y59" s="229">
        <v>1</v>
      </c>
      <c r="Z59" s="229">
        <v>6</v>
      </c>
      <c r="AA59" s="229">
        <v>1</v>
      </c>
      <c r="AD59" s="230">
        <v>4</v>
      </c>
      <c r="AE59" s="230">
        <v>4</v>
      </c>
      <c r="AH59" s="239"/>
      <c r="AI59" s="239">
        <v>2</v>
      </c>
      <c r="AJ59" s="239"/>
      <c r="AK59" s="239">
        <v>1</v>
      </c>
      <c r="AL59" s="239">
        <v>1</v>
      </c>
      <c r="AM59" s="239"/>
      <c r="AN59" s="239"/>
      <c r="AO59" s="239"/>
      <c r="AP59" s="239">
        <v>5</v>
      </c>
      <c r="AQ59" s="239">
        <v>6</v>
      </c>
      <c r="AR59" s="239"/>
      <c r="AS59" s="239">
        <v>1</v>
      </c>
      <c r="AT59" s="239"/>
      <c r="AU59" s="238">
        <v>949</v>
      </c>
      <c r="AV59" s="239">
        <v>34</v>
      </c>
      <c r="AW59" s="229">
        <v>7</v>
      </c>
      <c r="AX59" s="229">
        <v>1275</v>
      </c>
      <c r="AY59" s="266">
        <v>8347</v>
      </c>
      <c r="AZ59" s="266"/>
      <c r="BA59" s="266">
        <v>15509</v>
      </c>
      <c r="BB59" s="266">
        <v>13</v>
      </c>
      <c r="BC59" s="266">
        <v>2611</v>
      </c>
      <c r="BD59" s="266"/>
      <c r="BE59" s="266">
        <v>1195</v>
      </c>
      <c r="BF59" s="266">
        <v>261</v>
      </c>
      <c r="BG59" s="266">
        <v>363</v>
      </c>
      <c r="BH59" s="266">
        <v>1</v>
      </c>
      <c r="BI59" s="286">
        <v>6</v>
      </c>
      <c r="BJ59" s="266">
        <v>1</v>
      </c>
      <c r="BK59" s="266"/>
      <c r="BL59" s="266"/>
      <c r="BM59" s="229">
        <v>21</v>
      </c>
      <c r="BN59" s="229">
        <v>75</v>
      </c>
      <c r="BO59" s="229">
        <v>18</v>
      </c>
      <c r="BP59" s="229">
        <v>1066</v>
      </c>
      <c r="BR59" s="229">
        <v>1545</v>
      </c>
      <c r="BS59" s="266">
        <v>679</v>
      </c>
      <c r="BT59" s="266">
        <v>1</v>
      </c>
      <c r="BU59" s="266">
        <v>5</v>
      </c>
      <c r="BV59" s="266">
        <v>1</v>
      </c>
      <c r="BW59" s="266"/>
      <c r="BX59" s="266"/>
      <c r="BY59" s="266">
        <v>4</v>
      </c>
      <c r="BZ59" s="266">
        <v>2</v>
      </c>
      <c r="CA59" s="266"/>
      <c r="CB59" s="266"/>
      <c r="CC59" s="266"/>
      <c r="CD59" s="266">
        <v>2</v>
      </c>
      <c r="CE59" s="266"/>
      <c r="CF59" s="266">
        <v>1</v>
      </c>
      <c r="CG59" s="266"/>
      <c r="CH59" s="266"/>
      <c r="CI59" s="266"/>
      <c r="CJ59" s="266"/>
      <c r="CK59" s="266">
        <v>3</v>
      </c>
      <c r="CL59" s="266">
        <v>2</v>
      </c>
      <c r="CM59" s="266"/>
      <c r="CN59" s="266"/>
      <c r="CO59" s="266"/>
      <c r="CP59" s="229">
        <v>944</v>
      </c>
      <c r="CQ59" s="229">
        <v>33</v>
      </c>
      <c r="CR59" s="307"/>
    </row>
    <row r="60" spans="1:96" ht="12.75">
      <c r="A60" s="238" t="s">
        <v>121</v>
      </c>
      <c r="B60" s="229">
        <v>2</v>
      </c>
      <c r="C60" s="229">
        <v>1087</v>
      </c>
      <c r="D60" s="229">
        <v>6214</v>
      </c>
      <c r="E60" s="229">
        <v>1</v>
      </c>
      <c r="F60" s="231">
        <v>12314</v>
      </c>
      <c r="G60" s="229">
        <v>19</v>
      </c>
      <c r="H60" s="229">
        <v>1353</v>
      </c>
      <c r="J60" s="229">
        <v>403</v>
      </c>
      <c r="K60" s="229">
        <v>217</v>
      </c>
      <c r="L60" s="229">
        <v>858</v>
      </c>
      <c r="N60" s="248">
        <v>3</v>
      </c>
      <c r="O60" s="229">
        <v>1</v>
      </c>
      <c r="R60" s="229">
        <v>153</v>
      </c>
      <c r="S60" s="229">
        <v>674</v>
      </c>
      <c r="T60" s="229">
        <v>5</v>
      </c>
      <c r="U60" s="229">
        <v>1162</v>
      </c>
      <c r="V60" s="229">
        <v>84</v>
      </c>
      <c r="W60" s="229">
        <v>354</v>
      </c>
      <c r="X60" s="229">
        <v>262</v>
      </c>
      <c r="AC60" s="229">
        <v>6</v>
      </c>
      <c r="AE60" s="230">
        <v>1</v>
      </c>
      <c r="AH60" s="239"/>
      <c r="AI60" s="239"/>
      <c r="AJ60" s="239"/>
      <c r="AK60" s="239"/>
      <c r="AL60" s="239">
        <v>1</v>
      </c>
      <c r="AM60" s="239"/>
      <c r="AN60" s="239"/>
      <c r="AO60" s="239"/>
      <c r="AP60" s="239"/>
      <c r="AQ60" s="239">
        <v>2</v>
      </c>
      <c r="AR60" s="239"/>
      <c r="AS60" s="239">
        <v>29</v>
      </c>
      <c r="AT60" s="239">
        <v>31</v>
      </c>
      <c r="AU60" s="238">
        <v>970</v>
      </c>
      <c r="AV60" s="239">
        <v>2</v>
      </c>
      <c r="AX60" s="229">
        <v>809</v>
      </c>
      <c r="AY60" s="266">
        <v>4571</v>
      </c>
      <c r="AZ60" s="266">
        <v>1</v>
      </c>
      <c r="BA60" s="266">
        <v>9059</v>
      </c>
      <c r="BB60" s="266">
        <v>3</v>
      </c>
      <c r="BC60" s="266">
        <v>319</v>
      </c>
      <c r="BD60" s="266"/>
      <c r="BE60" s="266">
        <v>153</v>
      </c>
      <c r="BF60" s="266">
        <v>81</v>
      </c>
      <c r="BG60" s="266">
        <v>166</v>
      </c>
      <c r="BH60" s="266"/>
      <c r="BI60" s="286">
        <v>3</v>
      </c>
      <c r="BJ60" s="266">
        <v>1</v>
      </c>
      <c r="BK60" s="266"/>
      <c r="BL60" s="266"/>
      <c r="BM60" s="229">
        <v>60</v>
      </c>
      <c r="BN60" s="229">
        <v>470</v>
      </c>
      <c r="BO60" s="229">
        <v>1</v>
      </c>
      <c r="BP60" s="229">
        <v>1075</v>
      </c>
      <c r="BR60" s="229">
        <v>92</v>
      </c>
      <c r="BS60" s="266">
        <v>213</v>
      </c>
      <c r="BT60" s="266"/>
      <c r="BU60" s="266"/>
      <c r="BV60" s="266"/>
      <c r="BW60" s="266"/>
      <c r="BX60" s="266">
        <v>4</v>
      </c>
      <c r="BY60" s="266"/>
      <c r="BZ60" s="266">
        <v>1</v>
      </c>
      <c r="CA60" s="266"/>
      <c r="CB60" s="266"/>
      <c r="CC60" s="266"/>
      <c r="CD60" s="266"/>
      <c r="CE60" s="266"/>
      <c r="CF60" s="266"/>
      <c r="CG60" s="266">
        <v>1</v>
      </c>
      <c r="CH60" s="266"/>
      <c r="CI60" s="266"/>
      <c r="CJ60" s="266"/>
      <c r="CK60" s="266"/>
      <c r="CL60" s="266">
        <v>1</v>
      </c>
      <c r="CM60" s="266"/>
      <c r="CN60" s="266">
        <v>11</v>
      </c>
      <c r="CO60" s="266">
        <v>20</v>
      </c>
      <c r="CP60" s="229">
        <v>964</v>
      </c>
      <c r="CQ60" s="229">
        <v>1</v>
      </c>
      <c r="CR60" s="307"/>
    </row>
    <row r="61" spans="1:96" ht="12.75">
      <c r="A61" s="238" t="s">
        <v>122</v>
      </c>
      <c r="B61" s="229">
        <v>1</v>
      </c>
      <c r="C61" s="229">
        <v>667</v>
      </c>
      <c r="D61" s="229">
        <v>4054</v>
      </c>
      <c r="E61" s="229">
        <v>3</v>
      </c>
      <c r="F61" s="231">
        <v>7156</v>
      </c>
      <c r="G61" s="229">
        <v>149</v>
      </c>
      <c r="H61" s="229">
        <v>1809</v>
      </c>
      <c r="J61" s="229">
        <v>1416</v>
      </c>
      <c r="K61" s="229">
        <v>274</v>
      </c>
      <c r="L61" s="229">
        <v>395</v>
      </c>
      <c r="N61" s="248"/>
      <c r="O61" s="229">
        <v>1</v>
      </c>
      <c r="R61" s="229">
        <v>114</v>
      </c>
      <c r="S61" s="229">
        <v>917</v>
      </c>
      <c r="T61" s="229">
        <v>51</v>
      </c>
      <c r="U61" s="229">
        <v>480</v>
      </c>
      <c r="W61" s="229">
        <v>557</v>
      </c>
      <c r="X61" s="229">
        <v>226</v>
      </c>
      <c r="AB61" s="229">
        <v>1</v>
      </c>
      <c r="AC61" s="229">
        <v>1</v>
      </c>
      <c r="AE61" s="230">
        <v>1</v>
      </c>
      <c r="AF61" s="230">
        <v>1</v>
      </c>
      <c r="AG61" s="230">
        <v>3</v>
      </c>
      <c r="AH61" s="239"/>
      <c r="AI61" s="239"/>
      <c r="AJ61" s="239"/>
      <c r="AK61" s="239"/>
      <c r="AL61" s="239"/>
      <c r="AM61" s="239"/>
      <c r="AN61" s="239"/>
      <c r="AO61" s="239"/>
      <c r="AP61" s="239">
        <v>5</v>
      </c>
      <c r="AQ61" s="239">
        <v>11</v>
      </c>
      <c r="AR61" s="239">
        <v>3</v>
      </c>
      <c r="AS61" s="239">
        <v>9</v>
      </c>
      <c r="AT61" s="239"/>
      <c r="AU61" s="238">
        <v>398</v>
      </c>
      <c r="AV61" s="239">
        <v>41</v>
      </c>
      <c r="AX61" s="229">
        <v>504</v>
      </c>
      <c r="AY61" s="266">
        <v>2676</v>
      </c>
      <c r="AZ61" s="266">
        <v>2</v>
      </c>
      <c r="BA61" s="266">
        <v>4548</v>
      </c>
      <c r="BB61" s="266">
        <v>26</v>
      </c>
      <c r="BC61" s="266">
        <v>891</v>
      </c>
      <c r="BD61" s="266"/>
      <c r="BE61" s="266">
        <v>1035</v>
      </c>
      <c r="BF61" s="266">
        <v>43</v>
      </c>
      <c r="BG61" s="266">
        <v>81</v>
      </c>
      <c r="BH61" s="266"/>
      <c r="BI61" s="286"/>
      <c r="BJ61" s="266">
        <v>1</v>
      </c>
      <c r="BK61" s="266"/>
      <c r="BL61" s="266"/>
      <c r="BM61" s="229">
        <v>25</v>
      </c>
      <c r="BN61" s="229">
        <v>344</v>
      </c>
      <c r="BO61" s="229">
        <v>34</v>
      </c>
      <c r="BP61" s="229">
        <v>447</v>
      </c>
      <c r="BR61" s="229">
        <v>36</v>
      </c>
      <c r="BS61" s="266">
        <v>197</v>
      </c>
      <c r="BT61" s="266"/>
      <c r="BU61" s="266"/>
      <c r="BV61" s="266"/>
      <c r="BW61" s="266"/>
      <c r="BX61" s="266"/>
      <c r="BY61" s="266"/>
      <c r="BZ61" s="266"/>
      <c r="CA61" s="266"/>
      <c r="CB61" s="266">
        <v>2</v>
      </c>
      <c r="CC61" s="266"/>
      <c r="CD61" s="266"/>
      <c r="CE61" s="266"/>
      <c r="CF61" s="266"/>
      <c r="CG61" s="266"/>
      <c r="CH61" s="266"/>
      <c r="CI61" s="266"/>
      <c r="CJ61" s="266"/>
      <c r="CK61" s="266">
        <v>4</v>
      </c>
      <c r="CL61" s="266">
        <v>8</v>
      </c>
      <c r="CM61" s="266">
        <v>3</v>
      </c>
      <c r="CN61" s="266"/>
      <c r="CO61" s="266"/>
      <c r="CP61" s="229">
        <v>398</v>
      </c>
      <c r="CQ61" s="229">
        <v>41</v>
      </c>
      <c r="CR61" s="307"/>
    </row>
    <row r="62" spans="1:96" ht="12.75">
      <c r="A62" s="238" t="s">
        <v>123</v>
      </c>
      <c r="B62" s="229">
        <v>2</v>
      </c>
      <c r="C62" s="229">
        <v>530</v>
      </c>
      <c r="D62" s="231">
        <v>2092</v>
      </c>
      <c r="E62" s="229">
        <v>1</v>
      </c>
      <c r="F62" s="231">
        <v>5040</v>
      </c>
      <c r="H62" s="229">
        <v>974</v>
      </c>
      <c r="I62" s="229">
        <v>1</v>
      </c>
      <c r="J62" s="229">
        <v>368</v>
      </c>
      <c r="K62" s="229">
        <v>168</v>
      </c>
      <c r="L62" s="229">
        <v>267</v>
      </c>
      <c r="N62" s="248"/>
      <c r="O62" s="229">
        <v>1</v>
      </c>
      <c r="R62" s="229">
        <v>91</v>
      </c>
      <c r="S62" s="229">
        <v>33</v>
      </c>
      <c r="T62" s="229">
        <v>1</v>
      </c>
      <c r="U62" s="229">
        <v>320</v>
      </c>
      <c r="V62" s="229">
        <v>1</v>
      </c>
      <c r="W62" s="229">
        <v>412</v>
      </c>
      <c r="X62" s="229">
        <v>96</v>
      </c>
      <c r="AA62" s="229">
        <v>1</v>
      </c>
      <c r="AE62" s="230">
        <v>1</v>
      </c>
      <c r="AH62" s="239"/>
      <c r="AI62" s="239"/>
      <c r="AJ62" s="239"/>
      <c r="AK62" s="239"/>
      <c r="AL62" s="239"/>
      <c r="AM62" s="239"/>
      <c r="AN62" s="239"/>
      <c r="AO62" s="239"/>
      <c r="AP62" s="239">
        <v>1</v>
      </c>
      <c r="AQ62" s="239"/>
      <c r="AR62" s="239"/>
      <c r="AS62" s="239"/>
      <c r="AT62" s="239">
        <v>1</v>
      </c>
      <c r="AU62" s="238">
        <v>228</v>
      </c>
      <c r="AV62" s="239">
        <v>49</v>
      </c>
      <c r="AX62" s="229">
        <v>407</v>
      </c>
      <c r="AY62" s="266">
        <v>1478</v>
      </c>
      <c r="AZ62" s="266"/>
      <c r="BA62" s="266">
        <v>3639</v>
      </c>
      <c r="BB62" s="266"/>
      <c r="BC62" s="266">
        <v>397</v>
      </c>
      <c r="BD62" s="266">
        <v>1</v>
      </c>
      <c r="BE62" s="266">
        <v>236</v>
      </c>
      <c r="BF62" s="266">
        <v>89</v>
      </c>
      <c r="BG62" s="266">
        <v>77</v>
      </c>
      <c r="BH62" s="266"/>
      <c r="BI62" s="286"/>
      <c r="BJ62" s="266">
        <v>1</v>
      </c>
      <c r="BK62" s="266"/>
      <c r="BL62" s="266"/>
      <c r="BM62" s="229">
        <v>24</v>
      </c>
      <c r="BN62" s="229">
        <v>25</v>
      </c>
      <c r="BO62" s="229">
        <v>1</v>
      </c>
      <c r="BP62" s="229">
        <v>298</v>
      </c>
      <c r="BR62" s="229">
        <v>219</v>
      </c>
      <c r="BS62" s="266">
        <v>86</v>
      </c>
      <c r="BT62" s="266"/>
      <c r="BU62" s="266"/>
      <c r="BV62" s="266"/>
      <c r="BW62" s="266"/>
      <c r="BX62" s="266"/>
      <c r="BY62" s="266"/>
      <c r="BZ62" s="266">
        <v>1</v>
      </c>
      <c r="CA62" s="266"/>
      <c r="CB62" s="266"/>
      <c r="CC62" s="266"/>
      <c r="CD62" s="266"/>
      <c r="CE62" s="266"/>
      <c r="CF62" s="266"/>
      <c r="CG62" s="266"/>
      <c r="CH62" s="266"/>
      <c r="CI62" s="266"/>
      <c r="CJ62" s="266"/>
      <c r="CK62" s="266">
        <v>1</v>
      </c>
      <c r="CL62" s="266"/>
      <c r="CM62" s="266"/>
      <c r="CN62" s="266"/>
      <c r="CO62" s="266">
        <v>1</v>
      </c>
      <c r="CP62" s="229">
        <v>226</v>
      </c>
      <c r="CQ62" s="229">
        <v>48</v>
      </c>
      <c r="CR62" s="307"/>
    </row>
    <row r="63" spans="1:96" ht="12.75">
      <c r="A63" s="238" t="s">
        <v>124</v>
      </c>
      <c r="B63" s="229">
        <v>1</v>
      </c>
      <c r="C63" s="229">
        <v>6754</v>
      </c>
      <c r="D63" s="231">
        <v>2950</v>
      </c>
      <c r="F63" s="231">
        <v>6034</v>
      </c>
      <c r="G63" s="229">
        <v>168</v>
      </c>
      <c r="H63" s="231">
        <v>2798</v>
      </c>
      <c r="J63" s="231">
        <v>860</v>
      </c>
      <c r="K63" s="229">
        <v>188</v>
      </c>
      <c r="L63" s="229">
        <v>543</v>
      </c>
      <c r="N63" s="248"/>
      <c r="R63" s="229">
        <v>43</v>
      </c>
      <c r="S63" s="229">
        <v>1336</v>
      </c>
      <c r="T63" s="229">
        <v>2</v>
      </c>
      <c r="U63" s="229">
        <v>798</v>
      </c>
      <c r="V63" s="229">
        <v>12</v>
      </c>
      <c r="W63" s="229">
        <v>146</v>
      </c>
      <c r="X63" s="229">
        <v>487</v>
      </c>
      <c r="Y63" s="229">
        <v>53</v>
      </c>
      <c r="Z63" s="229">
        <v>1</v>
      </c>
      <c r="AA63" s="229">
        <v>1</v>
      </c>
      <c r="AE63" s="230">
        <v>1</v>
      </c>
      <c r="AG63" s="230">
        <v>20</v>
      </c>
      <c r="AH63" s="239"/>
      <c r="AI63" s="239"/>
      <c r="AJ63" s="239"/>
      <c r="AK63" s="239"/>
      <c r="AL63" s="239"/>
      <c r="AM63" s="239"/>
      <c r="AN63" s="239"/>
      <c r="AO63" s="239"/>
      <c r="AP63" s="239"/>
      <c r="AQ63" s="239">
        <v>1</v>
      </c>
      <c r="AR63" s="239"/>
      <c r="AS63" s="239"/>
      <c r="AT63" s="239"/>
      <c r="AU63" s="238">
        <v>3</v>
      </c>
      <c r="AV63" s="239"/>
      <c r="AX63" s="231">
        <v>4024</v>
      </c>
      <c r="AY63" s="266">
        <v>1284</v>
      </c>
      <c r="AZ63" s="266"/>
      <c r="BA63" s="266">
        <v>3770</v>
      </c>
      <c r="BB63" s="266">
        <v>29</v>
      </c>
      <c r="BC63" s="266">
        <v>1676</v>
      </c>
      <c r="BD63" s="266"/>
      <c r="BE63" s="266">
        <v>449</v>
      </c>
      <c r="BF63" s="266">
        <v>129</v>
      </c>
      <c r="BG63" s="266">
        <v>82</v>
      </c>
      <c r="BH63" s="266"/>
      <c r="BI63" s="286"/>
      <c r="BJ63" s="266"/>
      <c r="BK63" s="266"/>
      <c r="BL63" s="266"/>
      <c r="BM63" s="229">
        <v>41</v>
      </c>
      <c r="BN63" s="229">
        <v>1234</v>
      </c>
      <c r="BO63" s="229">
        <v>2</v>
      </c>
      <c r="BP63" s="229">
        <v>674</v>
      </c>
      <c r="BQ63" s="229">
        <v>2</v>
      </c>
      <c r="BR63" s="229">
        <v>33</v>
      </c>
      <c r="BS63" s="266">
        <v>410</v>
      </c>
      <c r="BT63" s="266">
        <v>21</v>
      </c>
      <c r="BU63" s="266"/>
      <c r="BV63" s="266">
        <v>1</v>
      </c>
      <c r="BW63" s="266"/>
      <c r="BX63" s="266"/>
      <c r="BY63" s="266"/>
      <c r="BZ63" s="266">
        <v>1</v>
      </c>
      <c r="CA63" s="266"/>
      <c r="CB63" s="266">
        <v>3</v>
      </c>
      <c r="CC63" s="266"/>
      <c r="CD63" s="266"/>
      <c r="CE63" s="266"/>
      <c r="CF63" s="266"/>
      <c r="CG63" s="266"/>
      <c r="CH63" s="266"/>
      <c r="CI63" s="266"/>
      <c r="CJ63" s="266"/>
      <c r="CK63" s="266"/>
      <c r="CL63" s="266"/>
      <c r="CM63" s="266"/>
      <c r="CN63" s="266"/>
      <c r="CO63" s="266"/>
      <c r="CP63" s="229">
        <v>3</v>
      </c>
      <c r="CR63" s="307"/>
    </row>
    <row r="64" spans="1:96" ht="12.75">
      <c r="A64" s="238" t="s">
        <v>125</v>
      </c>
      <c r="B64" s="229">
        <v>61</v>
      </c>
      <c r="C64" s="229">
        <v>8199</v>
      </c>
      <c r="D64" s="231">
        <v>9962</v>
      </c>
      <c r="F64" s="231">
        <v>10176</v>
      </c>
      <c r="H64" s="231">
        <v>1516</v>
      </c>
      <c r="J64" s="231">
        <v>544</v>
      </c>
      <c r="K64" s="229">
        <v>356</v>
      </c>
      <c r="L64" s="229">
        <v>548</v>
      </c>
      <c r="N64" s="248"/>
      <c r="O64" s="229">
        <v>1</v>
      </c>
      <c r="P64" s="229">
        <v>1</v>
      </c>
      <c r="R64" s="229">
        <v>112</v>
      </c>
      <c r="S64" s="229">
        <v>591</v>
      </c>
      <c r="T64" s="229">
        <v>50</v>
      </c>
      <c r="U64" s="229">
        <v>264</v>
      </c>
      <c r="V64" s="229">
        <v>4</v>
      </c>
      <c r="W64" s="229">
        <v>321</v>
      </c>
      <c r="X64" s="229">
        <v>568</v>
      </c>
      <c r="Y64" s="229">
        <v>9</v>
      </c>
      <c r="Z64" s="229">
        <v>2</v>
      </c>
      <c r="AC64" s="229">
        <v>1</v>
      </c>
      <c r="AE64" s="230">
        <v>1</v>
      </c>
      <c r="AG64" s="230">
        <v>4</v>
      </c>
      <c r="AH64" s="239"/>
      <c r="AI64" s="239">
        <v>1</v>
      </c>
      <c r="AJ64" s="239"/>
      <c r="AK64" s="239"/>
      <c r="AL64" s="239">
        <v>1</v>
      </c>
      <c r="AM64" s="239"/>
      <c r="AN64" s="239">
        <v>1</v>
      </c>
      <c r="AO64" s="239"/>
      <c r="AP64" s="239"/>
      <c r="AQ64" s="239"/>
      <c r="AR64" s="239"/>
      <c r="AS64" s="239"/>
      <c r="AT64" s="239">
        <v>3</v>
      </c>
      <c r="AU64" s="238">
        <v>99</v>
      </c>
      <c r="AV64" s="239">
        <v>34</v>
      </c>
      <c r="AX64" s="231">
        <v>5774</v>
      </c>
      <c r="AY64" s="266">
        <v>6159</v>
      </c>
      <c r="AZ64" s="266"/>
      <c r="BA64" s="266">
        <v>6578</v>
      </c>
      <c r="BB64" s="266"/>
      <c r="BC64" s="266">
        <v>295</v>
      </c>
      <c r="BD64" s="266"/>
      <c r="BE64" s="266">
        <v>171</v>
      </c>
      <c r="BF64" s="266">
        <v>60</v>
      </c>
      <c r="BG64" s="266">
        <v>95</v>
      </c>
      <c r="BH64" s="266"/>
      <c r="BI64" s="286"/>
      <c r="BJ64" s="266">
        <v>1</v>
      </c>
      <c r="BK64" s="266"/>
      <c r="BL64" s="266"/>
      <c r="BM64" s="229">
        <v>91</v>
      </c>
      <c r="BN64" s="229">
        <v>344</v>
      </c>
      <c r="BO64" s="229">
        <v>24</v>
      </c>
      <c r="BP64" s="229">
        <v>228</v>
      </c>
      <c r="BQ64" s="229">
        <v>4</v>
      </c>
      <c r="BR64" s="229">
        <v>12</v>
      </c>
      <c r="BS64" s="266">
        <v>362</v>
      </c>
      <c r="BT64" s="266">
        <v>3</v>
      </c>
      <c r="BU64" s="266"/>
      <c r="BV64" s="266"/>
      <c r="BW64" s="266"/>
      <c r="BX64" s="266">
        <v>1</v>
      </c>
      <c r="BY64" s="266"/>
      <c r="BZ64" s="266">
        <v>1</v>
      </c>
      <c r="CA64" s="266"/>
      <c r="CB64" s="266"/>
      <c r="CC64" s="266"/>
      <c r="CD64" s="266">
        <v>1</v>
      </c>
      <c r="CE64" s="266"/>
      <c r="CF64" s="266"/>
      <c r="CG64" s="266">
        <v>1</v>
      </c>
      <c r="CH64" s="266"/>
      <c r="CI64" s="266"/>
      <c r="CJ64" s="266"/>
      <c r="CK64" s="266"/>
      <c r="CL64" s="266"/>
      <c r="CM64" s="266"/>
      <c r="CN64" s="266"/>
      <c r="CO64" s="266"/>
      <c r="CP64" s="229">
        <v>97</v>
      </c>
      <c r="CQ64" s="229">
        <v>33</v>
      </c>
      <c r="CR64" s="307"/>
    </row>
    <row r="65" spans="1:96" s="243" customFormat="1" ht="12.75">
      <c r="A65" s="238" t="s">
        <v>126</v>
      </c>
      <c r="B65" s="229">
        <v>19</v>
      </c>
      <c r="C65" s="229">
        <v>1647</v>
      </c>
      <c r="D65" s="231">
        <v>6647</v>
      </c>
      <c r="E65" s="229">
        <v>55</v>
      </c>
      <c r="F65" s="231">
        <v>13265</v>
      </c>
      <c r="G65" s="229">
        <v>65</v>
      </c>
      <c r="H65" s="231">
        <v>4043</v>
      </c>
      <c r="I65" s="229">
        <v>1</v>
      </c>
      <c r="J65" s="231">
        <v>3565</v>
      </c>
      <c r="K65" s="229">
        <v>587</v>
      </c>
      <c r="L65" s="229">
        <v>501</v>
      </c>
      <c r="M65" s="229"/>
      <c r="N65" s="248">
        <v>8</v>
      </c>
      <c r="O65" s="229">
        <v>1</v>
      </c>
      <c r="P65" s="229">
        <v>3</v>
      </c>
      <c r="Q65" s="229"/>
      <c r="R65" s="229">
        <v>138</v>
      </c>
      <c r="S65" s="229">
        <v>665</v>
      </c>
      <c r="T65" s="229">
        <v>86</v>
      </c>
      <c r="U65" s="229">
        <v>692</v>
      </c>
      <c r="V65" s="229">
        <v>76</v>
      </c>
      <c r="W65" s="229">
        <v>823</v>
      </c>
      <c r="X65" s="229">
        <v>886</v>
      </c>
      <c r="Y65" s="229">
        <v>1</v>
      </c>
      <c r="Z65" s="229">
        <v>4</v>
      </c>
      <c r="AA65" s="229">
        <v>2</v>
      </c>
      <c r="AB65" s="229">
        <v>2</v>
      </c>
      <c r="AC65" s="229"/>
      <c r="AD65" s="230">
        <v>6</v>
      </c>
      <c r="AE65" s="230">
        <v>4</v>
      </c>
      <c r="AF65" s="230">
        <v>1</v>
      </c>
      <c r="AG65" s="230">
        <v>10</v>
      </c>
      <c r="AH65" s="239"/>
      <c r="AI65" s="239">
        <v>1</v>
      </c>
      <c r="AJ65" s="239">
        <v>1</v>
      </c>
      <c r="AK65" s="239"/>
      <c r="AL65" s="239"/>
      <c r="AM65" s="239"/>
      <c r="AN65" s="239">
        <v>3</v>
      </c>
      <c r="AO65" s="239"/>
      <c r="AP65" s="239">
        <v>469</v>
      </c>
      <c r="AQ65" s="239">
        <v>856</v>
      </c>
      <c r="AR65" s="239">
        <v>16</v>
      </c>
      <c r="AS65" s="239">
        <v>521</v>
      </c>
      <c r="AT65" s="239">
        <v>5886</v>
      </c>
      <c r="AU65" s="238">
        <v>562</v>
      </c>
      <c r="AV65" s="239">
        <v>58</v>
      </c>
      <c r="AW65" s="229"/>
      <c r="AX65" s="231">
        <v>984</v>
      </c>
      <c r="AY65" s="266">
        <v>5031</v>
      </c>
      <c r="AZ65" s="266">
        <v>10</v>
      </c>
      <c r="BA65" s="266">
        <v>10076</v>
      </c>
      <c r="BB65" s="266">
        <v>63</v>
      </c>
      <c r="BC65" s="266">
        <v>2645</v>
      </c>
      <c r="BD65" s="266"/>
      <c r="BE65" s="266">
        <v>2007</v>
      </c>
      <c r="BF65" s="266">
        <v>243</v>
      </c>
      <c r="BG65" s="266">
        <v>12</v>
      </c>
      <c r="BH65" s="266"/>
      <c r="BI65" s="286">
        <v>8</v>
      </c>
      <c r="BJ65" s="266">
        <v>1</v>
      </c>
      <c r="BK65" s="266">
        <v>3</v>
      </c>
      <c r="BL65" s="266"/>
      <c r="BM65" s="229">
        <v>44</v>
      </c>
      <c r="BN65" s="229">
        <v>618</v>
      </c>
      <c r="BO65" s="229">
        <v>42</v>
      </c>
      <c r="BP65" s="229">
        <v>654</v>
      </c>
      <c r="BQ65" s="229"/>
      <c r="BR65" s="229">
        <v>397</v>
      </c>
      <c r="BS65" s="266">
        <v>729</v>
      </c>
      <c r="BT65" s="266">
        <v>1</v>
      </c>
      <c r="BU65" s="266">
        <v>2</v>
      </c>
      <c r="BV65" s="266"/>
      <c r="BW65" s="266">
        <v>2</v>
      </c>
      <c r="BX65" s="266"/>
      <c r="BY65" s="266">
        <v>5</v>
      </c>
      <c r="BZ65" s="266">
        <v>4</v>
      </c>
      <c r="CA65" s="266">
        <v>1</v>
      </c>
      <c r="CB65" s="266">
        <v>9</v>
      </c>
      <c r="CC65" s="266"/>
      <c r="CD65" s="266">
        <v>1</v>
      </c>
      <c r="CE65" s="266">
        <v>1</v>
      </c>
      <c r="CF65" s="266"/>
      <c r="CG65" s="266"/>
      <c r="CH65" s="266"/>
      <c r="CI65" s="266">
        <v>3</v>
      </c>
      <c r="CJ65" s="266"/>
      <c r="CK65" s="266">
        <v>219</v>
      </c>
      <c r="CL65" s="266">
        <v>145</v>
      </c>
      <c r="CM65" s="266">
        <v>14</v>
      </c>
      <c r="CN65" s="266">
        <v>514</v>
      </c>
      <c r="CO65" s="266">
        <v>5509</v>
      </c>
      <c r="CP65" s="229">
        <v>557</v>
      </c>
      <c r="CQ65" s="229">
        <v>55</v>
      </c>
      <c r="CR65" s="307"/>
    </row>
    <row r="66" spans="1:96" s="243" customFormat="1" ht="12.75">
      <c r="A66" s="242" t="s">
        <v>127</v>
      </c>
      <c r="D66" s="243">
        <v>1</v>
      </c>
      <c r="H66" s="243">
        <v>2</v>
      </c>
      <c r="J66" s="243">
        <v>1</v>
      </c>
      <c r="X66" s="243">
        <v>7</v>
      </c>
      <c r="AH66" s="244"/>
      <c r="AI66" s="244"/>
      <c r="AJ66" s="244"/>
      <c r="AK66" s="244"/>
      <c r="AL66" s="244"/>
      <c r="AM66" s="244"/>
      <c r="AN66" s="244"/>
      <c r="AO66" s="244"/>
      <c r="AP66" s="244"/>
      <c r="AQ66" s="244">
        <v>1</v>
      </c>
      <c r="AR66" s="244"/>
      <c r="AS66" s="244"/>
      <c r="AT66" s="244"/>
      <c r="AU66" s="242"/>
      <c r="AV66" s="244"/>
      <c r="AY66" s="267"/>
      <c r="AZ66" s="267"/>
      <c r="BA66" s="267"/>
      <c r="BB66" s="267"/>
      <c r="BC66" s="267">
        <v>1</v>
      </c>
      <c r="BD66" s="267"/>
      <c r="BE66" s="267">
        <v>1</v>
      </c>
      <c r="BF66" s="267"/>
      <c r="BG66" s="267"/>
      <c r="BH66" s="267"/>
      <c r="BI66" s="267"/>
      <c r="BJ66" s="267"/>
      <c r="BK66" s="267"/>
      <c r="BL66" s="267"/>
      <c r="BS66" s="267">
        <v>6</v>
      </c>
      <c r="BT66" s="267"/>
      <c r="BU66" s="267"/>
      <c r="BV66" s="267"/>
      <c r="BW66" s="267"/>
      <c r="BX66" s="267"/>
      <c r="BY66" s="267"/>
      <c r="BZ66" s="267"/>
      <c r="CA66" s="267"/>
      <c r="CB66" s="267"/>
      <c r="CC66" s="267"/>
      <c r="CD66" s="267"/>
      <c r="CE66" s="267"/>
      <c r="CF66" s="267"/>
      <c r="CG66" s="267"/>
      <c r="CH66" s="267"/>
      <c r="CI66" s="267"/>
      <c r="CJ66" s="267"/>
      <c r="CK66" s="267"/>
      <c r="CL66" s="267"/>
      <c r="CM66" s="267"/>
      <c r="CN66" s="267"/>
      <c r="CO66" s="267"/>
      <c r="CR66" s="307"/>
    </row>
    <row r="67" spans="1:96" ht="12.75">
      <c r="A67" s="242" t="s">
        <v>128</v>
      </c>
      <c r="B67" s="243"/>
      <c r="C67" s="243"/>
      <c r="D67" s="243"/>
      <c r="E67" s="243"/>
      <c r="F67" s="243">
        <v>1</v>
      </c>
      <c r="G67" s="243"/>
      <c r="H67" s="243"/>
      <c r="I67" s="243"/>
      <c r="J67" s="243"/>
      <c r="K67" s="243"/>
      <c r="L67" s="243">
        <v>24</v>
      </c>
      <c r="M67" s="243"/>
      <c r="N67" s="243"/>
      <c r="O67" s="243"/>
      <c r="P67" s="243"/>
      <c r="Q67" s="243"/>
      <c r="R67" s="243">
        <v>1</v>
      </c>
      <c r="S67" s="243">
        <v>76</v>
      </c>
      <c r="T67" s="243"/>
      <c r="U67" s="243"/>
      <c r="V67" s="243">
        <v>24</v>
      </c>
      <c r="W67" s="243"/>
      <c r="X67" s="243">
        <v>11</v>
      </c>
      <c r="Y67" s="243"/>
      <c r="Z67" s="243"/>
      <c r="AA67" s="243"/>
      <c r="AB67" s="243"/>
      <c r="AC67" s="243"/>
      <c r="AD67" s="243"/>
      <c r="AE67" s="243"/>
      <c r="AF67" s="243"/>
      <c r="AG67" s="243"/>
      <c r="AH67" s="244"/>
      <c r="AI67" s="244"/>
      <c r="AJ67" s="244"/>
      <c r="AK67" s="244"/>
      <c r="AL67" s="244"/>
      <c r="AM67" s="244"/>
      <c r="AN67" s="244"/>
      <c r="AO67" s="244"/>
      <c r="AP67" s="244"/>
      <c r="AQ67" s="244">
        <v>1</v>
      </c>
      <c r="AR67" s="244"/>
      <c r="AS67" s="244"/>
      <c r="AT67" s="244"/>
      <c r="AU67" s="242"/>
      <c r="AV67" s="244"/>
      <c r="AW67" s="243"/>
      <c r="AX67" s="243"/>
      <c r="AY67" s="267"/>
      <c r="AZ67" s="267"/>
      <c r="BA67" s="267">
        <v>1</v>
      </c>
      <c r="BB67" s="267"/>
      <c r="BC67" s="267"/>
      <c r="BD67" s="267"/>
      <c r="BE67" s="267"/>
      <c r="BF67" s="267"/>
      <c r="BG67" s="267">
        <v>2</v>
      </c>
      <c r="BH67" s="267"/>
      <c r="BI67" s="267"/>
      <c r="BJ67" s="267"/>
      <c r="BK67" s="267"/>
      <c r="BL67" s="267"/>
      <c r="BM67" s="243"/>
      <c r="BN67" s="243">
        <v>11</v>
      </c>
      <c r="BO67" s="243"/>
      <c r="BP67" s="243"/>
      <c r="BQ67" s="243"/>
      <c r="BR67" s="243"/>
      <c r="BS67" s="267">
        <v>8</v>
      </c>
      <c r="BT67" s="267"/>
      <c r="BU67" s="267"/>
      <c r="BV67" s="267"/>
      <c r="BW67" s="267"/>
      <c r="BX67" s="267"/>
      <c r="BY67" s="267"/>
      <c r="BZ67" s="267"/>
      <c r="CA67" s="267"/>
      <c r="CB67" s="267"/>
      <c r="CC67" s="267"/>
      <c r="CD67" s="267"/>
      <c r="CE67" s="267"/>
      <c r="CF67" s="267"/>
      <c r="CG67" s="267"/>
      <c r="CH67" s="267"/>
      <c r="CI67" s="267"/>
      <c r="CJ67" s="267"/>
      <c r="CK67" s="267"/>
      <c r="CL67" s="267"/>
      <c r="CM67" s="267"/>
      <c r="CN67" s="267"/>
      <c r="CO67" s="267"/>
      <c r="CP67" s="243"/>
      <c r="CQ67" s="243"/>
      <c r="CR67" s="307"/>
    </row>
    <row r="68" spans="1:96" ht="12.75">
      <c r="A68" s="307"/>
      <c r="B68" s="307"/>
      <c r="C68" s="307"/>
      <c r="D68" s="307"/>
      <c r="E68" s="307"/>
      <c r="F68" s="307"/>
      <c r="G68" s="307"/>
      <c r="H68" s="307"/>
      <c r="I68" s="307"/>
      <c r="J68" s="307"/>
      <c r="K68" s="307"/>
      <c r="L68" s="307"/>
      <c r="M68" s="307"/>
      <c r="N68" s="307"/>
      <c r="O68" s="307"/>
      <c r="P68" s="307"/>
      <c r="Q68" s="307"/>
      <c r="R68" s="307"/>
      <c r="S68" s="307"/>
      <c r="T68" s="307"/>
      <c r="U68" s="307"/>
      <c r="V68" s="307"/>
      <c r="W68" s="307"/>
      <c r="X68" s="307"/>
      <c r="Y68" s="307"/>
      <c r="Z68" s="307"/>
      <c r="AA68" s="307"/>
      <c r="AB68" s="307"/>
      <c r="AC68" s="307"/>
      <c r="AD68" s="307"/>
      <c r="AE68" s="307"/>
      <c r="AF68" s="307"/>
      <c r="AG68" s="307"/>
      <c r="AH68" s="307"/>
      <c r="AI68" s="307"/>
      <c r="AJ68" s="307"/>
      <c r="AK68" s="307"/>
      <c r="AL68" s="307"/>
      <c r="AM68" s="307"/>
      <c r="AN68" s="307"/>
      <c r="AO68" s="307"/>
      <c r="AP68" s="307"/>
      <c r="AQ68" s="307"/>
      <c r="AR68" s="307"/>
      <c r="AS68" s="307"/>
      <c r="AT68" s="307"/>
      <c r="AU68" s="307"/>
      <c r="AV68" s="307"/>
      <c r="AW68" s="307"/>
      <c r="AX68" s="307"/>
      <c r="AY68" s="307"/>
      <c r="AZ68" s="307"/>
      <c r="BA68" s="307"/>
      <c r="BB68" s="307"/>
      <c r="BC68" s="307"/>
      <c r="BD68" s="307"/>
      <c r="BE68" s="307"/>
      <c r="BF68" s="307"/>
      <c r="BG68" s="307"/>
      <c r="BH68" s="307"/>
      <c r="BI68" s="307"/>
      <c r="BJ68" s="307"/>
      <c r="BK68" s="307"/>
      <c r="BL68" s="307"/>
      <c r="BM68" s="307"/>
      <c r="BN68" s="307"/>
      <c r="BO68" s="307"/>
      <c r="BP68" s="307"/>
      <c r="BQ68" s="307"/>
      <c r="BR68" s="307"/>
      <c r="BS68" s="307"/>
      <c r="BT68" s="307"/>
      <c r="BU68" s="307"/>
      <c r="BV68" s="307"/>
      <c r="BW68" s="307"/>
      <c r="BX68" s="307"/>
      <c r="BY68" s="307"/>
      <c r="BZ68" s="307"/>
      <c r="CA68" s="307"/>
      <c r="CB68" s="307"/>
      <c r="CC68" s="307"/>
      <c r="CD68" s="307"/>
      <c r="CE68" s="307"/>
      <c r="CF68" s="307"/>
      <c r="CG68" s="307"/>
      <c r="CH68" s="307"/>
      <c r="CI68" s="307"/>
      <c r="CJ68" s="307"/>
      <c r="CK68" s="307"/>
      <c r="CL68" s="307"/>
      <c r="CM68" s="307"/>
      <c r="CN68" s="307"/>
      <c r="CO68" s="307"/>
      <c r="CP68" s="307"/>
      <c r="CQ68" s="307"/>
      <c r="CR68" s="307"/>
    </row>
    <row r="82" spans="29:33" ht="12.75">
      <c r="AC82" s="230"/>
      <c r="AG82" s="229"/>
    </row>
    <row r="83" spans="29:33" ht="12.75">
      <c r="AC83" s="230"/>
      <c r="AG83" s="229"/>
    </row>
    <row r="84" spans="29:33" ht="12.75">
      <c r="AC84" s="230"/>
      <c r="AG84" s="229"/>
    </row>
    <row r="85" spans="29:33" ht="12.75">
      <c r="AC85" s="230"/>
      <c r="AG85" s="229"/>
    </row>
    <row r="86" spans="29:33" ht="12.75">
      <c r="AC86" s="230"/>
      <c r="AG86" s="229"/>
    </row>
    <row r="87" spans="29:33" ht="12.75">
      <c r="AC87" s="230"/>
      <c r="AG87" s="229"/>
    </row>
    <row r="88" spans="29:33" ht="12.75">
      <c r="AC88" s="230"/>
      <c r="AG88" s="229"/>
    </row>
    <row r="89" spans="29:33" ht="12.75">
      <c r="AC89" s="230"/>
      <c r="AG89" s="229"/>
    </row>
    <row r="90" spans="29:33" ht="12.75">
      <c r="AC90" s="230"/>
      <c r="AG90" s="229"/>
    </row>
    <row r="91" spans="29:33" ht="12.75">
      <c r="AC91" s="230"/>
      <c r="AG91" s="229"/>
    </row>
    <row r="92" spans="29:33" ht="12.75">
      <c r="AC92" s="230"/>
      <c r="AG92" s="229"/>
    </row>
    <row r="93" spans="29:33" ht="12.75">
      <c r="AC93" s="230"/>
      <c r="AG93" s="229"/>
    </row>
    <row r="94" spans="29:33" ht="12.75">
      <c r="AC94" s="230"/>
      <c r="AG94" s="229"/>
    </row>
    <row r="95" spans="29:33" ht="12.75">
      <c r="AC95" s="230"/>
      <c r="AG95" s="229"/>
    </row>
    <row r="96" spans="29:33" ht="12.75">
      <c r="AC96" s="230"/>
      <c r="AG96" s="229"/>
    </row>
    <row r="97" spans="29:33" ht="12.75">
      <c r="AC97" s="230"/>
      <c r="AG97" s="229"/>
    </row>
    <row r="98" spans="29:33" ht="12.75">
      <c r="AC98" s="230"/>
      <c r="AG98" s="229"/>
    </row>
    <row r="99" spans="29:33" ht="12.75">
      <c r="AC99" s="230"/>
      <c r="AG99" s="229"/>
    </row>
    <row r="100" spans="29:33" ht="12.75">
      <c r="AC100" s="230"/>
      <c r="AG100" s="229"/>
    </row>
    <row r="101" spans="29:33" ht="12.75">
      <c r="AC101" s="230"/>
      <c r="AG101" s="229"/>
    </row>
    <row r="102" spans="29:33" ht="12.75">
      <c r="AC102" s="230"/>
      <c r="AG102" s="229"/>
    </row>
    <row r="103" spans="29:33" ht="12.75">
      <c r="AC103" s="230"/>
      <c r="AG103" s="229"/>
    </row>
    <row r="104" spans="29:33" ht="12.75">
      <c r="AC104" s="230"/>
      <c r="AG104" s="229"/>
    </row>
    <row r="105" spans="29:33" ht="12.75">
      <c r="AC105" s="230"/>
      <c r="AG105" s="229"/>
    </row>
    <row r="106" spans="29:33" ht="12.75">
      <c r="AC106" s="230"/>
      <c r="AG106" s="229"/>
    </row>
    <row r="107" spans="29:33" ht="12.75">
      <c r="AC107" s="230"/>
      <c r="AG107" s="229"/>
    </row>
    <row r="108" spans="29:33" ht="12.75">
      <c r="AC108" s="230"/>
      <c r="AG108" s="229"/>
    </row>
    <row r="109" spans="29:33" ht="12.75">
      <c r="AC109" s="230"/>
      <c r="AG109" s="229"/>
    </row>
    <row r="110" spans="29:33" ht="12.75">
      <c r="AC110" s="230"/>
      <c r="AG110" s="229"/>
    </row>
    <row r="111" spans="29:33" ht="12.75">
      <c r="AC111" s="230"/>
      <c r="AG111" s="229"/>
    </row>
    <row r="112" spans="29:33" ht="12.75">
      <c r="AC112" s="230"/>
      <c r="AG112" s="229"/>
    </row>
    <row r="113" spans="29:33" ht="12.75">
      <c r="AC113" s="230"/>
      <c r="AG113" s="229"/>
    </row>
    <row r="114" spans="29:33" ht="12.75">
      <c r="AC114" s="230"/>
      <c r="AG114" s="229"/>
    </row>
    <row r="115" spans="29:33" ht="12.75">
      <c r="AC115" s="230"/>
      <c r="AG115" s="229"/>
    </row>
    <row r="116" spans="29:33" ht="12.75">
      <c r="AC116" s="230"/>
      <c r="AG116" s="229"/>
    </row>
    <row r="117" spans="29:33" ht="12.75">
      <c r="AC117" s="230"/>
      <c r="AG117" s="229"/>
    </row>
    <row r="118" spans="29:33" ht="12.75">
      <c r="AC118" s="230"/>
      <c r="AG118" s="229"/>
    </row>
    <row r="119" spans="29:33" ht="12.75">
      <c r="AC119" s="230"/>
      <c r="AG119" s="229"/>
    </row>
    <row r="120" spans="29:33" ht="12.75">
      <c r="AC120" s="230"/>
      <c r="AG120" s="229"/>
    </row>
    <row r="121" spans="29:33" ht="12.75">
      <c r="AC121" s="230"/>
      <c r="AG121" s="229"/>
    </row>
    <row r="122" spans="29:33" ht="12.75">
      <c r="AC122" s="230"/>
      <c r="AG122" s="229"/>
    </row>
    <row r="123" spans="29:33" ht="12.75">
      <c r="AC123" s="230"/>
      <c r="AG123" s="229"/>
    </row>
    <row r="124" spans="29:33" ht="12.75">
      <c r="AC124" s="230"/>
      <c r="AG124" s="229"/>
    </row>
    <row r="125" spans="29:33" ht="12.75">
      <c r="AC125" s="230"/>
      <c r="AG125" s="229"/>
    </row>
    <row r="126" spans="29:33" ht="12.75">
      <c r="AC126" s="230"/>
      <c r="AG126" s="229"/>
    </row>
    <row r="127" spans="29:33" ht="12.75">
      <c r="AC127" s="230"/>
      <c r="AG127" s="229"/>
    </row>
    <row r="128" spans="29:33" ht="12.75">
      <c r="AC128" s="230"/>
      <c r="AG128" s="229"/>
    </row>
    <row r="129" spans="29:33" ht="12.75">
      <c r="AC129" s="230"/>
      <c r="AG129" s="229"/>
    </row>
    <row r="130" spans="29:33" ht="12.75">
      <c r="AC130" s="230"/>
      <c r="AG130" s="229"/>
    </row>
    <row r="131" spans="29:33" ht="12.75">
      <c r="AC131" s="230"/>
      <c r="AG131" s="229"/>
    </row>
  </sheetData>
  <sheetProtection/>
  <mergeCells count="9">
    <mergeCell ref="CH4:CM4"/>
    <mergeCell ref="AW4:BF4"/>
    <mergeCell ref="BG4:BR4"/>
    <mergeCell ref="BS4:BY4"/>
    <mergeCell ref="BZ4:CG4"/>
    <mergeCell ref="B4:J4"/>
    <mergeCell ref="K4:X4"/>
    <mergeCell ref="Y4:AG4"/>
    <mergeCell ref="AH4:AQ4"/>
  </mergeCells>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sheetPr codeName="Sheet7"/>
  <dimension ref="A1:G64"/>
  <sheetViews>
    <sheetView zoomScalePageLayoutView="0" workbookViewId="0" topLeftCell="A1">
      <selection activeCell="A1" sqref="A1"/>
    </sheetView>
  </sheetViews>
  <sheetFormatPr defaultColWidth="9.140625" defaultRowHeight="12.75"/>
  <cols>
    <col min="1" max="1" width="14.28125" style="0" customWidth="1"/>
    <col min="2" max="2" width="14.8515625" style="0" customWidth="1"/>
    <col min="3" max="3" width="19.57421875" style="357" customWidth="1"/>
    <col min="4" max="4" width="18.57421875" style="0" customWidth="1"/>
    <col min="5" max="5" width="23.421875" style="0" customWidth="1"/>
    <col min="6" max="6" width="16.140625" style="0" customWidth="1"/>
    <col min="7" max="7" width="21.00390625" style="332" customWidth="1"/>
  </cols>
  <sheetData>
    <row r="1" spans="1:7" ht="12.75">
      <c r="A1" s="452" t="s">
        <v>540</v>
      </c>
      <c r="B1" s="452"/>
      <c r="C1" s="452"/>
      <c r="D1" s="452"/>
      <c r="E1" s="452"/>
      <c r="F1" s="452"/>
      <c r="G1" s="452"/>
    </row>
    <row r="2" spans="1:7" ht="12.75">
      <c r="A2" s="292" t="s">
        <v>426</v>
      </c>
      <c r="B2" s="292" t="s">
        <v>427</v>
      </c>
      <c r="C2" s="356" t="s">
        <v>493</v>
      </c>
      <c r="D2" s="292" t="s">
        <v>541</v>
      </c>
      <c r="E2" s="292" t="s">
        <v>542</v>
      </c>
      <c r="F2" s="292" t="s">
        <v>543</v>
      </c>
      <c r="G2" s="331" t="s">
        <v>544</v>
      </c>
    </row>
    <row r="3" ht="12.75">
      <c r="A3" t="s">
        <v>69</v>
      </c>
    </row>
    <row r="4" spans="1:7" ht="12.75">
      <c r="A4" t="s">
        <v>431</v>
      </c>
      <c r="B4">
        <v>19230</v>
      </c>
      <c r="C4" s="357">
        <v>15435</v>
      </c>
      <c r="F4">
        <v>7</v>
      </c>
      <c r="G4" s="332">
        <v>7</v>
      </c>
    </row>
    <row r="5" spans="1:7" ht="12.75">
      <c r="A5" t="s">
        <v>433</v>
      </c>
      <c r="B5">
        <v>10542</v>
      </c>
      <c r="C5" s="357">
        <v>7734</v>
      </c>
      <c r="F5">
        <v>2</v>
      </c>
      <c r="G5" s="332">
        <v>2</v>
      </c>
    </row>
    <row r="6" spans="1:7" ht="12.75">
      <c r="A6" t="s">
        <v>334</v>
      </c>
      <c r="B6">
        <v>7795</v>
      </c>
      <c r="C6" s="357">
        <v>4695</v>
      </c>
      <c r="F6">
        <v>1</v>
      </c>
      <c r="G6" s="332">
        <v>1</v>
      </c>
    </row>
    <row r="7" spans="1:7" ht="12.75">
      <c r="A7" t="s">
        <v>436</v>
      </c>
      <c r="B7">
        <v>26128</v>
      </c>
      <c r="C7" s="357">
        <v>18742</v>
      </c>
      <c r="F7">
        <v>3</v>
      </c>
      <c r="G7" s="332">
        <v>3</v>
      </c>
    </row>
    <row r="8" spans="1:7" ht="12.75">
      <c r="A8" t="s">
        <v>440</v>
      </c>
      <c r="B8">
        <v>17984</v>
      </c>
      <c r="C8" s="357">
        <v>11296</v>
      </c>
      <c r="F8">
        <v>5</v>
      </c>
      <c r="G8" s="332">
        <v>1</v>
      </c>
    </row>
    <row r="9" spans="1:3" ht="12.75">
      <c r="A9" t="s">
        <v>443</v>
      </c>
      <c r="B9">
        <v>3169</v>
      </c>
      <c r="C9" s="357">
        <v>1392</v>
      </c>
    </row>
    <row r="10" spans="1:6" ht="12.75">
      <c r="A10" t="s">
        <v>447</v>
      </c>
      <c r="B10">
        <v>20520</v>
      </c>
      <c r="C10" s="357">
        <v>16507</v>
      </c>
      <c r="F10">
        <v>1</v>
      </c>
    </row>
    <row r="11" spans="1:3" ht="12.75">
      <c r="A11" t="s">
        <v>453</v>
      </c>
      <c r="B11">
        <v>2397</v>
      </c>
      <c r="C11" s="357">
        <v>1509</v>
      </c>
    </row>
    <row r="12" spans="1:7" ht="12.75">
      <c r="A12" t="s">
        <v>459</v>
      </c>
      <c r="B12">
        <v>15553</v>
      </c>
      <c r="C12" s="357">
        <v>12121</v>
      </c>
      <c r="F12">
        <v>6</v>
      </c>
      <c r="G12" s="332">
        <v>4</v>
      </c>
    </row>
    <row r="13" spans="1:7" ht="12.75">
      <c r="A13" t="s">
        <v>460</v>
      </c>
      <c r="B13">
        <v>4639</v>
      </c>
      <c r="C13" s="357">
        <v>2467</v>
      </c>
      <c r="F13">
        <v>6</v>
      </c>
      <c r="G13" s="332">
        <v>5</v>
      </c>
    </row>
    <row r="14" spans="1:7" ht="12.75">
      <c r="A14" t="s">
        <v>462</v>
      </c>
      <c r="B14">
        <v>23761</v>
      </c>
      <c r="C14" s="357">
        <v>14673</v>
      </c>
      <c r="F14">
        <v>33418</v>
      </c>
      <c r="G14" s="332">
        <v>20256</v>
      </c>
    </row>
    <row r="15" spans="1:7" ht="12.75">
      <c r="A15" t="s">
        <v>464</v>
      </c>
      <c r="B15">
        <v>11091</v>
      </c>
      <c r="C15" s="357">
        <v>7923</v>
      </c>
      <c r="F15">
        <v>3</v>
      </c>
      <c r="G15" s="332">
        <v>3</v>
      </c>
    </row>
    <row r="16" spans="1:7" ht="12.75">
      <c r="A16" t="s">
        <v>466</v>
      </c>
      <c r="B16">
        <v>3684</v>
      </c>
      <c r="C16" s="357">
        <v>1574</v>
      </c>
      <c r="F16">
        <v>3</v>
      </c>
      <c r="G16" s="332">
        <v>1</v>
      </c>
    </row>
    <row r="17" spans="1:3" ht="12.75">
      <c r="A17" t="s">
        <v>477</v>
      </c>
      <c r="B17">
        <v>2054</v>
      </c>
      <c r="C17" s="357">
        <v>494</v>
      </c>
    </row>
    <row r="18" spans="1:6" ht="12.75">
      <c r="A18" t="s">
        <v>481</v>
      </c>
      <c r="B18">
        <v>1037</v>
      </c>
      <c r="C18" s="357">
        <v>595</v>
      </c>
      <c r="F18">
        <v>1</v>
      </c>
    </row>
    <row r="19" spans="1:3" ht="12.75">
      <c r="A19" t="s">
        <v>483</v>
      </c>
      <c r="B19">
        <v>1201</v>
      </c>
      <c r="C19" s="357">
        <v>625</v>
      </c>
    </row>
    <row r="20" spans="1:7" ht="12.75">
      <c r="A20" t="s">
        <v>335</v>
      </c>
      <c r="B20">
        <v>32837</v>
      </c>
      <c r="C20" s="357">
        <v>20066</v>
      </c>
      <c r="F20">
        <v>1</v>
      </c>
      <c r="G20" s="332">
        <v>1</v>
      </c>
    </row>
    <row r="21" spans="1:6" ht="12.75">
      <c r="A21" t="s">
        <v>437</v>
      </c>
      <c r="B21">
        <v>24121</v>
      </c>
      <c r="C21" s="357">
        <v>15755</v>
      </c>
      <c r="F21">
        <v>4</v>
      </c>
    </row>
    <row r="22" spans="1:3" ht="12.75">
      <c r="A22" t="s">
        <v>446</v>
      </c>
      <c r="B22">
        <v>6819</v>
      </c>
      <c r="C22" s="357">
        <v>3198</v>
      </c>
    </row>
    <row r="23" spans="1:7" ht="12.75">
      <c r="A23" t="s">
        <v>448</v>
      </c>
      <c r="B23">
        <v>10823</v>
      </c>
      <c r="C23" s="357">
        <v>7787</v>
      </c>
      <c r="F23">
        <v>11</v>
      </c>
      <c r="G23" s="332">
        <v>8</v>
      </c>
    </row>
    <row r="24" spans="1:7" ht="12.75">
      <c r="A24" t="s">
        <v>452</v>
      </c>
      <c r="B24">
        <v>10908</v>
      </c>
      <c r="C24" s="357">
        <v>6729</v>
      </c>
      <c r="F24">
        <v>1</v>
      </c>
      <c r="G24" s="332">
        <v>1</v>
      </c>
    </row>
    <row r="25" spans="1:7" ht="12.75">
      <c r="A25" t="s">
        <v>456</v>
      </c>
      <c r="B25">
        <v>15527</v>
      </c>
      <c r="C25" s="357">
        <v>9232</v>
      </c>
      <c r="F25">
        <v>9</v>
      </c>
      <c r="G25" s="332">
        <v>3</v>
      </c>
    </row>
    <row r="26" spans="1:7" ht="12.75">
      <c r="A26" t="s">
        <v>457</v>
      </c>
      <c r="B26">
        <v>11285</v>
      </c>
      <c r="C26" s="357">
        <v>4606</v>
      </c>
      <c r="F26">
        <v>3</v>
      </c>
      <c r="G26" s="332">
        <v>1</v>
      </c>
    </row>
    <row r="27" spans="1:7" ht="12.75">
      <c r="A27" t="s">
        <v>468</v>
      </c>
      <c r="B27">
        <v>27582</v>
      </c>
      <c r="C27" s="357">
        <v>19363</v>
      </c>
      <c r="F27">
        <v>2</v>
      </c>
      <c r="G27" s="332">
        <v>1</v>
      </c>
    </row>
    <row r="28" spans="1:6" ht="12.75">
      <c r="A28" t="s">
        <v>471</v>
      </c>
      <c r="B28">
        <v>5969</v>
      </c>
      <c r="C28" s="357">
        <v>3631</v>
      </c>
      <c r="F28">
        <v>2</v>
      </c>
    </row>
    <row r="29" spans="1:7" ht="12.75">
      <c r="A29" t="s">
        <v>476</v>
      </c>
      <c r="B29">
        <v>47637</v>
      </c>
      <c r="C29" s="357">
        <v>29755</v>
      </c>
      <c r="F29">
        <v>34</v>
      </c>
      <c r="G29" s="332">
        <v>11</v>
      </c>
    </row>
    <row r="30" spans="1:3" ht="12.75">
      <c r="A30" t="s">
        <v>479</v>
      </c>
      <c r="B30">
        <v>42</v>
      </c>
      <c r="C30" s="357">
        <v>28</v>
      </c>
    </row>
    <row r="31" spans="1:7" ht="12.75">
      <c r="A31" t="s">
        <v>484</v>
      </c>
      <c r="B31">
        <v>56906</v>
      </c>
      <c r="C31" s="357">
        <v>39075</v>
      </c>
      <c r="F31">
        <v>3</v>
      </c>
      <c r="G31" s="332">
        <v>2</v>
      </c>
    </row>
    <row r="32" spans="1:7" ht="12.75">
      <c r="A32" t="s">
        <v>435</v>
      </c>
      <c r="B32">
        <v>21457</v>
      </c>
      <c r="C32" s="357">
        <v>17244</v>
      </c>
      <c r="F32">
        <v>9</v>
      </c>
      <c r="G32" s="332">
        <v>8</v>
      </c>
    </row>
    <row r="33" spans="1:3" ht="12.75">
      <c r="A33" t="s">
        <v>439</v>
      </c>
      <c r="B33">
        <v>7610</v>
      </c>
      <c r="C33" s="357">
        <v>5303</v>
      </c>
    </row>
    <row r="34" spans="1:3" ht="12.75">
      <c r="A34" t="s">
        <v>441</v>
      </c>
      <c r="B34">
        <v>1194</v>
      </c>
      <c r="C34" s="357">
        <v>373</v>
      </c>
    </row>
    <row r="35" spans="1:7" ht="12.75">
      <c r="A35" t="s">
        <v>445</v>
      </c>
      <c r="B35">
        <v>38078</v>
      </c>
      <c r="C35" s="357">
        <v>28323</v>
      </c>
      <c r="F35">
        <v>12</v>
      </c>
      <c r="G35" s="332">
        <v>12</v>
      </c>
    </row>
    <row r="36" spans="1:3" ht="12.75">
      <c r="A36" t="s">
        <v>449</v>
      </c>
      <c r="B36">
        <v>4324</v>
      </c>
      <c r="C36" s="357">
        <v>944</v>
      </c>
    </row>
    <row r="37" spans="1:7" ht="12.75">
      <c r="A37" t="s">
        <v>450</v>
      </c>
      <c r="B37">
        <v>8366</v>
      </c>
      <c r="C37" s="357">
        <v>5279</v>
      </c>
      <c r="F37">
        <v>2</v>
      </c>
      <c r="G37" s="332">
        <v>2</v>
      </c>
    </row>
    <row r="38" spans="1:7" ht="12.75">
      <c r="A38" t="s">
        <v>455</v>
      </c>
      <c r="B38">
        <v>10945</v>
      </c>
      <c r="C38" s="357">
        <v>4163</v>
      </c>
      <c r="F38">
        <v>18635</v>
      </c>
      <c r="G38" s="332">
        <v>5716</v>
      </c>
    </row>
    <row r="39" spans="1:7" ht="12.75">
      <c r="A39" t="s">
        <v>337</v>
      </c>
      <c r="B39">
        <v>15000</v>
      </c>
      <c r="C39" s="357">
        <v>6491</v>
      </c>
      <c r="F39">
        <v>3</v>
      </c>
      <c r="G39" s="332">
        <v>2</v>
      </c>
    </row>
    <row r="40" spans="1:7" ht="12.75">
      <c r="A40" t="s">
        <v>458</v>
      </c>
      <c r="B40">
        <v>13475</v>
      </c>
      <c r="C40" s="357">
        <v>9159</v>
      </c>
      <c r="F40">
        <v>7</v>
      </c>
      <c r="G40" s="332">
        <v>4</v>
      </c>
    </row>
    <row r="41" spans="1:3" ht="12.75">
      <c r="A41" t="s">
        <v>473</v>
      </c>
      <c r="B41">
        <v>1239</v>
      </c>
      <c r="C41" s="357">
        <v>365</v>
      </c>
    </row>
    <row r="42" spans="1:7" ht="12.75">
      <c r="A42" t="s">
        <v>474</v>
      </c>
      <c r="B42">
        <v>18801</v>
      </c>
      <c r="C42" s="357">
        <v>12376</v>
      </c>
      <c r="F42">
        <v>4</v>
      </c>
      <c r="G42" s="332">
        <v>1</v>
      </c>
    </row>
    <row r="43" spans="1:7" ht="12.75">
      <c r="A43" t="s">
        <v>475</v>
      </c>
      <c r="B43">
        <v>11574</v>
      </c>
      <c r="C43" s="357">
        <v>2960</v>
      </c>
      <c r="F43">
        <v>22819</v>
      </c>
      <c r="G43" s="332">
        <v>10200</v>
      </c>
    </row>
    <row r="44" spans="1:7" ht="12.75">
      <c r="A44" t="s">
        <v>478</v>
      </c>
      <c r="B44">
        <v>51481</v>
      </c>
      <c r="C44" s="357">
        <v>40084</v>
      </c>
      <c r="F44">
        <v>9</v>
      </c>
      <c r="G44" s="332">
        <v>7</v>
      </c>
    </row>
    <row r="45" spans="1:3" ht="12.75">
      <c r="A45" t="s">
        <v>482</v>
      </c>
      <c r="B45">
        <v>4666</v>
      </c>
      <c r="C45" s="357">
        <v>2531</v>
      </c>
    </row>
    <row r="46" spans="1:3" ht="12.75">
      <c r="A46" t="s">
        <v>428</v>
      </c>
      <c r="B46">
        <v>5330</v>
      </c>
      <c r="C46" s="357">
        <v>2978</v>
      </c>
    </row>
    <row r="47" spans="1:3" ht="12.75">
      <c r="A47" t="s">
        <v>430</v>
      </c>
      <c r="B47">
        <v>2241</v>
      </c>
      <c r="C47" s="357">
        <v>1271</v>
      </c>
    </row>
    <row r="48" spans="1:3" ht="12.75">
      <c r="A48" t="s">
        <v>432</v>
      </c>
      <c r="B48">
        <v>2362</v>
      </c>
      <c r="C48" s="357">
        <v>1114</v>
      </c>
    </row>
    <row r="49" spans="1:7" ht="12.75">
      <c r="A49" t="s">
        <v>438</v>
      </c>
      <c r="B49">
        <v>12340</v>
      </c>
      <c r="C49" s="357">
        <v>7172</v>
      </c>
      <c r="D49">
        <v>355</v>
      </c>
      <c r="E49">
        <v>211</v>
      </c>
      <c r="F49">
        <v>3</v>
      </c>
      <c r="G49" s="332">
        <v>2</v>
      </c>
    </row>
    <row r="50" spans="1:7" ht="12.75">
      <c r="A50" t="s">
        <v>434</v>
      </c>
      <c r="B50">
        <v>1055</v>
      </c>
      <c r="C50" s="357">
        <v>323</v>
      </c>
      <c r="F50">
        <v>3</v>
      </c>
      <c r="G50" s="332">
        <v>1</v>
      </c>
    </row>
    <row r="51" spans="1:3" ht="12.75">
      <c r="A51" t="s">
        <v>442</v>
      </c>
      <c r="B51">
        <v>1752</v>
      </c>
      <c r="C51" s="357">
        <v>570</v>
      </c>
    </row>
    <row r="52" spans="1:7" ht="12.75">
      <c r="A52" t="s">
        <v>444</v>
      </c>
      <c r="B52">
        <v>6496</v>
      </c>
      <c r="C52" s="357">
        <v>5066</v>
      </c>
      <c r="F52">
        <v>1</v>
      </c>
      <c r="G52" s="332">
        <v>1</v>
      </c>
    </row>
    <row r="53" spans="1:7" ht="12.75">
      <c r="A53" t="s">
        <v>451</v>
      </c>
      <c r="B53">
        <v>24516</v>
      </c>
      <c r="C53" s="357">
        <v>21168</v>
      </c>
      <c r="F53">
        <v>9</v>
      </c>
      <c r="G53" s="332">
        <v>8</v>
      </c>
    </row>
    <row r="54" spans="1:7" ht="12.75">
      <c r="A54" t="s">
        <v>454</v>
      </c>
      <c r="B54">
        <v>3632</v>
      </c>
      <c r="C54" s="357">
        <v>2490</v>
      </c>
      <c r="F54">
        <v>222</v>
      </c>
      <c r="G54" s="332">
        <v>85</v>
      </c>
    </row>
    <row r="55" spans="1:7" ht="12.75">
      <c r="A55" t="s">
        <v>461</v>
      </c>
      <c r="B55">
        <v>33561</v>
      </c>
      <c r="C55" s="357">
        <v>29965</v>
      </c>
      <c r="F55">
        <v>8</v>
      </c>
      <c r="G55" s="332">
        <v>7</v>
      </c>
    </row>
    <row r="56" spans="1:7" ht="12.75">
      <c r="A56" t="s">
        <v>463</v>
      </c>
      <c r="B56">
        <v>22272</v>
      </c>
      <c r="C56" s="357">
        <v>16898</v>
      </c>
      <c r="F56">
        <v>2</v>
      </c>
      <c r="G56" s="332">
        <v>1</v>
      </c>
    </row>
    <row r="57" spans="1:7" ht="12.75">
      <c r="A57" t="s">
        <v>465</v>
      </c>
      <c r="B57">
        <v>12623</v>
      </c>
      <c r="C57" s="357">
        <v>8317</v>
      </c>
      <c r="F57">
        <v>2</v>
      </c>
      <c r="G57" s="332">
        <v>1</v>
      </c>
    </row>
    <row r="58" spans="1:7" ht="12.75">
      <c r="A58" t="s">
        <v>467</v>
      </c>
      <c r="B58">
        <v>9024</v>
      </c>
      <c r="C58" s="357">
        <v>6821</v>
      </c>
      <c r="F58">
        <v>1</v>
      </c>
      <c r="G58" s="332">
        <v>1</v>
      </c>
    </row>
    <row r="59" spans="1:6" ht="12.75">
      <c r="A59" t="s">
        <v>469</v>
      </c>
      <c r="B59">
        <v>18132</v>
      </c>
      <c r="C59" s="357">
        <v>11685</v>
      </c>
      <c r="F59">
        <v>2</v>
      </c>
    </row>
    <row r="60" spans="1:3" ht="12.75">
      <c r="A60" t="s">
        <v>470</v>
      </c>
      <c r="B60">
        <v>31939</v>
      </c>
      <c r="C60" s="357">
        <v>21144</v>
      </c>
    </row>
    <row r="61" spans="1:7" ht="12.75">
      <c r="A61" t="s">
        <v>472</v>
      </c>
      <c r="B61">
        <v>26450</v>
      </c>
      <c r="C61" s="357">
        <v>21886</v>
      </c>
      <c r="F61">
        <v>7</v>
      </c>
      <c r="G61" s="332">
        <v>6</v>
      </c>
    </row>
    <row r="62" ht="12.75">
      <c r="A62" t="s">
        <v>480</v>
      </c>
    </row>
    <row r="63" ht="12.75">
      <c r="A63" t="s">
        <v>539</v>
      </c>
    </row>
    <row r="64" spans="1:3" ht="12.75">
      <c r="A64" t="s">
        <v>429</v>
      </c>
      <c r="B64">
        <v>1</v>
      </c>
      <c r="C64" s="357">
        <v>1</v>
      </c>
    </row>
  </sheetData>
  <sheetProtection/>
  <mergeCells count="1">
    <mergeCell ref="A1:G1"/>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8"/>
  <dimension ref="A1:G7"/>
  <sheetViews>
    <sheetView zoomScalePageLayoutView="0" workbookViewId="0" topLeftCell="A1">
      <selection activeCell="A1" sqref="A1"/>
    </sheetView>
  </sheetViews>
  <sheetFormatPr defaultColWidth="9.140625" defaultRowHeight="12.75"/>
  <cols>
    <col min="1" max="1" width="18.28125" style="0" customWidth="1"/>
    <col min="2" max="2" width="12.140625" style="332" customWidth="1"/>
    <col min="3" max="3" width="25.421875" style="0" customWidth="1"/>
    <col min="5" max="5" width="14.28125" style="332" bestFit="1" customWidth="1"/>
    <col min="6" max="6" width="22.28125" style="0" customWidth="1"/>
    <col min="7" max="7" width="16.7109375" style="332" customWidth="1"/>
  </cols>
  <sheetData>
    <row r="1" spans="1:7" ht="12.75">
      <c r="A1" s="452" t="s">
        <v>425</v>
      </c>
      <c r="B1" s="452"/>
      <c r="C1" s="452" t="s">
        <v>495</v>
      </c>
      <c r="D1" s="452"/>
      <c r="E1" s="452"/>
      <c r="F1" s="452" t="s">
        <v>492</v>
      </c>
      <c r="G1" s="452"/>
    </row>
    <row r="2" spans="1:7" ht="12.75">
      <c r="A2" t="s">
        <v>175</v>
      </c>
      <c r="B2" s="332">
        <f>SUM(B3:B4)</f>
        <v>1</v>
      </c>
      <c r="C2" t="s">
        <v>546</v>
      </c>
      <c r="D2">
        <f>SUM(D6,D4)</f>
        <v>12695</v>
      </c>
      <c r="F2" t="s">
        <v>175</v>
      </c>
      <c r="G2" s="332">
        <f>SUM(G3:G4)</f>
        <v>1</v>
      </c>
    </row>
    <row r="3" spans="1:7" ht="12.75">
      <c r="A3" t="s">
        <v>480</v>
      </c>
      <c r="B3" s="332">
        <f>VLOOKUP(A3,Entitlement_Data!A3:C64,2,FALSE)</f>
        <v>0</v>
      </c>
      <c r="C3" t="s">
        <v>547</v>
      </c>
      <c r="D3">
        <f>SUM(D5,D7)</f>
        <v>7383</v>
      </c>
      <c r="F3" t="s">
        <v>480</v>
      </c>
      <c r="G3" s="339">
        <f>IF(ISNA(VLOOKUP(F3,Entitlement_Data!A2:G66,3,FALSE)),"0",(VLOOKUP(F3,Entitlement_Data!A2:G66,3,FALSE)))</f>
        <v>0</v>
      </c>
    </row>
    <row r="4" spans="1:7" ht="12.75">
      <c r="A4" t="s">
        <v>429</v>
      </c>
      <c r="B4" s="332">
        <f>VLOOKUP(A4,Entitlement_Data!A3:C64,2,FALSE)</f>
        <v>1</v>
      </c>
      <c r="C4" t="s">
        <v>438</v>
      </c>
      <c r="D4">
        <f>VLOOKUP(C4,Entitlement_Data!A2:G67,2,FALSE)</f>
        <v>12340</v>
      </c>
      <c r="E4" s="332" t="s">
        <v>491</v>
      </c>
      <c r="F4" t="s">
        <v>429</v>
      </c>
      <c r="G4" s="339">
        <f>IF(ISNA(VLOOKUP(F4,Entitlement_Data!A2:G67,3,FALSE)),"0",(VLOOKUP(F4,Entitlement_Data!A2:G67,3,FALSE)))</f>
        <v>1</v>
      </c>
    </row>
    <row r="5" spans="3:4" ht="12.75">
      <c r="C5" t="s">
        <v>438</v>
      </c>
      <c r="D5">
        <f>VLOOKUP(C5,Entitlement_Data!A2:G67,3,FALSE)</f>
        <v>7172</v>
      </c>
    </row>
    <row r="6" spans="3:5" ht="12.75">
      <c r="C6" t="s">
        <v>438</v>
      </c>
      <c r="D6">
        <f>VLOOKUP(C6,Entitlement_Data!A2:G66,4,FALSE)</f>
        <v>355</v>
      </c>
      <c r="E6" s="332" t="s">
        <v>280</v>
      </c>
    </row>
    <row r="7" spans="3:5" ht="12.75">
      <c r="C7" t="s">
        <v>438</v>
      </c>
      <c r="D7">
        <f>VLOOKUP(C7,Entitlement_Data!A2:G68,5,FALSE)</f>
        <v>211</v>
      </c>
      <c r="E7" s="332" t="s">
        <v>545</v>
      </c>
    </row>
  </sheetData>
  <sheetProtection/>
  <mergeCells count="3">
    <mergeCell ref="A1:B1"/>
    <mergeCell ref="C1:E1"/>
    <mergeCell ref="F1:G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9"/>
  <dimension ref="A1:T376"/>
  <sheetViews>
    <sheetView zoomScalePageLayoutView="0" workbookViewId="0" topLeftCell="A1">
      <selection activeCell="A1" sqref="A1"/>
    </sheetView>
  </sheetViews>
  <sheetFormatPr defaultColWidth="9.140625" defaultRowHeight="12.75"/>
  <cols>
    <col min="1" max="1" width="14.28125" style="0" customWidth="1"/>
    <col min="2" max="2" width="7.57421875" style="0" customWidth="1"/>
    <col min="3" max="3" width="14.8515625" style="0" customWidth="1"/>
    <col min="4" max="4" width="19.57421875" style="332" customWidth="1"/>
    <col min="5" max="5" width="12.00390625" style="0" customWidth="1"/>
    <col min="6" max="6" width="16.28125" style="0" customWidth="1"/>
    <col min="7" max="7" width="11.00390625" style="0" customWidth="1"/>
    <col min="8" max="8" width="21.140625" style="332" customWidth="1"/>
    <col min="9" max="9" width="14.00390625" style="0" customWidth="1"/>
    <col min="10" max="10" width="7.8515625" style="0" customWidth="1"/>
    <col min="11" max="11" width="19.421875" style="332" customWidth="1"/>
    <col min="12" max="12" width="10.8515625" style="0" bestFit="1" customWidth="1"/>
    <col min="13" max="13" width="10.00390625" style="0" bestFit="1" customWidth="1"/>
    <col min="14" max="14" width="19.421875" style="332" bestFit="1" customWidth="1"/>
    <col min="15" max="15" width="13.421875" style="0" bestFit="1" customWidth="1"/>
    <col min="16" max="16" width="7.8515625" style="0" customWidth="1"/>
    <col min="17" max="17" width="14.421875" style="332" bestFit="1" customWidth="1"/>
    <col min="18" max="18" width="13.421875" style="0" customWidth="1"/>
    <col min="19" max="19" width="7.8515625" style="0" customWidth="1"/>
    <col min="20" max="20" width="19.421875" style="332" bestFit="1" customWidth="1"/>
  </cols>
  <sheetData>
    <row r="1" spans="1:20" ht="12.75">
      <c r="A1" s="452" t="s">
        <v>496</v>
      </c>
      <c r="B1" s="452"/>
      <c r="C1" s="452"/>
      <c r="D1" s="452"/>
      <c r="E1" s="452"/>
      <c r="F1" s="452"/>
      <c r="G1" s="452"/>
      <c r="H1" s="452"/>
      <c r="I1" s="452"/>
      <c r="J1" s="452"/>
      <c r="K1" s="452"/>
      <c r="N1"/>
      <c r="Q1"/>
      <c r="T1"/>
    </row>
    <row r="2" spans="1:20" ht="12.75">
      <c r="A2" s="292" t="s">
        <v>426</v>
      </c>
      <c r="B2" s="292" t="s">
        <v>548</v>
      </c>
      <c r="C2" s="292" t="s">
        <v>427</v>
      </c>
      <c r="D2" s="331" t="s">
        <v>493</v>
      </c>
      <c r="E2" s="333" t="s">
        <v>549</v>
      </c>
      <c r="F2" s="292" t="s">
        <v>550</v>
      </c>
      <c r="G2" s="292" t="s">
        <v>551</v>
      </c>
      <c r="H2" s="331" t="s">
        <v>552</v>
      </c>
      <c r="I2" s="333"/>
      <c r="J2" s="292"/>
      <c r="K2" s="331"/>
      <c r="N2"/>
      <c r="Q2"/>
      <c r="T2"/>
    </row>
    <row r="3" spans="1:20" ht="12.75">
      <c r="A3" t="s">
        <v>69</v>
      </c>
      <c r="B3">
        <v>0</v>
      </c>
      <c r="E3" s="293"/>
      <c r="I3" s="293"/>
      <c r="N3"/>
      <c r="Q3"/>
      <c r="T3"/>
    </row>
    <row r="4" spans="1:20" ht="12.75">
      <c r="A4" t="s">
        <v>431</v>
      </c>
      <c r="B4">
        <v>313</v>
      </c>
      <c r="C4">
        <v>4533</v>
      </c>
      <c r="D4" s="332">
        <v>3273</v>
      </c>
      <c r="E4" s="293">
        <v>22</v>
      </c>
      <c r="F4">
        <v>22</v>
      </c>
      <c r="I4" s="293"/>
      <c r="N4"/>
      <c r="Q4"/>
      <c r="T4"/>
    </row>
    <row r="5" spans="1:20" ht="12.75">
      <c r="A5" t="s">
        <v>433</v>
      </c>
      <c r="B5">
        <v>301</v>
      </c>
      <c r="C5">
        <v>2870</v>
      </c>
      <c r="D5" s="332">
        <v>1367</v>
      </c>
      <c r="E5">
        <v>13</v>
      </c>
      <c r="F5">
        <v>11</v>
      </c>
      <c r="I5" s="293"/>
      <c r="N5"/>
      <c r="Q5"/>
      <c r="T5"/>
    </row>
    <row r="6" spans="1:20" ht="12.75">
      <c r="A6" t="s">
        <v>334</v>
      </c>
      <c r="B6">
        <v>307</v>
      </c>
      <c r="C6">
        <v>3316</v>
      </c>
      <c r="D6" s="332">
        <v>1631</v>
      </c>
      <c r="E6">
        <v>8</v>
      </c>
      <c r="F6">
        <v>7</v>
      </c>
      <c r="I6" s="293"/>
      <c r="N6"/>
      <c r="Q6"/>
      <c r="T6"/>
    </row>
    <row r="7" spans="1:20" ht="12.75">
      <c r="A7" t="s">
        <v>436</v>
      </c>
      <c r="B7">
        <v>325</v>
      </c>
      <c r="C7">
        <v>5026</v>
      </c>
      <c r="D7" s="332">
        <v>2347</v>
      </c>
      <c r="E7">
        <v>23</v>
      </c>
      <c r="F7">
        <v>16</v>
      </c>
      <c r="I7" s="293"/>
      <c r="N7"/>
      <c r="Q7"/>
      <c r="T7"/>
    </row>
    <row r="8" spans="1:20" ht="12.75">
      <c r="A8" t="s">
        <v>440</v>
      </c>
      <c r="B8">
        <v>329</v>
      </c>
      <c r="C8">
        <v>5945</v>
      </c>
      <c r="D8" s="332">
        <v>2631</v>
      </c>
      <c r="E8">
        <v>2</v>
      </c>
      <c r="F8">
        <v>2</v>
      </c>
      <c r="I8" s="293"/>
      <c r="N8"/>
      <c r="Q8"/>
      <c r="T8"/>
    </row>
    <row r="9" spans="1:20" ht="12.75">
      <c r="A9" t="s">
        <v>443</v>
      </c>
      <c r="B9">
        <v>308</v>
      </c>
      <c r="C9">
        <v>1049</v>
      </c>
      <c r="D9" s="332">
        <v>193</v>
      </c>
      <c r="E9">
        <v>1</v>
      </c>
      <c r="F9">
        <v>1</v>
      </c>
      <c r="I9" s="293"/>
      <c r="N9"/>
      <c r="Q9"/>
      <c r="T9"/>
    </row>
    <row r="10" spans="1:20" ht="12.75">
      <c r="A10" t="s">
        <v>447</v>
      </c>
      <c r="B10">
        <v>326</v>
      </c>
      <c r="C10">
        <v>4878</v>
      </c>
      <c r="D10" s="332">
        <v>3355</v>
      </c>
      <c r="E10">
        <v>15</v>
      </c>
      <c r="F10">
        <v>9</v>
      </c>
      <c r="I10" s="293"/>
      <c r="N10"/>
      <c r="Q10"/>
      <c r="T10"/>
    </row>
    <row r="11" spans="1:20" ht="12.75">
      <c r="A11" t="s">
        <v>453</v>
      </c>
      <c r="B11">
        <v>373</v>
      </c>
      <c r="C11">
        <v>887</v>
      </c>
      <c r="D11" s="332">
        <v>461</v>
      </c>
      <c r="E11">
        <v>1</v>
      </c>
      <c r="F11">
        <v>1</v>
      </c>
      <c r="I11" s="293"/>
      <c r="N11"/>
      <c r="Q11"/>
      <c r="T11"/>
    </row>
    <row r="12" spans="1:20" ht="12.75">
      <c r="A12" t="s">
        <v>459</v>
      </c>
      <c r="B12">
        <v>306</v>
      </c>
      <c r="C12">
        <v>4307</v>
      </c>
      <c r="D12" s="332">
        <v>2199</v>
      </c>
      <c r="E12">
        <v>13</v>
      </c>
      <c r="F12">
        <v>11</v>
      </c>
      <c r="I12" s="293"/>
      <c r="N12"/>
      <c r="Q12"/>
      <c r="T12"/>
    </row>
    <row r="13" spans="1:20" ht="12.75">
      <c r="A13" t="s">
        <v>460</v>
      </c>
      <c r="B13">
        <v>309</v>
      </c>
      <c r="C13">
        <v>1697</v>
      </c>
      <c r="D13" s="332">
        <v>871</v>
      </c>
      <c r="E13">
        <v>10</v>
      </c>
      <c r="F13">
        <v>10</v>
      </c>
      <c r="I13" s="293"/>
      <c r="N13"/>
      <c r="Q13"/>
      <c r="T13"/>
    </row>
    <row r="14" spans="1:20" ht="12.75">
      <c r="A14" t="s">
        <v>462</v>
      </c>
      <c r="B14">
        <v>310</v>
      </c>
      <c r="C14">
        <v>7782</v>
      </c>
      <c r="D14" s="332">
        <v>5229</v>
      </c>
      <c r="E14">
        <v>62822</v>
      </c>
      <c r="F14">
        <v>37428</v>
      </c>
      <c r="I14" s="293"/>
      <c r="N14"/>
      <c r="Q14"/>
      <c r="T14"/>
    </row>
    <row r="15" spans="1:20" ht="12.75">
      <c r="A15" t="s">
        <v>464</v>
      </c>
      <c r="B15">
        <v>311</v>
      </c>
      <c r="C15">
        <v>4210</v>
      </c>
      <c r="D15" s="332">
        <v>3198</v>
      </c>
      <c r="E15">
        <v>11</v>
      </c>
      <c r="F15">
        <v>8</v>
      </c>
      <c r="I15" s="293"/>
      <c r="N15"/>
      <c r="Q15"/>
      <c r="T15"/>
    </row>
    <row r="16" spans="1:20" ht="12.75">
      <c r="A16" t="s">
        <v>466</v>
      </c>
      <c r="B16">
        <v>304</v>
      </c>
      <c r="C16">
        <v>826</v>
      </c>
      <c r="D16" s="332">
        <v>167</v>
      </c>
      <c r="I16" s="293"/>
      <c r="N16"/>
      <c r="Q16"/>
      <c r="T16"/>
    </row>
    <row r="17" spans="1:20" ht="12.75">
      <c r="A17" t="s">
        <v>477</v>
      </c>
      <c r="B17">
        <v>402</v>
      </c>
      <c r="C17">
        <v>1713</v>
      </c>
      <c r="D17" s="332">
        <v>844</v>
      </c>
      <c r="E17">
        <v>3</v>
      </c>
      <c r="F17">
        <v>2</v>
      </c>
      <c r="I17" s="293"/>
      <c r="N17"/>
      <c r="Q17"/>
      <c r="T17"/>
    </row>
    <row r="18" spans="1:20" ht="12.75">
      <c r="A18" t="s">
        <v>481</v>
      </c>
      <c r="B18">
        <v>405</v>
      </c>
      <c r="C18">
        <v>359</v>
      </c>
      <c r="D18" s="332">
        <v>109</v>
      </c>
      <c r="I18" s="293"/>
      <c r="N18"/>
      <c r="Q18"/>
      <c r="T18"/>
    </row>
    <row r="19" spans="1:20" ht="12.75">
      <c r="A19" t="s">
        <v>483</v>
      </c>
      <c r="B19">
        <v>460</v>
      </c>
      <c r="C19">
        <v>494</v>
      </c>
      <c r="D19" s="332">
        <v>241</v>
      </c>
      <c r="E19">
        <v>1</v>
      </c>
      <c r="F19">
        <v>1</v>
      </c>
      <c r="I19" s="293"/>
      <c r="N19"/>
      <c r="Q19"/>
      <c r="T19"/>
    </row>
    <row r="20" spans="1:20" ht="12.75">
      <c r="A20" t="s">
        <v>335</v>
      </c>
      <c r="B20">
        <v>316</v>
      </c>
      <c r="C20">
        <v>9906</v>
      </c>
      <c r="D20" s="332">
        <v>4819</v>
      </c>
      <c r="E20">
        <v>12</v>
      </c>
      <c r="F20">
        <v>8</v>
      </c>
      <c r="I20" s="293"/>
      <c r="N20"/>
      <c r="Q20"/>
      <c r="T20"/>
    </row>
    <row r="21" spans="1:20" ht="12.75">
      <c r="A21" t="s">
        <v>437</v>
      </c>
      <c r="B21">
        <v>319</v>
      </c>
      <c r="C21">
        <v>4014</v>
      </c>
      <c r="D21" s="332">
        <v>1156</v>
      </c>
      <c r="E21">
        <v>23</v>
      </c>
      <c r="F21">
        <v>16</v>
      </c>
      <c r="I21" s="293"/>
      <c r="N21"/>
      <c r="Q21"/>
      <c r="T21"/>
    </row>
    <row r="22" spans="1:20" ht="12.75">
      <c r="A22" t="s">
        <v>446</v>
      </c>
      <c r="B22">
        <v>315</v>
      </c>
      <c r="C22">
        <v>1700</v>
      </c>
      <c r="D22" s="332">
        <v>354</v>
      </c>
      <c r="E22">
        <v>2</v>
      </c>
      <c r="F22">
        <v>2</v>
      </c>
      <c r="I22" s="293"/>
      <c r="N22"/>
      <c r="Q22"/>
      <c r="T22"/>
    </row>
    <row r="23" spans="1:20" ht="12.75">
      <c r="A23" t="s">
        <v>448</v>
      </c>
      <c r="B23">
        <v>323</v>
      </c>
      <c r="C23">
        <v>2068</v>
      </c>
      <c r="D23" s="332">
        <v>430</v>
      </c>
      <c r="E23">
        <v>37</v>
      </c>
      <c r="F23">
        <v>2</v>
      </c>
      <c r="I23" s="293"/>
      <c r="N23"/>
      <c r="Q23"/>
      <c r="T23"/>
    </row>
    <row r="24" spans="1:20" ht="12.75">
      <c r="A24" t="s">
        <v>452</v>
      </c>
      <c r="B24">
        <v>327</v>
      </c>
      <c r="C24">
        <v>4190</v>
      </c>
      <c r="D24" s="332">
        <v>2377</v>
      </c>
      <c r="E24">
        <v>10</v>
      </c>
      <c r="F24">
        <v>9</v>
      </c>
      <c r="I24" s="293"/>
      <c r="N24"/>
      <c r="Q24"/>
      <c r="T24"/>
    </row>
    <row r="25" spans="1:20" ht="12.75">
      <c r="A25" t="s">
        <v>456</v>
      </c>
      <c r="B25">
        <v>322</v>
      </c>
      <c r="C25">
        <v>5786</v>
      </c>
      <c r="D25" s="332">
        <v>2605</v>
      </c>
      <c r="E25">
        <v>5</v>
      </c>
      <c r="F25">
        <v>3</v>
      </c>
      <c r="I25" s="293"/>
      <c r="N25"/>
      <c r="Q25"/>
      <c r="T25"/>
    </row>
    <row r="26" spans="1:20" ht="12.75">
      <c r="A26" t="s">
        <v>457</v>
      </c>
      <c r="B26">
        <v>320</v>
      </c>
      <c r="C26">
        <v>4999</v>
      </c>
      <c r="D26" s="332">
        <v>1633</v>
      </c>
      <c r="E26">
        <v>36</v>
      </c>
      <c r="F26">
        <v>7</v>
      </c>
      <c r="I26" s="293"/>
      <c r="N26"/>
      <c r="Q26"/>
      <c r="T26"/>
    </row>
    <row r="27" spans="1:20" ht="12.75">
      <c r="A27" t="s">
        <v>468</v>
      </c>
      <c r="B27">
        <v>314</v>
      </c>
      <c r="C27">
        <v>8884</v>
      </c>
      <c r="D27" s="332">
        <v>5351</v>
      </c>
      <c r="E27">
        <v>19</v>
      </c>
      <c r="F27">
        <v>13</v>
      </c>
      <c r="I27" s="293"/>
      <c r="N27"/>
      <c r="Q27"/>
      <c r="T27"/>
    </row>
    <row r="28" spans="1:20" ht="12.75">
      <c r="A28" t="s">
        <v>471</v>
      </c>
      <c r="B28">
        <v>355</v>
      </c>
      <c r="C28">
        <v>2392</v>
      </c>
      <c r="D28" s="332">
        <v>1033</v>
      </c>
      <c r="I28" s="293"/>
      <c r="N28"/>
      <c r="Q28"/>
      <c r="T28"/>
    </row>
    <row r="29" spans="1:20" ht="12.75">
      <c r="A29" t="s">
        <v>476</v>
      </c>
      <c r="B29">
        <v>317</v>
      </c>
      <c r="C29">
        <v>11715</v>
      </c>
      <c r="D29" s="332">
        <v>5331</v>
      </c>
      <c r="E29">
        <v>37</v>
      </c>
      <c r="F29">
        <v>28</v>
      </c>
      <c r="I29" s="293"/>
      <c r="N29"/>
      <c r="Q29"/>
      <c r="T29"/>
    </row>
    <row r="30" spans="1:20" ht="12.75">
      <c r="A30" t="s">
        <v>479</v>
      </c>
      <c r="B30">
        <v>372</v>
      </c>
      <c r="C30">
        <v>56</v>
      </c>
      <c r="D30" s="332">
        <v>45</v>
      </c>
      <c r="I30" s="293"/>
      <c r="N30"/>
      <c r="Q30"/>
      <c r="T30"/>
    </row>
    <row r="31" spans="1:20" ht="12.75">
      <c r="A31" t="s">
        <v>484</v>
      </c>
      <c r="B31">
        <v>318</v>
      </c>
      <c r="C31">
        <v>20746</v>
      </c>
      <c r="D31" s="332">
        <v>15912</v>
      </c>
      <c r="E31">
        <v>191</v>
      </c>
      <c r="F31">
        <v>121</v>
      </c>
      <c r="I31" s="293"/>
      <c r="N31"/>
      <c r="Q31"/>
      <c r="T31"/>
    </row>
    <row r="32" spans="1:20" ht="12.75">
      <c r="A32" t="s">
        <v>435</v>
      </c>
      <c r="B32">
        <v>328</v>
      </c>
      <c r="C32">
        <v>5249</v>
      </c>
      <c r="D32" s="332">
        <v>3903</v>
      </c>
      <c r="E32">
        <v>32</v>
      </c>
      <c r="F32">
        <v>29</v>
      </c>
      <c r="I32" s="293"/>
      <c r="N32"/>
      <c r="Q32"/>
      <c r="T32"/>
    </row>
    <row r="33" spans="1:20" ht="12.75">
      <c r="A33" t="s">
        <v>439</v>
      </c>
      <c r="B33">
        <v>333</v>
      </c>
      <c r="C33">
        <v>2251</v>
      </c>
      <c r="D33" s="332">
        <v>1184</v>
      </c>
      <c r="E33">
        <v>10</v>
      </c>
      <c r="F33">
        <v>8</v>
      </c>
      <c r="I33" s="293"/>
      <c r="N33"/>
      <c r="Q33"/>
      <c r="T33"/>
    </row>
    <row r="34" spans="1:20" ht="12.75">
      <c r="A34" t="s">
        <v>441</v>
      </c>
      <c r="B34">
        <v>437</v>
      </c>
      <c r="C34">
        <v>247</v>
      </c>
      <c r="D34" s="332">
        <v>38</v>
      </c>
      <c r="I34" s="293"/>
      <c r="N34"/>
      <c r="Q34"/>
      <c r="T34"/>
    </row>
    <row r="35" spans="1:20" ht="12.75">
      <c r="A35" t="s">
        <v>445</v>
      </c>
      <c r="B35">
        <v>362</v>
      </c>
      <c r="C35">
        <v>13655</v>
      </c>
      <c r="D35" s="332">
        <v>9333</v>
      </c>
      <c r="E35">
        <v>47</v>
      </c>
      <c r="F35">
        <v>45</v>
      </c>
      <c r="I35" s="293"/>
      <c r="N35"/>
      <c r="Q35"/>
      <c r="T35"/>
    </row>
    <row r="36" spans="1:20" ht="12.75">
      <c r="A36" t="s">
        <v>449</v>
      </c>
      <c r="B36">
        <v>334</v>
      </c>
      <c r="C36">
        <v>910</v>
      </c>
      <c r="D36" s="332">
        <v>78</v>
      </c>
      <c r="E36">
        <v>9</v>
      </c>
      <c r="F36">
        <v>5</v>
      </c>
      <c r="I36" s="293"/>
      <c r="N36"/>
      <c r="Q36"/>
      <c r="T36"/>
    </row>
    <row r="37" spans="1:20" ht="12.75">
      <c r="A37" t="s">
        <v>450</v>
      </c>
      <c r="B37">
        <v>350</v>
      </c>
      <c r="C37">
        <v>3862</v>
      </c>
      <c r="D37" s="332">
        <v>2183</v>
      </c>
      <c r="E37">
        <v>8</v>
      </c>
      <c r="F37">
        <v>4</v>
      </c>
      <c r="I37" s="293"/>
      <c r="N37"/>
      <c r="Q37"/>
      <c r="T37"/>
    </row>
    <row r="38" spans="1:20" ht="12.75">
      <c r="A38" t="s">
        <v>455</v>
      </c>
      <c r="B38">
        <v>330</v>
      </c>
      <c r="C38">
        <v>3968</v>
      </c>
      <c r="D38" s="332">
        <v>837</v>
      </c>
      <c r="E38">
        <v>24513</v>
      </c>
      <c r="F38">
        <v>8862</v>
      </c>
      <c r="I38" s="293"/>
      <c r="N38"/>
      <c r="Q38"/>
      <c r="T38"/>
    </row>
    <row r="39" spans="1:20" ht="12.75">
      <c r="A39" t="s">
        <v>337</v>
      </c>
      <c r="B39">
        <v>351</v>
      </c>
      <c r="C39">
        <v>3524</v>
      </c>
      <c r="D39" s="332">
        <v>710</v>
      </c>
      <c r="E39">
        <v>7</v>
      </c>
      <c r="F39">
        <v>4</v>
      </c>
      <c r="I39" s="293"/>
      <c r="N39"/>
      <c r="Q39"/>
      <c r="T39"/>
    </row>
    <row r="40" spans="1:20" ht="12.75">
      <c r="A40" t="s">
        <v>458</v>
      </c>
      <c r="B40">
        <v>321</v>
      </c>
      <c r="C40">
        <v>4463</v>
      </c>
      <c r="D40" s="332">
        <v>2652</v>
      </c>
      <c r="E40">
        <v>44</v>
      </c>
      <c r="F40">
        <v>35</v>
      </c>
      <c r="I40" s="293"/>
      <c r="N40"/>
      <c r="Q40"/>
      <c r="T40"/>
    </row>
    <row r="41" spans="1:20" ht="12.75">
      <c r="A41" t="s">
        <v>473</v>
      </c>
      <c r="B41">
        <v>438</v>
      </c>
      <c r="C41">
        <v>353</v>
      </c>
      <c r="D41" s="332">
        <v>25</v>
      </c>
      <c r="I41" s="293"/>
      <c r="N41"/>
      <c r="Q41"/>
      <c r="T41"/>
    </row>
    <row r="42" spans="1:20" ht="12.75">
      <c r="A42" t="s">
        <v>474</v>
      </c>
      <c r="B42">
        <v>331</v>
      </c>
      <c r="C42">
        <v>5207</v>
      </c>
      <c r="D42" s="332">
        <v>2392</v>
      </c>
      <c r="E42">
        <v>9</v>
      </c>
      <c r="F42">
        <v>4</v>
      </c>
      <c r="I42" s="293"/>
      <c r="N42"/>
      <c r="Q42"/>
      <c r="T42"/>
    </row>
    <row r="43" spans="1:20" ht="12.75">
      <c r="A43" t="s">
        <v>475</v>
      </c>
      <c r="B43">
        <v>335</v>
      </c>
      <c r="C43">
        <v>1695</v>
      </c>
      <c r="D43" s="332">
        <v>301</v>
      </c>
      <c r="E43">
        <v>41150</v>
      </c>
      <c r="F43">
        <v>21659</v>
      </c>
      <c r="I43" s="293"/>
      <c r="N43"/>
      <c r="Q43"/>
      <c r="T43"/>
    </row>
    <row r="44" spans="1:20" ht="12.75">
      <c r="A44" t="s">
        <v>478</v>
      </c>
      <c r="B44">
        <v>349</v>
      </c>
      <c r="C44">
        <v>8840</v>
      </c>
      <c r="D44" s="332">
        <v>4436</v>
      </c>
      <c r="E44">
        <v>6</v>
      </c>
      <c r="F44">
        <v>2</v>
      </c>
      <c r="I44" s="293"/>
      <c r="N44"/>
      <c r="Q44"/>
      <c r="T44"/>
    </row>
    <row r="45" spans="1:20" ht="12.75">
      <c r="A45" t="s">
        <v>482</v>
      </c>
      <c r="B45">
        <v>452</v>
      </c>
      <c r="C45">
        <v>1688</v>
      </c>
      <c r="D45" s="332">
        <v>555</v>
      </c>
      <c r="E45">
        <v>2</v>
      </c>
      <c r="F45">
        <v>1</v>
      </c>
      <c r="I45" s="293"/>
      <c r="N45"/>
      <c r="Q45"/>
      <c r="T45"/>
    </row>
    <row r="46" spans="1:20" ht="12.75">
      <c r="A46" t="s">
        <v>428</v>
      </c>
      <c r="B46">
        <v>340</v>
      </c>
      <c r="C46">
        <v>1838</v>
      </c>
      <c r="D46" s="332">
        <v>773</v>
      </c>
      <c r="E46">
        <v>5</v>
      </c>
      <c r="F46">
        <v>4</v>
      </c>
      <c r="I46" s="293"/>
      <c r="N46"/>
      <c r="Q46"/>
      <c r="T46"/>
    </row>
    <row r="47" spans="1:20" ht="12.75">
      <c r="A47" t="s">
        <v>430</v>
      </c>
      <c r="B47">
        <v>463</v>
      </c>
      <c r="C47">
        <v>1730</v>
      </c>
      <c r="D47" s="332">
        <v>1029</v>
      </c>
      <c r="E47">
        <v>2</v>
      </c>
      <c r="F47">
        <v>2</v>
      </c>
      <c r="I47" s="293"/>
      <c r="N47"/>
      <c r="Q47"/>
      <c r="T47"/>
    </row>
    <row r="48" spans="1:20" ht="12.75">
      <c r="A48" t="s">
        <v>432</v>
      </c>
      <c r="B48">
        <v>347</v>
      </c>
      <c r="C48">
        <v>877</v>
      </c>
      <c r="D48" s="332">
        <v>231</v>
      </c>
      <c r="I48" s="293"/>
      <c r="N48"/>
      <c r="Q48"/>
      <c r="T48"/>
    </row>
    <row r="49" spans="1:20" ht="12.75">
      <c r="A49" t="s">
        <v>438</v>
      </c>
      <c r="B49">
        <v>339</v>
      </c>
      <c r="C49">
        <v>4060</v>
      </c>
      <c r="D49" s="332">
        <v>1674</v>
      </c>
      <c r="E49">
        <v>6</v>
      </c>
      <c r="F49">
        <v>4</v>
      </c>
      <c r="G49">
        <v>7</v>
      </c>
      <c r="H49" s="332">
        <v>6</v>
      </c>
      <c r="I49" s="293"/>
      <c r="N49"/>
      <c r="Q49"/>
      <c r="T49"/>
    </row>
    <row r="50" spans="1:20" ht="12.75">
      <c r="A50" t="s">
        <v>434</v>
      </c>
      <c r="B50">
        <v>442</v>
      </c>
      <c r="C50">
        <v>604</v>
      </c>
      <c r="D50" s="332">
        <v>252</v>
      </c>
      <c r="E50">
        <v>1</v>
      </c>
      <c r="F50">
        <v>1</v>
      </c>
      <c r="I50" s="293"/>
      <c r="N50"/>
      <c r="Q50"/>
      <c r="T50"/>
    </row>
    <row r="51" spans="1:20" ht="12.75">
      <c r="A51" t="s">
        <v>442</v>
      </c>
      <c r="B51">
        <v>436</v>
      </c>
      <c r="C51">
        <v>792</v>
      </c>
      <c r="D51" s="332">
        <v>220</v>
      </c>
      <c r="E51">
        <v>1</v>
      </c>
      <c r="F51">
        <v>1</v>
      </c>
      <c r="I51" s="293"/>
      <c r="N51"/>
      <c r="Q51"/>
      <c r="T51"/>
    </row>
    <row r="52" spans="1:20" ht="12.75">
      <c r="A52" t="s">
        <v>444</v>
      </c>
      <c r="B52">
        <v>459</v>
      </c>
      <c r="C52">
        <v>872</v>
      </c>
      <c r="D52" s="332">
        <v>193</v>
      </c>
      <c r="E52">
        <v>3</v>
      </c>
      <c r="F52">
        <v>2</v>
      </c>
      <c r="I52" s="293"/>
      <c r="N52"/>
      <c r="Q52"/>
      <c r="T52"/>
    </row>
    <row r="53" spans="1:20" ht="12.75">
      <c r="A53" t="s">
        <v>451</v>
      </c>
      <c r="B53">
        <v>344</v>
      </c>
      <c r="C53">
        <v>4892</v>
      </c>
      <c r="D53" s="332">
        <v>2852</v>
      </c>
      <c r="E53">
        <v>6</v>
      </c>
      <c r="F53">
        <v>5</v>
      </c>
      <c r="I53" s="293"/>
      <c r="N53"/>
      <c r="Q53"/>
      <c r="T53"/>
    </row>
    <row r="54" spans="1:20" ht="12.75">
      <c r="A54" t="s">
        <v>454</v>
      </c>
      <c r="B54">
        <v>358</v>
      </c>
      <c r="C54">
        <v>1372</v>
      </c>
      <c r="D54" s="332">
        <v>651</v>
      </c>
      <c r="E54">
        <v>1163</v>
      </c>
      <c r="F54">
        <v>789</v>
      </c>
      <c r="I54" s="293"/>
      <c r="N54"/>
      <c r="Q54"/>
      <c r="T54"/>
    </row>
    <row r="55" spans="1:20" ht="12.75">
      <c r="A55" t="s">
        <v>461</v>
      </c>
      <c r="B55">
        <v>343</v>
      </c>
      <c r="C55">
        <v>8655</v>
      </c>
      <c r="D55" s="332">
        <v>6100</v>
      </c>
      <c r="E55">
        <v>9</v>
      </c>
      <c r="F55">
        <v>9</v>
      </c>
      <c r="I55" s="293"/>
      <c r="N55"/>
      <c r="Q55"/>
      <c r="T55"/>
    </row>
    <row r="56" spans="1:20" ht="12.75">
      <c r="A56" t="s">
        <v>463</v>
      </c>
      <c r="B56">
        <v>345</v>
      </c>
      <c r="C56">
        <v>3972</v>
      </c>
      <c r="D56" s="332">
        <v>1630</v>
      </c>
      <c r="E56">
        <v>4</v>
      </c>
      <c r="F56">
        <v>2</v>
      </c>
      <c r="I56" s="293"/>
      <c r="N56"/>
      <c r="Q56"/>
      <c r="T56"/>
    </row>
    <row r="57" spans="1:20" ht="12.75">
      <c r="A57" t="s">
        <v>465</v>
      </c>
      <c r="B57">
        <v>348</v>
      </c>
      <c r="C57">
        <v>4937</v>
      </c>
      <c r="D57" s="332">
        <v>2609</v>
      </c>
      <c r="E57">
        <v>7</v>
      </c>
      <c r="F57">
        <v>4</v>
      </c>
      <c r="I57" s="293"/>
      <c r="N57"/>
      <c r="Q57"/>
      <c r="T57"/>
    </row>
    <row r="58" spans="1:20" ht="12.75">
      <c r="A58" t="s">
        <v>467</v>
      </c>
      <c r="B58">
        <v>354</v>
      </c>
      <c r="C58">
        <v>2031</v>
      </c>
      <c r="D58" s="332">
        <v>984</v>
      </c>
      <c r="E58">
        <v>2</v>
      </c>
      <c r="I58" s="293"/>
      <c r="N58"/>
      <c r="Q58"/>
      <c r="T58"/>
    </row>
    <row r="59" spans="1:20" ht="12.75">
      <c r="A59" t="s">
        <v>469</v>
      </c>
      <c r="B59">
        <v>341</v>
      </c>
      <c r="C59">
        <v>5780</v>
      </c>
      <c r="D59" s="332">
        <v>3873</v>
      </c>
      <c r="E59">
        <v>28</v>
      </c>
      <c r="F59">
        <v>15</v>
      </c>
      <c r="I59" s="293"/>
      <c r="N59"/>
      <c r="Q59"/>
      <c r="T59"/>
    </row>
    <row r="60" spans="1:20" ht="12.75">
      <c r="A60" t="s">
        <v>470</v>
      </c>
      <c r="B60">
        <v>377</v>
      </c>
      <c r="C60">
        <v>5186</v>
      </c>
      <c r="D60" s="332">
        <v>1998</v>
      </c>
      <c r="E60">
        <v>51</v>
      </c>
      <c r="F60">
        <v>7</v>
      </c>
      <c r="I60" s="293"/>
      <c r="N60"/>
      <c r="Q60"/>
      <c r="T60"/>
    </row>
    <row r="61" spans="1:20" ht="12.75">
      <c r="A61" t="s">
        <v>472</v>
      </c>
      <c r="B61">
        <v>346</v>
      </c>
      <c r="C61">
        <v>9937</v>
      </c>
      <c r="D61" s="332">
        <v>6755</v>
      </c>
      <c r="E61">
        <v>16</v>
      </c>
      <c r="F61">
        <v>13</v>
      </c>
      <c r="I61" s="293"/>
      <c r="N61"/>
      <c r="Q61"/>
      <c r="T61"/>
    </row>
    <row r="62" spans="1:20" ht="12.75">
      <c r="A62" t="s">
        <v>480</v>
      </c>
      <c r="B62">
        <v>101</v>
      </c>
      <c r="C62">
        <v>2</v>
      </c>
      <c r="D62" s="332">
        <v>2</v>
      </c>
      <c r="I62" s="293"/>
      <c r="N62"/>
      <c r="Q62"/>
      <c r="T62"/>
    </row>
    <row r="63" spans="1:20" ht="12.75">
      <c r="A63" t="s">
        <v>539</v>
      </c>
      <c r="B63">
        <v>376</v>
      </c>
      <c r="N63"/>
      <c r="Q63"/>
      <c r="T63"/>
    </row>
    <row r="64" spans="1:20" ht="12.75">
      <c r="A64" t="s">
        <v>429</v>
      </c>
      <c r="B64">
        <v>397</v>
      </c>
      <c r="C64">
        <v>46</v>
      </c>
      <c r="D64" s="332">
        <v>4</v>
      </c>
      <c r="N64"/>
      <c r="Q64"/>
      <c r="T64"/>
    </row>
    <row r="65" spans="14:20" ht="12.75">
      <c r="N65"/>
      <c r="Q65"/>
      <c r="T65"/>
    </row>
    <row r="66" spans="14:20" ht="12.75">
      <c r="N66"/>
      <c r="Q66"/>
      <c r="T66"/>
    </row>
    <row r="67" spans="10:20" ht="12.75">
      <c r="J67" s="334"/>
      <c r="N67"/>
      <c r="Q67"/>
      <c r="T67"/>
    </row>
    <row r="68" spans="14:20" ht="12.75">
      <c r="N68"/>
      <c r="Q68"/>
      <c r="T68"/>
    </row>
    <row r="69" spans="14:20" ht="12.75">
      <c r="N69"/>
      <c r="Q69"/>
      <c r="T69"/>
    </row>
    <row r="70" spans="14:20" ht="12.75">
      <c r="N70"/>
      <c r="Q70"/>
      <c r="T70"/>
    </row>
    <row r="71" spans="14:20" ht="12.75">
      <c r="N71"/>
      <c r="Q71"/>
      <c r="T71"/>
    </row>
    <row r="72" spans="14:20" ht="12.75">
      <c r="N72"/>
      <c r="Q72"/>
      <c r="T72"/>
    </row>
    <row r="73" spans="14:20" ht="12.75">
      <c r="N73"/>
      <c r="Q73"/>
      <c r="T73"/>
    </row>
    <row r="74" spans="14:20" ht="12.75">
      <c r="N74"/>
      <c r="Q74"/>
      <c r="T74"/>
    </row>
    <row r="75" spans="14:20" ht="12.75">
      <c r="N75"/>
      <c r="Q75"/>
      <c r="T75"/>
    </row>
    <row r="76" spans="14:20" ht="12.75">
      <c r="N76"/>
      <c r="Q76"/>
      <c r="T76"/>
    </row>
    <row r="77" spans="14:20" ht="12.75">
      <c r="N77"/>
      <c r="Q77"/>
      <c r="T77"/>
    </row>
    <row r="78" spans="14:20" ht="12.75">
      <c r="N78"/>
      <c r="Q78"/>
      <c r="T78"/>
    </row>
    <row r="79" spans="14:20" ht="12.75">
      <c r="N79"/>
      <c r="Q79"/>
      <c r="T79"/>
    </row>
    <row r="80" spans="14:20" ht="12.75">
      <c r="N80"/>
      <c r="Q80"/>
      <c r="T80"/>
    </row>
    <row r="81" spans="14:20" ht="12.75">
      <c r="N81"/>
      <c r="Q81"/>
      <c r="T81"/>
    </row>
    <row r="82" spans="14:20" ht="12.75">
      <c r="N82"/>
      <c r="Q82"/>
      <c r="T82"/>
    </row>
    <row r="83" spans="14:20" ht="12.75">
      <c r="N83"/>
      <c r="Q83"/>
      <c r="T83"/>
    </row>
    <row r="84" spans="14:20" ht="12.75">
      <c r="N84"/>
      <c r="Q84"/>
      <c r="T84"/>
    </row>
    <row r="85" spans="14:20" ht="12.75">
      <c r="N85"/>
      <c r="Q85"/>
      <c r="T85"/>
    </row>
    <row r="86" spans="14:20" ht="12.75">
      <c r="N86"/>
      <c r="Q86"/>
      <c r="T86"/>
    </row>
    <row r="87" spans="14:20" ht="12.75">
      <c r="N87"/>
      <c r="Q87"/>
      <c r="T87"/>
    </row>
    <row r="88" spans="14:20" ht="12.75">
      <c r="N88"/>
      <c r="Q88"/>
      <c r="T88"/>
    </row>
    <row r="89" spans="14:20" ht="12.75">
      <c r="N89"/>
      <c r="Q89"/>
      <c r="T89"/>
    </row>
    <row r="90" spans="14:20" ht="12.75">
      <c r="N90"/>
      <c r="Q90"/>
      <c r="T90"/>
    </row>
    <row r="91" spans="14:20" ht="12.75">
      <c r="N91"/>
      <c r="Q91"/>
      <c r="T91"/>
    </row>
    <row r="92" spans="14:20" ht="12.75">
      <c r="N92"/>
      <c r="Q92"/>
      <c r="T92"/>
    </row>
    <row r="93" spans="14:20" ht="12.75">
      <c r="N93"/>
      <c r="Q93"/>
      <c r="T93"/>
    </row>
    <row r="94" spans="14:20" ht="12.75">
      <c r="N94"/>
      <c r="Q94"/>
      <c r="T94"/>
    </row>
    <row r="95" spans="14:20" ht="12.75">
      <c r="N95"/>
      <c r="Q95"/>
      <c r="T95"/>
    </row>
    <row r="96" spans="14:20" ht="12.75">
      <c r="N96"/>
      <c r="Q96"/>
      <c r="T96"/>
    </row>
    <row r="97" spans="14:20" ht="12.75">
      <c r="N97"/>
      <c r="Q97"/>
      <c r="T97"/>
    </row>
    <row r="98" spans="14:20" ht="12.75">
      <c r="N98"/>
      <c r="Q98"/>
      <c r="T98"/>
    </row>
    <row r="99" spans="14:20" ht="12.75">
      <c r="N99"/>
      <c r="Q99"/>
      <c r="T99"/>
    </row>
    <row r="100" spans="14:20" ht="12.75">
      <c r="N100"/>
      <c r="Q100"/>
      <c r="T100"/>
    </row>
    <row r="101" spans="14:20" ht="12.75">
      <c r="N101"/>
      <c r="Q101"/>
      <c r="T101"/>
    </row>
    <row r="102" spans="14:20" ht="12.75">
      <c r="N102"/>
      <c r="Q102"/>
      <c r="T102"/>
    </row>
    <row r="103" spans="14:20" ht="12.75">
      <c r="N103"/>
      <c r="Q103"/>
      <c r="T103"/>
    </row>
    <row r="104" spans="14:20" ht="12.75">
      <c r="N104"/>
      <c r="Q104"/>
      <c r="T104"/>
    </row>
    <row r="105" spans="14:20" ht="12.75">
      <c r="N105"/>
      <c r="Q105"/>
      <c r="T105"/>
    </row>
    <row r="106" spans="14:20" ht="12.75">
      <c r="N106"/>
      <c r="Q106"/>
      <c r="T106"/>
    </row>
    <row r="107" spans="14:20" ht="12.75">
      <c r="N107"/>
      <c r="Q107"/>
      <c r="T107"/>
    </row>
    <row r="108" spans="14:20" ht="12.75">
      <c r="N108"/>
      <c r="Q108"/>
      <c r="T108"/>
    </row>
    <row r="109" spans="14:20" ht="12.75">
      <c r="N109"/>
      <c r="Q109"/>
      <c r="T109"/>
    </row>
    <row r="110" spans="14:20" ht="12.75">
      <c r="N110"/>
      <c r="Q110"/>
      <c r="T110"/>
    </row>
    <row r="111" spans="14:20" ht="12.75">
      <c r="N111"/>
      <c r="Q111"/>
      <c r="T111"/>
    </row>
    <row r="112" spans="14:20" ht="12.75">
      <c r="N112"/>
      <c r="Q112"/>
      <c r="T112"/>
    </row>
    <row r="113" spans="14:20" ht="12.75">
      <c r="N113"/>
      <c r="Q113"/>
      <c r="T113"/>
    </row>
    <row r="114" spans="14:20" ht="12.75">
      <c r="N114"/>
      <c r="Q114"/>
      <c r="T114"/>
    </row>
    <row r="115" spans="14:20" ht="12.75">
      <c r="N115"/>
      <c r="Q115"/>
      <c r="T115"/>
    </row>
    <row r="116" spans="14:20" ht="12.75">
      <c r="N116"/>
      <c r="Q116"/>
      <c r="T116"/>
    </row>
    <row r="117" spans="14:20" ht="12.75">
      <c r="N117"/>
      <c r="Q117"/>
      <c r="T117"/>
    </row>
    <row r="118" spans="14:20" ht="12.75">
      <c r="N118"/>
      <c r="Q118"/>
      <c r="T118"/>
    </row>
    <row r="119" spans="14:20" ht="12.75">
      <c r="N119"/>
      <c r="Q119"/>
      <c r="T119"/>
    </row>
    <row r="120" spans="14:20" ht="12.75">
      <c r="N120"/>
      <c r="Q120"/>
      <c r="T120"/>
    </row>
    <row r="121" spans="14:20" ht="12.75">
      <c r="N121"/>
      <c r="Q121"/>
      <c r="T121"/>
    </row>
    <row r="122" spans="14:20" ht="12.75">
      <c r="N122"/>
      <c r="Q122"/>
      <c r="T122"/>
    </row>
    <row r="123" spans="14:20" ht="12.75">
      <c r="N123"/>
      <c r="Q123"/>
      <c r="T123"/>
    </row>
    <row r="124" spans="14:20" ht="12.75">
      <c r="N124"/>
      <c r="Q124"/>
      <c r="T124"/>
    </row>
    <row r="125" spans="14:20" ht="12.75">
      <c r="N125"/>
      <c r="Q125"/>
      <c r="T125"/>
    </row>
    <row r="126" spans="14:20" ht="12.75">
      <c r="N126"/>
      <c r="Q126"/>
      <c r="T126"/>
    </row>
    <row r="127" spans="14:20" ht="12.75">
      <c r="N127"/>
      <c r="Q127"/>
      <c r="T127"/>
    </row>
    <row r="128" spans="14:20" ht="12.75">
      <c r="N128"/>
      <c r="Q128"/>
      <c r="T128"/>
    </row>
    <row r="129" spans="14:20" ht="12.75">
      <c r="N129"/>
      <c r="Q129"/>
      <c r="T129"/>
    </row>
    <row r="130" spans="14:20" ht="12.75">
      <c r="N130"/>
      <c r="Q130"/>
      <c r="T130"/>
    </row>
    <row r="131" spans="14:20" ht="12.75">
      <c r="N131"/>
      <c r="Q131"/>
      <c r="T131"/>
    </row>
    <row r="132" spans="14:20" ht="12.75">
      <c r="N132"/>
      <c r="Q132"/>
      <c r="T132"/>
    </row>
    <row r="133" spans="14:20" ht="12.75">
      <c r="N133"/>
      <c r="Q133"/>
      <c r="T133"/>
    </row>
    <row r="134" spans="14:20" ht="12.75">
      <c r="N134"/>
      <c r="Q134"/>
      <c r="T134"/>
    </row>
    <row r="135" spans="14:20" ht="12.75">
      <c r="N135"/>
      <c r="Q135"/>
      <c r="T135"/>
    </row>
    <row r="136" spans="14:20" ht="12.75">
      <c r="N136"/>
      <c r="Q136"/>
      <c r="T136"/>
    </row>
    <row r="137" spans="14:20" ht="12.75">
      <c r="N137"/>
      <c r="Q137"/>
      <c r="T137"/>
    </row>
    <row r="138" spans="14:20" ht="12.75">
      <c r="N138"/>
      <c r="Q138"/>
      <c r="T138"/>
    </row>
    <row r="139" spans="14:20" ht="12.75">
      <c r="N139"/>
      <c r="Q139"/>
      <c r="T139"/>
    </row>
    <row r="140" spans="14:20" ht="12.75">
      <c r="N140"/>
      <c r="Q140"/>
      <c r="T140"/>
    </row>
    <row r="141" spans="14:20" ht="12.75">
      <c r="N141"/>
      <c r="Q141"/>
      <c r="T141"/>
    </row>
    <row r="142" spans="14:20" ht="12.75">
      <c r="N142"/>
      <c r="Q142"/>
      <c r="T142"/>
    </row>
    <row r="143" spans="14:20" ht="12.75">
      <c r="N143"/>
      <c r="Q143"/>
      <c r="T143"/>
    </row>
    <row r="144" spans="14:20" ht="12.75">
      <c r="N144"/>
      <c r="Q144"/>
      <c r="T144"/>
    </row>
    <row r="145" spans="14:20" ht="12.75">
      <c r="N145"/>
      <c r="Q145"/>
      <c r="T145"/>
    </row>
    <row r="146" spans="14:20" ht="12.75">
      <c r="N146"/>
      <c r="Q146"/>
      <c r="T146"/>
    </row>
    <row r="147" spans="14:20" ht="12.75">
      <c r="N147"/>
      <c r="Q147"/>
      <c r="T147"/>
    </row>
    <row r="148" spans="14:20" ht="12.75">
      <c r="N148"/>
      <c r="Q148"/>
      <c r="T148"/>
    </row>
    <row r="149" spans="14:20" ht="12.75">
      <c r="N149"/>
      <c r="Q149"/>
      <c r="T149"/>
    </row>
    <row r="150" spans="14:20" ht="12.75">
      <c r="N150"/>
      <c r="Q150"/>
      <c r="T150"/>
    </row>
    <row r="151" spans="14:20" ht="12.75">
      <c r="N151"/>
      <c r="Q151"/>
      <c r="T151"/>
    </row>
    <row r="152" spans="14:20" ht="12.75">
      <c r="N152"/>
      <c r="Q152"/>
      <c r="T152"/>
    </row>
    <row r="153" spans="14:20" ht="12.75">
      <c r="N153"/>
      <c r="Q153"/>
      <c r="T153"/>
    </row>
    <row r="154" spans="14:20" ht="12.75">
      <c r="N154"/>
      <c r="Q154"/>
      <c r="T154"/>
    </row>
    <row r="155" spans="14:20" ht="12.75">
      <c r="N155"/>
      <c r="Q155"/>
      <c r="T155"/>
    </row>
    <row r="156" spans="14:20" ht="12.75">
      <c r="N156"/>
      <c r="Q156"/>
      <c r="T156"/>
    </row>
    <row r="157" spans="14:20" ht="12.75">
      <c r="N157"/>
      <c r="Q157"/>
      <c r="T157"/>
    </row>
    <row r="158" spans="14:20" ht="12.75">
      <c r="N158"/>
      <c r="Q158"/>
      <c r="T158"/>
    </row>
    <row r="159" spans="14:20" ht="12.75">
      <c r="N159"/>
      <c r="Q159"/>
      <c r="T159"/>
    </row>
    <row r="160" spans="14:20" ht="12.75">
      <c r="N160"/>
      <c r="Q160"/>
      <c r="T160"/>
    </row>
    <row r="161" spans="14:20" ht="12.75">
      <c r="N161"/>
      <c r="Q161"/>
      <c r="T161"/>
    </row>
    <row r="162" spans="14:20" ht="12.75">
      <c r="N162"/>
      <c r="Q162"/>
      <c r="T162"/>
    </row>
    <row r="163" spans="14:20" ht="12.75">
      <c r="N163"/>
      <c r="Q163"/>
      <c r="T163"/>
    </row>
    <row r="164" spans="14:20" ht="12.75">
      <c r="N164"/>
      <c r="Q164"/>
      <c r="T164"/>
    </row>
    <row r="165" spans="14:20" ht="12.75">
      <c r="N165"/>
      <c r="Q165"/>
      <c r="T165"/>
    </row>
    <row r="166" spans="14:20" ht="12.75">
      <c r="N166"/>
      <c r="Q166"/>
      <c r="T166"/>
    </row>
    <row r="167" spans="14:20" ht="12.75">
      <c r="N167"/>
      <c r="Q167"/>
      <c r="T167"/>
    </row>
    <row r="168" spans="14:20" ht="12.75">
      <c r="N168"/>
      <c r="Q168"/>
      <c r="T168"/>
    </row>
    <row r="169" spans="14:20" ht="12.75">
      <c r="N169"/>
      <c r="Q169"/>
      <c r="T169"/>
    </row>
    <row r="170" spans="14:20" ht="12.75">
      <c r="N170"/>
      <c r="Q170"/>
      <c r="T170"/>
    </row>
    <row r="171" spans="14:20" ht="12.75">
      <c r="N171"/>
      <c r="Q171"/>
      <c r="T171"/>
    </row>
    <row r="172" spans="14:20" ht="12.75">
      <c r="N172"/>
      <c r="Q172"/>
      <c r="T172"/>
    </row>
    <row r="173" spans="14:20" ht="12.75">
      <c r="N173"/>
      <c r="Q173"/>
      <c r="T173"/>
    </row>
    <row r="174" spans="14:20" ht="12.75">
      <c r="N174"/>
      <c r="Q174"/>
      <c r="T174"/>
    </row>
    <row r="175" spans="14:20" ht="12.75">
      <c r="N175"/>
      <c r="Q175"/>
      <c r="T175"/>
    </row>
    <row r="176" spans="14:20" ht="12.75">
      <c r="N176"/>
      <c r="Q176"/>
      <c r="T176"/>
    </row>
    <row r="177" spans="14:20" ht="12.75">
      <c r="N177"/>
      <c r="Q177"/>
      <c r="T177"/>
    </row>
    <row r="178" spans="14:20" ht="12.75">
      <c r="N178"/>
      <c r="Q178"/>
      <c r="T178"/>
    </row>
    <row r="179" spans="14:20" ht="12.75">
      <c r="N179"/>
      <c r="Q179"/>
      <c r="T179"/>
    </row>
    <row r="180" spans="14:20" ht="12.75">
      <c r="N180"/>
      <c r="Q180"/>
      <c r="T180"/>
    </row>
    <row r="181" spans="14:20" ht="12.75">
      <c r="N181"/>
      <c r="Q181"/>
      <c r="T181"/>
    </row>
    <row r="182" spans="14:20" ht="12.75">
      <c r="N182"/>
      <c r="Q182"/>
      <c r="T182"/>
    </row>
    <row r="183" spans="14:20" ht="12.75">
      <c r="N183"/>
      <c r="Q183"/>
      <c r="T183"/>
    </row>
    <row r="184" spans="14:20" ht="12.75">
      <c r="N184"/>
      <c r="Q184"/>
      <c r="T184"/>
    </row>
    <row r="185" spans="14:20" ht="12.75">
      <c r="N185"/>
      <c r="Q185"/>
      <c r="T185"/>
    </row>
    <row r="186" spans="14:20" ht="12.75">
      <c r="N186"/>
      <c r="Q186"/>
      <c r="T186"/>
    </row>
    <row r="187" spans="14:20" ht="12.75">
      <c r="N187"/>
      <c r="Q187"/>
      <c r="T187"/>
    </row>
    <row r="188" spans="14:20" ht="12.75">
      <c r="N188"/>
      <c r="Q188"/>
      <c r="T188"/>
    </row>
    <row r="189" spans="14:20" ht="12.75">
      <c r="N189"/>
      <c r="Q189"/>
      <c r="T189"/>
    </row>
    <row r="190" spans="14:20" ht="12.75">
      <c r="N190"/>
      <c r="Q190"/>
      <c r="T190"/>
    </row>
    <row r="191" spans="14:20" ht="12.75">
      <c r="N191"/>
      <c r="Q191"/>
      <c r="T191"/>
    </row>
    <row r="192" spans="14:20" ht="12.75">
      <c r="N192"/>
      <c r="Q192"/>
      <c r="T192"/>
    </row>
    <row r="193" spans="14:20" ht="12.75">
      <c r="N193"/>
      <c r="Q193"/>
      <c r="T193"/>
    </row>
    <row r="194" spans="14:20" ht="12.75">
      <c r="N194"/>
      <c r="Q194"/>
      <c r="T194"/>
    </row>
    <row r="195" spans="14:20" ht="12.75">
      <c r="N195"/>
      <c r="Q195"/>
      <c r="T195"/>
    </row>
    <row r="196" spans="14:20" ht="12.75">
      <c r="N196"/>
      <c r="Q196"/>
      <c r="T196"/>
    </row>
    <row r="197" spans="14:20" ht="12.75">
      <c r="N197"/>
      <c r="Q197"/>
      <c r="T197"/>
    </row>
    <row r="198" spans="14:20" ht="12.75">
      <c r="N198"/>
      <c r="Q198"/>
      <c r="T198"/>
    </row>
    <row r="199" spans="14:20" ht="12.75">
      <c r="N199"/>
      <c r="Q199"/>
      <c r="T199"/>
    </row>
    <row r="200" spans="14:20" ht="12.75">
      <c r="N200"/>
      <c r="Q200"/>
      <c r="T200"/>
    </row>
    <row r="201" spans="14:20" ht="12.75">
      <c r="N201"/>
      <c r="Q201"/>
      <c r="T201"/>
    </row>
    <row r="202" spans="14:20" ht="12.75">
      <c r="N202"/>
      <c r="Q202"/>
      <c r="T202"/>
    </row>
    <row r="203" spans="14:20" ht="12.75">
      <c r="N203"/>
      <c r="Q203"/>
      <c r="T203"/>
    </row>
    <row r="204" spans="14:20" ht="12.75">
      <c r="N204"/>
      <c r="Q204"/>
      <c r="T204"/>
    </row>
    <row r="205" spans="14:20" ht="12.75">
      <c r="N205"/>
      <c r="Q205"/>
      <c r="T205"/>
    </row>
    <row r="206" spans="14:20" ht="12.75">
      <c r="N206"/>
      <c r="Q206"/>
      <c r="T206"/>
    </row>
    <row r="207" spans="14:20" ht="12.75">
      <c r="N207"/>
      <c r="Q207"/>
      <c r="T207"/>
    </row>
    <row r="208" spans="14:20" ht="12.75">
      <c r="N208"/>
      <c r="Q208"/>
      <c r="T208"/>
    </row>
    <row r="209" spans="14:20" ht="12.75">
      <c r="N209"/>
      <c r="Q209"/>
      <c r="T209"/>
    </row>
    <row r="210" spans="14:20" ht="12.75">
      <c r="N210"/>
      <c r="Q210"/>
      <c r="T210"/>
    </row>
    <row r="211" spans="14:20" ht="12.75">
      <c r="N211"/>
      <c r="Q211"/>
      <c r="T211"/>
    </row>
    <row r="212" spans="14:20" ht="12.75">
      <c r="N212"/>
      <c r="Q212"/>
      <c r="T212"/>
    </row>
    <row r="213" spans="14:20" ht="12.75">
      <c r="N213"/>
      <c r="Q213"/>
      <c r="T213"/>
    </row>
    <row r="214" spans="14:20" ht="12.75">
      <c r="N214"/>
      <c r="Q214"/>
      <c r="T214"/>
    </row>
    <row r="215" spans="14:20" ht="12.75">
      <c r="N215"/>
      <c r="Q215"/>
      <c r="T215"/>
    </row>
    <row r="216" spans="14:20" ht="12.75">
      <c r="N216"/>
      <c r="Q216"/>
      <c r="T216"/>
    </row>
    <row r="217" spans="14:20" ht="12.75">
      <c r="N217"/>
      <c r="Q217"/>
      <c r="T217"/>
    </row>
    <row r="218" spans="14:20" ht="12.75">
      <c r="N218"/>
      <c r="Q218"/>
      <c r="T218"/>
    </row>
    <row r="219" spans="14:20" ht="12.75">
      <c r="N219"/>
      <c r="Q219"/>
      <c r="T219"/>
    </row>
    <row r="220" spans="14:20" ht="12.75">
      <c r="N220"/>
      <c r="Q220"/>
      <c r="T220"/>
    </row>
    <row r="221" spans="14:20" ht="12.75">
      <c r="N221"/>
      <c r="Q221"/>
      <c r="T221"/>
    </row>
    <row r="222" spans="14:20" ht="12.75">
      <c r="N222"/>
      <c r="Q222"/>
      <c r="T222"/>
    </row>
    <row r="223" spans="14:20" ht="12.75">
      <c r="N223"/>
      <c r="Q223"/>
      <c r="T223"/>
    </row>
    <row r="224" spans="14:20" ht="12.75">
      <c r="N224"/>
      <c r="Q224"/>
      <c r="T224"/>
    </row>
    <row r="225" spans="14:20" ht="12.75">
      <c r="N225"/>
      <c r="Q225"/>
      <c r="T225"/>
    </row>
    <row r="226" spans="14:20" ht="12.75">
      <c r="N226"/>
      <c r="Q226"/>
      <c r="T226"/>
    </row>
    <row r="227" spans="14:20" ht="12.75">
      <c r="N227"/>
      <c r="Q227"/>
      <c r="T227"/>
    </row>
    <row r="228" spans="14:20" ht="12.75">
      <c r="N228"/>
      <c r="Q228"/>
      <c r="T228"/>
    </row>
    <row r="229" spans="14:20" ht="12.75">
      <c r="N229"/>
      <c r="Q229"/>
      <c r="T229"/>
    </row>
    <row r="230" spans="14:20" ht="12.75">
      <c r="N230"/>
      <c r="Q230"/>
      <c r="T230"/>
    </row>
    <row r="231" spans="14:20" ht="12.75">
      <c r="N231"/>
      <c r="Q231"/>
      <c r="T231"/>
    </row>
    <row r="232" spans="14:20" ht="12.75">
      <c r="N232"/>
      <c r="Q232"/>
      <c r="T232"/>
    </row>
    <row r="233" spans="14:20" ht="12.75">
      <c r="N233"/>
      <c r="Q233"/>
      <c r="T233"/>
    </row>
    <row r="234" spans="14:20" ht="12.75">
      <c r="N234"/>
      <c r="Q234"/>
      <c r="T234"/>
    </row>
    <row r="235" spans="14:20" ht="12.75">
      <c r="N235"/>
      <c r="Q235"/>
      <c r="T235"/>
    </row>
    <row r="236" spans="14:20" ht="12.75">
      <c r="N236"/>
      <c r="Q236"/>
      <c r="T236"/>
    </row>
    <row r="237" spans="14:20" ht="12.75">
      <c r="N237"/>
      <c r="Q237"/>
      <c r="T237"/>
    </row>
    <row r="238" spans="14:20" ht="12.75">
      <c r="N238"/>
      <c r="Q238"/>
      <c r="T238"/>
    </row>
    <row r="239" spans="14:20" ht="12.75">
      <c r="N239"/>
      <c r="Q239"/>
      <c r="T239"/>
    </row>
    <row r="240" spans="14:20" ht="12.75">
      <c r="N240"/>
      <c r="Q240"/>
      <c r="T240"/>
    </row>
    <row r="241" spans="14:20" ht="12.75">
      <c r="N241"/>
      <c r="Q241"/>
      <c r="T241"/>
    </row>
    <row r="242" spans="14:20" ht="12.75">
      <c r="N242"/>
      <c r="Q242"/>
      <c r="T242"/>
    </row>
    <row r="243" spans="14:20" ht="12.75">
      <c r="N243"/>
      <c r="Q243"/>
      <c r="T243"/>
    </row>
    <row r="244" spans="14:20" ht="12.75">
      <c r="N244"/>
      <c r="Q244"/>
      <c r="T244"/>
    </row>
    <row r="245" spans="14:20" ht="12.75">
      <c r="N245"/>
      <c r="Q245"/>
      <c r="T245"/>
    </row>
    <row r="246" spans="14:20" ht="12.75">
      <c r="N246"/>
      <c r="Q246"/>
      <c r="T246"/>
    </row>
    <row r="247" spans="14:20" ht="12.75">
      <c r="N247"/>
      <c r="Q247"/>
      <c r="T247"/>
    </row>
    <row r="248" spans="14:20" ht="12.75">
      <c r="N248"/>
      <c r="Q248"/>
      <c r="T248"/>
    </row>
    <row r="249" spans="14:20" ht="12.75">
      <c r="N249"/>
      <c r="Q249"/>
      <c r="T249"/>
    </row>
    <row r="250" spans="14:20" ht="12.75">
      <c r="N250"/>
      <c r="Q250"/>
      <c r="T250"/>
    </row>
    <row r="251" spans="14:20" ht="12.75">
      <c r="N251"/>
      <c r="Q251"/>
      <c r="T251"/>
    </row>
    <row r="252" spans="14:20" ht="12.75">
      <c r="N252"/>
      <c r="Q252"/>
      <c r="T252"/>
    </row>
    <row r="253" spans="14:20" ht="12.75">
      <c r="N253"/>
      <c r="Q253"/>
      <c r="T253"/>
    </row>
    <row r="254" spans="14:20" ht="12.75">
      <c r="N254"/>
      <c r="Q254"/>
      <c r="T254"/>
    </row>
    <row r="255" spans="14:20" ht="12.75">
      <c r="N255"/>
      <c r="Q255"/>
      <c r="T255"/>
    </row>
    <row r="256" spans="14:20" ht="12.75">
      <c r="N256"/>
      <c r="Q256"/>
      <c r="T256"/>
    </row>
    <row r="257" spans="14:20" ht="12.75">
      <c r="N257"/>
      <c r="Q257"/>
      <c r="T257"/>
    </row>
    <row r="258" spans="14:20" ht="12.75">
      <c r="N258"/>
      <c r="Q258"/>
      <c r="T258"/>
    </row>
    <row r="259" spans="14:20" ht="12.75">
      <c r="N259"/>
      <c r="Q259"/>
      <c r="T259"/>
    </row>
    <row r="260" spans="14:20" ht="12.75">
      <c r="N260"/>
      <c r="Q260"/>
      <c r="T260"/>
    </row>
    <row r="261" spans="14:20" ht="12.75">
      <c r="N261"/>
      <c r="Q261"/>
      <c r="T261"/>
    </row>
    <row r="262" spans="14:20" ht="12.75">
      <c r="N262"/>
      <c r="Q262"/>
      <c r="T262"/>
    </row>
    <row r="263" spans="14:20" ht="12.75">
      <c r="N263"/>
      <c r="Q263"/>
      <c r="T263"/>
    </row>
    <row r="264" spans="14:20" ht="12.75">
      <c r="N264"/>
      <c r="Q264"/>
      <c r="T264"/>
    </row>
    <row r="265" spans="14:20" ht="12.75">
      <c r="N265"/>
      <c r="Q265"/>
      <c r="T265"/>
    </row>
    <row r="266" spans="14:20" ht="12.75">
      <c r="N266"/>
      <c r="Q266"/>
      <c r="T266"/>
    </row>
    <row r="267" spans="14:20" ht="12.75">
      <c r="N267"/>
      <c r="Q267"/>
      <c r="T267"/>
    </row>
    <row r="268" spans="14:20" ht="12.75">
      <c r="N268"/>
      <c r="Q268"/>
      <c r="T268"/>
    </row>
    <row r="269" spans="14:20" ht="12.75">
      <c r="N269"/>
      <c r="Q269"/>
      <c r="T269"/>
    </row>
    <row r="270" spans="14:20" ht="12.75">
      <c r="N270"/>
      <c r="Q270"/>
      <c r="T270"/>
    </row>
    <row r="271" spans="14:20" ht="12.75">
      <c r="N271"/>
      <c r="Q271"/>
      <c r="T271"/>
    </row>
    <row r="272" spans="14:20" ht="12.75">
      <c r="N272"/>
      <c r="Q272"/>
      <c r="T272"/>
    </row>
    <row r="273" spans="14:20" ht="12.75">
      <c r="N273"/>
      <c r="Q273"/>
      <c r="T273"/>
    </row>
    <row r="274" spans="14:20" ht="12.75">
      <c r="N274"/>
      <c r="Q274"/>
      <c r="T274"/>
    </row>
    <row r="275" spans="14:20" ht="12.75">
      <c r="N275"/>
      <c r="Q275"/>
      <c r="T275"/>
    </row>
    <row r="276" spans="14:20" ht="12.75">
      <c r="N276"/>
      <c r="Q276"/>
      <c r="T276"/>
    </row>
    <row r="277" spans="14:20" ht="12.75">
      <c r="N277"/>
      <c r="Q277"/>
      <c r="T277"/>
    </row>
    <row r="278" spans="14:20" ht="12.75">
      <c r="N278"/>
      <c r="Q278"/>
      <c r="T278"/>
    </row>
    <row r="279" spans="14:20" ht="12.75">
      <c r="N279"/>
      <c r="Q279"/>
      <c r="T279"/>
    </row>
    <row r="280" spans="14:20" ht="12.75">
      <c r="N280"/>
      <c r="Q280"/>
      <c r="T280"/>
    </row>
    <row r="281" spans="14:20" ht="12.75">
      <c r="N281"/>
      <c r="Q281"/>
      <c r="T281"/>
    </row>
    <row r="282" spans="14:20" ht="12.75">
      <c r="N282"/>
      <c r="Q282"/>
      <c r="T282"/>
    </row>
    <row r="283" spans="14:20" ht="12.75">
      <c r="N283"/>
      <c r="Q283"/>
      <c r="T283"/>
    </row>
    <row r="284" spans="14:20" ht="12.75">
      <c r="N284"/>
      <c r="Q284"/>
      <c r="T284"/>
    </row>
    <row r="285" spans="14:20" ht="12.75">
      <c r="N285"/>
      <c r="Q285"/>
      <c r="T285"/>
    </row>
    <row r="286" spans="14:20" ht="12.75">
      <c r="N286"/>
      <c r="Q286"/>
      <c r="T286"/>
    </row>
    <row r="287" spans="14:20" ht="12.75">
      <c r="N287"/>
      <c r="Q287"/>
      <c r="T287"/>
    </row>
    <row r="288" spans="14:20" ht="12.75">
      <c r="N288"/>
      <c r="Q288"/>
      <c r="T288"/>
    </row>
    <row r="289" spans="14:20" ht="12.75">
      <c r="N289"/>
      <c r="Q289"/>
      <c r="T289"/>
    </row>
    <row r="290" spans="14:20" ht="12.75">
      <c r="N290"/>
      <c r="Q290"/>
      <c r="T290"/>
    </row>
    <row r="291" spans="14:20" ht="12.75">
      <c r="N291"/>
      <c r="Q291"/>
      <c r="T291"/>
    </row>
    <row r="292" spans="14:20" ht="12.75">
      <c r="N292"/>
      <c r="Q292"/>
      <c r="T292"/>
    </row>
    <row r="293" spans="14:20" ht="12.75">
      <c r="N293"/>
      <c r="Q293"/>
      <c r="T293"/>
    </row>
    <row r="294" spans="14:20" ht="12.75">
      <c r="N294"/>
      <c r="Q294"/>
      <c r="T294"/>
    </row>
    <row r="295" spans="14:20" ht="12.75">
      <c r="N295"/>
      <c r="Q295"/>
      <c r="T295"/>
    </row>
    <row r="296" spans="14:20" ht="12.75">
      <c r="N296"/>
      <c r="Q296"/>
      <c r="T296"/>
    </row>
    <row r="297" spans="14:20" ht="12.75">
      <c r="N297"/>
      <c r="Q297"/>
      <c r="T297"/>
    </row>
    <row r="298" spans="14:20" ht="12.75">
      <c r="N298"/>
      <c r="Q298"/>
      <c r="T298"/>
    </row>
    <row r="299" spans="14:20" ht="12.75">
      <c r="N299"/>
      <c r="Q299"/>
      <c r="T299"/>
    </row>
    <row r="300" spans="14:20" ht="12.75">
      <c r="N300"/>
      <c r="Q300"/>
      <c r="T300"/>
    </row>
    <row r="301" spans="14:20" ht="12.75">
      <c r="N301"/>
      <c r="Q301"/>
      <c r="T301"/>
    </row>
    <row r="302" spans="14:20" ht="12.75">
      <c r="N302"/>
      <c r="Q302"/>
      <c r="T302"/>
    </row>
    <row r="303" spans="14:20" ht="12.75">
      <c r="N303"/>
      <c r="Q303"/>
      <c r="T303"/>
    </row>
    <row r="304" spans="14:20" ht="12.75">
      <c r="N304"/>
      <c r="Q304"/>
      <c r="T304"/>
    </row>
    <row r="305" spans="14:20" ht="12.75">
      <c r="N305"/>
      <c r="Q305"/>
      <c r="T305"/>
    </row>
    <row r="306" spans="14:20" ht="12.75">
      <c r="N306"/>
      <c r="Q306"/>
      <c r="T306"/>
    </row>
    <row r="307" spans="14:20" ht="12.75">
      <c r="N307"/>
      <c r="Q307"/>
      <c r="T307"/>
    </row>
    <row r="308" spans="14:20" ht="12.75">
      <c r="N308"/>
      <c r="Q308"/>
      <c r="T308"/>
    </row>
    <row r="309" spans="14:20" ht="12.75">
      <c r="N309"/>
      <c r="Q309"/>
      <c r="T309"/>
    </row>
    <row r="310" spans="14:20" ht="12.75">
      <c r="N310"/>
      <c r="Q310"/>
      <c r="T310"/>
    </row>
    <row r="311" spans="14:20" ht="12.75">
      <c r="N311"/>
      <c r="Q311"/>
      <c r="T311"/>
    </row>
    <row r="312" spans="14:20" ht="12.75">
      <c r="N312"/>
      <c r="Q312"/>
      <c r="T312"/>
    </row>
    <row r="313" spans="14:20" ht="12.75">
      <c r="N313"/>
      <c r="Q313"/>
      <c r="T313"/>
    </row>
    <row r="314" spans="14:20" ht="12.75">
      <c r="N314"/>
      <c r="Q314"/>
      <c r="T314"/>
    </row>
    <row r="315" spans="14:20" ht="12.75">
      <c r="N315"/>
      <c r="Q315"/>
      <c r="T315"/>
    </row>
    <row r="316" spans="14:20" ht="12.75">
      <c r="N316"/>
      <c r="Q316"/>
      <c r="T316"/>
    </row>
    <row r="317" spans="14:20" ht="12.75">
      <c r="N317"/>
      <c r="Q317"/>
      <c r="T317"/>
    </row>
    <row r="318" spans="14:20" ht="12.75">
      <c r="N318"/>
      <c r="Q318"/>
      <c r="T318"/>
    </row>
    <row r="319" spans="14:20" ht="12.75">
      <c r="N319"/>
      <c r="Q319"/>
      <c r="T319"/>
    </row>
    <row r="320" spans="14:20" ht="12.75">
      <c r="N320"/>
      <c r="Q320"/>
      <c r="T320"/>
    </row>
    <row r="321" spans="14:20" ht="12.75">
      <c r="N321"/>
      <c r="Q321"/>
      <c r="T321"/>
    </row>
    <row r="322" spans="14:20" ht="12.75">
      <c r="N322"/>
      <c r="Q322"/>
      <c r="T322"/>
    </row>
    <row r="323" spans="14:20" ht="12.75">
      <c r="N323"/>
      <c r="Q323"/>
      <c r="T323"/>
    </row>
    <row r="324" spans="14:20" ht="12.75">
      <c r="N324"/>
      <c r="Q324"/>
      <c r="T324"/>
    </row>
    <row r="325" spans="14:20" ht="12.75">
      <c r="N325"/>
      <c r="Q325"/>
      <c r="T325"/>
    </row>
    <row r="326" spans="14:20" ht="12.75">
      <c r="N326"/>
      <c r="Q326"/>
      <c r="T326"/>
    </row>
    <row r="327" spans="14:20" ht="12.75">
      <c r="N327"/>
      <c r="Q327"/>
      <c r="T327"/>
    </row>
    <row r="328" spans="14:20" ht="12.75">
      <c r="N328"/>
      <c r="Q328"/>
      <c r="T328"/>
    </row>
    <row r="329" spans="14:20" ht="12.75">
      <c r="N329"/>
      <c r="Q329"/>
      <c r="T329"/>
    </row>
    <row r="330" spans="14:20" ht="12.75">
      <c r="N330"/>
      <c r="Q330"/>
      <c r="T330"/>
    </row>
    <row r="331" spans="14:20" ht="12.75">
      <c r="N331"/>
      <c r="Q331"/>
      <c r="T331"/>
    </row>
    <row r="332" spans="14:20" ht="12.75">
      <c r="N332"/>
      <c r="Q332"/>
      <c r="T332"/>
    </row>
    <row r="333" spans="14:20" ht="12.75">
      <c r="N333"/>
      <c r="Q333"/>
      <c r="T333"/>
    </row>
    <row r="334" spans="14:20" ht="12.75">
      <c r="N334"/>
      <c r="Q334"/>
      <c r="T334"/>
    </row>
    <row r="335" spans="14:20" ht="12.75">
      <c r="N335"/>
      <c r="Q335"/>
      <c r="T335"/>
    </row>
    <row r="336" spans="14:20" ht="12.75">
      <c r="N336"/>
      <c r="Q336"/>
      <c r="T336"/>
    </row>
    <row r="337" spans="14:20" ht="12.75">
      <c r="N337"/>
      <c r="Q337"/>
      <c r="T337"/>
    </row>
    <row r="338" spans="14:20" ht="12.75">
      <c r="N338"/>
      <c r="Q338"/>
      <c r="T338"/>
    </row>
    <row r="339" spans="14:20" ht="12.75">
      <c r="N339"/>
      <c r="Q339"/>
      <c r="T339"/>
    </row>
    <row r="340" spans="14:20" ht="12.75">
      <c r="N340"/>
      <c r="Q340"/>
      <c r="T340"/>
    </row>
    <row r="341" spans="14:20" ht="12.75">
      <c r="N341"/>
      <c r="Q341"/>
      <c r="T341"/>
    </row>
    <row r="342" spans="14:20" ht="12.75">
      <c r="N342"/>
      <c r="Q342"/>
      <c r="T342"/>
    </row>
    <row r="343" spans="14:20" ht="12.75">
      <c r="N343"/>
      <c r="Q343"/>
      <c r="T343"/>
    </row>
    <row r="344" spans="14:20" ht="12.75">
      <c r="N344"/>
      <c r="Q344"/>
      <c r="T344"/>
    </row>
    <row r="345" spans="14:20" ht="12.75">
      <c r="N345"/>
      <c r="Q345"/>
      <c r="T345"/>
    </row>
    <row r="346" spans="14:20" ht="12.75">
      <c r="N346"/>
      <c r="Q346"/>
      <c r="T346"/>
    </row>
    <row r="347" spans="14:20" ht="12.75">
      <c r="N347"/>
      <c r="Q347"/>
      <c r="T347"/>
    </row>
    <row r="348" spans="14:20" ht="12.75">
      <c r="N348"/>
      <c r="Q348"/>
      <c r="T348"/>
    </row>
    <row r="349" spans="14:20" ht="12.75">
      <c r="N349"/>
      <c r="Q349"/>
      <c r="T349"/>
    </row>
    <row r="350" spans="14:20" ht="12.75">
      <c r="N350"/>
      <c r="Q350"/>
      <c r="T350"/>
    </row>
    <row r="351" spans="14:20" ht="12.75">
      <c r="N351"/>
      <c r="Q351"/>
      <c r="T351"/>
    </row>
    <row r="352" spans="14:20" ht="12.75">
      <c r="N352"/>
      <c r="Q352"/>
      <c r="T352"/>
    </row>
    <row r="353" spans="14:20" ht="12.75">
      <c r="N353"/>
      <c r="Q353"/>
      <c r="T353"/>
    </row>
    <row r="354" spans="14:20" ht="12.75">
      <c r="N354"/>
      <c r="Q354"/>
      <c r="T354"/>
    </row>
    <row r="355" spans="14:20" ht="12.75">
      <c r="N355"/>
      <c r="Q355"/>
      <c r="T355"/>
    </row>
    <row r="356" spans="14:20" ht="12.75">
      <c r="N356"/>
      <c r="Q356"/>
      <c r="T356"/>
    </row>
    <row r="357" spans="14:20" ht="12.75">
      <c r="N357"/>
      <c r="Q357"/>
      <c r="T357"/>
    </row>
    <row r="358" spans="14:20" ht="12.75">
      <c r="N358"/>
      <c r="Q358"/>
      <c r="T358"/>
    </row>
    <row r="359" spans="14:20" ht="12.75">
      <c r="N359"/>
      <c r="Q359"/>
      <c r="T359"/>
    </row>
    <row r="360" spans="14:20" ht="12.75">
      <c r="N360"/>
      <c r="Q360"/>
      <c r="T360"/>
    </row>
    <row r="361" spans="14:20" ht="12.75">
      <c r="N361"/>
      <c r="Q361"/>
      <c r="T361"/>
    </row>
    <row r="362" spans="14:20" ht="12.75">
      <c r="N362"/>
      <c r="Q362"/>
      <c r="T362"/>
    </row>
    <row r="363" spans="14:20" ht="12.75">
      <c r="N363"/>
      <c r="Q363"/>
      <c r="T363"/>
    </row>
    <row r="364" spans="14:20" ht="12.75">
      <c r="N364"/>
      <c r="Q364"/>
      <c r="T364"/>
    </row>
    <row r="365" spans="14:20" ht="12.75">
      <c r="N365"/>
      <c r="Q365"/>
      <c r="T365"/>
    </row>
    <row r="366" spans="14:20" ht="12.75">
      <c r="N366"/>
      <c r="Q366"/>
      <c r="T366"/>
    </row>
    <row r="367" spans="14:20" ht="12.75">
      <c r="N367"/>
      <c r="Q367"/>
      <c r="T367"/>
    </row>
    <row r="368" spans="14:20" ht="12.75">
      <c r="N368"/>
      <c r="Q368"/>
      <c r="T368"/>
    </row>
    <row r="369" spans="14:20" ht="12.75">
      <c r="N369"/>
      <c r="Q369"/>
      <c r="T369"/>
    </row>
    <row r="370" spans="14:20" ht="12.75">
      <c r="N370"/>
      <c r="Q370"/>
      <c r="T370"/>
    </row>
    <row r="371" spans="14:20" ht="12.75">
      <c r="N371"/>
      <c r="Q371"/>
      <c r="T371"/>
    </row>
    <row r="372" spans="14:20" ht="12.75">
      <c r="N372"/>
      <c r="Q372"/>
      <c r="T372"/>
    </row>
    <row r="373" spans="14:20" ht="12.75">
      <c r="N373"/>
      <c r="Q373"/>
      <c r="T373"/>
    </row>
    <row r="374" spans="14:20" ht="12.75">
      <c r="N374"/>
      <c r="Q374"/>
      <c r="T374"/>
    </row>
    <row r="375" spans="14:20" ht="12.75">
      <c r="N375"/>
      <c r="Q375"/>
      <c r="T375"/>
    </row>
    <row r="376" spans="14:20" ht="12.75">
      <c r="N376"/>
      <c r="Q376"/>
      <c r="T376"/>
    </row>
  </sheetData>
  <sheetProtection/>
  <mergeCells count="1">
    <mergeCell ref="A1:K1"/>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10"/>
  <dimension ref="A1:R7"/>
  <sheetViews>
    <sheetView zoomScalePageLayoutView="0" workbookViewId="0" topLeftCell="J1">
      <selection activeCell="A1" sqref="A1"/>
    </sheetView>
  </sheetViews>
  <sheetFormatPr defaultColWidth="9.140625" defaultRowHeight="12.75"/>
  <cols>
    <col min="1" max="1" width="18.28125" style="0" customWidth="1"/>
    <col min="2" max="2" width="12.140625" style="332" customWidth="1"/>
    <col min="3" max="3" width="25.57421875" style="0" bestFit="1" customWidth="1"/>
    <col min="5" max="5" width="14.28125" style="332" bestFit="1" customWidth="1"/>
    <col min="6" max="6" width="22.28125" style="0" customWidth="1"/>
    <col min="7" max="7" width="16.7109375" style="332" customWidth="1"/>
    <col min="8" max="8" width="13.8515625" style="0" customWidth="1"/>
    <col min="10" max="10" width="17.140625" style="0" customWidth="1"/>
    <col min="11" max="11" width="11.8515625" style="0" customWidth="1"/>
    <col min="12" max="12" width="8.8515625" style="332" customWidth="1"/>
    <col min="13" max="13" width="7.57421875" style="0" customWidth="1"/>
    <col min="14" max="14" width="18.57421875" style="0" customWidth="1"/>
    <col min="15" max="15" width="24.57421875" style="332" customWidth="1"/>
    <col min="16" max="16" width="7.57421875" style="357" customWidth="1"/>
    <col min="17" max="17" width="18.57421875" style="0" customWidth="1"/>
    <col min="18" max="18" width="24.57421875" style="0" customWidth="1"/>
  </cols>
  <sheetData>
    <row r="1" spans="1:18" ht="12.75">
      <c r="A1" s="337" t="s">
        <v>496</v>
      </c>
      <c r="B1" s="337"/>
      <c r="C1" s="452" t="s">
        <v>555</v>
      </c>
      <c r="D1" s="452"/>
      <c r="E1" s="452"/>
      <c r="F1" s="452" t="s">
        <v>497</v>
      </c>
      <c r="G1" s="452"/>
      <c r="H1" s="452" t="s">
        <v>568</v>
      </c>
      <c r="I1" s="452"/>
      <c r="J1" s="452" t="s">
        <v>579</v>
      </c>
      <c r="K1" s="452"/>
      <c r="L1" s="452"/>
      <c r="M1" s="292" t="s">
        <v>548</v>
      </c>
      <c r="N1" s="292" t="s">
        <v>580</v>
      </c>
      <c r="O1" s="331" t="s">
        <v>556</v>
      </c>
      <c r="P1" s="333" t="s">
        <v>548</v>
      </c>
      <c r="Q1" s="292" t="s">
        <v>580</v>
      </c>
      <c r="R1" s="292" t="s">
        <v>556</v>
      </c>
    </row>
    <row r="2" spans="1:18" ht="12.75">
      <c r="A2" t="s">
        <v>175</v>
      </c>
      <c r="B2" s="332">
        <f>SUM(B3:B4)</f>
        <v>48</v>
      </c>
      <c r="C2" t="s">
        <v>546</v>
      </c>
      <c r="D2">
        <f>SUM(D4:D5)</f>
        <v>4067</v>
      </c>
      <c r="F2" t="s">
        <v>175</v>
      </c>
      <c r="G2" s="332">
        <f>SUM(G3:G4)</f>
        <v>6</v>
      </c>
      <c r="H2" t="s">
        <v>175</v>
      </c>
      <c r="J2" t="s">
        <v>182</v>
      </c>
      <c r="K2" t="s">
        <v>462</v>
      </c>
      <c r="L2" s="332">
        <f>IF(ISNA(VLOOKUP(K2,'Award Adjustment_Data'!$A$2:$I$69,3,FALSE)),"0",(VLOOKUP(K2,'Award Adjustment_Data'!$A$2:$I$69,3,FALSE)))</f>
        <v>7782</v>
      </c>
      <c r="M2">
        <v>310</v>
      </c>
      <c r="N2">
        <v>135</v>
      </c>
      <c r="O2" s="332">
        <v>1671</v>
      </c>
      <c r="P2" s="293">
        <v>310</v>
      </c>
      <c r="Q2">
        <v>135</v>
      </c>
      <c r="R2">
        <v>1271</v>
      </c>
    </row>
    <row r="3" spans="1:18" ht="12.75">
      <c r="A3" t="s">
        <v>480</v>
      </c>
      <c r="B3" s="332">
        <f>VLOOKUP(A3,'Award Adjustment_Data'!A$3:K$65,3,FALSE)</f>
        <v>2</v>
      </c>
      <c r="C3" t="s">
        <v>547</v>
      </c>
      <c r="D3">
        <f>SUM(D6:D7)</f>
        <v>1680</v>
      </c>
      <c r="F3" t="s">
        <v>480</v>
      </c>
      <c r="G3" s="339">
        <f>IF(ISNA(VLOOKUP(F3,'Award Adjustment_Data'!A2:H69,4,FALSE)),"0",(VLOOKUP(F3,'Award Adjustment_Data'!A2:H69,4,FALSE)))</f>
        <v>2</v>
      </c>
      <c r="H3" t="s">
        <v>480</v>
      </c>
      <c r="I3" s="339" t="str">
        <f>IF(ISNA(VLOOKUP(H3,'Award Adjustment_Data'!C2:J69,5,FALSE)),"0",(VLOOKUP(H3,'Award Adjustment_Data'!C2:J69,5,FALSE)))</f>
        <v>0</v>
      </c>
      <c r="J3" s="360"/>
      <c r="K3" t="s">
        <v>455</v>
      </c>
      <c r="L3" s="332">
        <f>IF(ISNA(VLOOKUP(K3,'Award Adjustment_Data'!$A$2:$I$69,3,FALSE)),"0",(VLOOKUP(K3,'Award Adjustment_Data'!$A$2:$I$69,3,FALSE)))</f>
        <v>3968</v>
      </c>
      <c r="M3">
        <v>330</v>
      </c>
      <c r="N3">
        <v>135</v>
      </c>
      <c r="O3" s="332">
        <v>790</v>
      </c>
      <c r="P3" s="293">
        <v>330</v>
      </c>
      <c r="Q3">
        <v>135</v>
      </c>
      <c r="R3">
        <v>233</v>
      </c>
    </row>
    <row r="4" spans="1:18" ht="12.75">
      <c r="A4" t="s">
        <v>429</v>
      </c>
      <c r="B4" s="332">
        <f>VLOOKUP(A4,'Award Adjustment_Data'!A$3:K$65,3,FALSE)</f>
        <v>46</v>
      </c>
      <c r="C4" t="s">
        <v>438</v>
      </c>
      <c r="D4">
        <f>VLOOKUP(C4,'Award Adjustment_Data'!A3:G66,3,FALSE)</f>
        <v>4060</v>
      </c>
      <c r="E4" s="332" t="s">
        <v>491</v>
      </c>
      <c r="F4" t="s">
        <v>429</v>
      </c>
      <c r="G4" s="339">
        <f>IF(ISNA(VLOOKUP(F4,'Award Adjustment_Data'!A2:H69,4,FALSE)),"0",(VLOOKUP(F4,'Award Adjustment_Data'!A2:H69,4,FALSE)))</f>
        <v>4</v>
      </c>
      <c r="H4" t="s">
        <v>429</v>
      </c>
      <c r="I4" s="339" t="str">
        <f>IF(ISNA(VLOOKUP(H4,'Award Adjustment_Data'!C3:J70,5,FALSE)),"0",(VLOOKUP(H4,'Award Adjustment_Data'!C3:J70,5,FALSE)))</f>
        <v>0</v>
      </c>
      <c r="J4" s="360"/>
      <c r="K4" t="s">
        <v>475</v>
      </c>
      <c r="L4" s="332">
        <f>IF(ISNA(VLOOKUP(K4,'Award Adjustment_Data'!$A$2:$I$69,3,FALSE)),"0",(VLOOKUP(K4,'Award Adjustment_Data'!$A$2:$I$69,3,FALSE)))</f>
        <v>1695</v>
      </c>
      <c r="M4">
        <v>335</v>
      </c>
      <c r="N4">
        <v>135</v>
      </c>
      <c r="O4" s="332">
        <v>167</v>
      </c>
      <c r="P4" s="293">
        <v>335</v>
      </c>
      <c r="Q4">
        <v>135</v>
      </c>
      <c r="R4">
        <v>22</v>
      </c>
    </row>
    <row r="5" spans="3:12" ht="12.75">
      <c r="C5" t="s">
        <v>438</v>
      </c>
      <c r="D5">
        <f>VLOOKUP(C4,'Award Adjustment_Data'!A2:G69,7,FALSE)</f>
        <v>7</v>
      </c>
      <c r="E5" s="332" t="s">
        <v>489</v>
      </c>
      <c r="J5" t="s">
        <v>581</v>
      </c>
      <c r="K5" t="s">
        <v>462</v>
      </c>
      <c r="L5" s="332">
        <f>IF(ISNA(VLOOKUP(K5,'Award Adjustment_Data'!$A$2:$I$69,4,FALSE)),"0",(VLOOKUP(K5,'Award Adjustment_Data'!$A$2:$I$69,4,FALSE)))</f>
        <v>5229</v>
      </c>
    </row>
    <row r="6" spans="3:12" ht="12.75">
      <c r="C6" t="s">
        <v>438</v>
      </c>
      <c r="D6">
        <f>VLOOKUP(C6,'Award Adjustment_Data'!A5:G68,4,FALSE)</f>
        <v>1674</v>
      </c>
      <c r="E6" s="332" t="s">
        <v>554</v>
      </c>
      <c r="K6" t="s">
        <v>455</v>
      </c>
      <c r="L6" s="332">
        <f>IF(ISNA(VLOOKUP(K6,'Award Adjustment_Data'!$A$2:$I$69,4,FALSE)),"0",(VLOOKUP(K6,'Award Adjustment_Data'!$A$2:$I$69,4,FALSE)))</f>
        <v>837</v>
      </c>
    </row>
    <row r="7" spans="3:12" ht="12.75">
      <c r="C7" t="s">
        <v>438</v>
      </c>
      <c r="D7">
        <f>VLOOKUP(C6,'Award Adjustment_Data'!A4:H71,8,FALSE)</f>
        <v>6</v>
      </c>
      <c r="E7" s="332" t="s">
        <v>553</v>
      </c>
      <c r="K7" t="s">
        <v>475</v>
      </c>
      <c r="L7" s="332">
        <f>IF(ISNA(VLOOKUP(K7,'Award Adjustment_Data'!$A$2:$I$69,3,FALSE)),"0",(VLOOKUP(K7,'Award Adjustment_Data'!$A$2:$I$69,4,FALSE)))</f>
        <v>301</v>
      </c>
    </row>
  </sheetData>
  <sheetProtection/>
  <mergeCells count="4">
    <mergeCell ref="J1:L1"/>
    <mergeCell ref="C1:E1"/>
    <mergeCell ref="F1:G1"/>
    <mergeCell ref="H1:I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July 7, 2012 Monday Morning Workload Report (Office of Performance Analysis and Integrity)</dc:title>
  <dc:subject>July 7, 2012-Monday Morning Workload Report</dc:subject>
  <dc:creator>Wallace, Kirkland, VBAVACO</dc:creator>
  <cp:keywords>vacols, scorecard, rating, pending, 180, c&amp;p, wipp, pre-discharge,  appeals, SOC's, adjudicative, IVMs, guarantees, COE</cp:keywords>
  <dc:description/>
  <cp:lastModifiedBy>Wallace, Kirkland, VBAVACO</cp:lastModifiedBy>
  <cp:lastPrinted>2012-03-23T19:53:54Z</cp:lastPrinted>
  <dcterms:created xsi:type="dcterms:W3CDTF">2009-08-25T18:46:26Z</dcterms:created>
  <dcterms:modified xsi:type="dcterms:W3CDTF">2012-07-09T15:48:20Z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20120709</vt:lpwstr>
  </property>
  <property fmtid="{D5CDD505-2E9C-101B-9397-08002B2CF9AE}" pid="6" name="Type">
    <vt:lpwstr>Report</vt:lpwstr>
  </property>
</Properties>
</file>