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52" yWindow="65344" windowWidth="12120" windowHeight="71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'Accrued_Data'!$A$2:$D$50</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<sst xmlns="http://schemas.openxmlformats.org/spreadsheetml/2006/main" count="1441" uniqueCount="598">
  <si>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</si>
  <si>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</si>
  <si>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</si>
  <si>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</si>
  <si>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</si>
  <si>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</si>
  <si>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</si>
  <si>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</si>
  <si>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</si>
  <si>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</si>
  <si>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</si>
  <si>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</si>
  <si>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</si>
  <si>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</si>
  <si>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</si>
  <si>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</si>
  <si>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</si>
  <si>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</si>
  <si>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</si>
  <si>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</si>
  <si>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</si>
  <si>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</si>
  <si>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</si>
  <si>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</si>
  <si>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</si>
  <si>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</si>
  <si>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</si>
  <si>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</si>
  <si>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</si>
  <si>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</si>
  <si>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</si>
  <si>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</si>
  <si>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</si>
  <si>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</si>
  <si>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</si>
  <si>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</si>
  <si>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</si>
  <si>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</si>
  <si>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</si>
  <si>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</si>
  <si>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</si>
  <si>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</si>
  <si>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</si>
  <si>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</si>
  <si>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</si>
  <si>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</si>
  <si>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</si>
  <si>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</si>
  <si>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</si>
  <si>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</si>
  <si>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</si>
  <si>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</si>
  <si>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</si>
  <si>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</si>
  <si>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</si>
  <si>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</si>
  <si>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</si>
  <si>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</si>
  <si>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</si>
  <si>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</si>
  <si>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</si>
  <si>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</si>
  <si>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</si>
  <si>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</si>
  <si>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</si>
  <si>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</si>
  <si>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</si>
  <si>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</si>
  <si>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</si>
  <si>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</si>
  <si>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</si>
  <si>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</si>
  <si>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</si>
  <si>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</si>
  <si>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</si>
  <si>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</si>
  <si>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</si>
  <si>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</si>
  <si>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</si>
  <si>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</si>
  <si>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</si>
  <si>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</si>
  <si>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</si>
  <si>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</si>
  <si>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</si>
  <si>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</si>
  <si>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</si>
  <si>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</si>
  <si>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</si>
  <si>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</si>
  <si>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</si>
  <si>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</si>
  <si>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</si>
  <si>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</si>
  <si>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</si>
  <si>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</si>
  <si>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</si>
  <si>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</si>
  <si>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</si>
  <si>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</si>
  <si>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</si>
  <si>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</si>
  <si>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</si>
  <si>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</si>
  <si>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</si>
  <si>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</si>
  <si>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</si>
  <si>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</si>
  <si>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</si>
  <si>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</si>
  <si>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</si>
  <si>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</si>
  <si>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</si>
  <si>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</si>
  <si>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</si>
  <si>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</si>
  <si>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</si>
  <si>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</si>
  <si>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</si>
  <si>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</si>
  <si>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</si>
  <si>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</si>
  <si>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</si>
  <si>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</si>
  <si>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</si>
  <si>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</si>
  <si>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</si>
  <si>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</si>
  <si>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</si>
  <si>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</si>
  <si>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</si>
  <si>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</si>
  <si>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</si>
  <si>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</si>
  <si>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</si>
  <si>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</si>
  <si>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</si>
  <si>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</si>
  <si>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</si>
  <si>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</si>
  <si>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</si>
  <si>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</si>
  <si>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</si>
  <si>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</si>
  <si>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</si>
  <si>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</si>
  <si>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</si>
  <si>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</si>
  <si>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</si>
  <si>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</si>
  <si>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</si>
  <si>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</si>
  <si>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</si>
  <si>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</si>
  <si>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</si>
  <si>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</si>
  <si>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</si>
  <si>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</si>
  <si>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</si>
  <si>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</si>
  <si>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</si>
  <si>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</si>
  <si>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</si>
  <si>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</si>
  <si>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</si>
  <si>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</si>
  <si>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</si>
  <si>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</si>
  <si>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</si>
  <si>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</si>
  <si>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</si>
  <si>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</si>
  <si>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</si>
  <si>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</si>
  <si>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</si>
  <si>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</si>
  <si>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</si>
  <si>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</si>
  <si>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</si>
  <si>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</si>
  <si>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</si>
  <si>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</si>
  <si>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</si>
  <si>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</si>
  <si>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</si>
  <si>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</si>
  <si>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</si>
  <si>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</si>
  <si>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</si>
  <si>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</si>
  <si>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</si>
  <si>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</si>
  <si>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</si>
  <si>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</si>
  <si>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</si>
  <si>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</si>
  <si>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</si>
  <si>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</si>
  <si>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</si>
  <si>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</si>
  <si>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</si>
  <si>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</si>
  <si>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</si>
  <si>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</si>
  <si>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</si>
  <si>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</si>
  <si>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</si>
  <si>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</si>
  <si>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</si>
  <si>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</si>
  <si>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</si>
  <si>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</si>
  <si>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</si>
  <si>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</si>
  <si>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</si>
  <si>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</si>
  <si>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</si>
  <si>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</si>
  <si>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</si>
  <si>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</si>
  <si>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</si>
  <si>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</si>
  <si>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</si>
  <si>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</si>
  <si>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</si>
  <si>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</si>
  <si>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</si>
  <si>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</si>
  <si>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</si>
  <si>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</si>
  <si>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</si>
  <si>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</si>
  <si>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</si>
  <si>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</si>
  <si>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</si>
  <si>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</si>
  <si>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</si>
  <si>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</si>
  <si>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</si>
  <si>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</si>
  <si>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</si>
  <si>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</si>
  <si>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</si>
  <si>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</si>
  <si>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</si>
  <si>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</si>
  <si>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</si>
  <si>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</si>
  <si>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</si>
  <si>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</si>
  <si>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</si>
  <si>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</si>
  <si>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</si>
  <si>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</si>
  <si>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</si>
  <si>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</si>
  <si>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</si>
  <si>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</si>
  <si>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</si>
  <si>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</si>
  <si>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</si>
  <si>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</si>
  <si>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</si>
  <si>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</si>
  <si>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</si>
  <si>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</si>
  <si>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</si>
  <si>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</si>
  <si>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</si>
  <si>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</si>
  <si>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</si>
  <si>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</si>
  <si>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</si>
  <si>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</si>
  <si>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</si>
  <si>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</si>
  <si>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</si>
  <si>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</si>
  <si>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</si>
  <si>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</si>
  <si>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</si>
  <si>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</si>
  <si>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</si>
  <si>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</si>
  <si>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</si>
  <si>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</si>
  <si>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</si>
  <si>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</si>
  <si>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</si>
  <si>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</si>
  <si>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</si>
  <si>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</si>
  <si>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</si>
  <si>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</si>
  <si>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</si>
  <si>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</si>
  <si>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</si>
  <si>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</si>
  <si>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</si>
  <si>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</si>
  <si>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</si>
  <si>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</si>
  <si>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</si>
  <si>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</si>
  <si>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</si>
  <si>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</si>
  <si>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</si>
  <si>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</si>
  <si>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</si>
  <si>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</si>
  <si>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</si>
  <si>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</si>
  <si>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</si>
  <si>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</si>
  <si>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</si>
  <si>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</si>
  <si>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</si>
  <si>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</si>
  <si>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</si>
  <si>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</si>
  <si>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</si>
  <si>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</si>
  <si>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</si>
  <si>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</si>
  <si>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</si>
  <si>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</si>
  <si>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</si>
  <si>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</si>
  <si>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</si>
  <si>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</si>
  <si>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</si>
  <si>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</si>
  <si>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</si>
  <si>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</si>
  <si>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</si>
  <si>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</si>
  <si>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</si>
  <si>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</si>
  <si>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</si>
  <si>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</si>
  <si>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</si>
  <si>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</si>
  <si>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</si>
  <si>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</si>
  <si>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</si>
  <si>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</si>
  <si>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</si>
  <si>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</si>
  <si>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</si>
  <si>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</si>
  <si>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</si>
  <si>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</si>
  <si>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</si>
  <si>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</si>
  <si>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</si>
  <si>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</si>
  <si>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</si>
  <si>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</si>
  <si>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</si>
  <si>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</si>
  <si>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</si>
  <si>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</si>
  <si>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</si>
  <si>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</si>
  <si>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</si>
  <si>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</si>
  <si>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</si>
  <si>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</si>
  <si>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</si>
  <si>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</si>
  <si>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</si>
  <si>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</si>
  <si>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</si>
  <si>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</si>
  <si>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</si>
  <si>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</si>
  <si>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</si>
  <si>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</si>
  <si>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</si>
  <si>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</si>
  <si>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</si>
  <si>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</si>
  <si>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</si>
  <si>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</si>
  <si>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</si>
  <si>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</si>
  <si>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</si>
  <si>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</si>
  <si>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</si>
  <si>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</si>
  <si>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</si>
  <si>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</si>
  <si>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</si>
  <si>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</si>
  <si>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</si>
  <si>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</si>
  <si>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</si>
  <si>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</si>
  <si>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</si>
  <si>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</si>
  <si>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</si>
  <si>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</si>
  <si>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</si>
  <si>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</si>
  <si>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</si>
  <si>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</si>
  <si>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</si>
  <si>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</si>
  <si>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</si>
  <si>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</si>
  <si>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</si>
  <si>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</si>
  <si>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</si>
  <si>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</si>
  <si>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</si>
  <si>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</si>
  <si>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</si>
  <si>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</si>
  <si>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</si>
  <si>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</si>
  <si>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</si>
  <si>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</si>
  <si>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</si>
  <si>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</si>
  <si>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</si>
  <si>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</si>
  <si>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</si>
  <si>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</si>
  <si>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</si>
  <si>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</si>
  <si>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</si>
  <si>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</si>
  <si>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</si>
  <si>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</si>
  <si>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</si>
  <si>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</si>
  <si>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</si>
  <si>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</si>
  <si>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</si>
  <si>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</si>
  <si>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</si>
  <si>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</si>
  <si>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</si>
  <si>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</si>
  <si>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</si>
  <si>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</si>
  <si>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</si>
  <si>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</si>
  <si>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</si>
  <si>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</si>
  <si>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</si>
  <si>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</si>
  <si>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</si>
  <si>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</si>
  <si>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</si>
  <si>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</si>
  <si>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</si>
  <si>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</si>
  <si>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</si>
  <si>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</si>
  <si>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</si>
  <si>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</si>
  <si>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</si>
  <si>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</si>
  <si>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</si>
  <si>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</si>
  <si>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</si>
  <si>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</si>
  <si>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</si>
  <si>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</si>
  <si>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</si>
  <si>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</si>
  <si>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</si>
  <si>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</si>
  <si>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</si>
  <si>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</si>
  <si>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</si>
  <si>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</si>
  <si>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</si>
  <si>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</si>
  <si>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</si>
  <si>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</si>
  <si>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</si>
  <si>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</si>
  <si>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</si>
  <si>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</si>
  <si>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</si>
  <si>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</si>
  <si>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</si>
  <si>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</si>
  <si>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</si>
  <si>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</si>
  <si>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</si>
  <si>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</si>
  <si>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</si>
  <si>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</si>
  <si>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</si>
  <si>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</si>
  <si>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</si>
  <si>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</si>
  <si>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</si>
  <si>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</si>
  <si>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</si>
  <si>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</si>
  <si>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</si>
  <si>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</si>
  <si>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</si>
  <si>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</si>
  <si>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</si>
  <si>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</si>
  <si>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</si>
  <si>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</si>
  <si>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</si>
  <si>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</si>
  <si>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</si>
  <si>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</si>
  <si>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</si>
  <si>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</si>
  <si>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</si>
  <si>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</si>
  <si>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</si>
  <si>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</si>
  <si>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</si>
  <si>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</si>
  <si>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</si>
  <si>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</si>
  <si>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</si>
  <si>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</si>
  <si>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</si>
  <si>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</si>
  <si>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</si>
  <si>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</si>
  <si>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</si>
  <si>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</si>
  <si>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</si>
  <si>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</si>
  <si>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</si>
  <si>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</si>
  <si>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</si>
  <si>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</si>
  <si>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</si>
  <si>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</si>
  <si>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</si>
  <si>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</si>
  <si>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</si>
  <si>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</si>
  <si>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</si>
  <si>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</si>
  <si>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</si>
  <si>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</si>
  <si>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</si>
  <si>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</si>
  <si>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</si>
  <si>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</si>
  <si>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</si>
  <si>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</si>
  <si>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</si>
  <si>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</si>
  <si>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</si>
  <si>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</si>
  <si>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</si>
  <si>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</si>
  <si>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</si>
  <si>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</si>
  <si>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</si>
  <si>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</si>
  <si>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</si>
  <si>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</si>
  <si>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</si>
  <si>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</si>
  <si>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</si>
  <si>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</si>
  <si>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</si>
  <si>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</si>
  <si>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</si>
  <si>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</si>
  <si>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</si>
  <si>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</si>
  <si>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</si>
  <si>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</si>
  <si>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</si>
  <si>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</si>
  <si>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</si>
  <si>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</si>
  <si>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</si>
  <si>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</si>
  <si>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</si>
  <si>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</si>
  <si>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</si>
  <si>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</si>
  <si>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</si>
  <si>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</si>
  <si>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</si>
  <si>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</si>
  <si>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</si>
  <si>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</si>
  <si>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t>0</t>
  </si>
  <si>
    <t>As Of April 9,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</si>
</sst>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8"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9"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9"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8" xfId="21" applyFill="1" applyBorder="1">
      <alignment/>
      <protection/>
    </xf>
    <xf numFmtId="0" fontId="32" fillId="0" borderId="34" xfId="21" applyFont="1" applyFill="1" applyBorder="1" applyAlignment="1">
      <alignment horizontal="center"/>
      <protection/>
    </xf>
    <xf numFmtId="0" fontId="32" fillId="0" borderId="18"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3" fontId="30" fillId="2" borderId="10" xfId="15" applyNumberFormat="1" applyFont="1" applyFill="1" applyBorder="1" applyAlignment="1">
      <alignment horizontal="center" vertical="center" wrapText="1"/>
    </xf>
    <xf numFmtId="3" fontId="30" fillId="2" borderId="5" xfId="15" applyNumberFormat="1"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0" fontId="29" fillId="2" borderId="10"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17"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4" xfId="0" applyNumberFormat="1" applyFont="1" applyFill="1" applyBorder="1" applyAlignment="1">
      <alignment horizontal="center" vertical="center" wrapText="1"/>
    </xf>
    <xf numFmtId="0" fontId="37" fillId="3" borderId="45" xfId="0" applyFont="1" applyFill="1" applyBorder="1" applyAlignment="1">
      <alignment horizontal="left" vertical="center" wrapText="1"/>
    </xf>
    <xf numFmtId="174" fontId="29" fillId="2" borderId="44"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9"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8" fillId="3" borderId="10"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7"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6"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7"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M1" sqref="M1"/>
    </sheetView>
  </sheetViews>
  <sheetFormatPr defaultColWidth="9.140625" defaultRowHeight="12.75"/>
  <sheetData>
    <row r="8" spans="1:8" ht="12.75">
      <c r="A8" s="299" t="s">
        <v>389</v>
      </c>
      <c r="B8" s="299"/>
      <c r="C8" s="299"/>
      <c r="D8" s="299"/>
      <c r="E8" s="299"/>
      <c r="F8" s="299"/>
      <c r="G8" s="299"/>
      <c r="H8" s="299"/>
    </row>
    <row r="12" ht="13.5" thickBot="1"/>
    <row r="13" spans="6:13" ht="15.75" thickBot="1">
      <c r="F13" s="329">
        <v>95</v>
      </c>
      <c r="G13" s="330" t="s">
        <v>415</v>
      </c>
      <c r="H13" s="330" t="s">
        <v>416</v>
      </c>
      <c r="I13" s="330" t="s">
        <v>417</v>
      </c>
      <c r="J13" s="330" t="s">
        <v>418</v>
      </c>
      <c r="K13" s="330" t="s">
        <v>419</v>
      </c>
      <c r="L13" s="330" t="s">
        <v>420</v>
      </c>
      <c r="M13" s="330">
        <v>133</v>
      </c>
    </row>
    <row r="14" spans="6:13" ht="15.75" thickBot="1">
      <c r="F14" s="331" t="s">
        <v>421</v>
      </c>
      <c r="G14" s="332" t="s">
        <v>422</v>
      </c>
      <c r="H14" s="332" t="s">
        <v>423</v>
      </c>
      <c r="I14" s="332">
        <v>314</v>
      </c>
      <c r="J14" s="332">
        <v>680</v>
      </c>
      <c r="K14" s="332">
        <v>682</v>
      </c>
      <c r="L14" s="332">
        <v>684</v>
      </c>
      <c r="M14" s="332">
        <v>685</v>
      </c>
    </row>
    <row r="15" spans="6:13" ht="15.75" thickBot="1">
      <c r="F15" s="331">
        <v>690</v>
      </c>
      <c r="G15" s="332" t="s">
        <v>424</v>
      </c>
      <c r="H15" s="332">
        <v>173</v>
      </c>
      <c r="I15" s="333" t="s">
        <v>425</v>
      </c>
      <c r="J15" s="333" t="s">
        <v>426</v>
      </c>
      <c r="K15" s="333">
        <v>510</v>
      </c>
      <c r="L15" s="333" t="s">
        <v>427</v>
      </c>
      <c r="M15" s="332" t="s">
        <v>428</v>
      </c>
    </row>
    <row r="16" spans="6:13" ht="15.75" thickBot="1">
      <c r="F16" s="331" t="s">
        <v>429</v>
      </c>
      <c r="G16" s="332" t="s">
        <v>430</v>
      </c>
      <c r="H16" s="332" t="s">
        <v>431</v>
      </c>
      <c r="I16" s="334" t="s">
        <v>432</v>
      </c>
      <c r="J16" s="333">
        <v>135</v>
      </c>
      <c r="K16" s="333">
        <v>137</v>
      </c>
      <c r="L16" s="333" t="s">
        <v>433</v>
      </c>
      <c r="M16" s="333">
        <v>155</v>
      </c>
    </row>
    <row r="17" spans="6:13" ht="15.75" thickBot="1">
      <c r="F17" s="335">
        <v>297</v>
      </c>
      <c r="G17" s="333">
        <v>607</v>
      </c>
      <c r="H17" s="333">
        <v>154</v>
      </c>
      <c r="I17" s="332">
        <v>696</v>
      </c>
      <c r="J17" s="332">
        <v>697</v>
      </c>
      <c r="K17" s="333">
        <v>407</v>
      </c>
      <c r="L17" s="333">
        <v>507</v>
      </c>
      <c r="M17" s="333">
        <v>937</v>
      </c>
    </row>
    <row r="18" spans="6:13" ht="15.75" thickBot="1">
      <c r="F18" s="331">
        <v>967</v>
      </c>
      <c r="G18" s="332" t="s">
        <v>434</v>
      </c>
      <c r="H18" s="332">
        <v>165</v>
      </c>
      <c r="I18" s="332">
        <v>167</v>
      </c>
      <c r="J18" s="332">
        <v>681</v>
      </c>
      <c r="K18" s="332">
        <v>687</v>
      </c>
      <c r="L18" s="336" t="s">
        <v>435</v>
      </c>
      <c r="M18" s="332" t="s">
        <v>436</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A1" sqref="A1:K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47" t="s">
        <v>512</v>
      </c>
      <c r="B1" s="447"/>
      <c r="C1" s="447" t="s">
        <v>571</v>
      </c>
      <c r="D1" s="447"/>
    </row>
    <row r="2" spans="1:4" ht="12.75">
      <c r="A2" s="299" t="s">
        <v>500</v>
      </c>
      <c r="B2" s="299" t="s">
        <v>570</v>
      </c>
      <c r="C2" s="299" t="s">
        <v>500</v>
      </c>
      <c r="D2" s="299" t="s">
        <v>570</v>
      </c>
    </row>
    <row r="3" spans="2:4" ht="12.75">
      <c r="B3">
        <v>24</v>
      </c>
      <c r="D3">
        <v>16</v>
      </c>
    </row>
    <row r="4" spans="1:4" ht="12.75">
      <c r="A4" t="s">
        <v>513</v>
      </c>
      <c r="B4">
        <v>10753</v>
      </c>
      <c r="C4" t="s">
        <v>513</v>
      </c>
      <c r="D4">
        <v>5197</v>
      </c>
    </row>
    <row r="5" spans="1:4" ht="12.75">
      <c r="A5" t="s">
        <v>574</v>
      </c>
      <c r="B5">
        <v>15013</v>
      </c>
      <c r="C5" t="s">
        <v>574</v>
      </c>
      <c r="D5">
        <v>15011</v>
      </c>
    </row>
    <row r="6" spans="1:4" ht="12.75">
      <c r="A6" t="s">
        <v>514</v>
      </c>
      <c r="B6">
        <v>20780</v>
      </c>
      <c r="C6" t="s">
        <v>514</v>
      </c>
      <c r="D6">
        <v>9344</v>
      </c>
    </row>
    <row r="7" spans="1:4" ht="12.75">
      <c r="A7" t="s">
        <v>515</v>
      </c>
      <c r="B7">
        <v>21563</v>
      </c>
      <c r="C7" t="s">
        <v>515</v>
      </c>
      <c r="D7">
        <v>21536</v>
      </c>
    </row>
    <row r="8" spans="1:4" ht="12.75">
      <c r="A8" t="s">
        <v>516</v>
      </c>
      <c r="B8">
        <v>5090</v>
      </c>
      <c r="C8" t="s">
        <v>516</v>
      </c>
      <c r="D8">
        <v>2037</v>
      </c>
    </row>
    <row r="9" spans="1:4" ht="12.75">
      <c r="A9" t="s">
        <v>517</v>
      </c>
      <c r="B9">
        <v>2051</v>
      </c>
      <c r="C9" t="s">
        <v>517</v>
      </c>
      <c r="D9">
        <v>1463</v>
      </c>
    </row>
    <row r="10" spans="1:4" ht="12.75">
      <c r="A10" t="s">
        <v>501</v>
      </c>
      <c r="B10">
        <v>108</v>
      </c>
      <c r="C10" t="s">
        <v>501</v>
      </c>
      <c r="D10">
        <v>45</v>
      </c>
    </row>
    <row r="11" spans="1:4" ht="12.75">
      <c r="A11" t="s">
        <v>502</v>
      </c>
      <c r="B11">
        <v>42</v>
      </c>
      <c r="C11" t="s">
        <v>502</v>
      </c>
      <c r="D11">
        <v>33</v>
      </c>
    </row>
    <row r="12" spans="1:4" ht="12.75">
      <c r="A12" t="s">
        <v>504</v>
      </c>
      <c r="B12">
        <v>5</v>
      </c>
      <c r="C12" t="s">
        <v>504</v>
      </c>
      <c r="D12">
        <v>5</v>
      </c>
    </row>
    <row r="13" spans="1:4" ht="12.75">
      <c r="A13" t="s">
        <v>518</v>
      </c>
      <c r="B13">
        <v>1953</v>
      </c>
      <c r="C13" t="s">
        <v>518</v>
      </c>
      <c r="D13">
        <v>603</v>
      </c>
    </row>
    <row r="14" spans="1:4" ht="12.75">
      <c r="A14" t="s">
        <v>519</v>
      </c>
      <c r="B14">
        <v>15745</v>
      </c>
      <c r="C14" t="s">
        <v>519</v>
      </c>
      <c r="D14">
        <v>4225</v>
      </c>
    </row>
    <row r="15" spans="1:4" ht="12.75">
      <c r="A15" t="s">
        <v>520</v>
      </c>
      <c r="B15">
        <v>653</v>
      </c>
      <c r="C15" t="s">
        <v>520</v>
      </c>
      <c r="D15">
        <v>521</v>
      </c>
    </row>
    <row r="16" spans="1:4" ht="12.75">
      <c r="A16" t="s">
        <v>521</v>
      </c>
      <c r="B16">
        <v>6234</v>
      </c>
      <c r="C16" t="s">
        <v>521</v>
      </c>
      <c r="D16">
        <v>5925</v>
      </c>
    </row>
    <row r="17" spans="1:4" ht="12.75">
      <c r="A17" t="s">
        <v>29</v>
      </c>
      <c r="B17">
        <v>10486</v>
      </c>
      <c r="C17" t="s">
        <v>29</v>
      </c>
      <c r="D17">
        <v>6425</v>
      </c>
    </row>
    <row r="18" spans="1:4" ht="12.75">
      <c r="A18" t="s">
        <v>238</v>
      </c>
      <c r="B18">
        <v>66458</v>
      </c>
      <c r="C18" t="s">
        <v>238</v>
      </c>
      <c r="D18">
        <v>33513</v>
      </c>
    </row>
    <row r="19" spans="1:4" ht="12.75">
      <c r="A19" t="s">
        <v>522</v>
      </c>
      <c r="B19">
        <v>7638</v>
      </c>
      <c r="C19" t="s">
        <v>522</v>
      </c>
      <c r="D19">
        <v>3645</v>
      </c>
    </row>
    <row r="20" spans="1:4" ht="12.75">
      <c r="A20" t="s">
        <v>523</v>
      </c>
      <c r="B20">
        <v>1234</v>
      </c>
      <c r="C20" t="s">
        <v>523</v>
      </c>
      <c r="D20">
        <v>276</v>
      </c>
    </row>
    <row r="21" spans="1:4" ht="12.75">
      <c r="A21" t="s">
        <v>524</v>
      </c>
      <c r="B21">
        <v>374</v>
      </c>
      <c r="C21" t="s">
        <v>524</v>
      </c>
      <c r="D21">
        <v>196</v>
      </c>
    </row>
    <row r="22" spans="1:4" ht="12.75">
      <c r="A22" t="s">
        <v>525</v>
      </c>
      <c r="B22">
        <v>83847</v>
      </c>
      <c r="C22" t="s">
        <v>525</v>
      </c>
      <c r="D22">
        <v>30986</v>
      </c>
    </row>
    <row r="23" spans="1:4" ht="12.75">
      <c r="A23" t="s">
        <v>526</v>
      </c>
      <c r="B23">
        <v>106</v>
      </c>
      <c r="C23" t="s">
        <v>526</v>
      </c>
      <c r="D23">
        <v>63</v>
      </c>
    </row>
    <row r="24" spans="1:4" ht="12.75">
      <c r="A24" t="s">
        <v>216</v>
      </c>
      <c r="B24">
        <v>104872</v>
      </c>
      <c r="C24" t="s">
        <v>216</v>
      </c>
      <c r="D24">
        <v>51779</v>
      </c>
    </row>
    <row r="25" spans="1:4" ht="12.75">
      <c r="A25" t="s">
        <v>527</v>
      </c>
      <c r="B25">
        <v>35911</v>
      </c>
      <c r="C25" t="s">
        <v>527</v>
      </c>
      <c r="D25">
        <v>12657</v>
      </c>
    </row>
    <row r="26" spans="1:4" ht="12.75">
      <c r="A26" t="s">
        <v>528</v>
      </c>
      <c r="B26">
        <v>37657</v>
      </c>
      <c r="C26" t="s">
        <v>528</v>
      </c>
      <c r="D26">
        <v>6</v>
      </c>
    </row>
    <row r="27" spans="1:4" ht="12.75">
      <c r="A27" t="s">
        <v>529</v>
      </c>
      <c r="B27">
        <v>21153</v>
      </c>
      <c r="C27" t="s">
        <v>529</v>
      </c>
      <c r="D27">
        <v>7584</v>
      </c>
    </row>
    <row r="28" spans="1:4" ht="12.75">
      <c r="A28" t="s">
        <v>530</v>
      </c>
      <c r="B28">
        <v>13281</v>
      </c>
      <c r="C28" t="s">
        <v>530</v>
      </c>
      <c r="D28">
        <v>5125</v>
      </c>
    </row>
    <row r="29" spans="1:4" ht="12.75">
      <c r="A29" t="s">
        <v>531</v>
      </c>
      <c r="B29">
        <v>3050</v>
      </c>
      <c r="C29" t="s">
        <v>531</v>
      </c>
      <c r="D29">
        <v>1599</v>
      </c>
    </row>
    <row r="30" spans="1:4" ht="12.75">
      <c r="A30" t="s">
        <v>532</v>
      </c>
      <c r="B30">
        <v>481950</v>
      </c>
      <c r="C30" t="s">
        <v>532</v>
      </c>
      <c r="D30">
        <v>318811</v>
      </c>
    </row>
    <row r="31" spans="1:4" ht="12.75">
      <c r="A31" t="s">
        <v>533</v>
      </c>
      <c r="B31">
        <v>55035</v>
      </c>
      <c r="C31" t="s">
        <v>533</v>
      </c>
      <c r="D31">
        <v>20918</v>
      </c>
    </row>
    <row r="32" spans="1:4" ht="12.75">
      <c r="A32" t="s">
        <v>534</v>
      </c>
      <c r="B32">
        <v>1183</v>
      </c>
      <c r="C32" t="s">
        <v>534</v>
      </c>
      <c r="D32">
        <v>1182</v>
      </c>
    </row>
    <row r="33" spans="1:4" ht="12.75">
      <c r="A33" t="s">
        <v>535</v>
      </c>
      <c r="B33">
        <v>15448</v>
      </c>
      <c r="C33" t="s">
        <v>535</v>
      </c>
      <c r="D33">
        <v>5664</v>
      </c>
    </row>
    <row r="34" spans="1:4" ht="12.75">
      <c r="A34" t="s">
        <v>536</v>
      </c>
      <c r="B34">
        <v>2569</v>
      </c>
      <c r="C34" t="s">
        <v>536</v>
      </c>
      <c r="D34">
        <v>910</v>
      </c>
    </row>
    <row r="35" spans="1:4" ht="12.75">
      <c r="A35" t="s">
        <v>537</v>
      </c>
      <c r="B35">
        <v>227347</v>
      </c>
      <c r="C35" t="s">
        <v>537</v>
      </c>
      <c r="D35">
        <v>152200</v>
      </c>
    </row>
    <row r="36" spans="1:4" ht="12.75">
      <c r="A36" t="s">
        <v>538</v>
      </c>
      <c r="B36">
        <v>73020</v>
      </c>
      <c r="C36" t="s">
        <v>538</v>
      </c>
      <c r="D36">
        <v>52892</v>
      </c>
    </row>
    <row r="37" spans="1:4" ht="12.75">
      <c r="A37" t="s">
        <v>539</v>
      </c>
      <c r="B37">
        <v>14091</v>
      </c>
      <c r="C37" t="s">
        <v>539</v>
      </c>
      <c r="D37">
        <v>5595</v>
      </c>
    </row>
    <row r="38" spans="1:4" ht="12.75">
      <c r="A38" t="s">
        <v>540</v>
      </c>
      <c r="B38">
        <v>48669</v>
      </c>
      <c r="C38" t="s">
        <v>540</v>
      </c>
      <c r="D38">
        <v>27753</v>
      </c>
    </row>
    <row r="39" spans="1:4" ht="12.75">
      <c r="A39" t="s">
        <v>541</v>
      </c>
      <c r="B39">
        <v>10939</v>
      </c>
      <c r="C39" t="s">
        <v>541</v>
      </c>
      <c r="D39">
        <v>3028</v>
      </c>
    </row>
    <row r="40" spans="1:4" ht="12.75">
      <c r="A40" t="s">
        <v>572</v>
      </c>
      <c r="B40">
        <v>2986</v>
      </c>
      <c r="C40" t="s">
        <v>572</v>
      </c>
      <c r="D40">
        <v>2297</v>
      </c>
    </row>
    <row r="41" spans="1:4" ht="12.75">
      <c r="A41" t="s">
        <v>542</v>
      </c>
      <c r="B41">
        <v>49360</v>
      </c>
      <c r="C41" t="s">
        <v>542</v>
      </c>
      <c r="D41">
        <v>30916</v>
      </c>
    </row>
    <row r="42" spans="1:4" ht="12.75">
      <c r="A42" t="s">
        <v>543</v>
      </c>
      <c r="B42">
        <v>548</v>
      </c>
      <c r="C42" t="s">
        <v>543</v>
      </c>
      <c r="D42">
        <v>311</v>
      </c>
    </row>
    <row r="43" spans="1:4" ht="12.75">
      <c r="A43" t="s">
        <v>544</v>
      </c>
      <c r="B43">
        <v>1674</v>
      </c>
      <c r="C43" t="s">
        <v>544</v>
      </c>
      <c r="D43">
        <v>1149</v>
      </c>
    </row>
    <row r="44" spans="1:4" ht="12.75">
      <c r="A44" t="s">
        <v>545</v>
      </c>
      <c r="B44">
        <v>164</v>
      </c>
      <c r="C44" t="s">
        <v>545</v>
      </c>
      <c r="D44">
        <v>153</v>
      </c>
    </row>
    <row r="45" spans="1:4" ht="12.75">
      <c r="A45" t="s">
        <v>546</v>
      </c>
      <c r="B45">
        <v>50</v>
      </c>
      <c r="C45" t="s">
        <v>546</v>
      </c>
      <c r="D45">
        <v>44</v>
      </c>
    </row>
    <row r="46" spans="1:4" ht="12.75">
      <c r="A46" t="s">
        <v>547</v>
      </c>
      <c r="B46">
        <v>24609</v>
      </c>
      <c r="C46" t="s">
        <v>547</v>
      </c>
      <c r="D46">
        <v>20334</v>
      </c>
    </row>
    <row r="47" spans="1:4" ht="12.75">
      <c r="A47" t="s">
        <v>548</v>
      </c>
      <c r="B47">
        <v>31</v>
      </c>
      <c r="C47" t="s">
        <v>548</v>
      </c>
      <c r="D47">
        <v>29</v>
      </c>
    </row>
    <row r="48" spans="1:4" ht="12.75">
      <c r="A48" t="s">
        <v>549</v>
      </c>
      <c r="B48">
        <v>1015</v>
      </c>
      <c r="C48" t="s">
        <v>549</v>
      </c>
      <c r="D48">
        <v>854</v>
      </c>
    </row>
    <row r="49" spans="1:4" ht="12.75">
      <c r="A49" t="s">
        <v>550</v>
      </c>
      <c r="B49">
        <v>27559</v>
      </c>
      <c r="C49" t="s">
        <v>550</v>
      </c>
      <c r="D49">
        <v>17834</v>
      </c>
    </row>
    <row r="50" spans="1:4" ht="12.75">
      <c r="A50" t="s">
        <v>551</v>
      </c>
      <c r="B50">
        <v>18</v>
      </c>
      <c r="C50" t="s">
        <v>551</v>
      </c>
      <c r="D50">
        <v>11</v>
      </c>
    </row>
    <row r="51" spans="1:4" ht="12.75">
      <c r="A51" t="s">
        <v>552</v>
      </c>
      <c r="B51">
        <v>475</v>
      </c>
      <c r="C51" t="s">
        <v>552</v>
      </c>
      <c r="D51">
        <v>101</v>
      </c>
    </row>
    <row r="55" spans="1:3" ht="12.75">
      <c r="A55" s="299" t="s">
        <v>575</v>
      </c>
      <c r="C55" s="299" t="s">
        <v>576</v>
      </c>
    </row>
    <row r="56" spans="1:4" ht="12.75">
      <c r="A56">
        <v>2863</v>
      </c>
      <c r="B56">
        <f>VLOOKUP(Transformation!C35,Query_from_MS_Access_Database_5,2,FALSE)-A56</f>
        <v>187</v>
      </c>
      <c r="C56">
        <v>1482</v>
      </c>
      <c r="D56">
        <f>VLOOKUP(Transformation!C35,Query_from_MS_Access_Database_6,2,FALSE)-C56</f>
        <v>117</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A1" sqref="A1:K1"/>
    </sheetView>
  </sheetViews>
  <sheetFormatPr defaultColWidth="9.140625" defaultRowHeight="12.75"/>
  <cols>
    <col min="1" max="1" width="14.28125" style="0" bestFit="1" customWidth="1"/>
    <col min="2" max="2" width="22.8515625" style="0" bestFit="1" customWidth="1"/>
    <col min="3" max="3" width="19.57421875" style="0" bestFit="1" customWidth="1"/>
    <col min="4" max="4" width="27.140625" style="0" bestFit="1" customWidth="1"/>
    <col min="5" max="5" width="21.00390625" style="0" bestFit="1" customWidth="1"/>
  </cols>
  <sheetData>
    <row r="1" spans="1:11" ht="12.75">
      <c r="A1" s="446" t="s">
        <v>577</v>
      </c>
      <c r="B1" s="446"/>
      <c r="C1" s="446"/>
      <c r="D1" s="446"/>
      <c r="E1" s="446"/>
      <c r="F1" s="353"/>
      <c r="G1" s="353"/>
      <c r="H1" s="353"/>
      <c r="I1" s="353"/>
      <c r="J1" s="353"/>
      <c r="K1" s="353"/>
    </row>
    <row r="2" spans="1:5" ht="12.75">
      <c r="A2" s="299" t="s">
        <v>440</v>
      </c>
      <c r="B2" s="299" t="s">
        <v>578</v>
      </c>
      <c r="C2" s="299" t="s">
        <v>507</v>
      </c>
      <c r="D2" s="299" t="s">
        <v>579</v>
      </c>
      <c r="E2" s="299" t="s">
        <v>558</v>
      </c>
    </row>
    <row r="3" ht="12.75">
      <c r="A3" t="s">
        <v>71</v>
      </c>
    </row>
    <row r="4" spans="1:5" ht="12.75">
      <c r="A4" t="s">
        <v>445</v>
      </c>
      <c r="B4">
        <v>503</v>
      </c>
      <c r="C4">
        <v>388</v>
      </c>
      <c r="D4">
        <v>1</v>
      </c>
      <c r="E4">
        <v>1</v>
      </c>
    </row>
    <row r="5" spans="1:5" ht="12.75">
      <c r="A5" t="s">
        <v>447</v>
      </c>
      <c r="B5">
        <v>498</v>
      </c>
      <c r="C5">
        <v>335</v>
      </c>
      <c r="D5">
        <v>1</v>
      </c>
      <c r="E5">
        <v>1</v>
      </c>
    </row>
    <row r="6" spans="1:5" ht="12.75">
      <c r="A6" t="s">
        <v>342</v>
      </c>
      <c r="B6">
        <v>240</v>
      </c>
      <c r="C6">
        <v>178</v>
      </c>
      <c r="D6">
        <v>2</v>
      </c>
      <c r="E6">
        <v>2</v>
      </c>
    </row>
    <row r="7" spans="1:3" ht="12.75">
      <c r="A7" t="s">
        <v>450</v>
      </c>
      <c r="B7">
        <v>891</v>
      </c>
      <c r="C7">
        <v>754</v>
      </c>
    </row>
    <row r="8" spans="1:5" ht="12.75">
      <c r="A8" t="s">
        <v>454</v>
      </c>
      <c r="B8">
        <v>487</v>
      </c>
      <c r="C8">
        <v>216</v>
      </c>
      <c r="D8">
        <v>1</v>
      </c>
      <c r="E8">
        <v>1</v>
      </c>
    </row>
    <row r="9" spans="1:5" ht="12.75">
      <c r="A9" t="s">
        <v>457</v>
      </c>
      <c r="B9">
        <v>58</v>
      </c>
      <c r="C9">
        <v>38</v>
      </c>
      <c r="D9">
        <v>2</v>
      </c>
      <c r="E9">
        <v>2</v>
      </c>
    </row>
    <row r="10" spans="1:5" ht="12.75">
      <c r="A10" t="s">
        <v>461</v>
      </c>
      <c r="B10">
        <v>342</v>
      </c>
      <c r="C10">
        <v>211</v>
      </c>
      <c r="D10">
        <v>2</v>
      </c>
      <c r="E10">
        <v>2</v>
      </c>
    </row>
    <row r="11" spans="1:5" ht="12.75">
      <c r="A11" t="s">
        <v>467</v>
      </c>
      <c r="B11">
        <v>61</v>
      </c>
      <c r="C11">
        <v>29</v>
      </c>
      <c r="D11">
        <v>1</v>
      </c>
      <c r="E11">
        <v>1</v>
      </c>
    </row>
    <row r="12" spans="1:5" ht="12.75">
      <c r="A12" t="s">
        <v>473</v>
      </c>
      <c r="B12">
        <v>192</v>
      </c>
      <c r="C12">
        <v>76</v>
      </c>
      <c r="D12">
        <v>3</v>
      </c>
      <c r="E12">
        <v>3</v>
      </c>
    </row>
    <row r="13" spans="1:3" ht="12.75">
      <c r="A13" t="s">
        <v>474</v>
      </c>
      <c r="B13">
        <v>96</v>
      </c>
      <c r="C13">
        <v>82</v>
      </c>
    </row>
    <row r="14" spans="1:5" ht="12.75">
      <c r="A14" t="s">
        <v>476</v>
      </c>
      <c r="B14">
        <v>3294</v>
      </c>
      <c r="C14">
        <v>1830</v>
      </c>
      <c r="D14">
        <v>6244</v>
      </c>
      <c r="E14">
        <v>6239</v>
      </c>
    </row>
    <row r="15" spans="1:5" ht="12.75">
      <c r="A15" t="s">
        <v>478</v>
      </c>
      <c r="B15">
        <v>423</v>
      </c>
      <c r="C15">
        <v>214</v>
      </c>
      <c r="D15">
        <v>38</v>
      </c>
      <c r="E15">
        <v>13</v>
      </c>
    </row>
    <row r="16" spans="1:3" ht="12.75">
      <c r="A16" t="s">
        <v>480</v>
      </c>
      <c r="B16">
        <v>448</v>
      </c>
      <c r="C16">
        <v>219</v>
      </c>
    </row>
    <row r="17" spans="1:3" ht="12.75">
      <c r="A17" t="s">
        <v>491</v>
      </c>
      <c r="B17">
        <v>431</v>
      </c>
      <c r="C17">
        <v>228</v>
      </c>
    </row>
    <row r="18" spans="1:3" ht="12.75">
      <c r="A18" t="s">
        <v>495</v>
      </c>
      <c r="B18">
        <v>67</v>
      </c>
      <c r="C18">
        <v>32</v>
      </c>
    </row>
    <row r="19" spans="1:3" ht="12.75">
      <c r="A19" t="s">
        <v>497</v>
      </c>
      <c r="B19">
        <v>6</v>
      </c>
      <c r="C19">
        <v>6</v>
      </c>
    </row>
    <row r="20" spans="1:5" ht="12.75">
      <c r="A20" t="s">
        <v>343</v>
      </c>
      <c r="B20">
        <v>349</v>
      </c>
      <c r="C20">
        <v>266</v>
      </c>
      <c r="D20">
        <v>3</v>
      </c>
      <c r="E20">
        <v>3</v>
      </c>
    </row>
    <row r="21" spans="1:5" ht="12.75">
      <c r="A21" t="s">
        <v>451</v>
      </c>
      <c r="B21">
        <v>736</v>
      </c>
      <c r="C21">
        <v>396</v>
      </c>
      <c r="D21">
        <v>2</v>
      </c>
      <c r="E21">
        <v>2</v>
      </c>
    </row>
    <row r="22" spans="1:3" ht="12.75">
      <c r="A22" t="s">
        <v>460</v>
      </c>
      <c r="B22">
        <v>132</v>
      </c>
      <c r="C22">
        <v>72</v>
      </c>
    </row>
    <row r="23" spans="1:5" ht="12.75">
      <c r="A23" t="s">
        <v>462</v>
      </c>
      <c r="B23">
        <v>1177</v>
      </c>
      <c r="C23">
        <v>978</v>
      </c>
      <c r="D23">
        <v>10</v>
      </c>
      <c r="E23">
        <v>10</v>
      </c>
    </row>
    <row r="24" spans="1:5" ht="12.75">
      <c r="A24" t="s">
        <v>466</v>
      </c>
      <c r="B24">
        <v>1194</v>
      </c>
      <c r="C24">
        <v>761</v>
      </c>
      <c r="D24">
        <v>1</v>
      </c>
      <c r="E24">
        <v>1</v>
      </c>
    </row>
    <row r="25" spans="1:5" ht="12.75">
      <c r="A25" t="s">
        <v>470</v>
      </c>
      <c r="B25">
        <v>1356</v>
      </c>
      <c r="C25">
        <v>427</v>
      </c>
      <c r="D25">
        <v>3</v>
      </c>
      <c r="E25">
        <v>3</v>
      </c>
    </row>
    <row r="26" spans="1:3" ht="12.75">
      <c r="A26" t="s">
        <v>471</v>
      </c>
      <c r="B26">
        <v>543</v>
      </c>
      <c r="C26">
        <v>312</v>
      </c>
    </row>
    <row r="27" spans="1:5" ht="12.75">
      <c r="A27" t="s">
        <v>482</v>
      </c>
      <c r="B27">
        <v>413</v>
      </c>
      <c r="C27">
        <v>160</v>
      </c>
      <c r="D27">
        <v>1</v>
      </c>
      <c r="E27">
        <v>1</v>
      </c>
    </row>
    <row r="28" spans="1:5" ht="12.75">
      <c r="A28" t="s">
        <v>485</v>
      </c>
      <c r="B28">
        <v>148</v>
      </c>
      <c r="C28">
        <v>86</v>
      </c>
      <c r="D28">
        <v>1</v>
      </c>
      <c r="E28">
        <v>1</v>
      </c>
    </row>
    <row r="29" spans="1:5" ht="12.75">
      <c r="A29" t="s">
        <v>490</v>
      </c>
      <c r="B29">
        <v>934</v>
      </c>
      <c r="C29">
        <v>306</v>
      </c>
      <c r="D29">
        <v>6</v>
      </c>
      <c r="E29">
        <v>6</v>
      </c>
    </row>
    <row r="30" spans="1:3" ht="12.75">
      <c r="A30" t="s">
        <v>493</v>
      </c>
      <c r="B30">
        <v>28</v>
      </c>
      <c r="C30">
        <v>27</v>
      </c>
    </row>
    <row r="31" spans="1:3" ht="12.75">
      <c r="A31" t="s">
        <v>498</v>
      </c>
      <c r="B31">
        <v>5971</v>
      </c>
      <c r="C31">
        <v>3886</v>
      </c>
    </row>
    <row r="32" spans="1:3" ht="12.75">
      <c r="A32" t="s">
        <v>449</v>
      </c>
      <c r="B32">
        <v>1034</v>
      </c>
      <c r="C32">
        <v>813</v>
      </c>
    </row>
    <row r="33" spans="1:3" ht="12.75">
      <c r="A33" t="s">
        <v>453</v>
      </c>
      <c r="B33">
        <v>172</v>
      </c>
      <c r="C33">
        <v>94</v>
      </c>
    </row>
    <row r="34" spans="1:3" ht="12.75">
      <c r="A34" t="s">
        <v>455</v>
      </c>
      <c r="B34">
        <v>51</v>
      </c>
      <c r="C34">
        <v>8</v>
      </c>
    </row>
    <row r="35" spans="1:5" ht="12.75">
      <c r="A35" t="s">
        <v>459</v>
      </c>
      <c r="B35">
        <v>1019</v>
      </c>
      <c r="C35">
        <v>688</v>
      </c>
      <c r="D35">
        <v>1</v>
      </c>
      <c r="E35">
        <v>1</v>
      </c>
    </row>
    <row r="36" spans="1:3" ht="12.75">
      <c r="A36" t="s">
        <v>463</v>
      </c>
      <c r="B36">
        <v>129</v>
      </c>
      <c r="C36">
        <v>25</v>
      </c>
    </row>
    <row r="37" spans="1:5" ht="12.75">
      <c r="A37" t="s">
        <v>464</v>
      </c>
      <c r="B37">
        <v>1281</v>
      </c>
      <c r="C37">
        <v>1045</v>
      </c>
      <c r="D37">
        <v>1</v>
      </c>
      <c r="E37">
        <v>1</v>
      </c>
    </row>
    <row r="38" spans="1:5" ht="12.75">
      <c r="A38" t="s">
        <v>469</v>
      </c>
      <c r="B38">
        <v>170</v>
      </c>
      <c r="C38">
        <v>88</v>
      </c>
      <c r="D38">
        <v>3242</v>
      </c>
      <c r="E38">
        <v>3226</v>
      </c>
    </row>
    <row r="39" spans="1:5" ht="12.75">
      <c r="A39" t="s">
        <v>345</v>
      </c>
      <c r="B39">
        <v>735</v>
      </c>
      <c r="C39">
        <v>308</v>
      </c>
      <c r="D39">
        <v>2</v>
      </c>
      <c r="E39">
        <v>2</v>
      </c>
    </row>
    <row r="40" spans="1:5" ht="12.75">
      <c r="A40" t="s">
        <v>472</v>
      </c>
      <c r="B40">
        <v>393</v>
      </c>
      <c r="C40">
        <v>180</v>
      </c>
      <c r="D40">
        <v>3</v>
      </c>
      <c r="E40">
        <v>3</v>
      </c>
    </row>
    <row r="41" spans="1:3" ht="12.75">
      <c r="A41" t="s">
        <v>487</v>
      </c>
      <c r="B41">
        <v>118</v>
      </c>
      <c r="C41">
        <v>47</v>
      </c>
    </row>
    <row r="42" spans="1:3" ht="12.75">
      <c r="A42" t="s">
        <v>488</v>
      </c>
      <c r="B42">
        <v>476</v>
      </c>
      <c r="C42">
        <v>355</v>
      </c>
    </row>
    <row r="43" spans="1:5" ht="12.75">
      <c r="A43" t="s">
        <v>489</v>
      </c>
      <c r="B43">
        <v>340</v>
      </c>
      <c r="C43">
        <v>254</v>
      </c>
      <c r="D43">
        <v>6028</v>
      </c>
      <c r="E43">
        <v>5793</v>
      </c>
    </row>
    <row r="44" spans="1:5" ht="12.75">
      <c r="A44" t="s">
        <v>492</v>
      </c>
      <c r="B44">
        <v>661</v>
      </c>
      <c r="C44">
        <v>259</v>
      </c>
      <c r="D44">
        <v>2</v>
      </c>
      <c r="E44">
        <v>2</v>
      </c>
    </row>
    <row r="45" spans="1:5" ht="12.75">
      <c r="A45" t="s">
        <v>496</v>
      </c>
      <c r="B45">
        <v>64</v>
      </c>
      <c r="C45">
        <v>29</v>
      </c>
      <c r="D45">
        <v>1</v>
      </c>
      <c r="E45">
        <v>1</v>
      </c>
    </row>
    <row r="46" spans="1:5" ht="12.75">
      <c r="A46" t="s">
        <v>442</v>
      </c>
      <c r="B46">
        <v>90</v>
      </c>
      <c r="C46">
        <v>38</v>
      </c>
      <c r="D46">
        <v>13</v>
      </c>
      <c r="E46">
        <v>13</v>
      </c>
    </row>
    <row r="47" spans="1:3" ht="12.75">
      <c r="A47" t="s">
        <v>444</v>
      </c>
      <c r="B47">
        <v>629</v>
      </c>
      <c r="C47">
        <v>461</v>
      </c>
    </row>
    <row r="48" spans="1:3" ht="12.75">
      <c r="A48" t="s">
        <v>446</v>
      </c>
      <c r="B48">
        <v>147</v>
      </c>
      <c r="C48">
        <v>82</v>
      </c>
    </row>
    <row r="49" spans="1:5" ht="12.75">
      <c r="A49" t="s">
        <v>452</v>
      </c>
      <c r="B49">
        <v>746</v>
      </c>
      <c r="C49">
        <v>182</v>
      </c>
      <c r="D49">
        <v>1</v>
      </c>
      <c r="E49">
        <v>1</v>
      </c>
    </row>
    <row r="50" spans="1:3" ht="12.75">
      <c r="A50" t="s">
        <v>448</v>
      </c>
      <c r="B50">
        <v>19</v>
      </c>
      <c r="C50">
        <v>10</v>
      </c>
    </row>
    <row r="51" spans="1:3" ht="12.75">
      <c r="A51" t="s">
        <v>456</v>
      </c>
      <c r="B51">
        <v>153</v>
      </c>
      <c r="C51">
        <v>44</v>
      </c>
    </row>
    <row r="52" spans="1:5" ht="12.75">
      <c r="A52" t="s">
        <v>458</v>
      </c>
      <c r="B52">
        <v>57</v>
      </c>
      <c r="C52">
        <v>24</v>
      </c>
      <c r="D52">
        <v>1</v>
      </c>
      <c r="E52">
        <v>1</v>
      </c>
    </row>
    <row r="53" spans="1:3" ht="12.75">
      <c r="A53" t="s">
        <v>465</v>
      </c>
      <c r="B53">
        <v>1648</v>
      </c>
      <c r="C53">
        <v>1443</v>
      </c>
    </row>
    <row r="54" spans="1:5" ht="12.75">
      <c r="A54" t="s">
        <v>468</v>
      </c>
      <c r="B54">
        <v>139</v>
      </c>
      <c r="C54">
        <v>112</v>
      </c>
      <c r="D54">
        <v>43</v>
      </c>
      <c r="E54">
        <v>42</v>
      </c>
    </row>
    <row r="55" spans="1:5" ht="12.75">
      <c r="A55" t="s">
        <v>475</v>
      </c>
      <c r="B55">
        <v>897</v>
      </c>
      <c r="C55">
        <v>760</v>
      </c>
      <c r="D55">
        <v>3</v>
      </c>
      <c r="E55">
        <v>3</v>
      </c>
    </row>
    <row r="56" spans="1:3" ht="12.75">
      <c r="A56" t="s">
        <v>477</v>
      </c>
      <c r="B56">
        <v>867</v>
      </c>
      <c r="C56">
        <v>574</v>
      </c>
    </row>
    <row r="57" spans="1:3" ht="12.75">
      <c r="A57" t="s">
        <v>479</v>
      </c>
      <c r="B57">
        <v>1089</v>
      </c>
      <c r="C57">
        <v>670</v>
      </c>
    </row>
    <row r="58" spans="1:3" ht="12.75">
      <c r="A58" t="s">
        <v>481</v>
      </c>
      <c r="B58">
        <v>249</v>
      </c>
      <c r="C58">
        <v>184</v>
      </c>
    </row>
    <row r="59" spans="1:5" ht="12.75">
      <c r="A59" t="s">
        <v>483</v>
      </c>
      <c r="B59">
        <v>1375</v>
      </c>
      <c r="C59">
        <v>1296</v>
      </c>
      <c r="D59">
        <v>1</v>
      </c>
      <c r="E59">
        <v>1</v>
      </c>
    </row>
    <row r="60" spans="1:5" ht="12.75">
      <c r="A60" t="s">
        <v>484</v>
      </c>
      <c r="B60">
        <v>916</v>
      </c>
      <c r="C60">
        <v>466</v>
      </c>
      <c r="D60">
        <v>1</v>
      </c>
      <c r="E60">
        <v>1</v>
      </c>
    </row>
    <row r="61" spans="1:5" ht="12.75">
      <c r="A61" t="s">
        <v>486</v>
      </c>
      <c r="B61">
        <v>944</v>
      </c>
      <c r="C61">
        <v>687</v>
      </c>
      <c r="D61">
        <v>2</v>
      </c>
      <c r="E61">
        <v>2</v>
      </c>
    </row>
    <row r="62" ht="12.75">
      <c r="A62" t="s">
        <v>494</v>
      </c>
    </row>
    <row r="63" ht="12.75">
      <c r="A63" t="s">
        <v>553</v>
      </c>
    </row>
    <row r="64" spans="1:3" ht="12.75">
      <c r="A64" t="s">
        <v>443</v>
      </c>
      <c r="B64">
        <v>14</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A1" sqref="A1:K1"/>
    </sheetView>
  </sheetViews>
  <sheetFormatPr defaultColWidth="9.140625" defaultRowHeight="12.75"/>
  <cols>
    <col min="2" max="2" width="21.28125" style="0" customWidth="1"/>
    <col min="3" max="3" width="21.421875" style="0" customWidth="1"/>
  </cols>
  <sheetData>
    <row r="1" spans="1:4" ht="12.75">
      <c r="A1" s="446" t="s">
        <v>584</v>
      </c>
      <c r="B1" s="446"/>
      <c r="C1" s="352" t="s">
        <v>585</v>
      </c>
      <c r="D1" s="352"/>
    </row>
    <row r="2" spans="1:3" ht="12.75">
      <c r="A2" t="s">
        <v>177</v>
      </c>
      <c r="B2" s="347">
        <f>SUM(B3:B4)</f>
        <v>14</v>
      </c>
      <c r="C2" s="347">
        <f>SUM(C3:C4)</f>
        <v>2</v>
      </c>
    </row>
    <row r="3" spans="1:3" ht="12.75">
      <c r="A3" t="s">
        <v>494</v>
      </c>
      <c r="B3" s="354">
        <f>IF(ISNA(VLOOKUP(A3,Program_Review_Data!A2:E67,2,FALSE)),"0",(VLOOKUP(A3,Program_Review_Data!A2:E67,2,FALSE)))</f>
        <v>0</v>
      </c>
      <c r="C3" s="354">
        <f>IF(ISNA(VLOOKUP(A3,Program_Review_Data!A2:E65,3,FALSE)),"0",(VLOOKUP(A3,Program_Review_Data!A2:E65,3,FALSE)))</f>
        <v>0</v>
      </c>
    </row>
    <row r="4" spans="1:3" ht="12.75">
      <c r="A4" t="s">
        <v>443</v>
      </c>
      <c r="B4" s="354">
        <f>IF(ISNA(VLOOKUP(A4,Program_Review_Data!A3:E68,2,FALSE)),"0",(VLOOKUP(A4,Program_Review_Data!A3:E68,2,FALSE)))</f>
        <v>14</v>
      </c>
      <c r="C4" s="354">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A1" sqref="A1:K1"/>
    </sheetView>
  </sheetViews>
  <sheetFormatPr defaultColWidth="9.140625" defaultRowHeight="12.75"/>
  <cols>
    <col min="1" max="1" width="14.28125" style="0" bestFit="1" customWidth="1"/>
    <col min="2" max="2" width="22.8515625" style="0" bestFit="1" customWidth="1"/>
    <col min="3" max="3" width="19.57421875" style="0" bestFit="1" customWidth="1"/>
    <col min="4" max="4" width="27.140625" style="0" bestFit="1" customWidth="1"/>
    <col min="5" max="5" width="21.00390625" style="0" bestFit="1" customWidth="1"/>
  </cols>
  <sheetData>
    <row r="1" spans="1:5" ht="12.75">
      <c r="A1" s="446" t="s">
        <v>583</v>
      </c>
      <c r="B1" s="446"/>
      <c r="C1" s="446"/>
      <c r="D1" s="446"/>
      <c r="E1" s="446"/>
    </row>
    <row r="2" spans="1:5" ht="12.75">
      <c r="A2" s="299" t="s">
        <v>440</v>
      </c>
      <c r="B2" s="299" t="s">
        <v>578</v>
      </c>
      <c r="C2" s="299" t="s">
        <v>507</v>
      </c>
      <c r="D2" s="299" t="s">
        <v>579</v>
      </c>
      <c r="E2" s="299" t="s">
        <v>558</v>
      </c>
    </row>
    <row r="3" ht="12.75">
      <c r="A3" t="s">
        <v>71</v>
      </c>
    </row>
    <row r="4" spans="1:5" ht="12.75">
      <c r="A4" t="s">
        <v>445</v>
      </c>
      <c r="B4">
        <v>1655</v>
      </c>
      <c r="C4">
        <v>1281</v>
      </c>
      <c r="D4">
        <v>3</v>
      </c>
      <c r="E4">
        <v>2</v>
      </c>
    </row>
    <row r="5" spans="1:5" ht="12.75">
      <c r="A5" t="s">
        <v>447</v>
      </c>
      <c r="B5">
        <v>992</v>
      </c>
      <c r="C5">
        <v>789</v>
      </c>
      <c r="D5">
        <v>5</v>
      </c>
      <c r="E5">
        <v>4</v>
      </c>
    </row>
    <row r="6" spans="1:5" ht="12.75">
      <c r="A6" t="s">
        <v>342</v>
      </c>
      <c r="B6">
        <v>935</v>
      </c>
      <c r="C6">
        <v>679</v>
      </c>
      <c r="D6">
        <v>10</v>
      </c>
      <c r="E6">
        <v>8</v>
      </c>
    </row>
    <row r="7" spans="1:5" ht="12.75">
      <c r="A7" t="s">
        <v>450</v>
      </c>
      <c r="B7">
        <v>2563</v>
      </c>
      <c r="C7">
        <v>1784</v>
      </c>
      <c r="D7">
        <v>7</v>
      </c>
      <c r="E7">
        <v>5</v>
      </c>
    </row>
    <row r="8" spans="1:5" ht="12.75">
      <c r="A8" t="s">
        <v>454</v>
      </c>
      <c r="B8">
        <v>2432</v>
      </c>
      <c r="C8">
        <v>1980</v>
      </c>
      <c r="D8">
        <v>5</v>
      </c>
      <c r="E8">
        <v>4</v>
      </c>
    </row>
    <row r="9" spans="1:3" ht="12.75">
      <c r="A9" t="s">
        <v>457</v>
      </c>
      <c r="B9">
        <v>286</v>
      </c>
      <c r="C9">
        <v>201</v>
      </c>
    </row>
    <row r="10" spans="1:5" ht="12.75">
      <c r="A10" t="s">
        <v>461</v>
      </c>
      <c r="B10">
        <v>2430</v>
      </c>
      <c r="C10">
        <v>1929</v>
      </c>
      <c r="D10">
        <v>5</v>
      </c>
      <c r="E10">
        <v>5</v>
      </c>
    </row>
    <row r="11" spans="1:5" ht="12.75">
      <c r="A11" t="s">
        <v>467</v>
      </c>
      <c r="B11">
        <v>153</v>
      </c>
      <c r="C11">
        <v>120</v>
      </c>
      <c r="D11">
        <v>1</v>
      </c>
      <c r="E11">
        <v>1</v>
      </c>
    </row>
    <row r="12" spans="1:5" ht="12.75">
      <c r="A12" t="s">
        <v>473</v>
      </c>
      <c r="B12">
        <v>1188</v>
      </c>
      <c r="C12">
        <v>1065</v>
      </c>
      <c r="D12">
        <v>15</v>
      </c>
      <c r="E12">
        <v>15</v>
      </c>
    </row>
    <row r="13" spans="1:5" ht="12.75">
      <c r="A13" t="s">
        <v>474</v>
      </c>
      <c r="B13">
        <v>539</v>
      </c>
      <c r="C13">
        <v>333</v>
      </c>
      <c r="D13">
        <v>2</v>
      </c>
      <c r="E13">
        <v>2</v>
      </c>
    </row>
    <row r="14" spans="1:5" ht="12.75">
      <c r="A14" t="s">
        <v>476</v>
      </c>
      <c r="B14">
        <v>3482</v>
      </c>
      <c r="C14">
        <v>2473</v>
      </c>
      <c r="D14">
        <v>5466</v>
      </c>
      <c r="E14">
        <v>2380</v>
      </c>
    </row>
    <row r="15" spans="1:5" ht="12.75">
      <c r="A15" t="s">
        <v>478</v>
      </c>
      <c r="B15">
        <v>1136</v>
      </c>
      <c r="C15">
        <v>850</v>
      </c>
      <c r="D15">
        <v>4</v>
      </c>
      <c r="E15">
        <v>3</v>
      </c>
    </row>
    <row r="16" spans="1:3" ht="12.75">
      <c r="A16" t="s">
        <v>480</v>
      </c>
      <c r="B16">
        <v>340</v>
      </c>
      <c r="C16">
        <v>265</v>
      </c>
    </row>
    <row r="17" spans="1:5" ht="12.75">
      <c r="A17" t="s">
        <v>491</v>
      </c>
      <c r="B17">
        <v>184</v>
      </c>
      <c r="C17">
        <v>122</v>
      </c>
      <c r="D17">
        <v>1</v>
      </c>
      <c r="E17">
        <v>1</v>
      </c>
    </row>
    <row r="18" spans="1:3" ht="12.75">
      <c r="A18" t="s">
        <v>495</v>
      </c>
      <c r="B18">
        <v>100</v>
      </c>
      <c r="C18">
        <v>88</v>
      </c>
    </row>
    <row r="19" spans="1:5" ht="12.75">
      <c r="A19" t="s">
        <v>497</v>
      </c>
      <c r="B19">
        <v>214</v>
      </c>
      <c r="C19">
        <v>126</v>
      </c>
      <c r="D19">
        <v>1</v>
      </c>
      <c r="E19">
        <v>1</v>
      </c>
    </row>
    <row r="20" spans="1:5" ht="12.75">
      <c r="A20" t="s">
        <v>343</v>
      </c>
      <c r="B20">
        <v>4797</v>
      </c>
      <c r="C20">
        <v>2879</v>
      </c>
      <c r="D20">
        <v>11</v>
      </c>
      <c r="E20">
        <v>9</v>
      </c>
    </row>
    <row r="21" spans="1:5" ht="12.75">
      <c r="A21" t="s">
        <v>451</v>
      </c>
      <c r="B21">
        <v>1577</v>
      </c>
      <c r="C21">
        <v>1126</v>
      </c>
      <c r="D21">
        <v>20</v>
      </c>
      <c r="E21">
        <v>18</v>
      </c>
    </row>
    <row r="22" spans="1:3" ht="12.75">
      <c r="A22" t="s">
        <v>460</v>
      </c>
      <c r="B22">
        <v>623</v>
      </c>
      <c r="C22">
        <v>384</v>
      </c>
    </row>
    <row r="23" spans="1:5" ht="12.75">
      <c r="A23" t="s">
        <v>462</v>
      </c>
      <c r="B23">
        <v>755</v>
      </c>
      <c r="C23">
        <v>624</v>
      </c>
      <c r="D23">
        <v>26</v>
      </c>
      <c r="E23">
        <v>13</v>
      </c>
    </row>
    <row r="24" spans="1:5" ht="12.75">
      <c r="A24" t="s">
        <v>466</v>
      </c>
      <c r="B24">
        <v>1327</v>
      </c>
      <c r="C24">
        <v>1018</v>
      </c>
      <c r="D24">
        <v>2</v>
      </c>
      <c r="E24">
        <v>2</v>
      </c>
    </row>
    <row r="25" spans="1:5" ht="12.75">
      <c r="A25" t="s">
        <v>470</v>
      </c>
      <c r="B25">
        <v>1357</v>
      </c>
      <c r="C25">
        <v>977</v>
      </c>
      <c r="D25">
        <v>7</v>
      </c>
      <c r="E25">
        <v>7</v>
      </c>
    </row>
    <row r="26" spans="1:5" ht="12.75">
      <c r="A26" t="s">
        <v>471</v>
      </c>
      <c r="B26">
        <v>1434</v>
      </c>
      <c r="C26">
        <v>670</v>
      </c>
      <c r="D26">
        <v>2</v>
      </c>
      <c r="E26">
        <v>2</v>
      </c>
    </row>
    <row r="27" spans="1:5" ht="12.75">
      <c r="A27" t="s">
        <v>482</v>
      </c>
      <c r="B27">
        <v>1909</v>
      </c>
      <c r="C27">
        <v>1039</v>
      </c>
      <c r="D27">
        <v>7</v>
      </c>
      <c r="E27">
        <v>3</v>
      </c>
    </row>
    <row r="28" spans="1:5" ht="12.75">
      <c r="A28" t="s">
        <v>485</v>
      </c>
      <c r="B28">
        <v>576</v>
      </c>
      <c r="C28">
        <v>443</v>
      </c>
      <c r="D28">
        <v>2</v>
      </c>
      <c r="E28">
        <v>2</v>
      </c>
    </row>
    <row r="29" spans="1:5" ht="12.75">
      <c r="A29" t="s">
        <v>490</v>
      </c>
      <c r="B29">
        <v>4049</v>
      </c>
      <c r="C29">
        <v>2383</v>
      </c>
      <c r="D29">
        <v>2</v>
      </c>
      <c r="E29">
        <v>2</v>
      </c>
    </row>
    <row r="30" spans="1:3" ht="12.75">
      <c r="A30" t="s">
        <v>493</v>
      </c>
      <c r="B30">
        <v>48217</v>
      </c>
      <c r="C30">
        <v>22</v>
      </c>
    </row>
    <row r="31" spans="1:5" ht="12.75">
      <c r="A31" t="s">
        <v>498</v>
      </c>
      <c r="B31">
        <v>3727</v>
      </c>
      <c r="C31">
        <v>2777</v>
      </c>
      <c r="D31">
        <v>118</v>
      </c>
      <c r="E31">
        <v>88</v>
      </c>
    </row>
    <row r="32" spans="1:5" ht="12.75">
      <c r="A32" t="s">
        <v>449</v>
      </c>
      <c r="B32">
        <v>2952</v>
      </c>
      <c r="C32">
        <v>2824</v>
      </c>
      <c r="D32">
        <v>2</v>
      </c>
      <c r="E32">
        <v>2</v>
      </c>
    </row>
    <row r="33" spans="1:3" ht="12.75">
      <c r="A33" t="s">
        <v>453</v>
      </c>
      <c r="B33">
        <v>651</v>
      </c>
      <c r="C33">
        <v>515</v>
      </c>
    </row>
    <row r="34" spans="1:3" ht="12.75">
      <c r="A34" t="s">
        <v>455</v>
      </c>
      <c r="B34">
        <v>99</v>
      </c>
      <c r="C34">
        <v>72</v>
      </c>
    </row>
    <row r="35" spans="1:5" ht="12.75">
      <c r="A35" t="s">
        <v>459</v>
      </c>
      <c r="B35">
        <v>5365</v>
      </c>
      <c r="C35">
        <v>4342</v>
      </c>
      <c r="D35">
        <v>22</v>
      </c>
      <c r="E35">
        <v>14</v>
      </c>
    </row>
    <row r="36" spans="1:5" ht="12.75">
      <c r="A36" t="s">
        <v>463</v>
      </c>
      <c r="B36">
        <v>665</v>
      </c>
      <c r="C36">
        <v>308</v>
      </c>
      <c r="D36">
        <v>2</v>
      </c>
      <c r="E36">
        <v>1</v>
      </c>
    </row>
    <row r="37" spans="1:5" ht="12.75">
      <c r="A37" t="s">
        <v>464</v>
      </c>
      <c r="B37">
        <v>1578</v>
      </c>
      <c r="C37">
        <v>1051</v>
      </c>
      <c r="D37">
        <v>1</v>
      </c>
      <c r="E37">
        <v>1</v>
      </c>
    </row>
    <row r="38" spans="1:5" ht="12.75">
      <c r="A38" t="s">
        <v>469</v>
      </c>
      <c r="B38">
        <v>681</v>
      </c>
      <c r="C38">
        <v>270</v>
      </c>
      <c r="D38">
        <v>517</v>
      </c>
      <c r="E38">
        <v>274</v>
      </c>
    </row>
    <row r="39" spans="1:5" ht="12.75">
      <c r="A39" t="s">
        <v>345</v>
      </c>
      <c r="B39">
        <v>858</v>
      </c>
      <c r="C39">
        <v>676</v>
      </c>
      <c r="D39">
        <v>2</v>
      </c>
      <c r="E39">
        <v>2</v>
      </c>
    </row>
    <row r="40" spans="1:5" ht="12.75">
      <c r="A40" t="s">
        <v>472</v>
      </c>
      <c r="B40">
        <v>1866</v>
      </c>
      <c r="C40">
        <v>1343</v>
      </c>
      <c r="D40">
        <v>4</v>
      </c>
      <c r="E40">
        <v>4</v>
      </c>
    </row>
    <row r="41" spans="1:3" ht="12.75">
      <c r="A41" t="s">
        <v>487</v>
      </c>
      <c r="B41">
        <v>153</v>
      </c>
      <c r="C41">
        <v>45</v>
      </c>
    </row>
    <row r="42" spans="1:5" ht="12.75">
      <c r="A42" t="s">
        <v>488</v>
      </c>
      <c r="B42">
        <v>1635</v>
      </c>
      <c r="C42">
        <v>1173</v>
      </c>
      <c r="D42">
        <v>4</v>
      </c>
      <c r="E42">
        <v>4</v>
      </c>
    </row>
    <row r="43" spans="1:5" ht="12.75">
      <c r="A43" t="s">
        <v>489</v>
      </c>
      <c r="B43">
        <v>442</v>
      </c>
      <c r="C43">
        <v>237</v>
      </c>
      <c r="D43">
        <v>3752</v>
      </c>
      <c r="E43">
        <v>2056</v>
      </c>
    </row>
    <row r="44" spans="1:5" ht="12.75">
      <c r="A44" t="s">
        <v>492</v>
      </c>
      <c r="B44">
        <v>4219</v>
      </c>
      <c r="C44">
        <v>3077</v>
      </c>
      <c r="D44">
        <v>5</v>
      </c>
      <c r="E44">
        <v>3</v>
      </c>
    </row>
    <row r="45" spans="1:5" ht="12.75">
      <c r="A45" t="s">
        <v>496</v>
      </c>
      <c r="B45">
        <v>544</v>
      </c>
      <c r="C45">
        <v>410</v>
      </c>
      <c r="D45">
        <v>1</v>
      </c>
      <c r="E45">
        <v>1</v>
      </c>
    </row>
    <row r="46" spans="1:5" ht="12.75">
      <c r="A46" t="s">
        <v>442</v>
      </c>
      <c r="B46">
        <v>521</v>
      </c>
      <c r="C46">
        <v>343</v>
      </c>
      <c r="D46">
        <v>1</v>
      </c>
      <c r="E46">
        <v>1</v>
      </c>
    </row>
    <row r="47" spans="1:3" ht="12.75">
      <c r="A47" t="s">
        <v>444</v>
      </c>
      <c r="B47">
        <v>313</v>
      </c>
      <c r="C47">
        <v>241</v>
      </c>
    </row>
    <row r="48" spans="1:3" ht="12.75">
      <c r="A48" t="s">
        <v>446</v>
      </c>
      <c r="B48">
        <v>346</v>
      </c>
      <c r="C48">
        <v>205</v>
      </c>
    </row>
    <row r="49" spans="1:5" ht="12.75">
      <c r="A49" t="s">
        <v>452</v>
      </c>
      <c r="B49">
        <v>1133</v>
      </c>
      <c r="C49">
        <v>638</v>
      </c>
      <c r="D49">
        <v>2</v>
      </c>
      <c r="E49">
        <v>1</v>
      </c>
    </row>
    <row r="50" spans="1:3" ht="12.75">
      <c r="A50" t="s">
        <v>448</v>
      </c>
      <c r="B50">
        <v>287</v>
      </c>
      <c r="C50">
        <v>154</v>
      </c>
    </row>
    <row r="51" spans="1:3" ht="12.75">
      <c r="A51" t="s">
        <v>456</v>
      </c>
      <c r="B51">
        <v>285</v>
      </c>
      <c r="C51">
        <v>109</v>
      </c>
    </row>
    <row r="52" spans="1:3" ht="12.75">
      <c r="A52" t="s">
        <v>458</v>
      </c>
      <c r="B52">
        <v>839</v>
      </c>
      <c r="C52">
        <v>732</v>
      </c>
    </row>
    <row r="53" spans="1:5" ht="12.75">
      <c r="A53" t="s">
        <v>465</v>
      </c>
      <c r="B53">
        <v>2378</v>
      </c>
      <c r="C53">
        <v>1773</v>
      </c>
      <c r="D53">
        <v>1</v>
      </c>
      <c r="E53">
        <v>1</v>
      </c>
    </row>
    <row r="54" spans="1:3" ht="12.75">
      <c r="A54" t="s">
        <v>468</v>
      </c>
      <c r="B54">
        <v>1363</v>
      </c>
      <c r="C54">
        <v>626</v>
      </c>
    </row>
    <row r="55" spans="1:5" ht="12.75">
      <c r="A55" t="s">
        <v>475</v>
      </c>
      <c r="B55">
        <v>4387</v>
      </c>
      <c r="C55">
        <v>3804</v>
      </c>
      <c r="D55">
        <v>1</v>
      </c>
      <c r="E55">
        <v>1</v>
      </c>
    </row>
    <row r="56" spans="1:5" ht="12.75">
      <c r="A56" t="s">
        <v>477</v>
      </c>
      <c r="B56">
        <v>1840</v>
      </c>
      <c r="C56">
        <v>1250</v>
      </c>
      <c r="D56">
        <v>1</v>
      </c>
      <c r="E56">
        <v>1</v>
      </c>
    </row>
    <row r="57" spans="1:4" ht="12.75">
      <c r="A57" t="s">
        <v>479</v>
      </c>
      <c r="B57">
        <v>1054</v>
      </c>
      <c r="C57">
        <v>613</v>
      </c>
      <c r="D57">
        <v>1</v>
      </c>
    </row>
    <row r="58" spans="1:5" ht="12.75">
      <c r="A58" t="s">
        <v>481</v>
      </c>
      <c r="B58">
        <v>824</v>
      </c>
      <c r="C58">
        <v>613</v>
      </c>
      <c r="D58">
        <v>2</v>
      </c>
      <c r="E58">
        <v>2</v>
      </c>
    </row>
    <row r="59" spans="1:4" ht="12.75">
      <c r="A59" t="s">
        <v>483</v>
      </c>
      <c r="B59">
        <v>1687</v>
      </c>
      <c r="C59">
        <v>1307</v>
      </c>
      <c r="D59">
        <v>1</v>
      </c>
    </row>
    <row r="60" spans="1:5" ht="12.75">
      <c r="A60" t="s">
        <v>484</v>
      </c>
      <c r="B60">
        <v>1820</v>
      </c>
      <c r="C60">
        <v>1054</v>
      </c>
      <c r="D60">
        <v>7</v>
      </c>
      <c r="E60">
        <v>5</v>
      </c>
    </row>
    <row r="61" spans="1:5" ht="12.75">
      <c r="A61" t="s">
        <v>486</v>
      </c>
      <c r="B61">
        <v>2999</v>
      </c>
      <c r="C61">
        <v>2197</v>
      </c>
      <c r="D61">
        <v>2</v>
      </c>
      <c r="E61">
        <v>2</v>
      </c>
    </row>
    <row r="62" spans="1:3" ht="12.75">
      <c r="A62" t="s">
        <v>494</v>
      </c>
      <c r="B62">
        <v>91</v>
      </c>
      <c r="C62">
        <v>83</v>
      </c>
    </row>
    <row r="63" ht="12.75">
      <c r="A63" t="s">
        <v>553</v>
      </c>
    </row>
    <row r="64" spans="1:3" ht="12.75">
      <c r="A64" t="s">
        <v>443</v>
      </c>
      <c r="B64">
        <v>39</v>
      </c>
      <c r="C64">
        <v>13</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A1" sqref="A1:K1"/>
    </sheetView>
  </sheetViews>
  <sheetFormatPr defaultColWidth="9.140625" defaultRowHeight="12.75"/>
  <cols>
    <col min="3" max="3" width="17.00390625" style="0" customWidth="1"/>
  </cols>
  <sheetData>
    <row r="1" spans="1:3" ht="12.75">
      <c r="A1" s="446" t="s">
        <v>581</v>
      </c>
      <c r="B1" s="446"/>
      <c r="C1" s="352" t="s">
        <v>580</v>
      </c>
    </row>
    <row r="2" spans="1:3" ht="12.75">
      <c r="A2" t="s">
        <v>177</v>
      </c>
      <c r="B2" s="347">
        <f>SUM(B3:B4)</f>
        <v>130</v>
      </c>
      <c r="C2" s="347">
        <f>SUM(C3:C4)</f>
        <v>96</v>
      </c>
    </row>
    <row r="3" spans="1:3" ht="12.75">
      <c r="A3" t="s">
        <v>494</v>
      </c>
      <c r="B3" s="354">
        <f>IF(ISNA(VLOOKUP(A3,Other_Data!A2:E65,2,FALSE)),"0",(VLOOKUP(A3,Other_Data!A2:E65,2,FALSE)))</f>
        <v>91</v>
      </c>
      <c r="C3" s="354">
        <f>IF(ISNA(VLOOKUP(A3,Other_Data!A2:E65,3,FALSE)),"0",(VLOOKUP(A3,Other_Data!A2:E65,3,FALSE)))</f>
        <v>83</v>
      </c>
    </row>
    <row r="4" spans="1:3" ht="12.75">
      <c r="A4" t="s">
        <v>443</v>
      </c>
      <c r="B4" s="354">
        <f>IF(ISNA(VLOOKUP(A4,Other_Data!A3:E66,2,FALSE)),"0",(VLOOKUP(A4,Other_Data!A3:E66,2,FALSE)))</f>
        <v>39</v>
      </c>
      <c r="C4" s="354">
        <f>IF(ISNA(VLOOKUP(A4,Other_Data!A2:E65,3,FALSE)),"0",(VLOOKUP(A4,Other_Data!A2:E65,3,FALSE)))</f>
        <v>13</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A1" sqref="A1:K1"/>
    </sheetView>
  </sheetViews>
  <sheetFormatPr defaultColWidth="9.140625" defaultRowHeight="12.75"/>
  <cols>
    <col min="1" max="1" width="14.28125" style="0" bestFit="1" customWidth="1"/>
    <col min="2" max="2" width="13.421875" style="0" bestFit="1" customWidth="1"/>
    <col min="3" max="3" width="11.57421875" style="0" bestFit="1" customWidth="1"/>
  </cols>
  <sheetData>
    <row r="1" spans="1:5" ht="12.75">
      <c r="A1" s="446" t="s">
        <v>586</v>
      </c>
      <c r="B1" s="446"/>
      <c r="C1" s="446"/>
      <c r="D1" s="446"/>
      <c r="E1" s="446"/>
    </row>
    <row r="2" spans="1:3" ht="12.75">
      <c r="A2" s="299" t="s">
        <v>440</v>
      </c>
      <c r="B2" s="299" t="s">
        <v>587</v>
      </c>
      <c r="C2" s="299" t="s">
        <v>588</v>
      </c>
    </row>
    <row r="3" ht="12.75">
      <c r="A3" t="s">
        <v>71</v>
      </c>
    </row>
    <row r="4" spans="1:2" ht="12.75">
      <c r="A4" t="s">
        <v>445</v>
      </c>
      <c r="B4">
        <v>2</v>
      </c>
    </row>
    <row r="5" spans="1:2" ht="12.75">
      <c r="A5" t="s">
        <v>447</v>
      </c>
      <c r="B5">
        <v>1</v>
      </c>
    </row>
    <row r="6" spans="1:2" ht="12.75">
      <c r="A6" t="s">
        <v>342</v>
      </c>
      <c r="B6">
        <v>1</v>
      </c>
    </row>
    <row r="7" spans="1:3" ht="12.75">
      <c r="A7" t="s">
        <v>450</v>
      </c>
      <c r="B7">
        <v>5</v>
      </c>
      <c r="C7">
        <v>3</v>
      </c>
    </row>
    <row r="8" spans="1:3" ht="12.75">
      <c r="A8" t="s">
        <v>454</v>
      </c>
      <c r="B8">
        <v>4</v>
      </c>
      <c r="C8">
        <v>2</v>
      </c>
    </row>
    <row r="9" ht="12.75">
      <c r="A9" t="s">
        <v>457</v>
      </c>
    </row>
    <row r="10" spans="1:3" ht="12.75">
      <c r="A10" t="s">
        <v>461</v>
      </c>
      <c r="B10">
        <v>5</v>
      </c>
      <c r="C10">
        <v>2</v>
      </c>
    </row>
    <row r="11" spans="1:3" ht="12.75">
      <c r="A11" t="s">
        <v>467</v>
      </c>
      <c r="B11">
        <v>1</v>
      </c>
      <c r="C11">
        <v>1</v>
      </c>
    </row>
    <row r="12" spans="1:2" ht="12.75">
      <c r="A12" t="s">
        <v>473</v>
      </c>
      <c r="B12">
        <v>1</v>
      </c>
    </row>
    <row r="13" spans="1:2" ht="12.75">
      <c r="A13" t="s">
        <v>474</v>
      </c>
      <c r="B13">
        <v>1</v>
      </c>
    </row>
    <row r="14" spans="1:3" ht="12.75">
      <c r="A14" t="s">
        <v>476</v>
      </c>
      <c r="B14">
        <v>16584</v>
      </c>
      <c r="C14">
        <v>7038</v>
      </c>
    </row>
    <row r="15" ht="12.75">
      <c r="A15" t="s">
        <v>478</v>
      </c>
    </row>
    <row r="16" ht="12.75">
      <c r="A16" t="s">
        <v>480</v>
      </c>
    </row>
    <row r="17" spans="1:3" ht="12.75">
      <c r="A17" t="s">
        <v>491</v>
      </c>
      <c r="B17">
        <v>1</v>
      </c>
      <c r="C17">
        <v>1</v>
      </c>
    </row>
    <row r="18" ht="12.75">
      <c r="A18" t="s">
        <v>495</v>
      </c>
    </row>
    <row r="19" ht="12.75">
      <c r="A19" t="s">
        <v>497</v>
      </c>
    </row>
    <row r="20" spans="1:3" ht="12.75">
      <c r="A20" t="s">
        <v>343</v>
      </c>
      <c r="B20">
        <v>2</v>
      </c>
      <c r="C20">
        <v>2</v>
      </c>
    </row>
    <row r="21" spans="1:3" ht="12.75">
      <c r="A21" t="s">
        <v>451</v>
      </c>
      <c r="C21">
        <v>1</v>
      </c>
    </row>
    <row r="22" ht="12.75">
      <c r="A22" t="s">
        <v>460</v>
      </c>
    </row>
    <row r="23" spans="1:2" ht="12.75">
      <c r="A23" t="s">
        <v>462</v>
      </c>
      <c r="B23">
        <v>21</v>
      </c>
    </row>
    <row r="24" spans="1:3" ht="12.75">
      <c r="A24" t="s">
        <v>466</v>
      </c>
      <c r="B24">
        <v>6</v>
      </c>
      <c r="C24">
        <v>8</v>
      </c>
    </row>
    <row r="25" ht="12.75">
      <c r="A25" t="s">
        <v>470</v>
      </c>
    </row>
    <row r="26" ht="12.75">
      <c r="A26" t="s">
        <v>471</v>
      </c>
    </row>
    <row r="27" spans="1:3" ht="12.75">
      <c r="A27" t="s">
        <v>482</v>
      </c>
      <c r="B27">
        <v>3</v>
      </c>
      <c r="C27">
        <v>1</v>
      </c>
    </row>
    <row r="28" ht="12.75">
      <c r="A28" t="s">
        <v>485</v>
      </c>
    </row>
    <row r="29" spans="1:3" ht="12.75">
      <c r="A29" t="s">
        <v>490</v>
      </c>
      <c r="B29">
        <v>3</v>
      </c>
      <c r="C29">
        <v>2</v>
      </c>
    </row>
    <row r="30" ht="12.75">
      <c r="A30" t="s">
        <v>493</v>
      </c>
    </row>
    <row r="31" ht="12.75">
      <c r="A31" t="s">
        <v>498</v>
      </c>
    </row>
    <row r="32" spans="1:3" ht="12.75">
      <c r="A32" t="s">
        <v>449</v>
      </c>
      <c r="B32">
        <v>13</v>
      </c>
      <c r="C32">
        <v>3</v>
      </c>
    </row>
    <row r="33" ht="12.75">
      <c r="A33" t="s">
        <v>453</v>
      </c>
    </row>
    <row r="34" ht="12.75">
      <c r="A34" t="s">
        <v>455</v>
      </c>
    </row>
    <row r="35" spans="1:3" ht="12.75">
      <c r="A35" t="s">
        <v>459</v>
      </c>
      <c r="B35">
        <v>3</v>
      </c>
      <c r="C35">
        <v>1</v>
      </c>
    </row>
    <row r="36" ht="12.75">
      <c r="A36" t="s">
        <v>463</v>
      </c>
    </row>
    <row r="37" spans="1:3" ht="12.75">
      <c r="A37" t="s">
        <v>464</v>
      </c>
      <c r="C37">
        <v>1</v>
      </c>
    </row>
    <row r="38" spans="1:3" ht="12.75">
      <c r="A38" t="s">
        <v>469</v>
      </c>
      <c r="B38">
        <v>10816</v>
      </c>
      <c r="C38">
        <v>1585</v>
      </c>
    </row>
    <row r="39" spans="1:3" ht="12.75">
      <c r="A39" t="s">
        <v>345</v>
      </c>
      <c r="B39">
        <v>6</v>
      </c>
      <c r="C39">
        <v>2</v>
      </c>
    </row>
    <row r="40" spans="1:3" ht="12.75">
      <c r="A40" t="s">
        <v>472</v>
      </c>
      <c r="B40">
        <v>4</v>
      </c>
      <c r="C40">
        <v>5</v>
      </c>
    </row>
    <row r="41" ht="12.75">
      <c r="A41" t="s">
        <v>487</v>
      </c>
    </row>
    <row r="42" spans="1:3" ht="12.75">
      <c r="A42" t="s">
        <v>488</v>
      </c>
      <c r="B42">
        <v>3</v>
      </c>
      <c r="C42">
        <v>1</v>
      </c>
    </row>
    <row r="43" spans="1:3" ht="12.75">
      <c r="A43" t="s">
        <v>489</v>
      </c>
      <c r="B43">
        <v>14062</v>
      </c>
      <c r="C43">
        <v>15328</v>
      </c>
    </row>
    <row r="44" spans="1:3" ht="12.75">
      <c r="A44" t="s">
        <v>492</v>
      </c>
      <c r="B44">
        <v>117</v>
      </c>
      <c r="C44">
        <v>31</v>
      </c>
    </row>
    <row r="45" ht="12.75">
      <c r="A45" t="s">
        <v>496</v>
      </c>
    </row>
    <row r="46" spans="1:2" ht="12.75">
      <c r="A46" t="s">
        <v>442</v>
      </c>
      <c r="B46">
        <v>1</v>
      </c>
    </row>
    <row r="47" ht="12.75">
      <c r="A47" t="s">
        <v>444</v>
      </c>
    </row>
    <row r="48" ht="12.75">
      <c r="A48" t="s">
        <v>446</v>
      </c>
    </row>
    <row r="49" spans="1:3" ht="12.75">
      <c r="A49" t="s">
        <v>452</v>
      </c>
      <c r="B49">
        <v>3</v>
      </c>
      <c r="C49">
        <v>2</v>
      </c>
    </row>
    <row r="50" spans="1:3" ht="12.75">
      <c r="A50" t="s">
        <v>448</v>
      </c>
      <c r="B50">
        <v>4</v>
      </c>
      <c r="C50">
        <v>1</v>
      </c>
    </row>
    <row r="51" ht="12.75">
      <c r="A51" t="s">
        <v>456</v>
      </c>
    </row>
    <row r="52" spans="1:2" ht="12.75">
      <c r="A52" t="s">
        <v>458</v>
      </c>
      <c r="B52">
        <v>1</v>
      </c>
    </row>
    <row r="53" spans="1:3" ht="12.75">
      <c r="A53" t="s">
        <v>465</v>
      </c>
      <c r="C53">
        <v>1</v>
      </c>
    </row>
    <row r="54" spans="1:2" ht="12.75">
      <c r="A54" t="s">
        <v>468</v>
      </c>
      <c r="B54">
        <v>318</v>
      </c>
    </row>
    <row r="55" spans="1:2" ht="12.75">
      <c r="A55" t="s">
        <v>475</v>
      </c>
      <c r="B55">
        <v>8</v>
      </c>
    </row>
    <row r="56" ht="12.75">
      <c r="A56" t="s">
        <v>477</v>
      </c>
    </row>
    <row r="57" spans="1:3" ht="12.75">
      <c r="A57" t="s">
        <v>479</v>
      </c>
      <c r="B57">
        <v>2</v>
      </c>
      <c r="C57">
        <v>3</v>
      </c>
    </row>
    <row r="58" ht="12.75">
      <c r="A58" t="s">
        <v>481</v>
      </c>
    </row>
    <row r="59" ht="12.75">
      <c r="A59" t="s">
        <v>483</v>
      </c>
    </row>
    <row r="60" spans="1:2" ht="12.75">
      <c r="A60" t="s">
        <v>484</v>
      </c>
      <c r="B60">
        <v>1</v>
      </c>
    </row>
    <row r="61" spans="1:3" ht="12.75">
      <c r="A61" t="s">
        <v>486</v>
      </c>
      <c r="B61">
        <v>418</v>
      </c>
      <c r="C61">
        <v>11</v>
      </c>
    </row>
    <row r="62" ht="12.75">
      <c r="A62" t="s">
        <v>494</v>
      </c>
    </row>
    <row r="63" ht="12.75">
      <c r="A63" t="s">
        <v>553</v>
      </c>
    </row>
    <row r="64" spans="1:2" ht="12.75">
      <c r="A64" t="s">
        <v>443</v>
      </c>
      <c r="B64">
        <v>1</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A1" sqref="A1:K1"/>
    </sheetView>
  </sheetViews>
  <sheetFormatPr defaultColWidth="9.140625" defaultRowHeight="12.75"/>
  <sheetData>
    <row r="1" spans="1:2" ht="12.75">
      <c r="A1" s="446" t="s">
        <v>591</v>
      </c>
      <c r="B1" s="446"/>
    </row>
    <row r="2" spans="1:2" ht="12.75">
      <c r="A2" t="s">
        <v>177</v>
      </c>
      <c r="B2" s="347">
        <f>SUM(B3:B4)</f>
        <v>1</v>
      </c>
    </row>
    <row r="3" spans="1:2" ht="12.75">
      <c r="A3" t="s">
        <v>494</v>
      </c>
      <c r="B3" s="354">
        <f>IF(ISNA(VLOOKUP(A3,Burial_Data!A2:C67,2,FALSE)),"0",(VLOOKUP(A3,Burial_Data!A2:C67,2,FALSE)))</f>
        <v>0</v>
      </c>
    </row>
    <row r="4" spans="1:2" ht="12.75">
      <c r="A4" t="s">
        <v>443</v>
      </c>
      <c r="B4" s="354">
        <f>IF(ISNA(VLOOKUP(A4,Burial_Data!A2:C68,2,FALSE)),"0",(VLOOKUP(A4,Burial_Data!A2:C68,2,FALSE)))</f>
        <v>1</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0"/>
  <sheetViews>
    <sheetView workbookViewId="0" topLeftCell="A1">
      <selection activeCell="A1" sqref="A1:K1"/>
    </sheetView>
  </sheetViews>
  <sheetFormatPr defaultColWidth="9.140625" defaultRowHeight="12.75"/>
  <cols>
    <col min="1" max="1" width="13.8515625" style="0" customWidth="1"/>
    <col min="2" max="2" width="7.8515625" style="0" customWidth="1"/>
    <col min="3" max="3" width="14.8515625" style="0" bestFit="1" customWidth="1"/>
    <col min="4" max="4" width="16.140625" style="0" bestFit="1" customWidth="1"/>
  </cols>
  <sheetData>
    <row r="1" spans="1:5" ht="12.75">
      <c r="A1" s="446" t="s">
        <v>589</v>
      </c>
      <c r="B1" s="446"/>
      <c r="C1" s="446"/>
      <c r="D1" s="446"/>
      <c r="E1" s="446"/>
    </row>
    <row r="2" spans="1:4" ht="12.75">
      <c r="A2" s="299" t="s">
        <v>440</v>
      </c>
      <c r="B2" s="299" t="s">
        <v>590</v>
      </c>
      <c r="C2" s="299" t="s">
        <v>441</v>
      </c>
      <c r="D2" s="299" t="s">
        <v>500</v>
      </c>
    </row>
    <row r="3" spans="1:4" ht="12.75">
      <c r="A3" t="s">
        <v>442</v>
      </c>
      <c r="B3">
        <v>340</v>
      </c>
      <c r="C3">
        <v>1</v>
      </c>
      <c r="D3" t="s">
        <v>29</v>
      </c>
    </row>
    <row r="4" spans="1:4" ht="12.75">
      <c r="A4" t="s">
        <v>443</v>
      </c>
      <c r="B4">
        <v>397</v>
      </c>
      <c r="C4">
        <v>2</v>
      </c>
      <c r="D4" t="s">
        <v>29</v>
      </c>
    </row>
    <row r="5" spans="1:4" ht="12.75">
      <c r="A5" t="s">
        <v>343</v>
      </c>
      <c r="B5">
        <v>316</v>
      </c>
      <c r="C5">
        <v>1</v>
      </c>
      <c r="D5" t="s">
        <v>29</v>
      </c>
    </row>
    <row r="6" spans="1:4" ht="12.75">
      <c r="A6" t="s">
        <v>445</v>
      </c>
      <c r="B6">
        <v>313</v>
      </c>
      <c r="C6">
        <v>2</v>
      </c>
      <c r="D6" t="s">
        <v>29</v>
      </c>
    </row>
    <row r="7" spans="1:4" ht="12.75">
      <c r="A7" t="s">
        <v>447</v>
      </c>
      <c r="B7">
        <v>301</v>
      </c>
      <c r="C7">
        <v>1</v>
      </c>
      <c r="D7" t="s">
        <v>29</v>
      </c>
    </row>
    <row r="8" spans="1:4" ht="12.75">
      <c r="A8" t="s">
        <v>342</v>
      </c>
      <c r="B8">
        <v>307</v>
      </c>
      <c r="C8">
        <v>2</v>
      </c>
      <c r="D8" t="s">
        <v>29</v>
      </c>
    </row>
    <row r="9" spans="1:4" ht="12.75">
      <c r="A9" t="s">
        <v>448</v>
      </c>
      <c r="B9">
        <v>442</v>
      </c>
      <c r="C9">
        <v>4</v>
      </c>
      <c r="D9" t="s">
        <v>29</v>
      </c>
    </row>
    <row r="10" spans="1:4" ht="12.75">
      <c r="A10" t="s">
        <v>449</v>
      </c>
      <c r="B10">
        <v>328</v>
      </c>
      <c r="C10">
        <v>74</v>
      </c>
      <c r="D10" t="s">
        <v>29</v>
      </c>
    </row>
    <row r="11" spans="1:4" ht="12.75">
      <c r="A11" t="s">
        <v>450</v>
      </c>
      <c r="B11">
        <v>325</v>
      </c>
      <c r="C11">
        <v>102</v>
      </c>
      <c r="D11" t="s">
        <v>29</v>
      </c>
    </row>
    <row r="12" spans="1:4" ht="12.75">
      <c r="A12" t="s">
        <v>451</v>
      </c>
      <c r="B12">
        <v>319</v>
      </c>
      <c r="C12">
        <v>3</v>
      </c>
      <c r="D12" t="s">
        <v>29</v>
      </c>
    </row>
    <row r="13" spans="1:4" ht="12.75">
      <c r="A13" t="s">
        <v>452</v>
      </c>
      <c r="B13">
        <v>339</v>
      </c>
      <c r="C13">
        <v>2</v>
      </c>
      <c r="D13" t="s">
        <v>29</v>
      </c>
    </row>
    <row r="14" spans="1:4" ht="12.75">
      <c r="A14" t="s">
        <v>453</v>
      </c>
      <c r="B14">
        <v>333</v>
      </c>
      <c r="C14">
        <v>1</v>
      </c>
      <c r="D14" t="s">
        <v>29</v>
      </c>
    </row>
    <row r="15" spans="1:4" ht="12.75">
      <c r="A15" t="s">
        <v>454</v>
      </c>
      <c r="B15">
        <v>329</v>
      </c>
      <c r="C15">
        <v>31</v>
      </c>
      <c r="D15" t="s">
        <v>29</v>
      </c>
    </row>
    <row r="16" spans="1:4" ht="12.75">
      <c r="A16" t="s">
        <v>457</v>
      </c>
      <c r="B16">
        <v>308</v>
      </c>
      <c r="C16">
        <v>1</v>
      </c>
      <c r="D16" t="s">
        <v>29</v>
      </c>
    </row>
    <row r="17" spans="1:4" ht="12.75">
      <c r="A17" t="s">
        <v>458</v>
      </c>
      <c r="B17">
        <v>459</v>
      </c>
      <c r="C17">
        <v>1</v>
      </c>
      <c r="D17" t="s">
        <v>29</v>
      </c>
    </row>
    <row r="18" spans="1:4" ht="12.75">
      <c r="A18" t="s">
        <v>459</v>
      </c>
      <c r="B18">
        <v>362</v>
      </c>
      <c r="C18">
        <v>5</v>
      </c>
      <c r="D18" t="s">
        <v>29</v>
      </c>
    </row>
    <row r="19" spans="1:4" ht="12.75">
      <c r="A19" t="s">
        <v>460</v>
      </c>
      <c r="B19">
        <v>315</v>
      </c>
      <c r="C19">
        <v>4</v>
      </c>
      <c r="D19" t="s">
        <v>29</v>
      </c>
    </row>
    <row r="20" spans="1:4" ht="12.75">
      <c r="A20" t="s">
        <v>461</v>
      </c>
      <c r="B20">
        <v>326</v>
      </c>
      <c r="C20">
        <v>56</v>
      </c>
      <c r="D20" t="s">
        <v>29</v>
      </c>
    </row>
    <row r="21" spans="1:4" ht="12.75">
      <c r="A21" t="s">
        <v>462</v>
      </c>
      <c r="B21">
        <v>323</v>
      </c>
      <c r="C21">
        <v>21</v>
      </c>
      <c r="D21" t="s">
        <v>29</v>
      </c>
    </row>
    <row r="22" spans="1:4" ht="12.75">
      <c r="A22" t="s">
        <v>463</v>
      </c>
      <c r="B22">
        <v>334</v>
      </c>
      <c r="C22">
        <v>1</v>
      </c>
      <c r="D22" t="s">
        <v>29</v>
      </c>
    </row>
    <row r="23" spans="1:4" ht="12.75">
      <c r="A23" t="s">
        <v>464</v>
      </c>
      <c r="B23">
        <v>350</v>
      </c>
      <c r="C23">
        <v>22</v>
      </c>
      <c r="D23" t="s">
        <v>29</v>
      </c>
    </row>
    <row r="24" spans="1:4" ht="12.75">
      <c r="A24" t="s">
        <v>465</v>
      </c>
      <c r="B24">
        <v>344</v>
      </c>
      <c r="C24">
        <v>4</v>
      </c>
      <c r="D24" t="s">
        <v>29</v>
      </c>
    </row>
    <row r="25" spans="1:4" ht="12.75">
      <c r="A25" t="s">
        <v>466</v>
      </c>
      <c r="B25">
        <v>327</v>
      </c>
      <c r="C25">
        <v>19</v>
      </c>
      <c r="D25" t="s">
        <v>29</v>
      </c>
    </row>
    <row r="26" spans="1:4" ht="12.75">
      <c r="A26" t="s">
        <v>468</v>
      </c>
      <c r="B26">
        <v>358</v>
      </c>
      <c r="C26">
        <v>61</v>
      </c>
      <c r="D26" t="s">
        <v>29</v>
      </c>
    </row>
    <row r="27" spans="1:4" ht="12.75">
      <c r="A27" t="s">
        <v>469</v>
      </c>
      <c r="B27">
        <v>330</v>
      </c>
      <c r="C27">
        <v>1642</v>
      </c>
      <c r="D27" t="s">
        <v>29</v>
      </c>
    </row>
    <row r="28" spans="1:4" ht="12.75">
      <c r="A28" t="s">
        <v>470</v>
      </c>
      <c r="B28">
        <v>322</v>
      </c>
      <c r="C28">
        <v>55</v>
      </c>
      <c r="D28" t="s">
        <v>29</v>
      </c>
    </row>
    <row r="29" spans="1:4" ht="12.75">
      <c r="A29" t="s">
        <v>345</v>
      </c>
      <c r="B29">
        <v>351</v>
      </c>
      <c r="C29">
        <v>8</v>
      </c>
      <c r="D29" t="s">
        <v>29</v>
      </c>
    </row>
    <row r="30" spans="1:4" ht="12.75">
      <c r="A30" t="s">
        <v>471</v>
      </c>
      <c r="B30">
        <v>320</v>
      </c>
      <c r="C30">
        <v>27</v>
      </c>
      <c r="D30" t="s">
        <v>29</v>
      </c>
    </row>
    <row r="31" spans="1:4" ht="12.75">
      <c r="A31" t="s">
        <v>472</v>
      </c>
      <c r="B31">
        <v>321</v>
      </c>
      <c r="C31">
        <v>47</v>
      </c>
      <c r="D31" t="s">
        <v>29</v>
      </c>
    </row>
    <row r="32" spans="1:4" ht="12.75">
      <c r="A32" t="s">
        <v>474</v>
      </c>
      <c r="B32">
        <v>309</v>
      </c>
      <c r="C32">
        <v>1</v>
      </c>
      <c r="D32" t="s">
        <v>29</v>
      </c>
    </row>
    <row r="33" spans="1:4" ht="12.75">
      <c r="A33" t="s">
        <v>475</v>
      </c>
      <c r="B33">
        <v>343</v>
      </c>
      <c r="C33">
        <v>6</v>
      </c>
      <c r="D33" t="s">
        <v>29</v>
      </c>
    </row>
    <row r="34" spans="1:4" ht="12.75">
      <c r="A34" t="s">
        <v>476</v>
      </c>
      <c r="B34">
        <v>310</v>
      </c>
      <c r="C34">
        <v>3953</v>
      </c>
      <c r="D34" t="s">
        <v>29</v>
      </c>
    </row>
    <row r="35" spans="1:4" ht="12.75">
      <c r="A35" t="s">
        <v>477</v>
      </c>
      <c r="B35">
        <v>345</v>
      </c>
      <c r="C35">
        <v>1</v>
      </c>
      <c r="D35" t="s">
        <v>29</v>
      </c>
    </row>
    <row r="36" spans="1:4" ht="12.75">
      <c r="A36" t="s">
        <v>478</v>
      </c>
      <c r="B36">
        <v>311</v>
      </c>
      <c r="C36">
        <v>3</v>
      </c>
      <c r="D36" t="s">
        <v>29</v>
      </c>
    </row>
    <row r="37" spans="1:4" ht="12.75">
      <c r="A37" t="s">
        <v>479</v>
      </c>
      <c r="B37">
        <v>348</v>
      </c>
      <c r="C37">
        <v>11</v>
      </c>
      <c r="D37" t="s">
        <v>29</v>
      </c>
    </row>
    <row r="38" spans="1:4" ht="12.75">
      <c r="A38" t="s">
        <v>480</v>
      </c>
      <c r="B38">
        <v>304</v>
      </c>
      <c r="C38">
        <v>1</v>
      </c>
      <c r="D38" t="s">
        <v>29</v>
      </c>
    </row>
    <row r="39" spans="1:4" ht="12.75">
      <c r="A39" t="s">
        <v>481</v>
      </c>
      <c r="B39">
        <v>354</v>
      </c>
      <c r="C39">
        <v>1</v>
      </c>
      <c r="D39" t="s">
        <v>29</v>
      </c>
    </row>
    <row r="40" spans="1:4" ht="12.75">
      <c r="A40" t="s">
        <v>482</v>
      </c>
      <c r="B40">
        <v>314</v>
      </c>
      <c r="C40">
        <v>7</v>
      </c>
      <c r="D40" t="s">
        <v>29</v>
      </c>
    </row>
    <row r="41" spans="1:4" ht="12.75">
      <c r="A41" t="s">
        <v>483</v>
      </c>
      <c r="B41">
        <v>341</v>
      </c>
      <c r="C41">
        <v>1</v>
      </c>
      <c r="D41" t="s">
        <v>29</v>
      </c>
    </row>
    <row r="42" spans="1:4" ht="12.75">
      <c r="A42" t="s">
        <v>484</v>
      </c>
      <c r="B42">
        <v>377</v>
      </c>
      <c r="C42">
        <v>3</v>
      </c>
      <c r="D42" t="s">
        <v>29</v>
      </c>
    </row>
    <row r="43" spans="1:4" ht="12.75">
      <c r="A43" t="s">
        <v>486</v>
      </c>
      <c r="B43">
        <v>346</v>
      </c>
      <c r="C43">
        <v>857</v>
      </c>
      <c r="D43" t="s">
        <v>29</v>
      </c>
    </row>
    <row r="44" spans="1:4" ht="12.75">
      <c r="A44" t="s">
        <v>487</v>
      </c>
      <c r="B44">
        <v>438</v>
      </c>
      <c r="C44">
        <v>1</v>
      </c>
      <c r="D44" t="s">
        <v>29</v>
      </c>
    </row>
    <row r="45" spans="1:4" ht="12.75">
      <c r="A45" t="s">
        <v>488</v>
      </c>
      <c r="B45">
        <v>331</v>
      </c>
      <c r="C45">
        <v>34</v>
      </c>
      <c r="D45" t="s">
        <v>29</v>
      </c>
    </row>
    <row r="46" spans="1:4" ht="12.75">
      <c r="A46" t="s">
        <v>489</v>
      </c>
      <c r="B46">
        <v>335</v>
      </c>
      <c r="C46">
        <v>3008</v>
      </c>
      <c r="D46" t="s">
        <v>29</v>
      </c>
    </row>
    <row r="47" spans="1:4" ht="12.75">
      <c r="A47" t="s">
        <v>490</v>
      </c>
      <c r="B47">
        <v>317</v>
      </c>
      <c r="C47">
        <v>48</v>
      </c>
      <c r="D47" t="s">
        <v>29</v>
      </c>
    </row>
    <row r="48" spans="1:4" ht="12.75">
      <c r="A48" t="s">
        <v>492</v>
      </c>
      <c r="B48">
        <v>349</v>
      </c>
      <c r="C48">
        <v>342</v>
      </c>
      <c r="D48" t="s">
        <v>29</v>
      </c>
    </row>
    <row r="49" spans="1:4" ht="12.75">
      <c r="A49" t="s">
        <v>496</v>
      </c>
      <c r="B49">
        <v>452</v>
      </c>
      <c r="C49">
        <v>1</v>
      </c>
      <c r="D49" t="s">
        <v>29</v>
      </c>
    </row>
    <row r="50" spans="1:4" ht="12.75">
      <c r="A50" t="s">
        <v>498</v>
      </c>
      <c r="B50">
        <v>318</v>
      </c>
      <c r="C50">
        <v>7</v>
      </c>
      <c r="D50" t="s">
        <v>29</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A1" sqref="A1:K1"/>
    </sheetView>
  </sheetViews>
  <sheetFormatPr defaultColWidth="9.140625" defaultRowHeight="12.75"/>
  <cols>
    <col min="2" max="2" width="11.7109375" style="0" customWidth="1"/>
  </cols>
  <sheetData>
    <row r="1" spans="1:2" ht="12.75">
      <c r="A1" s="446" t="s">
        <v>592</v>
      </c>
      <c r="B1" s="446"/>
    </row>
    <row r="2" spans="1:2" ht="12.75">
      <c r="A2" t="s">
        <v>177</v>
      </c>
      <c r="B2" s="347">
        <f>SUM(B3:B4)</f>
        <v>2</v>
      </c>
    </row>
    <row r="3" spans="1:2" ht="12.75">
      <c r="A3" t="s">
        <v>494</v>
      </c>
      <c r="B3" s="354" t="str">
        <f>IF(ISNA(VLOOKUP(A3,Accrued_Data!$A$2:$D$53,3,FALSE)),"0",(VLOOKUP(A3,Accrued_Data!$A$2:$D$53,3,FALSE)))</f>
        <v>0</v>
      </c>
    </row>
    <row r="4" spans="1:2" ht="12.75">
      <c r="A4" t="s">
        <v>443</v>
      </c>
      <c r="B4" s="354">
        <f>IF(ISNA(VLOOKUP(A4,Accrued_Data!$A$2:$D$53,3,FALSE)),"0",(VLOOKUP(A4,Accrued_Data!$A$2:$D$53,3,FALSE)))</f>
        <v>2</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A1" sqref="A1:K1"/>
    </sheetView>
  </sheetViews>
  <sheetFormatPr defaultColWidth="9.140625" defaultRowHeight="12.75"/>
  <cols>
    <col min="1" max="1" width="15.00390625" style="124" customWidth="1"/>
    <col min="2" max="2" width="9.421875" style="124" customWidth="1"/>
    <col min="3" max="3" width="6.421875" style="124" customWidth="1"/>
    <col min="4" max="4" width="13.421875" style="124" customWidth="1"/>
    <col min="5" max="5" width="8.7109375" style="124" customWidth="1"/>
    <col min="6" max="6" width="8.8515625" style="124" customWidth="1"/>
    <col min="7" max="7" width="8.7109375" style="124" customWidth="1"/>
    <col min="8" max="8" width="31.57421875" style="124" customWidth="1"/>
    <col min="9" max="14" width="5.8515625" style="124" customWidth="1"/>
    <col min="15" max="16384" width="9.140625" style="124" customWidth="1"/>
  </cols>
  <sheetData>
    <row r="1" spans="1:17" ht="25.5" customHeight="1">
      <c r="A1" s="453" t="s">
        <v>334</v>
      </c>
      <c r="B1" s="453"/>
      <c r="C1" s="453"/>
      <c r="D1" s="453"/>
      <c r="E1" s="453"/>
      <c r="F1" s="453"/>
      <c r="P1" s="191"/>
      <c r="Q1" s="191"/>
    </row>
    <row r="2" spans="1:18" ht="26.25" customHeight="1">
      <c r="A2" s="126"/>
      <c r="B2" s="127"/>
      <c r="C2" s="127"/>
      <c r="H2" s="148"/>
      <c r="I2" s="454" t="s">
        <v>244</v>
      </c>
      <c r="J2" s="454"/>
      <c r="K2" s="455"/>
      <c r="L2" s="448" t="s">
        <v>13</v>
      </c>
      <c r="M2" s="449"/>
      <c r="N2" s="450"/>
      <c r="P2" s="191"/>
      <c r="Q2" s="191"/>
      <c r="R2" s="191"/>
    </row>
    <row r="3" spans="2:18" ht="18" customHeight="1" thickBot="1">
      <c r="B3" s="128"/>
      <c r="C3" s="128"/>
      <c r="H3" s="149"/>
      <c r="I3" s="153">
        <v>410</v>
      </c>
      <c r="J3" s="154">
        <v>420</v>
      </c>
      <c r="K3" s="155">
        <v>450</v>
      </c>
      <c r="L3" s="154">
        <v>410</v>
      </c>
      <c r="M3" s="154">
        <v>420</v>
      </c>
      <c r="N3" s="155">
        <v>450</v>
      </c>
      <c r="P3" s="191"/>
      <c r="Q3" s="191"/>
      <c r="R3" s="191"/>
    </row>
    <row r="4" spans="1:18" s="158" customFormat="1" ht="15" customHeight="1">
      <c r="A4" s="451" t="s">
        <v>332</v>
      </c>
      <c r="B4" s="452"/>
      <c r="C4" s="157"/>
      <c r="D4" s="451" t="s">
        <v>1</v>
      </c>
      <c r="E4" s="452"/>
      <c r="H4" s="159" t="s">
        <v>71</v>
      </c>
      <c r="I4" s="160">
        <f>SUM(B6)</f>
        <v>97</v>
      </c>
      <c r="J4" s="160">
        <f>SUM(B7)</f>
        <v>44</v>
      </c>
      <c r="K4" s="161">
        <f>SUM(B8)</f>
        <v>5</v>
      </c>
      <c r="L4" s="160">
        <f>SUM(E6)</f>
        <v>41</v>
      </c>
      <c r="M4" s="160">
        <f>SUM(E7)</f>
        <v>32</v>
      </c>
      <c r="N4" s="161">
        <f>SUM(E8)</f>
        <v>5</v>
      </c>
      <c r="P4" s="192"/>
      <c r="Q4" s="192"/>
      <c r="R4" s="192"/>
    </row>
    <row r="5" spans="1:18" ht="12.75">
      <c r="A5" s="204" t="s">
        <v>26</v>
      </c>
      <c r="B5" s="205"/>
      <c r="C5" s="206"/>
      <c r="D5" s="204" t="s">
        <v>26</v>
      </c>
      <c r="E5" s="203"/>
      <c r="H5" s="149" t="s">
        <v>245</v>
      </c>
      <c r="I5" s="176">
        <v>0</v>
      </c>
      <c r="J5" s="176">
        <v>0</v>
      </c>
      <c r="K5" s="177">
        <v>0</v>
      </c>
      <c r="L5" s="176">
        <v>0</v>
      </c>
      <c r="M5" s="176">
        <v>0</v>
      </c>
      <c r="N5" s="177">
        <v>0</v>
      </c>
      <c r="P5" s="191"/>
      <c r="Q5" s="191"/>
      <c r="R5" s="191"/>
    </row>
    <row r="6" spans="1:18" ht="12.75">
      <c r="A6" s="197" t="s">
        <v>384</v>
      </c>
      <c r="B6" s="196">
        <v>97</v>
      </c>
      <c r="D6" s="197" t="s">
        <v>384</v>
      </c>
      <c r="E6" s="196">
        <v>41</v>
      </c>
      <c r="H6" s="149" t="s">
        <v>246</v>
      </c>
      <c r="I6" s="176">
        <v>0</v>
      </c>
      <c r="J6" s="176">
        <v>0</v>
      </c>
      <c r="K6" s="177">
        <v>0</v>
      </c>
      <c r="L6" s="176">
        <v>0</v>
      </c>
      <c r="M6" s="176">
        <v>0</v>
      </c>
      <c r="N6" s="177">
        <v>0</v>
      </c>
      <c r="P6" s="191"/>
      <c r="Q6" s="191"/>
      <c r="R6" s="191"/>
    </row>
    <row r="7" spans="1:18" ht="12.75">
      <c r="A7" s="202" t="s">
        <v>385</v>
      </c>
      <c r="B7" s="198">
        <v>44</v>
      </c>
      <c r="D7" s="197" t="s">
        <v>385</v>
      </c>
      <c r="E7" s="198">
        <v>32</v>
      </c>
      <c r="H7" s="149" t="s">
        <v>247</v>
      </c>
      <c r="I7" s="176">
        <v>0</v>
      </c>
      <c r="J7" s="176">
        <v>0</v>
      </c>
      <c r="K7" s="177">
        <v>0</v>
      </c>
      <c r="L7" s="176">
        <v>0</v>
      </c>
      <c r="M7" s="176">
        <v>0</v>
      </c>
      <c r="N7" s="177">
        <v>0</v>
      </c>
      <c r="P7" s="191"/>
      <c r="Q7" s="191"/>
      <c r="R7" s="191"/>
    </row>
    <row r="8" spans="1:18" ht="12.75">
      <c r="A8" s="199" t="s">
        <v>386</v>
      </c>
      <c r="B8" s="198">
        <v>5</v>
      </c>
      <c r="D8" s="199" t="s">
        <v>386</v>
      </c>
      <c r="E8" s="198">
        <v>5</v>
      </c>
      <c r="H8" s="149" t="s">
        <v>248</v>
      </c>
      <c r="I8" s="176">
        <v>0</v>
      </c>
      <c r="J8" s="176">
        <v>0</v>
      </c>
      <c r="K8" s="177">
        <v>0</v>
      </c>
      <c r="L8" s="176">
        <v>0</v>
      </c>
      <c r="M8" s="176">
        <v>0</v>
      </c>
      <c r="N8" s="177">
        <v>0</v>
      </c>
      <c r="P8" s="191"/>
      <c r="Q8" s="191"/>
      <c r="R8" s="191"/>
    </row>
    <row r="9" spans="1:14" ht="13.5" thickBot="1">
      <c r="A9" s="200" t="s">
        <v>275</v>
      </c>
      <c r="B9" s="201">
        <f>SUM(B6:B8)</f>
        <v>146</v>
      </c>
      <c r="C9" s="141"/>
      <c r="D9" s="200" t="s">
        <v>275</v>
      </c>
      <c r="E9" s="201">
        <f>SUM(E6:E8)</f>
        <v>78</v>
      </c>
      <c r="H9" s="149" t="s">
        <v>249</v>
      </c>
      <c r="I9" s="176">
        <v>0</v>
      </c>
      <c r="J9" s="176">
        <v>0</v>
      </c>
      <c r="K9" s="177">
        <v>0</v>
      </c>
      <c r="L9" s="176">
        <v>0</v>
      </c>
      <c r="M9" s="176">
        <v>0</v>
      </c>
      <c r="N9" s="177">
        <v>0</v>
      </c>
    </row>
    <row r="10" spans="8:14" ht="12.75">
      <c r="H10" s="149" t="s">
        <v>250</v>
      </c>
      <c r="I10" s="176">
        <v>0</v>
      </c>
      <c r="J10" s="176">
        <v>0</v>
      </c>
      <c r="K10" s="177">
        <v>0</v>
      </c>
      <c r="L10" s="176">
        <v>0</v>
      </c>
      <c r="M10" s="176">
        <v>0</v>
      </c>
      <c r="N10" s="177">
        <v>0</v>
      </c>
    </row>
    <row r="11" spans="8:14" ht="12.75">
      <c r="H11" s="149" t="s">
        <v>251</v>
      </c>
      <c r="I11" s="176">
        <v>0</v>
      </c>
      <c r="J11" s="176">
        <v>0</v>
      </c>
      <c r="K11" s="177">
        <v>0</v>
      </c>
      <c r="L11" s="176">
        <v>0</v>
      </c>
      <c r="M11" s="176">
        <v>0</v>
      </c>
      <c r="N11" s="177">
        <v>0</v>
      </c>
    </row>
    <row r="12" spans="1:14" ht="12.75">
      <c r="A12" s="147"/>
      <c r="B12" s="147" t="s">
        <v>333</v>
      </c>
      <c r="C12" s="147"/>
      <c r="D12" s="147"/>
      <c r="E12" s="147"/>
      <c r="H12" s="149" t="s">
        <v>252</v>
      </c>
      <c r="I12" s="176">
        <v>0</v>
      </c>
      <c r="J12" s="176">
        <v>0</v>
      </c>
      <c r="K12" s="177">
        <v>0</v>
      </c>
      <c r="L12" s="176">
        <v>0</v>
      </c>
      <c r="M12" s="176">
        <v>0</v>
      </c>
      <c r="N12" s="177">
        <v>0</v>
      </c>
    </row>
    <row r="13" spans="1:14" ht="12.75" customHeight="1">
      <c r="A13" s="142"/>
      <c r="B13" s="125"/>
      <c r="F13" s="128"/>
      <c r="H13" s="149" t="s">
        <v>253</v>
      </c>
      <c r="I13" s="176">
        <v>0</v>
      </c>
      <c r="J13" s="176">
        <v>0</v>
      </c>
      <c r="K13" s="177">
        <v>0</v>
      </c>
      <c r="L13" s="176">
        <v>0</v>
      </c>
      <c r="M13" s="176">
        <v>0</v>
      </c>
      <c r="N13" s="177">
        <v>0</v>
      </c>
    </row>
    <row r="14" spans="1:14" ht="16.5" customHeight="1">
      <c r="A14" s="270" t="s">
        <v>371</v>
      </c>
      <c r="B14" s="125"/>
      <c r="D14" s="156"/>
      <c r="H14" s="149" t="s">
        <v>254</v>
      </c>
      <c r="I14" s="176">
        <v>0</v>
      </c>
      <c r="J14" s="176">
        <v>0</v>
      </c>
      <c r="K14" s="177">
        <v>0</v>
      </c>
      <c r="L14" s="176">
        <v>0</v>
      </c>
      <c r="M14" s="176">
        <v>0</v>
      </c>
      <c r="N14" s="177">
        <v>0</v>
      </c>
    </row>
    <row r="15" spans="1:14" ht="16.5" customHeight="1">
      <c r="A15" s="142" t="s">
        <v>375</v>
      </c>
      <c r="B15" s="125" t="s">
        <v>377</v>
      </c>
      <c r="H15" s="149" t="s">
        <v>255</v>
      </c>
      <c r="I15" s="176">
        <v>0</v>
      </c>
      <c r="J15" s="176">
        <v>0</v>
      </c>
      <c r="K15" s="177">
        <v>0</v>
      </c>
      <c r="L15" s="176">
        <v>0</v>
      </c>
      <c r="M15" s="176">
        <v>0</v>
      </c>
      <c r="N15" s="177">
        <v>0</v>
      </c>
    </row>
    <row r="16" spans="1:14" ht="16.5" customHeight="1">
      <c r="A16" s="142" t="s">
        <v>372</v>
      </c>
      <c r="B16" s="125" t="s">
        <v>376</v>
      </c>
      <c r="H16" s="149" t="s">
        <v>256</v>
      </c>
      <c r="I16" s="176">
        <v>0</v>
      </c>
      <c r="J16" s="176">
        <v>0</v>
      </c>
      <c r="K16" s="177">
        <v>0</v>
      </c>
      <c r="L16" s="176">
        <v>0</v>
      </c>
      <c r="M16" s="176">
        <v>0</v>
      </c>
      <c r="N16" s="177">
        <v>0</v>
      </c>
    </row>
    <row r="17" spans="1:14" ht="16.5" customHeight="1">
      <c r="A17" s="142" t="s">
        <v>373</v>
      </c>
      <c r="B17" s="125" t="s">
        <v>378</v>
      </c>
      <c r="H17" s="149" t="s">
        <v>257</v>
      </c>
      <c r="I17" s="176">
        <v>0</v>
      </c>
      <c r="J17" s="176">
        <v>0</v>
      </c>
      <c r="K17" s="177">
        <v>0</v>
      </c>
      <c r="L17" s="176">
        <v>0</v>
      </c>
      <c r="M17" s="176">
        <v>0</v>
      </c>
      <c r="N17" s="177">
        <v>0</v>
      </c>
    </row>
    <row r="18" spans="1:14" ht="16.5" customHeight="1">
      <c r="A18" s="142" t="s">
        <v>374</v>
      </c>
      <c r="B18" s="125" t="s">
        <v>379</v>
      </c>
      <c r="H18" s="149" t="s">
        <v>258</v>
      </c>
      <c r="I18" s="176">
        <v>0</v>
      </c>
      <c r="J18" s="176">
        <v>0</v>
      </c>
      <c r="K18" s="177">
        <v>0</v>
      </c>
      <c r="L18" s="176">
        <v>0</v>
      </c>
      <c r="M18" s="176">
        <v>0</v>
      </c>
      <c r="N18" s="177">
        <v>0</v>
      </c>
    </row>
    <row r="19" spans="1:14" ht="16.5" customHeight="1">
      <c r="A19"/>
      <c r="B19"/>
      <c r="C19"/>
      <c r="D19"/>
      <c r="H19" s="149" t="s">
        <v>131</v>
      </c>
      <c r="I19" s="176">
        <v>0</v>
      </c>
      <c r="J19" s="176">
        <v>0</v>
      </c>
      <c r="K19" s="177">
        <v>0</v>
      </c>
      <c r="L19" s="176">
        <v>0</v>
      </c>
      <c r="M19" s="176">
        <v>0</v>
      </c>
      <c r="N19" s="177">
        <v>0</v>
      </c>
    </row>
    <row r="20" spans="1:14" ht="12.75">
      <c r="A20"/>
      <c r="B20"/>
      <c r="C20"/>
      <c r="D20"/>
      <c r="H20" s="149" t="s">
        <v>132</v>
      </c>
      <c r="I20" s="176">
        <v>0</v>
      </c>
      <c r="J20" s="176">
        <v>0</v>
      </c>
      <c r="K20" s="177">
        <v>0</v>
      </c>
      <c r="L20" s="176">
        <v>0</v>
      </c>
      <c r="M20" s="176">
        <v>0</v>
      </c>
      <c r="N20" s="177">
        <v>0</v>
      </c>
    </row>
    <row r="21" spans="1:14" ht="12.75">
      <c r="A21"/>
      <c r="B21"/>
      <c r="C21"/>
      <c r="D21"/>
      <c r="H21" s="149" t="s">
        <v>133</v>
      </c>
      <c r="I21" s="176">
        <v>0</v>
      </c>
      <c r="J21" s="176">
        <v>0</v>
      </c>
      <c r="K21" s="177">
        <v>0</v>
      </c>
      <c r="L21" s="176">
        <v>0</v>
      </c>
      <c r="M21" s="176">
        <v>0</v>
      </c>
      <c r="N21" s="177">
        <v>0</v>
      </c>
    </row>
    <row r="22" spans="1:14" ht="12.75">
      <c r="A22"/>
      <c r="B22"/>
      <c r="C22"/>
      <c r="D22"/>
      <c r="H22" s="149" t="s">
        <v>134</v>
      </c>
      <c r="I22" s="176">
        <v>0</v>
      </c>
      <c r="J22" s="176">
        <v>0</v>
      </c>
      <c r="K22" s="177">
        <v>0</v>
      </c>
      <c r="L22" s="176">
        <v>0</v>
      </c>
      <c r="M22" s="176">
        <v>0</v>
      </c>
      <c r="N22" s="177">
        <v>0</v>
      </c>
    </row>
    <row r="23" spans="1:14" ht="12.75">
      <c r="A23" s="191"/>
      <c r="B23" s="193"/>
      <c r="C23" s="191"/>
      <c r="H23" s="149" t="s">
        <v>135</v>
      </c>
      <c r="I23" s="176">
        <v>0</v>
      </c>
      <c r="J23" s="176">
        <v>0</v>
      </c>
      <c r="K23" s="177">
        <v>0</v>
      </c>
      <c r="L23" s="176">
        <v>0</v>
      </c>
      <c r="M23" s="176">
        <v>0</v>
      </c>
      <c r="N23" s="177">
        <v>0</v>
      </c>
    </row>
    <row r="24" spans="1:14" ht="12.75">
      <c r="A24" s="191"/>
      <c r="B24" s="193"/>
      <c r="C24" s="191"/>
      <c r="H24" s="149" t="s">
        <v>136</v>
      </c>
      <c r="I24" s="176">
        <v>0</v>
      </c>
      <c r="J24" s="176">
        <v>0</v>
      </c>
      <c r="K24" s="177">
        <v>0</v>
      </c>
      <c r="L24" s="176">
        <v>0</v>
      </c>
      <c r="M24" s="176">
        <v>0</v>
      </c>
      <c r="N24" s="177">
        <v>0</v>
      </c>
    </row>
    <row r="25" spans="1:14" ht="12.75">
      <c r="A25" s="191"/>
      <c r="B25" s="193"/>
      <c r="C25" s="191"/>
      <c r="H25" s="149" t="s">
        <v>137</v>
      </c>
      <c r="I25" s="176">
        <v>0</v>
      </c>
      <c r="J25" s="176">
        <v>0</v>
      </c>
      <c r="K25" s="177">
        <v>0</v>
      </c>
      <c r="L25" s="176">
        <v>0</v>
      </c>
      <c r="M25" s="176">
        <v>0</v>
      </c>
      <c r="N25" s="177">
        <v>0</v>
      </c>
    </row>
    <row r="26" spans="1:14" ht="12.75">
      <c r="A26" s="191"/>
      <c r="B26" s="193"/>
      <c r="C26" s="191"/>
      <c r="H26" s="149" t="s">
        <v>138</v>
      </c>
      <c r="I26" s="176">
        <v>0</v>
      </c>
      <c r="J26" s="176">
        <v>0</v>
      </c>
      <c r="K26" s="177">
        <v>0</v>
      </c>
      <c r="L26" s="176">
        <v>0</v>
      </c>
      <c r="M26" s="176">
        <v>0</v>
      </c>
      <c r="N26" s="177">
        <v>0</v>
      </c>
    </row>
    <row r="27" spans="1:14" ht="12.75">
      <c r="A27" s="191"/>
      <c r="B27" s="193"/>
      <c r="C27" s="191"/>
      <c r="H27" s="149" t="s">
        <v>139</v>
      </c>
      <c r="I27" s="176">
        <v>0</v>
      </c>
      <c r="J27" s="176">
        <v>0</v>
      </c>
      <c r="K27" s="177">
        <v>0</v>
      </c>
      <c r="L27" s="176">
        <v>0</v>
      </c>
      <c r="M27" s="176">
        <v>0</v>
      </c>
      <c r="N27" s="177">
        <v>0</v>
      </c>
    </row>
    <row r="28" spans="1:14" ht="12.75">
      <c r="A28" s="191"/>
      <c r="B28" s="193"/>
      <c r="C28" s="191"/>
      <c r="H28" s="149" t="s">
        <v>140</v>
      </c>
      <c r="I28" s="176">
        <v>0</v>
      </c>
      <c r="J28" s="176">
        <v>0</v>
      </c>
      <c r="K28" s="177">
        <v>0</v>
      </c>
      <c r="L28" s="176">
        <v>0</v>
      </c>
      <c r="M28" s="176">
        <v>0</v>
      </c>
      <c r="N28" s="177">
        <v>0</v>
      </c>
    </row>
    <row r="29" spans="1:14" ht="12.75">
      <c r="A29" s="191"/>
      <c r="B29" s="193"/>
      <c r="C29" s="191"/>
      <c r="H29" s="149" t="s">
        <v>141</v>
      </c>
      <c r="I29" s="176">
        <v>0</v>
      </c>
      <c r="J29" s="176">
        <v>0</v>
      </c>
      <c r="K29" s="177">
        <v>0</v>
      </c>
      <c r="L29" s="176">
        <v>0</v>
      </c>
      <c r="M29" s="176">
        <v>0</v>
      </c>
      <c r="N29" s="177">
        <v>0</v>
      </c>
    </row>
    <row r="30" spans="1:14" ht="12.75">
      <c r="A30" s="191"/>
      <c r="B30" s="193"/>
      <c r="C30" s="191"/>
      <c r="H30" s="149" t="s">
        <v>142</v>
      </c>
      <c r="I30" s="176">
        <v>0</v>
      </c>
      <c r="J30" s="176">
        <v>0</v>
      </c>
      <c r="K30" s="177">
        <v>0</v>
      </c>
      <c r="L30" s="176">
        <v>0</v>
      </c>
      <c r="M30" s="176">
        <v>0</v>
      </c>
      <c r="N30" s="177">
        <v>0</v>
      </c>
    </row>
    <row r="31" spans="1:14" ht="12.75">
      <c r="A31" s="191"/>
      <c r="B31" s="193"/>
      <c r="C31" s="191"/>
      <c r="H31" s="149" t="s">
        <v>143</v>
      </c>
      <c r="I31" s="176">
        <v>0</v>
      </c>
      <c r="J31" s="176">
        <v>0</v>
      </c>
      <c r="K31" s="177">
        <v>0</v>
      </c>
      <c r="L31" s="176">
        <v>0</v>
      </c>
      <c r="M31" s="176">
        <v>0</v>
      </c>
      <c r="N31" s="177">
        <v>0</v>
      </c>
    </row>
    <row r="32" spans="1:14" ht="12.75">
      <c r="A32" s="191"/>
      <c r="B32" s="193"/>
      <c r="C32" s="191"/>
      <c r="H32" s="149" t="s">
        <v>144</v>
      </c>
      <c r="I32" s="176">
        <v>0</v>
      </c>
      <c r="J32" s="176">
        <v>0</v>
      </c>
      <c r="K32" s="177">
        <v>0</v>
      </c>
      <c r="L32" s="176">
        <v>0</v>
      </c>
      <c r="M32" s="176">
        <v>0</v>
      </c>
      <c r="N32" s="177">
        <v>0</v>
      </c>
    </row>
    <row r="33" spans="1:14" ht="12.75">
      <c r="A33" s="191"/>
      <c r="B33" s="193"/>
      <c r="C33" s="191"/>
      <c r="H33" s="149" t="s">
        <v>145</v>
      </c>
      <c r="I33" s="176">
        <v>0</v>
      </c>
      <c r="J33" s="176">
        <v>0</v>
      </c>
      <c r="K33" s="177">
        <v>0</v>
      </c>
      <c r="L33" s="176">
        <v>0</v>
      </c>
      <c r="M33" s="176">
        <v>0</v>
      </c>
      <c r="N33" s="177">
        <v>0</v>
      </c>
    </row>
    <row r="34" spans="1:14" ht="12.75">
      <c r="A34" s="191"/>
      <c r="B34" s="193"/>
      <c r="C34" s="191"/>
      <c r="H34" s="149" t="s">
        <v>146</v>
      </c>
      <c r="I34" s="176">
        <v>0</v>
      </c>
      <c r="J34" s="176">
        <v>0</v>
      </c>
      <c r="K34" s="177">
        <v>0</v>
      </c>
      <c r="L34" s="176">
        <v>0</v>
      </c>
      <c r="M34" s="176">
        <v>0</v>
      </c>
      <c r="N34" s="177">
        <v>0</v>
      </c>
    </row>
    <row r="35" spans="1:14" ht="12.75">
      <c r="A35" s="191"/>
      <c r="B35" s="193"/>
      <c r="C35" s="191"/>
      <c r="H35" s="149" t="s">
        <v>147</v>
      </c>
      <c r="I35" s="176">
        <v>0</v>
      </c>
      <c r="J35" s="176">
        <v>0</v>
      </c>
      <c r="K35" s="177">
        <v>0</v>
      </c>
      <c r="L35" s="176">
        <v>0</v>
      </c>
      <c r="M35" s="176">
        <v>0</v>
      </c>
      <c r="N35" s="177">
        <v>0</v>
      </c>
    </row>
    <row r="36" spans="1:14" ht="12.75">
      <c r="A36" s="191"/>
      <c r="B36" s="193"/>
      <c r="C36" s="191"/>
      <c r="H36" s="149" t="s">
        <v>148</v>
      </c>
      <c r="I36" s="176">
        <v>0</v>
      </c>
      <c r="J36" s="176">
        <v>0</v>
      </c>
      <c r="K36" s="177">
        <v>0</v>
      </c>
      <c r="L36" s="176">
        <v>0</v>
      </c>
      <c r="M36" s="176">
        <v>0</v>
      </c>
      <c r="N36" s="177">
        <v>0</v>
      </c>
    </row>
    <row r="37" spans="1:14" ht="12.75">
      <c r="A37" s="191"/>
      <c r="B37" s="193"/>
      <c r="C37" s="191"/>
      <c r="H37" s="149" t="s">
        <v>149</v>
      </c>
      <c r="I37" s="176">
        <v>0</v>
      </c>
      <c r="J37" s="176">
        <v>0</v>
      </c>
      <c r="K37" s="177">
        <v>0</v>
      </c>
      <c r="L37" s="176">
        <v>0</v>
      </c>
      <c r="M37" s="176">
        <v>0</v>
      </c>
      <c r="N37" s="177">
        <v>0</v>
      </c>
    </row>
    <row r="38" spans="1:14" ht="12.75">
      <c r="A38" s="191"/>
      <c r="B38" s="193"/>
      <c r="C38" s="191"/>
      <c r="H38" s="149" t="s">
        <v>150</v>
      </c>
      <c r="I38" s="176">
        <v>0</v>
      </c>
      <c r="J38" s="176">
        <v>0</v>
      </c>
      <c r="K38" s="177">
        <v>0</v>
      </c>
      <c r="L38" s="176">
        <v>0</v>
      </c>
      <c r="M38" s="176">
        <v>0</v>
      </c>
      <c r="N38" s="177">
        <v>0</v>
      </c>
    </row>
    <row r="39" spans="1:14" ht="12.75">
      <c r="A39" s="191"/>
      <c r="B39" s="193"/>
      <c r="C39" s="191"/>
      <c r="H39" s="149" t="s">
        <v>151</v>
      </c>
      <c r="I39" s="176">
        <v>0</v>
      </c>
      <c r="J39" s="176">
        <v>0</v>
      </c>
      <c r="K39" s="177">
        <v>0</v>
      </c>
      <c r="L39" s="176">
        <v>0</v>
      </c>
      <c r="M39" s="176">
        <v>0</v>
      </c>
      <c r="N39" s="177">
        <v>0</v>
      </c>
    </row>
    <row r="40" spans="1:14" ht="12.75">
      <c r="A40" s="191"/>
      <c r="B40" s="193"/>
      <c r="C40" s="191"/>
      <c r="H40" s="149" t="s">
        <v>152</v>
      </c>
      <c r="I40" s="176">
        <v>0</v>
      </c>
      <c r="J40" s="176">
        <v>0</v>
      </c>
      <c r="K40" s="177">
        <v>0</v>
      </c>
      <c r="L40" s="176">
        <v>0</v>
      </c>
      <c r="M40" s="176">
        <v>0</v>
      </c>
      <c r="N40" s="177">
        <v>0</v>
      </c>
    </row>
    <row r="41" spans="1:14" ht="12.75">
      <c r="A41" s="191"/>
      <c r="B41" s="193"/>
      <c r="C41" s="191"/>
      <c r="H41" s="149" t="s">
        <v>153</v>
      </c>
      <c r="I41" s="176">
        <v>0</v>
      </c>
      <c r="J41" s="176">
        <v>0</v>
      </c>
      <c r="K41" s="177">
        <v>0</v>
      </c>
      <c r="L41" s="176">
        <v>0</v>
      </c>
      <c r="M41" s="176">
        <v>0</v>
      </c>
      <c r="N41" s="177">
        <v>0</v>
      </c>
    </row>
    <row r="42" spans="1:14" ht="12.75">
      <c r="A42" s="191"/>
      <c r="B42" s="193"/>
      <c r="C42" s="191"/>
      <c r="H42" s="149" t="s">
        <v>154</v>
      </c>
      <c r="I42" s="176">
        <v>0</v>
      </c>
      <c r="J42" s="176">
        <v>0</v>
      </c>
      <c r="K42" s="177">
        <v>0</v>
      </c>
      <c r="L42" s="176">
        <v>0</v>
      </c>
      <c r="M42" s="176">
        <v>0</v>
      </c>
      <c r="N42" s="177">
        <v>0</v>
      </c>
    </row>
    <row r="43" spans="1:14" ht="12.75">
      <c r="A43" s="191"/>
      <c r="B43" s="193"/>
      <c r="C43" s="191"/>
      <c r="H43" s="149" t="s">
        <v>155</v>
      </c>
      <c r="I43" s="176">
        <v>0</v>
      </c>
      <c r="J43" s="176">
        <v>0</v>
      </c>
      <c r="K43" s="177">
        <v>0</v>
      </c>
      <c r="L43" s="176">
        <v>0</v>
      </c>
      <c r="M43" s="176">
        <v>0</v>
      </c>
      <c r="N43" s="177">
        <v>0</v>
      </c>
    </row>
    <row r="44" spans="1:14" ht="12.75">
      <c r="A44" s="191"/>
      <c r="B44" s="193"/>
      <c r="C44" s="191"/>
      <c r="H44" s="149" t="s">
        <v>156</v>
      </c>
      <c r="I44" s="176">
        <v>0</v>
      </c>
      <c r="J44" s="176">
        <v>0</v>
      </c>
      <c r="K44" s="177">
        <v>0</v>
      </c>
      <c r="L44" s="176">
        <v>0</v>
      </c>
      <c r="M44" s="176">
        <v>0</v>
      </c>
      <c r="N44" s="177">
        <v>0</v>
      </c>
    </row>
    <row r="45" spans="1:14" ht="12.75">
      <c r="A45" s="191"/>
      <c r="B45" s="193"/>
      <c r="C45" s="191"/>
      <c r="H45" s="149" t="s">
        <v>157</v>
      </c>
      <c r="I45" s="176">
        <v>0</v>
      </c>
      <c r="J45" s="176">
        <v>0</v>
      </c>
      <c r="K45" s="177">
        <v>0</v>
      </c>
      <c r="L45" s="176">
        <v>0</v>
      </c>
      <c r="M45" s="176">
        <v>0</v>
      </c>
      <c r="N45" s="177">
        <v>0</v>
      </c>
    </row>
    <row r="46" spans="1:14" ht="12.75">
      <c r="A46" s="191"/>
      <c r="B46" s="193"/>
      <c r="C46" s="191"/>
      <c r="H46" s="149" t="s">
        <v>158</v>
      </c>
      <c r="I46" s="176">
        <v>0</v>
      </c>
      <c r="J46" s="176">
        <v>0</v>
      </c>
      <c r="K46" s="177">
        <v>0</v>
      </c>
      <c r="L46" s="176">
        <v>0</v>
      </c>
      <c r="M46" s="176">
        <v>0</v>
      </c>
      <c r="N46" s="177">
        <v>0</v>
      </c>
    </row>
    <row r="47" spans="1:14" ht="12.75">
      <c r="A47" s="191"/>
      <c r="B47" s="193"/>
      <c r="C47" s="191"/>
      <c r="H47" s="149" t="s">
        <v>159</v>
      </c>
      <c r="I47" s="176">
        <v>0</v>
      </c>
      <c r="J47" s="176">
        <v>0</v>
      </c>
      <c r="K47" s="177">
        <v>0</v>
      </c>
      <c r="L47" s="176">
        <v>0</v>
      </c>
      <c r="M47" s="176">
        <v>0</v>
      </c>
      <c r="N47" s="177">
        <v>0</v>
      </c>
    </row>
    <row r="48" spans="1:14" ht="12.75">
      <c r="A48" s="191"/>
      <c r="B48" s="193"/>
      <c r="C48" s="191"/>
      <c r="H48" s="149" t="s">
        <v>160</v>
      </c>
      <c r="I48" s="176">
        <v>0</v>
      </c>
      <c r="J48" s="176">
        <v>0</v>
      </c>
      <c r="K48" s="177">
        <v>0</v>
      </c>
      <c r="L48" s="176">
        <v>0</v>
      </c>
      <c r="M48" s="176">
        <v>0</v>
      </c>
      <c r="N48" s="177">
        <v>0</v>
      </c>
    </row>
    <row r="49" spans="1:14" ht="12.75">
      <c r="A49" s="191"/>
      <c r="B49" s="193"/>
      <c r="C49" s="191"/>
      <c r="H49" s="149" t="s">
        <v>161</v>
      </c>
      <c r="I49" s="176">
        <v>0</v>
      </c>
      <c r="J49" s="176">
        <v>0</v>
      </c>
      <c r="K49" s="177">
        <v>0</v>
      </c>
      <c r="L49" s="176">
        <v>0</v>
      </c>
      <c r="M49" s="176">
        <v>0</v>
      </c>
      <c r="N49" s="177">
        <v>0</v>
      </c>
    </row>
    <row r="50" spans="1:14" ht="12.75">
      <c r="A50" s="191"/>
      <c r="B50" s="193"/>
      <c r="C50" s="191"/>
      <c r="H50" s="150" t="s">
        <v>162</v>
      </c>
      <c r="I50" s="151">
        <v>79</v>
      </c>
      <c r="J50" s="151">
        <v>54</v>
      </c>
      <c r="K50" s="129">
        <v>5</v>
      </c>
      <c r="L50" s="151">
        <v>39</v>
      </c>
      <c r="M50" s="151">
        <v>32</v>
      </c>
      <c r="N50" s="129">
        <v>5</v>
      </c>
    </row>
    <row r="51" spans="1:14" ht="12.75">
      <c r="A51" s="191"/>
      <c r="B51" s="193"/>
      <c r="C51" s="191"/>
      <c r="H51" s="149" t="s">
        <v>383</v>
      </c>
      <c r="I51" s="176">
        <v>0</v>
      </c>
      <c r="J51" s="176">
        <v>0</v>
      </c>
      <c r="K51" s="177">
        <v>0</v>
      </c>
      <c r="L51" s="176">
        <v>0</v>
      </c>
      <c r="M51" s="176">
        <v>0</v>
      </c>
      <c r="N51" s="177">
        <v>0</v>
      </c>
    </row>
    <row r="52" spans="1:14" ht="12.75">
      <c r="A52" s="191"/>
      <c r="B52" s="193"/>
      <c r="C52" s="191"/>
      <c r="H52" s="149" t="s">
        <v>163</v>
      </c>
      <c r="I52" s="176">
        <v>0</v>
      </c>
      <c r="J52" s="176">
        <v>0</v>
      </c>
      <c r="K52" s="177">
        <v>0</v>
      </c>
      <c r="L52" s="176">
        <v>0</v>
      </c>
      <c r="M52" s="176">
        <v>0</v>
      </c>
      <c r="N52" s="177">
        <v>0</v>
      </c>
    </row>
    <row r="53" spans="1:14" ht="12.75">
      <c r="A53" s="191"/>
      <c r="B53" s="193"/>
      <c r="C53" s="191"/>
      <c r="H53" s="149" t="s">
        <v>164</v>
      </c>
      <c r="I53" s="176">
        <v>0</v>
      </c>
      <c r="J53" s="176">
        <v>0</v>
      </c>
      <c r="K53" s="177">
        <v>0</v>
      </c>
      <c r="L53" s="176">
        <v>0</v>
      </c>
      <c r="M53" s="176">
        <v>0</v>
      </c>
      <c r="N53" s="177">
        <v>0</v>
      </c>
    </row>
    <row r="54" spans="1:14" ht="12.75">
      <c r="A54" s="191"/>
      <c r="B54" s="193"/>
      <c r="C54" s="191"/>
      <c r="H54" s="149" t="s">
        <v>165</v>
      </c>
      <c r="I54" s="176">
        <v>0</v>
      </c>
      <c r="J54" s="176">
        <v>0</v>
      </c>
      <c r="K54" s="177">
        <v>0</v>
      </c>
      <c r="L54" s="176">
        <v>0</v>
      </c>
      <c r="M54" s="176">
        <v>0</v>
      </c>
      <c r="N54" s="177">
        <v>0</v>
      </c>
    </row>
    <row r="55" spans="1:14" ht="12.75">
      <c r="A55" s="191"/>
      <c r="B55" s="193"/>
      <c r="C55" s="191"/>
      <c r="H55" s="149" t="s">
        <v>166</v>
      </c>
      <c r="I55" s="176">
        <v>0</v>
      </c>
      <c r="J55" s="176">
        <v>0</v>
      </c>
      <c r="K55" s="177">
        <v>0</v>
      </c>
      <c r="L55" s="176">
        <v>0</v>
      </c>
      <c r="M55" s="176">
        <v>0</v>
      </c>
      <c r="N55" s="177">
        <v>0</v>
      </c>
    </row>
    <row r="56" spans="1:14" ht="12.75">
      <c r="A56" s="191"/>
      <c r="B56" s="193"/>
      <c r="C56" s="191"/>
      <c r="H56" s="149" t="s">
        <v>167</v>
      </c>
      <c r="I56" s="176">
        <v>0</v>
      </c>
      <c r="J56" s="176">
        <v>0</v>
      </c>
      <c r="K56" s="177">
        <v>0</v>
      </c>
      <c r="L56" s="176">
        <v>0</v>
      </c>
      <c r="M56" s="176">
        <v>0</v>
      </c>
      <c r="N56" s="177">
        <v>0</v>
      </c>
    </row>
    <row r="57" spans="1:14" ht="12.75">
      <c r="A57" s="191"/>
      <c r="B57" s="193"/>
      <c r="C57" s="191"/>
      <c r="H57" s="149" t="s">
        <v>168</v>
      </c>
      <c r="I57" s="176">
        <v>0</v>
      </c>
      <c r="J57" s="176">
        <v>0</v>
      </c>
      <c r="K57" s="177">
        <v>0</v>
      </c>
      <c r="L57" s="176">
        <v>0</v>
      </c>
      <c r="M57" s="176">
        <v>0</v>
      </c>
      <c r="N57" s="177">
        <v>0</v>
      </c>
    </row>
    <row r="58" spans="1:14" ht="12.75">
      <c r="A58" s="191"/>
      <c r="B58" s="193"/>
      <c r="C58" s="191"/>
      <c r="H58" s="149" t="s">
        <v>169</v>
      </c>
      <c r="I58" s="176">
        <v>0</v>
      </c>
      <c r="J58" s="176">
        <v>0</v>
      </c>
      <c r="K58" s="177">
        <v>0</v>
      </c>
      <c r="L58" s="176">
        <v>0</v>
      </c>
      <c r="M58" s="176">
        <v>0</v>
      </c>
      <c r="N58" s="177">
        <v>0</v>
      </c>
    </row>
    <row r="59" spans="1:14" ht="12.75">
      <c r="A59" s="191"/>
      <c r="B59" s="193"/>
      <c r="C59" s="191"/>
      <c r="H59" s="149" t="s">
        <v>170</v>
      </c>
      <c r="I59" s="176">
        <v>0</v>
      </c>
      <c r="J59" s="176">
        <v>0</v>
      </c>
      <c r="K59" s="177">
        <v>0</v>
      </c>
      <c r="L59" s="176">
        <v>0</v>
      </c>
      <c r="M59" s="176">
        <v>0</v>
      </c>
      <c r="N59" s="177">
        <v>0</v>
      </c>
    </row>
    <row r="60" spans="1:14" ht="12.75">
      <c r="A60" s="191"/>
      <c r="B60" s="193"/>
      <c r="C60" s="191"/>
      <c r="H60" s="149" t="s">
        <v>171</v>
      </c>
      <c r="I60" s="176">
        <v>0</v>
      </c>
      <c r="J60" s="176">
        <v>0</v>
      </c>
      <c r="K60" s="177">
        <v>0</v>
      </c>
      <c r="L60" s="176">
        <v>0</v>
      </c>
      <c r="M60" s="176">
        <v>0</v>
      </c>
      <c r="N60" s="177">
        <v>0</v>
      </c>
    </row>
    <row r="61" spans="1:14" ht="12.75">
      <c r="A61" s="191"/>
      <c r="B61" s="193"/>
      <c r="C61" s="191"/>
      <c r="H61" s="149" t="s">
        <v>172</v>
      </c>
      <c r="I61" s="176">
        <v>0</v>
      </c>
      <c r="J61" s="176">
        <v>0</v>
      </c>
      <c r="K61" s="177">
        <v>0</v>
      </c>
      <c r="L61" s="176">
        <v>0</v>
      </c>
      <c r="M61" s="176">
        <v>0</v>
      </c>
      <c r="N61" s="177">
        <v>0</v>
      </c>
    </row>
    <row r="62" spans="1:14" ht="12.75">
      <c r="A62" s="191"/>
      <c r="B62" s="191"/>
      <c r="C62" s="191"/>
      <c r="H62" s="152" t="s">
        <v>173</v>
      </c>
      <c r="I62" s="178">
        <v>0</v>
      </c>
      <c r="J62" s="178">
        <v>0</v>
      </c>
      <c r="K62" s="179">
        <v>0</v>
      </c>
      <c r="L62" s="178">
        <v>0</v>
      </c>
      <c r="M62" s="178">
        <v>0</v>
      </c>
      <c r="N62" s="179">
        <v>0</v>
      </c>
    </row>
    <row r="63" spans="1:3" ht="12.75">
      <c r="A63" s="191"/>
      <c r="B63" s="191"/>
      <c r="C63" s="191"/>
    </row>
    <row r="64" spans="1:3" ht="12.75">
      <c r="A64" s="191"/>
      <c r="B64" s="191"/>
      <c r="C64" s="191"/>
    </row>
    <row r="65" spans="1:3" ht="12.75">
      <c r="A65" s="191"/>
      <c r="B65" s="191"/>
      <c r="C65" s="191"/>
    </row>
    <row r="66" spans="1:3" ht="12.75">
      <c r="A66" s="191"/>
      <c r="B66" s="191"/>
      <c r="C66" s="191"/>
    </row>
    <row r="67" spans="1:3" ht="12.75">
      <c r="A67" s="191"/>
      <c r="B67" s="191"/>
      <c r="C67" s="191"/>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22" customWidth="1"/>
    <col min="3" max="3" width="7.421875" style="122" hidden="1" customWidth="1"/>
    <col min="4" max="4" width="10.28125" style="123"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6" t="s">
        <v>315</v>
      </c>
      <c r="C2" s="355"/>
      <c r="D2" s="227"/>
      <c r="E2" s="165" t="s">
        <v>41</v>
      </c>
      <c r="F2" s="163" t="s">
        <v>32</v>
      </c>
      <c r="G2" s="163" t="s">
        <v>33</v>
      </c>
    </row>
    <row r="3" spans="2:7" ht="3.75" customHeight="1">
      <c r="B3" s="228"/>
      <c r="C3" s="356"/>
      <c r="D3" s="229"/>
      <c r="E3" s="381">
        <v>905159</v>
      </c>
      <c r="F3" s="383">
        <v>596477</v>
      </c>
      <c r="G3" s="385">
        <v>0.6589748320460825</v>
      </c>
    </row>
    <row r="4" spans="2:7" ht="14.25" customHeight="1" thickBot="1">
      <c r="B4" s="265">
        <v>41006</v>
      </c>
      <c r="C4" s="357"/>
      <c r="D4" s="230"/>
      <c r="E4" s="382"/>
      <c r="F4" s="377"/>
      <c r="G4" s="386"/>
    </row>
    <row r="5" spans="2:7" ht="10.5" customHeight="1" thickBot="1">
      <c r="B5" s="105"/>
      <c r="C5" s="105"/>
      <c r="D5" s="106"/>
      <c r="E5" s="53"/>
      <c r="F5" s="53"/>
      <c r="G5" s="53"/>
    </row>
    <row r="6" spans="2:7" ht="26.25">
      <c r="B6" s="392" t="s">
        <v>336</v>
      </c>
      <c r="C6" s="393"/>
      <c r="D6" s="394"/>
      <c r="E6" s="165" t="s">
        <v>41</v>
      </c>
      <c r="F6" s="163" t="s">
        <v>32</v>
      </c>
      <c r="G6" s="163" t="s">
        <v>33</v>
      </c>
    </row>
    <row r="7" spans="2:7" ht="12" customHeight="1">
      <c r="B7" s="395"/>
      <c r="C7" s="396"/>
      <c r="D7" s="397"/>
      <c r="E7" s="381">
        <v>869146</v>
      </c>
      <c r="F7" s="383">
        <v>573670</v>
      </c>
      <c r="G7" s="385">
        <v>0.6600387046595163</v>
      </c>
    </row>
    <row r="8" spans="2:7" ht="2.25" customHeight="1" thickBot="1">
      <c r="B8" s="398"/>
      <c r="C8" s="399"/>
      <c r="D8" s="400"/>
      <c r="E8" s="382"/>
      <c r="F8" s="377"/>
      <c r="G8" s="386"/>
    </row>
    <row r="9" spans="2:7" ht="18.75" customHeight="1" thickBot="1">
      <c r="B9" s="108" t="s">
        <v>316</v>
      </c>
      <c r="C9" s="108"/>
      <c r="D9" s="106"/>
      <c r="E9" s="54"/>
      <c r="F9" s="54"/>
      <c r="G9" s="54"/>
    </row>
    <row r="10" spans="2:8" ht="27" customHeight="1">
      <c r="B10" s="109"/>
      <c r="C10" s="358"/>
      <c r="D10" s="378" t="s">
        <v>26</v>
      </c>
      <c r="E10" s="165" t="s">
        <v>41</v>
      </c>
      <c r="F10" s="166" t="s">
        <v>32</v>
      </c>
      <c r="G10" s="167" t="s">
        <v>33</v>
      </c>
      <c r="H10" s="50"/>
    </row>
    <row r="11" spans="2:8" ht="15" customHeight="1">
      <c r="B11" s="140" t="s">
        <v>25</v>
      </c>
      <c r="C11" s="359"/>
      <c r="D11" s="389"/>
      <c r="E11" s="130">
        <v>830103</v>
      </c>
      <c r="F11" s="131">
        <v>560032</v>
      </c>
      <c r="G11" s="132">
        <v>0.6746536273209469</v>
      </c>
      <c r="H11" s="50"/>
    </row>
    <row r="12" spans="1:8" s="113" customFormat="1" ht="21" customHeight="1">
      <c r="A12" s="111"/>
      <c r="B12" s="112" t="s">
        <v>7</v>
      </c>
      <c r="C12" s="360"/>
      <c r="D12" s="110"/>
      <c r="E12" s="58"/>
      <c r="F12" s="59"/>
      <c r="G12" s="55"/>
      <c r="H12" s="51"/>
    </row>
    <row r="13" spans="2:8" ht="15">
      <c r="B13" s="114" t="s">
        <v>317</v>
      </c>
      <c r="C13" s="373" t="s">
        <v>552</v>
      </c>
      <c r="D13" s="181" t="s">
        <v>330</v>
      </c>
      <c r="E13" s="133">
        <v>475</v>
      </c>
      <c r="F13" s="133">
        <v>101</v>
      </c>
      <c r="G13" s="135">
        <v>0.21263157894736842</v>
      </c>
      <c r="H13" s="50"/>
    </row>
    <row r="14" spans="2:8" ht="15">
      <c r="B14" s="114" t="s">
        <v>318</v>
      </c>
      <c r="C14" s="373" t="s">
        <v>538</v>
      </c>
      <c r="D14" s="182" t="s">
        <v>331</v>
      </c>
      <c r="E14" s="133">
        <v>73020</v>
      </c>
      <c r="F14" s="133">
        <v>52892</v>
      </c>
      <c r="G14" s="135">
        <v>0.7243494932895097</v>
      </c>
      <c r="H14" s="50"/>
    </row>
    <row r="15" spans="2:8" ht="15">
      <c r="B15" s="114" t="s">
        <v>21</v>
      </c>
      <c r="C15" s="373" t="s">
        <v>537</v>
      </c>
      <c r="D15" s="173">
        <v>110</v>
      </c>
      <c r="E15" s="133">
        <v>227347</v>
      </c>
      <c r="F15" s="133">
        <v>152200</v>
      </c>
      <c r="G15" s="135">
        <v>0.66946122007328</v>
      </c>
      <c r="H15" s="50"/>
    </row>
    <row r="16" spans="2:8" ht="24.75" customHeight="1">
      <c r="B16" s="112" t="s">
        <v>8</v>
      </c>
      <c r="C16" s="360"/>
      <c r="D16" s="183"/>
      <c r="E16" s="58"/>
      <c r="F16" s="59"/>
      <c r="G16" s="194"/>
      <c r="H16" s="50"/>
    </row>
    <row r="17" spans="2:8" ht="15">
      <c r="B17" s="115" t="s">
        <v>319</v>
      </c>
      <c r="C17" s="373" t="s">
        <v>539</v>
      </c>
      <c r="D17" s="173">
        <v>140</v>
      </c>
      <c r="E17" s="133">
        <v>14091</v>
      </c>
      <c r="F17" s="133">
        <v>5595</v>
      </c>
      <c r="G17" s="135">
        <v>0.3970619544390036</v>
      </c>
      <c r="H17" s="50"/>
    </row>
    <row r="18" spans="2:8" ht="15">
      <c r="B18" s="115" t="s">
        <v>328</v>
      </c>
      <c r="C18" s="373" t="s">
        <v>501</v>
      </c>
      <c r="D18" s="173">
        <v>410</v>
      </c>
      <c r="E18" s="133">
        <v>108</v>
      </c>
      <c r="F18" s="133">
        <v>45</v>
      </c>
      <c r="G18" s="135">
        <v>0.4166666666666667</v>
      </c>
      <c r="H18" s="50"/>
    </row>
    <row r="19" spans="2:8" ht="21.75" customHeight="1">
      <c r="B19" s="112" t="s">
        <v>22</v>
      </c>
      <c r="C19" s="360"/>
      <c r="D19" s="183"/>
      <c r="E19" s="58"/>
      <c r="F19" s="59"/>
      <c r="G19" s="194"/>
      <c r="H19" s="50"/>
    </row>
    <row r="20" spans="2:8" ht="15">
      <c r="B20" s="114" t="s">
        <v>320</v>
      </c>
      <c r="C20" s="373" t="s">
        <v>532</v>
      </c>
      <c r="D20" s="182" t="s">
        <v>335</v>
      </c>
      <c r="E20" s="133">
        <v>481950</v>
      </c>
      <c r="F20" s="133">
        <v>318811</v>
      </c>
      <c r="G20" s="135">
        <v>0.6615022305218383</v>
      </c>
      <c r="H20" s="52"/>
    </row>
    <row r="21" spans="2:8" ht="15">
      <c r="B21" s="115" t="s">
        <v>321</v>
      </c>
      <c r="C21" s="373" t="s">
        <v>536</v>
      </c>
      <c r="D21" s="173">
        <v>320</v>
      </c>
      <c r="E21" s="133">
        <v>2569</v>
      </c>
      <c r="F21" s="133">
        <v>910</v>
      </c>
      <c r="G21" s="135">
        <v>0.3542234332425068</v>
      </c>
      <c r="H21" s="50"/>
    </row>
    <row r="22" spans="2:8" ht="15">
      <c r="B22" s="115" t="s">
        <v>327</v>
      </c>
      <c r="C22" s="373" t="s">
        <v>502</v>
      </c>
      <c r="D22" s="173">
        <v>420</v>
      </c>
      <c r="E22" s="133">
        <v>42</v>
      </c>
      <c r="F22" s="133">
        <v>33</v>
      </c>
      <c r="G22" s="135">
        <v>0.7857142857142857</v>
      </c>
      <c r="H22" s="50"/>
    </row>
    <row r="23" spans="2:8" ht="28.5" customHeight="1">
      <c r="B23" s="112" t="s">
        <v>400</v>
      </c>
      <c r="C23" s="360"/>
      <c r="D23" s="310"/>
      <c r="E23" s="307"/>
      <c r="F23" s="308"/>
      <c r="G23" s="309"/>
      <c r="H23" s="50"/>
    </row>
    <row r="24" spans="2:8" ht="15">
      <c r="B24" s="115" t="s">
        <v>395</v>
      </c>
      <c r="C24" s="373" t="s">
        <v>520</v>
      </c>
      <c r="D24" s="173">
        <v>681</v>
      </c>
      <c r="E24" s="133">
        <v>653</v>
      </c>
      <c r="F24" s="133">
        <v>521</v>
      </c>
      <c r="G24" s="135">
        <v>0.7978560490045942</v>
      </c>
      <c r="H24" s="50"/>
    </row>
    <row r="25" spans="2:8" ht="15">
      <c r="B25" s="115" t="s">
        <v>393</v>
      </c>
      <c r="C25" s="373" t="s">
        <v>521</v>
      </c>
      <c r="D25" s="173">
        <v>687</v>
      </c>
      <c r="E25" s="133">
        <v>6234</v>
      </c>
      <c r="F25" s="133">
        <v>5925</v>
      </c>
      <c r="G25" s="135">
        <v>0.9504331087584216</v>
      </c>
      <c r="H25" s="50"/>
    </row>
    <row r="26" spans="2:8" ht="15">
      <c r="B26" s="115" t="s">
        <v>396</v>
      </c>
      <c r="C26" s="373" t="s">
        <v>515</v>
      </c>
      <c r="D26" s="312">
        <v>405</v>
      </c>
      <c r="E26" s="134">
        <v>21563</v>
      </c>
      <c r="F26" s="133">
        <v>21536</v>
      </c>
      <c r="G26" s="135">
        <v>0.9987478551222001</v>
      </c>
      <c r="H26" s="50"/>
    </row>
    <row r="27" spans="2:8" ht="15">
      <c r="B27" s="112" t="s">
        <v>406</v>
      </c>
      <c r="C27" s="374" t="s">
        <v>517</v>
      </c>
      <c r="D27" s="306">
        <v>409</v>
      </c>
      <c r="E27" s="308">
        <v>2051</v>
      </c>
      <c r="F27" s="308">
        <v>1463</v>
      </c>
      <c r="G27" s="194">
        <v>0.7133105802047781</v>
      </c>
      <c r="H27" s="50"/>
    </row>
    <row r="28" spans="2:8" ht="46.5" customHeight="1">
      <c r="B28" s="387" t="s">
        <v>9</v>
      </c>
      <c r="C28" s="388"/>
      <c r="D28" s="388"/>
      <c r="E28" s="388"/>
      <c r="F28" s="388"/>
      <c r="G28" s="116"/>
      <c r="H28" s="50"/>
    </row>
    <row r="29" spans="2:8" ht="35.25" customHeight="1" thickBot="1">
      <c r="B29" s="379" t="s">
        <v>10</v>
      </c>
      <c r="C29" s="380"/>
      <c r="D29" s="380"/>
      <c r="E29" s="380"/>
      <c r="F29" s="380"/>
      <c r="G29" s="117"/>
      <c r="H29" s="50"/>
    </row>
    <row r="30" spans="2:7" ht="31.5" customHeight="1" thickBot="1">
      <c r="B30" s="384" t="s">
        <v>407</v>
      </c>
      <c r="C30" s="384"/>
      <c r="D30" s="384"/>
      <c r="E30" s="384"/>
      <c r="F30" s="384"/>
      <c r="G30" s="384"/>
    </row>
    <row r="31" spans="2:8" ht="27" customHeight="1">
      <c r="B31" s="118"/>
      <c r="C31" s="362"/>
      <c r="D31" s="378" t="s">
        <v>26</v>
      </c>
      <c r="E31" s="165" t="s">
        <v>41</v>
      </c>
      <c r="F31" s="166" t="s">
        <v>32</v>
      </c>
      <c r="G31" s="167" t="s">
        <v>33</v>
      </c>
      <c r="H31" s="50"/>
    </row>
    <row r="32" spans="2:8" ht="15" customHeight="1">
      <c r="B32" s="139" t="s">
        <v>215</v>
      </c>
      <c r="C32" s="363"/>
      <c r="D32" s="389"/>
      <c r="E32" s="130">
        <v>203634</v>
      </c>
      <c r="F32" s="131">
        <v>100610</v>
      </c>
      <c r="G32" s="136">
        <v>0.4940726990581141</v>
      </c>
      <c r="H32" s="50"/>
    </row>
    <row r="33" spans="2:8" ht="15">
      <c r="B33" s="115" t="s">
        <v>216</v>
      </c>
      <c r="C33" s="373" t="s">
        <v>216</v>
      </c>
      <c r="D33" s="172">
        <v>130</v>
      </c>
      <c r="E33" s="134">
        <v>104872</v>
      </c>
      <c r="F33" s="134">
        <v>51779</v>
      </c>
      <c r="G33" s="135">
        <v>0.4937352200778091</v>
      </c>
      <c r="H33" s="50"/>
    </row>
    <row r="34" spans="2:8" ht="15">
      <c r="B34" s="115" t="s">
        <v>217</v>
      </c>
      <c r="C34" s="373" t="s">
        <v>551</v>
      </c>
      <c r="D34" s="173">
        <v>133</v>
      </c>
      <c r="E34" s="134">
        <v>18</v>
      </c>
      <c r="F34" s="134">
        <v>11</v>
      </c>
      <c r="G34" s="135">
        <v>0.6111111111111112</v>
      </c>
      <c r="H34" s="50"/>
    </row>
    <row r="35" spans="2:8" ht="15">
      <c r="B35" s="115" t="s">
        <v>218</v>
      </c>
      <c r="C35" s="373" t="s">
        <v>531</v>
      </c>
      <c r="D35" s="173">
        <v>135</v>
      </c>
      <c r="E35" s="134">
        <v>187</v>
      </c>
      <c r="F35" s="134">
        <v>117</v>
      </c>
      <c r="G35" s="135">
        <v>0.6256684491978609</v>
      </c>
      <c r="H35" s="50"/>
    </row>
    <row r="36" spans="2:8" ht="15">
      <c r="B36" s="115" t="s">
        <v>219</v>
      </c>
      <c r="C36" s="373" t="s">
        <v>542</v>
      </c>
      <c r="D36" s="173">
        <v>290</v>
      </c>
      <c r="E36" s="134">
        <v>49360</v>
      </c>
      <c r="F36" s="134">
        <v>30916</v>
      </c>
      <c r="G36" s="135">
        <v>0.6263371150729335</v>
      </c>
      <c r="H36" s="50"/>
    </row>
    <row r="37" spans="2:8" ht="15">
      <c r="B37" s="115" t="s">
        <v>329</v>
      </c>
      <c r="C37" s="373" t="s">
        <v>504</v>
      </c>
      <c r="D37" s="173">
        <v>450</v>
      </c>
      <c r="E37" s="134">
        <v>5</v>
      </c>
      <c r="F37" s="134">
        <v>5</v>
      </c>
      <c r="G37" s="135">
        <v>1</v>
      </c>
      <c r="H37" s="50"/>
    </row>
    <row r="38" spans="2:8" ht="15">
      <c r="B38" s="115" t="s">
        <v>220</v>
      </c>
      <c r="C38" s="373" t="s">
        <v>530</v>
      </c>
      <c r="D38" s="173">
        <v>310</v>
      </c>
      <c r="E38" s="134">
        <v>13281</v>
      </c>
      <c r="F38" s="134">
        <v>5125</v>
      </c>
      <c r="G38" s="135">
        <v>0.38588961674572697</v>
      </c>
      <c r="H38" s="50"/>
    </row>
    <row r="39" spans="2:8" ht="15">
      <c r="B39" s="115" t="s">
        <v>221</v>
      </c>
      <c r="C39" s="373" t="s">
        <v>527</v>
      </c>
      <c r="D39" s="173">
        <v>600</v>
      </c>
      <c r="E39" s="134">
        <v>35911</v>
      </c>
      <c r="F39" s="134">
        <v>12657</v>
      </c>
      <c r="G39" s="135">
        <v>0.35245467962462756</v>
      </c>
      <c r="H39" s="50"/>
    </row>
    <row r="40" spans="2:8" ht="79.5" customHeight="1" thickBot="1">
      <c r="B40" s="390" t="s">
        <v>222</v>
      </c>
      <c r="C40" s="391"/>
      <c r="D40" s="391"/>
      <c r="E40" s="391"/>
      <c r="F40" s="391"/>
      <c r="G40" s="120"/>
      <c r="H40" s="50"/>
    </row>
    <row r="41" spans="2:7" ht="18" customHeight="1" thickBot="1">
      <c r="B41" s="108"/>
      <c r="C41" s="108"/>
      <c r="D41" s="106"/>
      <c r="E41" s="53"/>
      <c r="F41" s="53"/>
      <c r="G41" s="53"/>
    </row>
    <row r="42" spans="2:8" ht="27" customHeight="1">
      <c r="B42" s="118"/>
      <c r="C42" s="362"/>
      <c r="D42" s="378" t="s">
        <v>26</v>
      </c>
      <c r="E42" s="165" t="s">
        <v>41</v>
      </c>
      <c r="F42" s="166" t="s">
        <v>32</v>
      </c>
      <c r="G42" s="167" t="s">
        <v>33</v>
      </c>
      <c r="H42" s="50"/>
    </row>
    <row r="43" spans="2:8" ht="15" customHeight="1">
      <c r="B43" s="139" t="s">
        <v>402</v>
      </c>
      <c r="C43" s="363"/>
      <c r="D43" s="389"/>
      <c r="E43" s="130">
        <v>37640</v>
      </c>
      <c r="F43" s="137">
        <v>23741</v>
      </c>
      <c r="G43" s="136">
        <v>0.6307385759829968</v>
      </c>
      <c r="H43" s="50"/>
    </row>
    <row r="44" spans="2:8" ht="15">
      <c r="B44" s="115" t="s">
        <v>224</v>
      </c>
      <c r="C44" s="373" t="s">
        <v>534</v>
      </c>
      <c r="D44" s="172">
        <v>314</v>
      </c>
      <c r="E44" s="134">
        <v>1183</v>
      </c>
      <c r="F44" s="134">
        <v>1182</v>
      </c>
      <c r="G44" s="135">
        <v>0.9991546914623838</v>
      </c>
      <c r="H44" s="50"/>
    </row>
    <row r="45" spans="2:8" ht="15">
      <c r="B45" s="115" t="s">
        <v>401</v>
      </c>
      <c r="C45" s="373" t="s">
        <v>546</v>
      </c>
      <c r="D45" s="173">
        <v>680</v>
      </c>
      <c r="E45" s="134">
        <v>50</v>
      </c>
      <c r="F45" s="134">
        <v>44</v>
      </c>
      <c r="G45" s="135">
        <v>0.88</v>
      </c>
      <c r="H45" s="50"/>
    </row>
    <row r="46" spans="2:8" ht="15">
      <c r="B46" s="115" t="s">
        <v>225</v>
      </c>
      <c r="C46" s="373" t="s">
        <v>549</v>
      </c>
      <c r="D46" s="173">
        <v>682</v>
      </c>
      <c r="E46" s="134">
        <v>1015</v>
      </c>
      <c r="F46" s="134">
        <v>854</v>
      </c>
      <c r="G46" s="135">
        <v>0.8413793103448276</v>
      </c>
      <c r="H46" s="50"/>
    </row>
    <row r="47" spans="2:8" ht="15">
      <c r="B47" s="115" t="s">
        <v>226</v>
      </c>
      <c r="C47" s="373" t="s">
        <v>548</v>
      </c>
      <c r="D47" s="173">
        <v>684</v>
      </c>
      <c r="E47" s="134">
        <v>31</v>
      </c>
      <c r="F47" s="134">
        <v>29</v>
      </c>
      <c r="G47" s="135">
        <v>0.9354838709677419</v>
      </c>
      <c r="H47" s="50"/>
    </row>
    <row r="48" spans="2:8" ht="15.75" customHeight="1">
      <c r="B48" s="115" t="s">
        <v>276</v>
      </c>
      <c r="C48" s="373" t="s">
        <v>545</v>
      </c>
      <c r="D48" s="173">
        <v>685</v>
      </c>
      <c r="E48" s="134">
        <v>164</v>
      </c>
      <c r="F48" s="134">
        <v>153</v>
      </c>
      <c r="G48" s="135">
        <v>0.9329268292682927</v>
      </c>
      <c r="H48" s="50"/>
    </row>
    <row r="49" spans="2:8" ht="15">
      <c r="B49" s="115" t="s">
        <v>277</v>
      </c>
      <c r="C49" s="373" t="s">
        <v>522</v>
      </c>
      <c r="D49" s="173">
        <v>690</v>
      </c>
      <c r="E49" s="134">
        <v>7638</v>
      </c>
      <c r="F49" s="134">
        <v>3645</v>
      </c>
      <c r="G49" s="135">
        <v>0.4772191673212883</v>
      </c>
      <c r="H49" s="50"/>
    </row>
    <row r="50" spans="2:8" ht="15">
      <c r="B50" s="115" t="s">
        <v>278</v>
      </c>
      <c r="C50" s="373" t="s">
        <v>550</v>
      </c>
      <c r="D50" s="173" t="s">
        <v>2</v>
      </c>
      <c r="E50" s="134">
        <v>27559</v>
      </c>
      <c r="F50" s="134">
        <v>17834</v>
      </c>
      <c r="G50" s="135">
        <v>0.6471207228128742</v>
      </c>
      <c r="H50" s="50"/>
    </row>
    <row r="51" spans="2:8" ht="63" customHeight="1" thickBot="1">
      <c r="B51" s="390" t="s">
        <v>279</v>
      </c>
      <c r="C51" s="391"/>
      <c r="D51" s="391"/>
      <c r="E51" s="391"/>
      <c r="F51" s="391"/>
      <c r="G51" s="120"/>
      <c r="H51" s="50"/>
    </row>
    <row r="52" spans="2:7" ht="15" thickBot="1">
      <c r="B52" s="384"/>
      <c r="C52" s="384"/>
      <c r="D52" s="384"/>
      <c r="E52" s="384"/>
      <c r="F52" s="384"/>
      <c r="G52" s="384"/>
    </row>
    <row r="53" spans="2:8" ht="27" customHeight="1">
      <c r="B53" s="118"/>
      <c r="C53" s="362"/>
      <c r="D53" s="378" t="s">
        <v>26</v>
      </c>
      <c r="E53" s="165" t="s">
        <v>41</v>
      </c>
      <c r="F53" s="166" t="s">
        <v>32</v>
      </c>
      <c r="G53" s="167" t="s">
        <v>33</v>
      </c>
      <c r="H53" s="50"/>
    </row>
    <row r="54" spans="2:8" ht="15" customHeight="1">
      <c r="B54" s="139" t="s">
        <v>271</v>
      </c>
      <c r="C54" s="363"/>
      <c r="D54" s="389"/>
      <c r="E54" s="130">
        <v>132891</v>
      </c>
      <c r="F54" s="137">
        <v>60525</v>
      </c>
      <c r="G54" s="136">
        <v>0.45544845023365016</v>
      </c>
      <c r="H54" s="50"/>
    </row>
    <row r="55" spans="2:8" ht="15">
      <c r="B55" s="115" t="s">
        <v>280</v>
      </c>
      <c r="C55" s="373" t="s">
        <v>544</v>
      </c>
      <c r="D55" s="172">
        <v>173</v>
      </c>
      <c r="E55" s="134">
        <v>1674</v>
      </c>
      <c r="F55" s="134">
        <v>1149</v>
      </c>
      <c r="G55" s="135">
        <v>0.6863799283154122</v>
      </c>
      <c r="H55" s="50"/>
    </row>
    <row r="56" spans="2:8" ht="15">
      <c r="B56" s="115" t="s">
        <v>281</v>
      </c>
      <c r="C56" s="373" t="s">
        <v>525</v>
      </c>
      <c r="D56" s="173">
        <v>400</v>
      </c>
      <c r="E56" s="134">
        <v>83847</v>
      </c>
      <c r="F56" s="134">
        <v>30986</v>
      </c>
      <c r="G56" s="135">
        <v>0.3695540687204074</v>
      </c>
      <c r="H56" s="50"/>
    </row>
    <row r="57" spans="2:8" ht="15">
      <c r="B57" s="115" t="s">
        <v>282</v>
      </c>
      <c r="C57" s="373" t="s">
        <v>523</v>
      </c>
      <c r="D57" s="173">
        <v>500</v>
      </c>
      <c r="E57" s="134">
        <v>1234</v>
      </c>
      <c r="F57" s="134">
        <v>276</v>
      </c>
      <c r="G57" s="135">
        <v>0.22366288492706646</v>
      </c>
      <c r="H57" s="50"/>
    </row>
    <row r="58" spans="2:8" ht="15">
      <c r="B58" s="115" t="s">
        <v>283</v>
      </c>
      <c r="C58" s="373" t="s">
        <v>529</v>
      </c>
      <c r="D58" s="173">
        <v>510</v>
      </c>
      <c r="E58" s="134">
        <v>21153</v>
      </c>
      <c r="F58" s="134">
        <v>7584</v>
      </c>
      <c r="G58" s="135">
        <v>0.35853070486455824</v>
      </c>
      <c r="H58" s="50"/>
    </row>
    <row r="59" spans="2:8" ht="15">
      <c r="B59" s="115" t="s">
        <v>284</v>
      </c>
      <c r="C59" s="373" t="s">
        <v>547</v>
      </c>
      <c r="D59" s="173">
        <v>930</v>
      </c>
      <c r="E59" s="134">
        <v>24609</v>
      </c>
      <c r="F59" s="134">
        <v>20334</v>
      </c>
      <c r="G59" s="135">
        <v>0.8262830671705473</v>
      </c>
      <c r="H59" s="50"/>
    </row>
    <row r="60" spans="2:8" ht="15">
      <c r="B60" s="115" t="s">
        <v>285</v>
      </c>
      <c r="C60" s="373" t="s">
        <v>524</v>
      </c>
      <c r="D60" s="173">
        <v>960</v>
      </c>
      <c r="E60" s="134">
        <v>374</v>
      </c>
      <c r="F60" s="134">
        <v>196</v>
      </c>
      <c r="G60" s="135">
        <v>0.5240641711229946</v>
      </c>
      <c r="H60" s="50"/>
    </row>
    <row r="61" spans="2:8" ht="19.5" customHeight="1" thickBot="1">
      <c r="B61" s="390" t="s">
        <v>286</v>
      </c>
      <c r="C61" s="391"/>
      <c r="D61" s="391"/>
      <c r="E61" s="391"/>
      <c r="F61" s="119"/>
      <c r="G61" s="120"/>
      <c r="H61" s="50"/>
    </row>
    <row r="62" spans="2:7" ht="25.5" customHeight="1" thickBot="1">
      <c r="B62" s="207" t="s">
        <v>287</v>
      </c>
      <c r="C62" s="207"/>
      <c r="D62" s="106"/>
      <c r="E62" s="53"/>
      <c r="F62" s="53"/>
      <c r="G62" s="53"/>
    </row>
    <row r="63" spans="2:8" ht="27" customHeight="1">
      <c r="B63" s="109"/>
      <c r="C63" s="358"/>
      <c r="D63" s="378" t="s">
        <v>26</v>
      </c>
      <c r="E63" s="168" t="s">
        <v>41</v>
      </c>
      <c r="F63" s="166" t="s">
        <v>32</v>
      </c>
      <c r="G63" s="167" t="s">
        <v>33</v>
      </c>
      <c r="H63" s="50"/>
    </row>
    <row r="64" spans="2:8" ht="15" customHeight="1">
      <c r="B64" s="139" t="s">
        <v>288</v>
      </c>
      <c r="C64" s="363"/>
      <c r="D64" s="389"/>
      <c r="E64" s="130">
        <v>75056</v>
      </c>
      <c r="F64" s="131">
        <v>36445</v>
      </c>
      <c r="G64" s="136">
        <v>0.48557077382221275</v>
      </c>
      <c r="H64" s="50"/>
    </row>
    <row r="65" spans="2:8" ht="15">
      <c r="B65" s="114" t="s">
        <v>289</v>
      </c>
      <c r="C65" s="373" t="s">
        <v>535</v>
      </c>
      <c r="D65" s="172">
        <v>120</v>
      </c>
      <c r="E65" s="134">
        <v>15448</v>
      </c>
      <c r="F65" s="134">
        <v>5664</v>
      </c>
      <c r="G65" s="135">
        <v>0.36664940445365096</v>
      </c>
      <c r="H65" s="50"/>
    </row>
    <row r="66" spans="2:8" ht="15">
      <c r="B66" s="115" t="s">
        <v>290</v>
      </c>
      <c r="C66" s="373" t="s">
        <v>541</v>
      </c>
      <c r="D66" s="173">
        <v>180</v>
      </c>
      <c r="E66" s="134">
        <v>10939</v>
      </c>
      <c r="F66" s="134">
        <v>3028</v>
      </c>
      <c r="G66" s="135">
        <v>0.2768077520797148</v>
      </c>
      <c r="H66" s="50"/>
    </row>
    <row r="67" spans="2:8" ht="15">
      <c r="B67" s="115" t="s">
        <v>338</v>
      </c>
      <c r="C67" s="373" t="s">
        <v>540</v>
      </c>
      <c r="D67" s="173">
        <v>190</v>
      </c>
      <c r="E67" s="134">
        <v>48669</v>
      </c>
      <c r="F67" s="134">
        <v>27753</v>
      </c>
      <c r="G67" s="135">
        <v>0.5702397830241016</v>
      </c>
      <c r="H67" s="50"/>
    </row>
    <row r="68" spans="2:8" ht="51.75" customHeight="1" thickBot="1">
      <c r="B68" s="390" t="s">
        <v>227</v>
      </c>
      <c r="C68" s="391"/>
      <c r="D68" s="391"/>
      <c r="E68" s="391"/>
      <c r="F68" s="184"/>
      <c r="G68" s="120"/>
      <c r="H68" s="50"/>
    </row>
    <row r="69" spans="2:7" ht="24" customHeight="1" thickBot="1">
      <c r="B69" s="105"/>
      <c r="C69" s="105"/>
      <c r="D69" s="106"/>
      <c r="E69" s="53"/>
      <c r="F69" s="53"/>
      <c r="G69" s="53"/>
    </row>
    <row r="70" spans="2:8" ht="27" customHeight="1">
      <c r="B70" s="118"/>
      <c r="C70" s="362"/>
      <c r="D70" s="378" t="s">
        <v>26</v>
      </c>
      <c r="E70" s="165" t="s">
        <v>41</v>
      </c>
      <c r="F70" s="166" t="s">
        <v>32</v>
      </c>
      <c r="G70" s="167" t="s">
        <v>33</v>
      </c>
      <c r="H70" s="50"/>
    </row>
    <row r="71" spans="2:8" ht="15.75" customHeight="1">
      <c r="B71" s="139" t="s">
        <v>215</v>
      </c>
      <c r="C71" s="363"/>
      <c r="D71" s="389"/>
      <c r="E71" s="130">
        <v>142833</v>
      </c>
      <c r="F71" s="131">
        <v>41172</v>
      </c>
      <c r="G71" s="136">
        <v>0.2882527147087858</v>
      </c>
      <c r="H71" s="50"/>
    </row>
    <row r="72" spans="2:8" ht="15">
      <c r="B72" s="115" t="s">
        <v>218</v>
      </c>
      <c r="C72" s="373" t="s">
        <v>531</v>
      </c>
      <c r="D72" s="173">
        <v>135</v>
      </c>
      <c r="E72" s="134">
        <v>2863</v>
      </c>
      <c r="F72" s="134">
        <v>1482</v>
      </c>
      <c r="G72" s="135">
        <v>0.5176388403772267</v>
      </c>
      <c r="H72" s="50"/>
    </row>
    <row r="73" spans="2:8" ht="15" customHeight="1">
      <c r="B73" s="115" t="s">
        <v>216</v>
      </c>
      <c r="C73" s="373" t="s">
        <v>513</v>
      </c>
      <c r="D73" s="173">
        <v>137</v>
      </c>
      <c r="E73" s="134">
        <v>10753</v>
      </c>
      <c r="F73" s="134">
        <v>5197</v>
      </c>
      <c r="G73" s="135">
        <v>0.4833069840974612</v>
      </c>
      <c r="H73" s="50"/>
    </row>
    <row r="74" spans="2:8" ht="15">
      <c r="B74" s="115" t="s">
        <v>228</v>
      </c>
      <c r="C74" s="373" t="s">
        <v>533</v>
      </c>
      <c r="D74" s="173">
        <v>150</v>
      </c>
      <c r="E74" s="134">
        <v>55035</v>
      </c>
      <c r="F74" s="134">
        <v>20918</v>
      </c>
      <c r="G74" s="135">
        <v>0.3800854001998728</v>
      </c>
      <c r="H74" s="50"/>
    </row>
    <row r="75" spans="2:8" ht="15">
      <c r="B75" s="115" t="s">
        <v>229</v>
      </c>
      <c r="C75" s="373" t="s">
        <v>528</v>
      </c>
      <c r="D75" s="173">
        <v>155</v>
      </c>
      <c r="E75" s="134">
        <v>37657</v>
      </c>
      <c r="F75" s="134">
        <v>6</v>
      </c>
      <c r="G75" s="135">
        <v>0.00015933292614918874</v>
      </c>
      <c r="H75" s="50"/>
    </row>
    <row r="76" spans="2:8" ht="15">
      <c r="B76" s="115" t="s">
        <v>219</v>
      </c>
      <c r="C76" s="373" t="s">
        <v>514</v>
      </c>
      <c r="D76" s="173">
        <v>297</v>
      </c>
      <c r="E76" s="134">
        <v>20780</v>
      </c>
      <c r="F76" s="134">
        <v>9344</v>
      </c>
      <c r="G76" s="135">
        <v>0.4496631376323388</v>
      </c>
      <c r="H76" s="50"/>
    </row>
    <row r="77" spans="2:8" ht="15">
      <c r="B77" s="115" t="s">
        <v>221</v>
      </c>
      <c r="C77" s="373" t="s">
        <v>573</v>
      </c>
      <c r="D77" s="173">
        <v>607</v>
      </c>
      <c r="E77" s="134">
        <v>15745</v>
      </c>
      <c r="F77" s="134">
        <v>4225</v>
      </c>
      <c r="G77" s="135">
        <v>0.2683391552873928</v>
      </c>
      <c r="H77" s="50"/>
    </row>
    <row r="78" spans="2:8" ht="40.5" customHeight="1" thickBot="1">
      <c r="B78" s="390" t="s">
        <v>230</v>
      </c>
      <c r="C78" s="391"/>
      <c r="D78" s="391"/>
      <c r="E78" s="391"/>
      <c r="F78" s="184"/>
      <c r="G78" s="195"/>
      <c r="H78" s="50"/>
    </row>
    <row r="79" spans="2:7" ht="15" thickBot="1">
      <c r="B79" s="105"/>
      <c r="C79" s="105"/>
      <c r="D79" s="106"/>
      <c r="E79" s="53"/>
      <c r="F79" s="53"/>
      <c r="G79" s="53"/>
    </row>
    <row r="80" spans="2:8" ht="27" customHeight="1">
      <c r="B80" s="118"/>
      <c r="C80" s="362"/>
      <c r="D80" s="378" t="s">
        <v>26</v>
      </c>
      <c r="E80" s="165" t="s">
        <v>41</v>
      </c>
      <c r="F80" s="166" t="s">
        <v>32</v>
      </c>
      <c r="G80" s="167" t="s">
        <v>33</v>
      </c>
      <c r="H80" s="50"/>
    </row>
    <row r="81" spans="2:8" ht="15.75" customHeight="1">
      <c r="B81" s="139" t="s">
        <v>223</v>
      </c>
      <c r="C81" s="363"/>
      <c r="D81" s="389"/>
      <c r="E81" s="130">
        <v>15667</v>
      </c>
      <c r="F81" s="131">
        <v>15385</v>
      </c>
      <c r="G81" s="136">
        <v>0.9820003829705751</v>
      </c>
      <c r="H81" s="50"/>
    </row>
    <row r="82" spans="2:8" ht="15" customHeight="1">
      <c r="B82" s="115" t="s">
        <v>231</v>
      </c>
      <c r="C82" s="373" t="s">
        <v>574</v>
      </c>
      <c r="D82" s="172">
        <v>154</v>
      </c>
      <c r="E82" s="134">
        <v>15013</v>
      </c>
      <c r="F82" s="134">
        <v>15011</v>
      </c>
      <c r="G82" s="135">
        <v>0.9998667821221608</v>
      </c>
      <c r="H82" s="50"/>
    </row>
    <row r="83" spans="2:8" ht="15" hidden="1">
      <c r="B83" s="115" t="s">
        <v>232</v>
      </c>
      <c r="C83" s="361"/>
      <c r="D83" s="173" t="s">
        <v>233</v>
      </c>
      <c r="E83" s="134" t="s">
        <v>596</v>
      </c>
      <c r="F83" s="134" t="s">
        <v>596</v>
      </c>
      <c r="G83" s="135" t="e">
        <v>#DIV/0!</v>
      </c>
      <c r="H83" s="50"/>
    </row>
    <row r="84" spans="2:8" ht="15">
      <c r="B84" s="115" t="s">
        <v>234</v>
      </c>
      <c r="C84" s="373" t="s">
        <v>526</v>
      </c>
      <c r="D84" s="173">
        <v>696</v>
      </c>
      <c r="E84" s="134">
        <v>106</v>
      </c>
      <c r="F84" s="134">
        <v>63</v>
      </c>
      <c r="G84" s="135">
        <v>0.5943396226415094</v>
      </c>
      <c r="H84" s="50"/>
    </row>
    <row r="85" spans="2:8" ht="15">
      <c r="B85" s="115" t="s">
        <v>235</v>
      </c>
      <c r="C85" s="373" t="s">
        <v>543</v>
      </c>
      <c r="D85" s="173">
        <v>697</v>
      </c>
      <c r="E85" s="134">
        <v>548</v>
      </c>
      <c r="F85" s="134">
        <v>311</v>
      </c>
      <c r="G85" s="135">
        <v>0.5675182481751825</v>
      </c>
      <c r="H85" s="50"/>
    </row>
    <row r="86" spans="2:8" ht="69" customHeight="1" thickBot="1">
      <c r="B86" s="390" t="s">
        <v>0</v>
      </c>
      <c r="C86" s="391"/>
      <c r="D86" s="391"/>
      <c r="E86" s="391"/>
      <c r="F86" s="184"/>
      <c r="G86" s="120"/>
      <c r="H86" s="50"/>
    </row>
    <row r="87" spans="2:7" ht="15" thickBot="1">
      <c r="B87" s="105"/>
      <c r="C87" s="105"/>
      <c r="D87" s="106"/>
      <c r="E87" s="53"/>
      <c r="F87" s="53"/>
      <c r="G87" s="53"/>
    </row>
    <row r="88" spans="2:8" ht="27" customHeight="1">
      <c r="B88" s="118"/>
      <c r="C88" s="362"/>
      <c r="D88" s="378" t="s">
        <v>26</v>
      </c>
      <c r="E88" s="165" t="s">
        <v>41</v>
      </c>
      <c r="F88" s="166" t="s">
        <v>32</v>
      </c>
      <c r="G88" s="167" t="s">
        <v>33</v>
      </c>
      <c r="H88" s="50"/>
    </row>
    <row r="89" spans="2:8" ht="15" customHeight="1">
      <c r="B89" s="139" t="s">
        <v>177</v>
      </c>
      <c r="C89" s="363"/>
      <c r="D89" s="389"/>
      <c r="E89" s="130">
        <v>10029</v>
      </c>
      <c r="F89" s="130">
        <v>4937</v>
      </c>
      <c r="G89" s="136">
        <v>0.4922724100109682</v>
      </c>
      <c r="H89" s="50"/>
    </row>
    <row r="90" spans="2:8" ht="15">
      <c r="B90" s="115" t="s">
        <v>281</v>
      </c>
      <c r="C90" s="373" t="s">
        <v>516</v>
      </c>
      <c r="D90" s="172">
        <v>407</v>
      </c>
      <c r="E90" s="134">
        <v>5090</v>
      </c>
      <c r="F90" s="134">
        <v>2037</v>
      </c>
      <c r="G90" s="135">
        <v>0.40019646365422396</v>
      </c>
      <c r="H90" s="50"/>
    </row>
    <row r="91" spans="2:8" ht="15">
      <c r="B91" s="115" t="s">
        <v>236</v>
      </c>
      <c r="C91" s="373" t="s">
        <v>518</v>
      </c>
      <c r="D91" s="173">
        <v>507</v>
      </c>
      <c r="E91" s="134">
        <v>1953</v>
      </c>
      <c r="F91" s="134">
        <v>603</v>
      </c>
      <c r="G91" s="135">
        <v>0.3087557603686636</v>
      </c>
      <c r="H91" s="50"/>
    </row>
    <row r="92" spans="2:8" ht="15">
      <c r="B92" s="115" t="s">
        <v>237</v>
      </c>
      <c r="C92" s="373" t="s">
        <v>572</v>
      </c>
      <c r="D92" s="173">
        <v>937</v>
      </c>
      <c r="E92" s="134">
        <v>2986</v>
      </c>
      <c r="F92" s="134">
        <v>2297</v>
      </c>
      <c r="G92" s="135">
        <v>0.7692565304755525</v>
      </c>
      <c r="H92" s="50"/>
    </row>
    <row r="93" spans="2:8" ht="21" customHeight="1" thickBot="1">
      <c r="B93" s="390" t="s">
        <v>286</v>
      </c>
      <c r="C93" s="391"/>
      <c r="D93" s="391"/>
      <c r="E93" s="391"/>
      <c r="F93" s="119"/>
      <c r="G93" s="120"/>
      <c r="H93" s="50"/>
    </row>
    <row r="94" spans="1:8" ht="18" customHeight="1" thickBot="1">
      <c r="A94" s="208"/>
      <c r="B94" s="209"/>
      <c r="C94" s="209"/>
      <c r="D94" s="210"/>
      <c r="E94" s="211"/>
      <c r="F94" s="211"/>
      <c r="G94" s="211"/>
      <c r="H94" s="212"/>
    </row>
    <row r="95" spans="2:7" ht="31.5" customHeight="1" thickBot="1">
      <c r="B95" s="407" t="s">
        <v>356</v>
      </c>
      <c r="C95" s="407"/>
      <c r="D95" s="407"/>
      <c r="E95" s="407"/>
      <c r="F95" s="53"/>
      <c r="G95" s="53"/>
    </row>
    <row r="96" spans="2:7" ht="18.75" customHeight="1">
      <c r="B96" s="403" t="s">
        <v>238</v>
      </c>
      <c r="C96" s="364"/>
      <c r="D96" s="169" t="s">
        <v>26</v>
      </c>
      <c r="E96" s="164" t="s">
        <v>41</v>
      </c>
      <c r="F96" s="61"/>
      <c r="G96" s="61"/>
    </row>
    <row r="97" spans="2:7" ht="15.75" customHeight="1">
      <c r="B97" s="404"/>
      <c r="C97" s="373" t="s">
        <v>238</v>
      </c>
      <c r="D97" s="170">
        <v>160</v>
      </c>
      <c r="E97" s="131">
        <v>66458</v>
      </c>
      <c r="F97" s="64"/>
      <c r="G97" s="62"/>
    </row>
    <row r="98" spans="2:7" ht="76.5" customHeight="1" thickBot="1">
      <c r="B98" s="390" t="s">
        <v>239</v>
      </c>
      <c r="C98" s="391"/>
      <c r="D98" s="391"/>
      <c r="E98" s="402"/>
      <c r="F98" s="104"/>
      <c r="G98" s="105"/>
    </row>
    <row r="99" spans="2:7" ht="15" thickBot="1">
      <c r="B99" s="105"/>
      <c r="C99" s="105"/>
      <c r="D99" s="106"/>
      <c r="E99" s="53"/>
      <c r="F99" s="53"/>
      <c r="G99" s="53"/>
    </row>
    <row r="100" spans="2:11" ht="20.25" customHeight="1">
      <c r="B100" s="405" t="s">
        <v>29</v>
      </c>
      <c r="C100" s="365"/>
      <c r="D100" s="169" t="s">
        <v>26</v>
      </c>
      <c r="E100" s="164" t="s">
        <v>41</v>
      </c>
      <c r="F100" s="61"/>
      <c r="G100" s="61"/>
      <c r="J100" s="121"/>
      <c r="K100" s="121"/>
    </row>
    <row r="101" spans="2:11" ht="15">
      <c r="B101" s="406"/>
      <c r="C101" s="373" t="s">
        <v>29</v>
      </c>
      <c r="D101" s="170">
        <v>165</v>
      </c>
      <c r="E101" s="131">
        <v>10486</v>
      </c>
      <c r="F101" s="64"/>
      <c r="G101" s="62"/>
      <c r="J101" s="121"/>
      <c r="K101" s="121"/>
    </row>
    <row r="102" spans="2:11" ht="36.75" customHeight="1" thickBot="1">
      <c r="B102" s="390" t="s">
        <v>23</v>
      </c>
      <c r="C102" s="391"/>
      <c r="D102" s="391"/>
      <c r="E102" s="402"/>
      <c r="F102" s="104"/>
      <c r="G102" s="105"/>
      <c r="J102" s="121"/>
      <c r="K102" s="121"/>
    </row>
    <row r="103" spans="4:11" ht="15" thickBot="1">
      <c r="D103" s="106"/>
      <c r="E103" s="53"/>
      <c r="F103" s="53"/>
      <c r="G103" s="53"/>
      <c r="J103" s="121"/>
      <c r="K103" s="121"/>
    </row>
    <row r="104" spans="2:11" ht="19.5" customHeight="1">
      <c r="B104" s="109" t="s">
        <v>5</v>
      </c>
      <c r="C104" s="358"/>
      <c r="D104" s="169" t="s">
        <v>26</v>
      </c>
      <c r="E104" s="163" t="s">
        <v>41</v>
      </c>
      <c r="F104" s="61"/>
      <c r="G104" s="61"/>
      <c r="J104" s="121"/>
      <c r="K104" s="121"/>
    </row>
    <row r="105" spans="2:7" ht="16.5" customHeight="1">
      <c r="B105" s="298" t="s">
        <v>597</v>
      </c>
      <c r="C105" s="366"/>
      <c r="D105" s="171" t="s">
        <v>186</v>
      </c>
      <c r="E105" s="138">
        <v>256769</v>
      </c>
      <c r="F105" s="65"/>
      <c r="G105" s="63"/>
    </row>
    <row r="106" spans="2:8" ht="36" customHeight="1" thickBot="1">
      <c r="B106" s="390" t="s">
        <v>240</v>
      </c>
      <c r="C106" s="391"/>
      <c r="D106" s="391"/>
      <c r="E106" s="402"/>
      <c r="F106" s="104"/>
      <c r="G106" s="105"/>
      <c r="H106" s="60"/>
    </row>
    <row r="107" spans="2:7" ht="14.25" customHeight="1" thickBot="1">
      <c r="B107" s="105"/>
      <c r="C107" s="105"/>
      <c r="D107" s="106"/>
      <c r="E107" s="56"/>
      <c r="F107" s="56"/>
      <c r="G107" s="56"/>
    </row>
    <row r="108" spans="2:11" ht="18.75" customHeight="1">
      <c r="B108" s="109" t="s">
        <v>340</v>
      </c>
      <c r="C108" s="358"/>
      <c r="D108" s="169" t="s">
        <v>353</v>
      </c>
      <c r="E108" s="163" t="s">
        <v>41</v>
      </c>
      <c r="F108" s="61"/>
      <c r="G108" s="61"/>
      <c r="J108" s="121"/>
      <c r="K108" s="121"/>
    </row>
    <row r="109" spans="2:7" ht="13.5" customHeight="1">
      <c r="B109" s="223"/>
      <c r="C109" s="367"/>
      <c r="D109" s="171" t="s">
        <v>355</v>
      </c>
      <c r="E109" s="138">
        <v>22968</v>
      </c>
      <c r="F109" s="65"/>
      <c r="G109" s="63"/>
    </row>
    <row r="110" spans="2:7" ht="15" customHeight="1">
      <c r="B110" s="162"/>
      <c r="C110" s="368"/>
      <c r="D110" s="171" t="s">
        <v>354</v>
      </c>
      <c r="E110" s="138">
        <v>153461</v>
      </c>
      <c r="F110" s="65"/>
      <c r="G110" s="63"/>
    </row>
    <row r="111" spans="2:8" ht="39.75" customHeight="1" thickBot="1">
      <c r="B111" s="390" t="s">
        <v>363</v>
      </c>
      <c r="C111" s="391"/>
      <c r="D111" s="391"/>
      <c r="E111" s="402"/>
      <c r="F111" s="104"/>
      <c r="G111" s="105"/>
      <c r="H111" s="60"/>
    </row>
    <row r="112" ht="3.75" customHeight="1"/>
    <row r="113" spans="2:5" ht="32.25" customHeight="1">
      <c r="B113" s="401"/>
      <c r="C113" s="401"/>
      <c r="D113" s="401"/>
      <c r="E113" s="401"/>
    </row>
    <row r="114" spans="2:5" ht="15">
      <c r="B114" s="284"/>
      <c r="C114" s="284"/>
      <c r="D114" s="285"/>
      <c r="E114" s="286"/>
    </row>
  </sheetData>
  <sheetProtection/>
  <mergeCells count="34">
    <mergeCell ref="B113:E113"/>
    <mergeCell ref="B106:E106"/>
    <mergeCell ref="B93:E93"/>
    <mergeCell ref="B96:B97"/>
    <mergeCell ref="B100:B101"/>
    <mergeCell ref="B98:E98"/>
    <mergeCell ref="B102:E102"/>
    <mergeCell ref="B95:E95"/>
    <mergeCell ref="B111:E111"/>
    <mergeCell ref="B40:F40"/>
    <mergeCell ref="D53:D54"/>
    <mergeCell ref="B51:F51"/>
    <mergeCell ref="B86:E86"/>
    <mergeCell ref="D63:D64"/>
    <mergeCell ref="D42:D43"/>
    <mergeCell ref="B52:G52"/>
    <mergeCell ref="D88:D89"/>
    <mergeCell ref="B78:E78"/>
    <mergeCell ref="B61:E61"/>
    <mergeCell ref="G7:G8"/>
    <mergeCell ref="B6:D8"/>
    <mergeCell ref="E7:E8"/>
    <mergeCell ref="D31:D32"/>
    <mergeCell ref="D70:D71"/>
    <mergeCell ref="D80:D81"/>
    <mergeCell ref="B68:E68"/>
    <mergeCell ref="B30:G30"/>
    <mergeCell ref="G3:G4"/>
    <mergeCell ref="B28:F28"/>
    <mergeCell ref="B29:F29"/>
    <mergeCell ref="E3:E4"/>
    <mergeCell ref="F3:F4"/>
    <mergeCell ref="F7:F8"/>
    <mergeCell ref="D10:D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09" t="s">
        <v>358</v>
      </c>
      <c r="D1" s="410"/>
      <c r="E1" s="410"/>
      <c r="F1" s="410"/>
      <c r="G1" s="410"/>
      <c r="H1" s="410"/>
      <c r="I1" s="410"/>
      <c r="J1" s="410"/>
      <c r="K1" s="410"/>
      <c r="L1" s="410"/>
      <c r="M1" s="410"/>
      <c r="N1" s="410"/>
      <c r="O1" s="410"/>
      <c r="P1" s="410"/>
      <c r="Q1" s="410"/>
    </row>
    <row r="2" spans="3:17" ht="15.75" customHeight="1">
      <c r="C2" s="417">
        <v>41006</v>
      </c>
      <c r="D2" s="418"/>
      <c r="E2" s="418"/>
      <c r="F2" s="418"/>
      <c r="G2" s="418"/>
      <c r="H2" s="418"/>
      <c r="I2" s="418"/>
      <c r="J2" s="418"/>
      <c r="K2" s="418"/>
      <c r="L2" s="418"/>
      <c r="M2" s="418"/>
      <c r="N2" s="418"/>
      <c r="O2" s="418"/>
      <c r="P2" s="418"/>
      <c r="Q2" s="418"/>
    </row>
    <row r="3" spans="3:5" ht="12.75">
      <c r="C3" s="411" t="s">
        <v>174</v>
      </c>
      <c r="D3" s="412"/>
      <c r="E3" s="413"/>
    </row>
    <row r="4" spans="3:17" ht="52.5">
      <c r="C4" s="78" t="s">
        <v>181</v>
      </c>
      <c r="D4" s="78" t="s">
        <v>34</v>
      </c>
      <c r="E4" s="71" t="s">
        <v>35</v>
      </c>
      <c r="F4" s="414" t="s">
        <v>6</v>
      </c>
      <c r="G4" s="415"/>
      <c r="H4" s="415"/>
      <c r="I4" s="415"/>
      <c r="J4" s="415"/>
      <c r="K4" s="415"/>
      <c r="L4" s="415"/>
      <c r="M4" s="415"/>
      <c r="N4" s="415"/>
      <c r="O4" s="415"/>
      <c r="P4" s="415"/>
      <c r="Q4" s="415"/>
    </row>
    <row r="5" spans="2:5" ht="12.75">
      <c r="B5" s="72" t="s">
        <v>71</v>
      </c>
      <c r="C5" s="73">
        <v>905159</v>
      </c>
      <c r="D5" s="73">
        <v>596477</v>
      </c>
      <c r="E5" s="74">
        <v>0.6589748320460825</v>
      </c>
    </row>
    <row r="6" ht="7.5" customHeight="1"/>
    <row r="7" spans="3:17" ht="24">
      <c r="C7" s="416" t="s">
        <v>268</v>
      </c>
      <c r="D7" s="416"/>
      <c r="E7" s="416"/>
      <c r="F7" s="416"/>
      <c r="G7" s="416"/>
      <c r="H7" s="416"/>
      <c r="I7" s="416"/>
      <c r="J7" s="416"/>
      <c r="K7" s="416"/>
      <c r="L7" s="416"/>
      <c r="M7" s="416"/>
      <c r="N7" s="416"/>
      <c r="O7" s="416"/>
      <c r="P7" s="416"/>
      <c r="Q7" s="416"/>
    </row>
    <row r="8" spans="3:17" ht="12.75">
      <c r="C8" s="411" t="s">
        <v>399</v>
      </c>
      <c r="D8" s="412"/>
      <c r="E8" s="413"/>
      <c r="F8" s="411" t="s">
        <v>175</v>
      </c>
      <c r="G8" s="412"/>
      <c r="H8" s="413"/>
      <c r="I8" s="411" t="s">
        <v>403</v>
      </c>
      <c r="J8" s="412"/>
      <c r="K8" s="413"/>
      <c r="L8" s="411" t="s">
        <v>177</v>
      </c>
      <c r="M8" s="412"/>
      <c r="N8" s="413"/>
      <c r="O8" s="69" t="s">
        <v>178</v>
      </c>
      <c r="P8" s="75" t="s">
        <v>179</v>
      </c>
      <c r="Q8" s="75" t="s">
        <v>180</v>
      </c>
    </row>
    <row r="9" spans="2:17" s="79" customFormat="1" ht="52.5">
      <c r="B9" s="76"/>
      <c r="C9" s="78" t="s">
        <v>181</v>
      </c>
      <c r="D9" s="77" t="s">
        <v>34</v>
      </c>
      <c r="E9" s="77" t="s">
        <v>35</v>
      </c>
      <c r="F9" s="78" t="s">
        <v>183</v>
      </c>
      <c r="G9" s="78" t="s">
        <v>34</v>
      </c>
      <c r="H9" s="77" t="s">
        <v>35</v>
      </c>
      <c r="I9" s="78" t="s">
        <v>184</v>
      </c>
      <c r="J9" s="78" t="s">
        <v>34</v>
      </c>
      <c r="K9" s="77" t="s">
        <v>35</v>
      </c>
      <c r="L9" s="78" t="s">
        <v>183</v>
      </c>
      <c r="M9" s="78" t="s">
        <v>34</v>
      </c>
      <c r="N9" s="77" t="s">
        <v>35</v>
      </c>
      <c r="O9" s="77" t="s">
        <v>181</v>
      </c>
      <c r="P9" s="78" t="s">
        <v>181</v>
      </c>
      <c r="Q9" s="78" t="s">
        <v>184</v>
      </c>
    </row>
    <row r="10" spans="2:17" ht="12.75">
      <c r="B10" s="80" t="s">
        <v>71</v>
      </c>
      <c r="C10" s="219">
        <v>830103</v>
      </c>
      <c r="D10" s="219">
        <v>560032</v>
      </c>
      <c r="E10" s="220">
        <v>0.6746536273209469</v>
      </c>
      <c r="F10" s="219">
        <v>203634</v>
      </c>
      <c r="G10" s="219">
        <v>100611</v>
      </c>
      <c r="H10" s="220">
        <v>0.4940776098293998</v>
      </c>
      <c r="I10" s="219">
        <v>37640</v>
      </c>
      <c r="J10" s="219">
        <v>23741</v>
      </c>
      <c r="K10" s="220">
        <v>0.6307385759829968</v>
      </c>
      <c r="L10" s="219">
        <v>132891</v>
      </c>
      <c r="M10" s="219">
        <v>60525</v>
      </c>
      <c r="N10" s="220">
        <v>0.45544845023365016</v>
      </c>
      <c r="O10" s="219">
        <v>42422</v>
      </c>
      <c r="P10" s="219">
        <v>1883</v>
      </c>
      <c r="Q10" s="221">
        <v>254161</v>
      </c>
    </row>
    <row r="11" spans="2:17" ht="12.75">
      <c r="B11" s="82" t="s">
        <v>269</v>
      </c>
      <c r="C11" s="83">
        <v>170609</v>
      </c>
      <c r="D11" s="83">
        <v>118695</v>
      </c>
      <c r="E11" s="84">
        <v>0.6957135907249911</v>
      </c>
      <c r="F11" s="83">
        <v>41146</v>
      </c>
      <c r="G11" s="83">
        <v>21823</v>
      </c>
      <c r="H11" s="84">
        <v>0.5303796237787392</v>
      </c>
      <c r="I11" s="83">
        <v>8037</v>
      </c>
      <c r="J11" s="83">
        <v>4836</v>
      </c>
      <c r="K11" s="84">
        <v>0.6017170586039567</v>
      </c>
      <c r="L11" s="83">
        <v>18629</v>
      </c>
      <c r="M11" s="83">
        <v>14085</v>
      </c>
      <c r="N11" s="84">
        <v>0.7560792313060283</v>
      </c>
      <c r="O11" s="83">
        <v>16606</v>
      </c>
      <c r="P11" s="190">
        <v>200</v>
      </c>
      <c r="Q11" s="185">
        <v>42547</v>
      </c>
    </row>
    <row r="12" spans="2:17" ht="12.75">
      <c r="B12" s="85" t="s">
        <v>187</v>
      </c>
      <c r="C12" s="86">
        <v>18074</v>
      </c>
      <c r="D12" s="86">
        <v>14358</v>
      </c>
      <c r="E12" s="87">
        <v>0.7944007967245768</v>
      </c>
      <c r="F12" s="86">
        <v>3836</v>
      </c>
      <c r="G12" s="86">
        <v>2463</v>
      </c>
      <c r="H12" s="87">
        <v>0.642075078206465</v>
      </c>
      <c r="I12" s="86">
        <v>503</v>
      </c>
      <c r="J12" s="86">
        <v>388</v>
      </c>
      <c r="K12" s="87">
        <v>0.7713717693836978</v>
      </c>
      <c r="L12" s="86">
        <v>1655</v>
      </c>
      <c r="M12" s="86">
        <v>1281</v>
      </c>
      <c r="N12" s="87">
        <v>0.7740181268882175</v>
      </c>
      <c r="O12" s="86">
        <v>2</v>
      </c>
      <c r="P12" s="188">
        <v>2</v>
      </c>
      <c r="Q12" s="186">
        <v>3070</v>
      </c>
    </row>
    <row r="13" spans="2:17" ht="12.75">
      <c r="B13" s="85" t="s">
        <v>188</v>
      </c>
      <c r="C13" s="86">
        <v>9688</v>
      </c>
      <c r="D13" s="86">
        <v>6841</v>
      </c>
      <c r="E13" s="87">
        <v>0.7061312964492156</v>
      </c>
      <c r="F13" s="86">
        <v>2252</v>
      </c>
      <c r="G13" s="86">
        <v>922</v>
      </c>
      <c r="H13" s="87">
        <v>0.40941385435168737</v>
      </c>
      <c r="I13" s="86">
        <v>498</v>
      </c>
      <c r="J13" s="86">
        <v>335</v>
      </c>
      <c r="K13" s="87">
        <v>0.6726907630522089</v>
      </c>
      <c r="L13" s="86">
        <v>992</v>
      </c>
      <c r="M13" s="86">
        <v>789</v>
      </c>
      <c r="N13" s="87">
        <v>0.7953629032258065</v>
      </c>
      <c r="O13" s="86">
        <v>1</v>
      </c>
      <c r="P13" s="188">
        <v>1</v>
      </c>
      <c r="Q13" s="186">
        <v>4107</v>
      </c>
    </row>
    <row r="14" spans="2:17" ht="12.75">
      <c r="B14" s="85" t="s">
        <v>189</v>
      </c>
      <c r="C14" s="86">
        <v>7867</v>
      </c>
      <c r="D14" s="86">
        <v>4822</v>
      </c>
      <c r="E14" s="87">
        <v>0.612940129655523</v>
      </c>
      <c r="F14" s="86">
        <v>2755</v>
      </c>
      <c r="G14" s="86">
        <v>1564</v>
      </c>
      <c r="H14" s="87">
        <v>0.5676950998185119</v>
      </c>
      <c r="I14" s="86">
        <v>240</v>
      </c>
      <c r="J14" s="86">
        <v>178</v>
      </c>
      <c r="K14" s="87">
        <v>0.7416666666666667</v>
      </c>
      <c r="L14" s="86">
        <v>935</v>
      </c>
      <c r="M14" s="86">
        <v>679</v>
      </c>
      <c r="N14" s="87">
        <v>0.7262032085561497</v>
      </c>
      <c r="O14" s="86">
        <v>1</v>
      </c>
      <c r="P14" s="188">
        <v>2</v>
      </c>
      <c r="Q14" s="186">
        <v>856</v>
      </c>
    </row>
    <row r="15" spans="2:17" ht="12.75">
      <c r="B15" s="85" t="s">
        <v>190</v>
      </c>
      <c r="C15" s="86">
        <v>25179</v>
      </c>
      <c r="D15" s="86">
        <v>17765</v>
      </c>
      <c r="E15" s="87">
        <v>0.7055482743556138</v>
      </c>
      <c r="F15" s="86">
        <v>4342</v>
      </c>
      <c r="G15" s="86">
        <v>1583</v>
      </c>
      <c r="H15" s="87">
        <v>0.3645785352372179</v>
      </c>
      <c r="I15" s="86">
        <v>891</v>
      </c>
      <c r="J15" s="86">
        <v>754</v>
      </c>
      <c r="K15" s="87">
        <v>0.8462401795735129</v>
      </c>
      <c r="L15" s="86">
        <v>2563</v>
      </c>
      <c r="M15" s="86">
        <v>1784</v>
      </c>
      <c r="N15" s="87">
        <v>0.6960593055013656</v>
      </c>
      <c r="O15" s="86">
        <v>5</v>
      </c>
      <c r="P15" s="188">
        <v>102</v>
      </c>
      <c r="Q15" s="186">
        <v>6929</v>
      </c>
    </row>
    <row r="16" spans="2:17" ht="12.75">
      <c r="B16" s="85" t="s">
        <v>191</v>
      </c>
      <c r="C16" s="86">
        <v>18780</v>
      </c>
      <c r="D16" s="86">
        <v>12122</v>
      </c>
      <c r="E16" s="87">
        <v>0.6454739084132055</v>
      </c>
      <c r="F16" s="86">
        <v>4394</v>
      </c>
      <c r="G16" s="86">
        <v>2102</v>
      </c>
      <c r="H16" s="87">
        <v>0.47837960855712336</v>
      </c>
      <c r="I16" s="86">
        <v>487</v>
      </c>
      <c r="J16" s="86">
        <v>216</v>
      </c>
      <c r="K16" s="87">
        <v>0.44353182751540043</v>
      </c>
      <c r="L16" s="86">
        <v>2432</v>
      </c>
      <c r="M16" s="86">
        <v>1980</v>
      </c>
      <c r="N16" s="87">
        <v>0.8141447368421053</v>
      </c>
      <c r="O16" s="86">
        <v>4</v>
      </c>
      <c r="P16" s="188">
        <v>31</v>
      </c>
      <c r="Q16" s="186">
        <v>5704</v>
      </c>
    </row>
    <row r="17" spans="2:17" ht="12.75">
      <c r="B17" s="85" t="s">
        <v>192</v>
      </c>
      <c r="C17" s="86">
        <v>3433</v>
      </c>
      <c r="D17" s="86">
        <v>1877</v>
      </c>
      <c r="E17" s="87">
        <v>0.54675211185552</v>
      </c>
      <c r="F17" s="86">
        <v>871</v>
      </c>
      <c r="G17" s="86">
        <v>178</v>
      </c>
      <c r="H17" s="87">
        <v>0.20436280137772675</v>
      </c>
      <c r="I17" s="86">
        <v>58</v>
      </c>
      <c r="J17" s="86">
        <v>38</v>
      </c>
      <c r="K17" s="87">
        <v>0.6551724137931034</v>
      </c>
      <c r="L17" s="86">
        <v>286</v>
      </c>
      <c r="M17" s="86">
        <v>201</v>
      </c>
      <c r="N17" s="87">
        <v>0.7027972027972028</v>
      </c>
      <c r="O17" s="86">
        <v>0</v>
      </c>
      <c r="P17" s="188">
        <v>1</v>
      </c>
      <c r="Q17" s="186">
        <v>865</v>
      </c>
    </row>
    <row r="18" spans="2:17" ht="12.75">
      <c r="B18" s="85" t="s">
        <v>193</v>
      </c>
      <c r="C18" s="86">
        <v>21194</v>
      </c>
      <c r="D18" s="86">
        <v>16757</v>
      </c>
      <c r="E18" s="87">
        <v>0.7906482966877418</v>
      </c>
      <c r="F18" s="86">
        <v>4120</v>
      </c>
      <c r="G18" s="86">
        <v>2857</v>
      </c>
      <c r="H18" s="87">
        <v>0.6934466019417476</v>
      </c>
      <c r="I18" s="86">
        <v>342</v>
      </c>
      <c r="J18" s="86">
        <v>211</v>
      </c>
      <c r="K18" s="87">
        <v>0.6169590643274854</v>
      </c>
      <c r="L18" s="86">
        <v>2430</v>
      </c>
      <c r="M18" s="86">
        <v>1929</v>
      </c>
      <c r="N18" s="87">
        <v>0.7938271604938272</v>
      </c>
      <c r="O18" s="86">
        <v>5</v>
      </c>
      <c r="P18" s="188">
        <v>56</v>
      </c>
      <c r="Q18" s="186">
        <v>4493</v>
      </c>
    </row>
    <row r="19" spans="2:17" ht="12.75">
      <c r="B19" s="85" t="s">
        <v>194</v>
      </c>
      <c r="C19" s="86">
        <v>2211</v>
      </c>
      <c r="D19" s="86">
        <v>1402</v>
      </c>
      <c r="E19" s="87">
        <v>0.6341022161917684</v>
      </c>
      <c r="F19" s="86">
        <v>742</v>
      </c>
      <c r="G19" s="86">
        <v>261</v>
      </c>
      <c r="H19" s="87">
        <v>0.35175202156334234</v>
      </c>
      <c r="I19" s="86">
        <v>61</v>
      </c>
      <c r="J19" s="86">
        <v>29</v>
      </c>
      <c r="K19" s="87">
        <v>0.47540983606557374</v>
      </c>
      <c r="L19" s="86">
        <v>153</v>
      </c>
      <c r="M19" s="86">
        <v>120</v>
      </c>
      <c r="N19" s="87">
        <v>0.7843137254901961</v>
      </c>
      <c r="O19" s="86">
        <v>1</v>
      </c>
      <c r="P19" s="188" t="s">
        <v>596</v>
      </c>
      <c r="Q19" s="186">
        <v>815</v>
      </c>
    </row>
    <row r="20" spans="2:17" ht="12.75">
      <c r="B20" s="85" t="s">
        <v>195</v>
      </c>
      <c r="C20" s="86">
        <v>16750</v>
      </c>
      <c r="D20" s="86">
        <v>13159</v>
      </c>
      <c r="E20" s="87">
        <v>0.7856119402985074</v>
      </c>
      <c r="F20" s="86">
        <v>4462</v>
      </c>
      <c r="G20" s="86">
        <v>2123</v>
      </c>
      <c r="H20" s="87">
        <v>0.4757956073509637</v>
      </c>
      <c r="I20" s="86">
        <v>192</v>
      </c>
      <c r="J20" s="86">
        <v>76</v>
      </c>
      <c r="K20" s="87">
        <v>0.3958333333333333</v>
      </c>
      <c r="L20" s="86">
        <v>1188</v>
      </c>
      <c r="M20" s="86">
        <v>1065</v>
      </c>
      <c r="N20" s="87">
        <v>0.8964646464646465</v>
      </c>
      <c r="O20" s="86">
        <v>1</v>
      </c>
      <c r="P20" s="188" t="s">
        <v>596</v>
      </c>
      <c r="Q20" s="186">
        <v>4220</v>
      </c>
    </row>
    <row r="21" spans="2:17" ht="12.75">
      <c r="B21" s="85" t="s">
        <v>196</v>
      </c>
      <c r="C21" s="86">
        <v>4637</v>
      </c>
      <c r="D21" s="86">
        <v>2595</v>
      </c>
      <c r="E21" s="87">
        <v>0.5596290705197325</v>
      </c>
      <c r="F21" s="86">
        <v>1287</v>
      </c>
      <c r="G21" s="86">
        <v>680</v>
      </c>
      <c r="H21" s="87">
        <v>0.5283605283605284</v>
      </c>
      <c r="I21" s="86">
        <v>96</v>
      </c>
      <c r="J21" s="86">
        <v>82</v>
      </c>
      <c r="K21" s="87">
        <v>0.8541666666666666</v>
      </c>
      <c r="L21" s="86">
        <v>539</v>
      </c>
      <c r="M21" s="86">
        <v>333</v>
      </c>
      <c r="N21" s="87">
        <v>0.6178107606679035</v>
      </c>
      <c r="O21" s="86">
        <v>1</v>
      </c>
      <c r="P21" s="188">
        <v>1</v>
      </c>
      <c r="Q21" s="186">
        <v>2129</v>
      </c>
    </row>
    <row r="22" spans="2:17" ht="12.75">
      <c r="B22" s="85" t="s">
        <v>197</v>
      </c>
      <c r="C22" s="86">
        <v>24782</v>
      </c>
      <c r="D22" s="86">
        <v>15680</v>
      </c>
      <c r="E22" s="87">
        <v>0.6327172948107498</v>
      </c>
      <c r="F22" s="86">
        <v>5526</v>
      </c>
      <c r="G22" s="86">
        <v>3623</v>
      </c>
      <c r="H22" s="87">
        <v>0.6556279406442272</v>
      </c>
      <c r="I22" s="86">
        <v>3294</v>
      </c>
      <c r="J22" s="86">
        <v>1830</v>
      </c>
      <c r="K22" s="87">
        <v>0.5555555555555556</v>
      </c>
      <c r="L22" s="86">
        <v>3482</v>
      </c>
      <c r="M22" s="86">
        <v>2473</v>
      </c>
      <c r="N22" s="87">
        <v>0.7102240091901206</v>
      </c>
      <c r="O22" s="86">
        <v>16584</v>
      </c>
      <c r="P22" s="188" t="s">
        <v>3</v>
      </c>
      <c r="Q22" s="185">
        <v>3549</v>
      </c>
    </row>
    <row r="23" spans="2:17" ht="12.75">
      <c r="B23" s="85" t="s">
        <v>198</v>
      </c>
      <c r="C23" s="86">
        <v>10297</v>
      </c>
      <c r="D23" s="86">
        <v>7410</v>
      </c>
      <c r="E23" s="87">
        <v>0.7196270758473342</v>
      </c>
      <c r="F23" s="86">
        <v>3526</v>
      </c>
      <c r="G23" s="86">
        <v>2128</v>
      </c>
      <c r="H23" s="87">
        <v>0.603516732841747</v>
      </c>
      <c r="I23" s="86">
        <v>423</v>
      </c>
      <c r="J23" s="86">
        <v>214</v>
      </c>
      <c r="K23" s="87">
        <v>0.5059101654846335</v>
      </c>
      <c r="L23" s="86">
        <v>1136</v>
      </c>
      <c r="M23" s="86">
        <v>850</v>
      </c>
      <c r="N23" s="87">
        <v>0.7482394366197183</v>
      </c>
      <c r="O23" s="86">
        <v>0</v>
      </c>
      <c r="P23" s="188">
        <v>3</v>
      </c>
      <c r="Q23" s="186">
        <v>3102</v>
      </c>
    </row>
    <row r="24" spans="2:17" ht="12.75">
      <c r="B24" s="85" t="s">
        <v>199</v>
      </c>
      <c r="C24" s="86">
        <v>3552</v>
      </c>
      <c r="D24" s="86">
        <v>1879</v>
      </c>
      <c r="E24" s="87">
        <v>0.5289977477477478</v>
      </c>
      <c r="F24" s="86">
        <v>675</v>
      </c>
      <c r="G24" s="86">
        <v>211</v>
      </c>
      <c r="H24" s="87">
        <v>0.3125925925925926</v>
      </c>
      <c r="I24" s="86">
        <v>448</v>
      </c>
      <c r="J24" s="86">
        <v>219</v>
      </c>
      <c r="K24" s="87">
        <v>0.4888392857142857</v>
      </c>
      <c r="L24" s="86">
        <v>340</v>
      </c>
      <c r="M24" s="86">
        <v>265</v>
      </c>
      <c r="N24" s="87">
        <v>0.7794117647058824</v>
      </c>
      <c r="O24" s="86">
        <v>0</v>
      </c>
      <c r="P24" s="188">
        <v>1</v>
      </c>
      <c r="Q24" s="186">
        <v>984</v>
      </c>
    </row>
    <row r="25" spans="2:17" ht="12.75">
      <c r="B25" s="85" t="s">
        <v>200</v>
      </c>
      <c r="C25" s="86">
        <v>1795</v>
      </c>
      <c r="D25" s="86">
        <v>671</v>
      </c>
      <c r="E25" s="87">
        <v>0.3738161559888579</v>
      </c>
      <c r="F25" s="86">
        <v>1629</v>
      </c>
      <c r="G25" s="86">
        <v>788</v>
      </c>
      <c r="H25" s="87">
        <v>0.48373235113566604</v>
      </c>
      <c r="I25" s="86">
        <v>431</v>
      </c>
      <c r="J25" s="86">
        <v>228</v>
      </c>
      <c r="K25" s="87">
        <v>0.5290023201856149</v>
      </c>
      <c r="L25" s="86">
        <v>184</v>
      </c>
      <c r="M25" s="86">
        <v>122</v>
      </c>
      <c r="N25" s="87">
        <v>0.6630434782608695</v>
      </c>
      <c r="O25" s="86">
        <v>1</v>
      </c>
      <c r="P25" s="188" t="s">
        <v>596</v>
      </c>
      <c r="Q25" s="186">
        <v>755</v>
      </c>
    </row>
    <row r="26" spans="2:17" ht="12.75">
      <c r="B26" s="91" t="s">
        <v>326</v>
      </c>
      <c r="C26" s="86">
        <v>1058</v>
      </c>
      <c r="D26" s="86">
        <v>644</v>
      </c>
      <c r="E26" s="87">
        <v>0.6086956521739131</v>
      </c>
      <c r="F26" s="86">
        <v>337</v>
      </c>
      <c r="G26" s="86">
        <v>119</v>
      </c>
      <c r="H26" s="87">
        <v>0.35311572700296734</v>
      </c>
      <c r="I26" s="86">
        <v>67</v>
      </c>
      <c r="J26" s="86">
        <v>32</v>
      </c>
      <c r="K26" s="87">
        <v>0.47761194029850745</v>
      </c>
      <c r="L26" s="86">
        <v>100</v>
      </c>
      <c r="M26" s="86">
        <v>88</v>
      </c>
      <c r="N26" s="87">
        <v>0.88</v>
      </c>
      <c r="O26" s="86">
        <v>0</v>
      </c>
      <c r="P26" s="188" t="s">
        <v>596</v>
      </c>
      <c r="Q26" s="186">
        <v>418</v>
      </c>
    </row>
    <row r="27" spans="2:17" ht="12.75">
      <c r="B27" s="85" t="s">
        <v>201</v>
      </c>
      <c r="C27" s="88">
        <v>1312</v>
      </c>
      <c r="D27" s="88">
        <v>713</v>
      </c>
      <c r="E27" s="81">
        <v>0.5434451219512195</v>
      </c>
      <c r="F27" s="88">
        <v>392</v>
      </c>
      <c r="G27" s="88">
        <v>221</v>
      </c>
      <c r="H27" s="81">
        <v>0.5637755102040817</v>
      </c>
      <c r="I27" s="88">
        <v>6</v>
      </c>
      <c r="J27" s="88">
        <v>6</v>
      </c>
      <c r="K27" s="81">
        <v>1</v>
      </c>
      <c r="L27" s="88">
        <v>214</v>
      </c>
      <c r="M27" s="88">
        <v>126</v>
      </c>
      <c r="N27" s="81">
        <v>0.5887850467289719</v>
      </c>
      <c r="O27" s="88">
        <v>0</v>
      </c>
      <c r="P27" s="189" t="s">
        <v>596</v>
      </c>
      <c r="Q27" s="187">
        <v>551</v>
      </c>
    </row>
    <row r="28" spans="2:17" ht="12.75">
      <c r="B28" s="82" t="s">
        <v>270</v>
      </c>
      <c r="C28" s="83">
        <v>247827</v>
      </c>
      <c r="D28" s="83">
        <v>159884</v>
      </c>
      <c r="E28" s="84">
        <v>0.6451435880674825</v>
      </c>
      <c r="F28" s="83">
        <v>65960</v>
      </c>
      <c r="G28" s="83">
        <v>32402</v>
      </c>
      <c r="H28" s="84">
        <v>0.49123711340206183</v>
      </c>
      <c r="I28" s="83">
        <v>12981</v>
      </c>
      <c r="J28" s="83">
        <v>7677</v>
      </c>
      <c r="K28" s="84">
        <v>0.591402819505431</v>
      </c>
      <c r="L28" s="83">
        <v>70348</v>
      </c>
      <c r="M28" s="83">
        <v>14342</v>
      </c>
      <c r="N28" s="84">
        <v>0.20387217831352702</v>
      </c>
      <c r="O28" s="83">
        <v>35</v>
      </c>
      <c r="P28" s="190">
        <v>192</v>
      </c>
      <c r="Q28" s="185">
        <v>82368</v>
      </c>
    </row>
    <row r="29" spans="2:17" ht="12.75">
      <c r="B29" s="85" t="s">
        <v>202</v>
      </c>
      <c r="C29" s="86">
        <v>32436</v>
      </c>
      <c r="D29" s="86">
        <v>20676</v>
      </c>
      <c r="E29" s="87">
        <v>0.6374398816130226</v>
      </c>
      <c r="F29" s="86">
        <v>8656</v>
      </c>
      <c r="G29" s="86">
        <v>3621</v>
      </c>
      <c r="H29" s="87">
        <v>0.418322550831793</v>
      </c>
      <c r="I29" s="86">
        <v>349</v>
      </c>
      <c r="J29" s="86">
        <v>266</v>
      </c>
      <c r="K29" s="87">
        <v>0.7621776504297995</v>
      </c>
      <c r="L29" s="86">
        <v>4797</v>
      </c>
      <c r="M29" s="86">
        <v>2879</v>
      </c>
      <c r="N29" s="87">
        <v>0.6001667708984783</v>
      </c>
      <c r="O29" s="86">
        <v>2</v>
      </c>
      <c r="P29" s="188">
        <v>1</v>
      </c>
      <c r="Q29" s="186">
        <v>10820</v>
      </c>
    </row>
    <row r="30" spans="2:17" ht="12.75">
      <c r="B30" s="85" t="s">
        <v>203</v>
      </c>
      <c r="C30" s="86">
        <v>23656</v>
      </c>
      <c r="D30" s="86">
        <v>15986</v>
      </c>
      <c r="E30" s="87">
        <v>0.6757693608386879</v>
      </c>
      <c r="F30" s="86">
        <v>3290</v>
      </c>
      <c r="G30" s="86">
        <v>732</v>
      </c>
      <c r="H30" s="87">
        <v>0.22249240121580546</v>
      </c>
      <c r="I30" s="86">
        <v>736</v>
      </c>
      <c r="J30" s="86">
        <v>396</v>
      </c>
      <c r="K30" s="87">
        <v>0.5380434782608695</v>
      </c>
      <c r="L30" s="86">
        <v>1577</v>
      </c>
      <c r="M30" s="86">
        <v>1126</v>
      </c>
      <c r="N30" s="87">
        <v>0.7140139505389981</v>
      </c>
      <c r="O30" s="86">
        <v>0</v>
      </c>
      <c r="P30" s="188">
        <v>3</v>
      </c>
      <c r="Q30" s="186">
        <v>5202</v>
      </c>
    </row>
    <row r="31" spans="2:17" ht="12.75">
      <c r="B31" s="85" t="s">
        <v>204</v>
      </c>
      <c r="C31" s="86">
        <v>5900</v>
      </c>
      <c r="D31" s="86">
        <v>3676</v>
      </c>
      <c r="E31" s="87">
        <v>0.6230508474576271</v>
      </c>
      <c r="F31" s="86">
        <v>966</v>
      </c>
      <c r="G31" s="86">
        <v>191</v>
      </c>
      <c r="H31" s="87">
        <v>0.19772256728778467</v>
      </c>
      <c r="I31" s="86">
        <v>132</v>
      </c>
      <c r="J31" s="86">
        <v>72</v>
      </c>
      <c r="K31" s="87">
        <v>0.5454545454545454</v>
      </c>
      <c r="L31" s="86">
        <v>623</v>
      </c>
      <c r="M31" s="86">
        <v>384</v>
      </c>
      <c r="N31" s="87">
        <v>0.6163723916532905</v>
      </c>
      <c r="O31" s="86">
        <v>0</v>
      </c>
      <c r="P31" s="188">
        <v>4</v>
      </c>
      <c r="Q31" s="186">
        <v>3066</v>
      </c>
    </row>
    <row r="32" spans="2:17" ht="12.75">
      <c r="B32" s="85" t="s">
        <v>205</v>
      </c>
      <c r="C32" s="86">
        <v>11057</v>
      </c>
      <c r="D32" s="86">
        <v>7950</v>
      </c>
      <c r="E32" s="87">
        <v>0.7190015374875645</v>
      </c>
      <c r="F32" s="86">
        <v>1585</v>
      </c>
      <c r="G32" s="86">
        <v>413</v>
      </c>
      <c r="H32" s="87">
        <v>0.2605678233438486</v>
      </c>
      <c r="I32" s="86">
        <v>1177</v>
      </c>
      <c r="J32" s="86">
        <v>978</v>
      </c>
      <c r="K32" s="87">
        <v>0.8309260832625318</v>
      </c>
      <c r="L32" s="86">
        <v>755</v>
      </c>
      <c r="M32" s="86">
        <v>624</v>
      </c>
      <c r="N32" s="87">
        <v>0.8264900662251655</v>
      </c>
      <c r="O32" s="86">
        <v>21</v>
      </c>
      <c r="P32" s="188">
        <v>21</v>
      </c>
      <c r="Q32" s="186">
        <v>3885</v>
      </c>
    </row>
    <row r="33" spans="2:17" ht="12.75">
      <c r="B33" s="85" t="s">
        <v>206</v>
      </c>
      <c r="C33" s="86">
        <v>10399</v>
      </c>
      <c r="D33" s="86">
        <v>6450</v>
      </c>
      <c r="E33" s="87">
        <v>0.6202519473026252</v>
      </c>
      <c r="F33" s="86">
        <v>4024</v>
      </c>
      <c r="G33" s="86">
        <v>1844</v>
      </c>
      <c r="H33" s="87">
        <v>0.45825049701789267</v>
      </c>
      <c r="I33" s="86">
        <v>1194</v>
      </c>
      <c r="J33" s="86">
        <v>761</v>
      </c>
      <c r="K33" s="87">
        <v>0.6373534338358459</v>
      </c>
      <c r="L33" s="86">
        <v>1327</v>
      </c>
      <c r="M33" s="86">
        <v>1018</v>
      </c>
      <c r="N33" s="87">
        <v>0.7671439336850038</v>
      </c>
      <c r="O33" s="86">
        <v>6</v>
      </c>
      <c r="P33" s="188">
        <v>19</v>
      </c>
      <c r="Q33" s="186">
        <v>2780</v>
      </c>
    </row>
    <row r="34" spans="2:17" ht="12.75">
      <c r="B34" s="85" t="s">
        <v>207</v>
      </c>
      <c r="C34" s="86">
        <v>14843</v>
      </c>
      <c r="D34" s="86">
        <v>8256</v>
      </c>
      <c r="E34" s="87">
        <v>0.5562217880482382</v>
      </c>
      <c r="F34" s="86">
        <v>5436</v>
      </c>
      <c r="G34" s="86">
        <v>2569</v>
      </c>
      <c r="H34" s="87">
        <v>0.47259013980868286</v>
      </c>
      <c r="I34" s="86">
        <v>1356</v>
      </c>
      <c r="J34" s="86">
        <v>427</v>
      </c>
      <c r="K34" s="87">
        <v>0.3148967551622419</v>
      </c>
      <c r="L34" s="86">
        <v>1357</v>
      </c>
      <c r="M34" s="86">
        <v>977</v>
      </c>
      <c r="N34" s="87">
        <v>0.7199705232129698</v>
      </c>
      <c r="O34" s="86">
        <v>0</v>
      </c>
      <c r="P34" s="188">
        <v>55</v>
      </c>
      <c r="Q34" s="186">
        <v>10280</v>
      </c>
    </row>
    <row r="35" spans="2:17" ht="12.75">
      <c r="B35" s="85" t="s">
        <v>208</v>
      </c>
      <c r="C35" s="86">
        <v>11386</v>
      </c>
      <c r="D35" s="86">
        <v>5000</v>
      </c>
      <c r="E35" s="87">
        <v>0.43913578078341825</v>
      </c>
      <c r="F35" s="86">
        <v>3814</v>
      </c>
      <c r="G35" s="86">
        <v>1035</v>
      </c>
      <c r="H35" s="87">
        <v>0.27136864184583115</v>
      </c>
      <c r="I35" s="86">
        <v>543</v>
      </c>
      <c r="J35" s="86">
        <v>312</v>
      </c>
      <c r="K35" s="87">
        <v>0.574585635359116</v>
      </c>
      <c r="L35" s="86">
        <v>1434</v>
      </c>
      <c r="M35" s="86">
        <v>670</v>
      </c>
      <c r="N35" s="87">
        <v>0.46722454672245467</v>
      </c>
      <c r="O35" s="86">
        <v>0</v>
      </c>
      <c r="P35" s="188">
        <v>27</v>
      </c>
      <c r="Q35" s="186">
        <v>5877</v>
      </c>
    </row>
    <row r="36" spans="2:17" ht="12.75">
      <c r="B36" s="85" t="s">
        <v>209</v>
      </c>
      <c r="C36" s="86">
        <v>26125</v>
      </c>
      <c r="D36" s="86">
        <v>18366</v>
      </c>
      <c r="E36" s="87">
        <v>0.7030047846889952</v>
      </c>
      <c r="F36" s="86">
        <v>7532</v>
      </c>
      <c r="G36" s="86">
        <v>3986</v>
      </c>
      <c r="H36" s="87">
        <v>0.5292087095061073</v>
      </c>
      <c r="I36" s="86">
        <v>413</v>
      </c>
      <c r="J36" s="86">
        <v>160</v>
      </c>
      <c r="K36" s="87">
        <v>0.387409200968523</v>
      </c>
      <c r="L36" s="86">
        <v>1909</v>
      </c>
      <c r="M36" s="86">
        <v>1039</v>
      </c>
      <c r="N36" s="87">
        <v>0.5442640125720273</v>
      </c>
      <c r="O36" s="86">
        <v>3</v>
      </c>
      <c r="P36" s="188">
        <v>7</v>
      </c>
      <c r="Q36" s="186">
        <v>6777</v>
      </c>
    </row>
    <row r="37" spans="2:17" ht="12.75">
      <c r="B37" s="85" t="s">
        <v>210</v>
      </c>
      <c r="C37" s="86">
        <v>5628</v>
      </c>
      <c r="D37" s="86">
        <v>3236</v>
      </c>
      <c r="E37" s="87">
        <v>0.5749822316986496</v>
      </c>
      <c r="F37" s="86">
        <v>1782</v>
      </c>
      <c r="G37" s="86">
        <v>794</v>
      </c>
      <c r="H37" s="87">
        <v>0.44556677890011226</v>
      </c>
      <c r="I37" s="86">
        <v>148</v>
      </c>
      <c r="J37" s="86">
        <v>86</v>
      </c>
      <c r="K37" s="87">
        <v>0.581081081081081</v>
      </c>
      <c r="L37" s="86">
        <v>576</v>
      </c>
      <c r="M37" s="86">
        <v>443</v>
      </c>
      <c r="N37" s="87">
        <v>0.7690972222222222</v>
      </c>
      <c r="O37" s="86">
        <v>0</v>
      </c>
      <c r="P37" s="188" t="s">
        <v>596</v>
      </c>
      <c r="Q37" s="186">
        <v>4662</v>
      </c>
    </row>
    <row r="38" spans="2:17" ht="12.75">
      <c r="B38" s="85" t="s">
        <v>211</v>
      </c>
      <c r="C38" s="86">
        <v>46925</v>
      </c>
      <c r="D38" s="86">
        <v>29406</v>
      </c>
      <c r="E38" s="87">
        <v>0.6266595631326585</v>
      </c>
      <c r="F38" s="86">
        <v>10084</v>
      </c>
      <c r="G38" s="86">
        <v>3541</v>
      </c>
      <c r="H38" s="87">
        <v>0.35115033716779054</v>
      </c>
      <c r="I38" s="86">
        <v>934</v>
      </c>
      <c r="J38" s="86">
        <v>306</v>
      </c>
      <c r="K38" s="87">
        <v>0.32762312633832974</v>
      </c>
      <c r="L38" s="86">
        <v>4049</v>
      </c>
      <c r="M38" s="86">
        <v>2383</v>
      </c>
      <c r="N38" s="87">
        <v>0.5885403803408249</v>
      </c>
      <c r="O38" s="86">
        <v>3</v>
      </c>
      <c r="P38" s="188">
        <v>48</v>
      </c>
      <c r="Q38" s="186">
        <v>19915</v>
      </c>
    </row>
    <row r="39" spans="2:17" ht="12.75">
      <c r="B39" s="85" t="s">
        <v>212</v>
      </c>
      <c r="C39" s="86">
        <v>59</v>
      </c>
      <c r="D39" s="86">
        <v>42</v>
      </c>
      <c r="E39" s="87">
        <v>0.711864406779661</v>
      </c>
      <c r="F39" s="86">
        <v>68</v>
      </c>
      <c r="G39" s="86">
        <v>52</v>
      </c>
      <c r="H39" s="87">
        <v>0.7647058823529411</v>
      </c>
      <c r="I39" s="86">
        <v>28</v>
      </c>
      <c r="J39" s="86">
        <v>27</v>
      </c>
      <c r="K39" s="87">
        <v>0.9642857142857143</v>
      </c>
      <c r="L39" s="86">
        <v>48217</v>
      </c>
      <c r="M39" s="86">
        <v>22</v>
      </c>
      <c r="N39" s="87">
        <v>0.0004562706099508472</v>
      </c>
      <c r="O39" s="86">
        <v>0</v>
      </c>
      <c r="P39" s="188" t="s">
        <v>596</v>
      </c>
      <c r="Q39" s="186">
        <v>7</v>
      </c>
    </row>
    <row r="40" spans="2:17" ht="13.5" customHeight="1">
      <c r="B40" s="89" t="s">
        <v>213</v>
      </c>
      <c r="C40" s="88">
        <v>59413</v>
      </c>
      <c r="D40" s="88">
        <v>40840</v>
      </c>
      <c r="E40" s="81">
        <v>0.6873916482924612</v>
      </c>
      <c r="F40" s="88">
        <v>18723</v>
      </c>
      <c r="G40" s="88">
        <v>13624</v>
      </c>
      <c r="H40" s="81">
        <v>0.7276611654115259</v>
      </c>
      <c r="I40" s="88">
        <v>5971</v>
      </c>
      <c r="J40" s="88">
        <v>3886</v>
      </c>
      <c r="K40" s="81">
        <v>0.6508122592530564</v>
      </c>
      <c r="L40" s="88">
        <v>3727</v>
      </c>
      <c r="M40" s="88">
        <v>2777</v>
      </c>
      <c r="N40" s="81">
        <v>0.7451033002414811</v>
      </c>
      <c r="O40" s="88">
        <v>0</v>
      </c>
      <c r="P40" s="189">
        <v>7</v>
      </c>
      <c r="Q40" s="187">
        <v>9097</v>
      </c>
    </row>
    <row r="41" spans="2:17" ht="12.75">
      <c r="B41" s="408" t="s">
        <v>394</v>
      </c>
      <c r="C41" s="408"/>
      <c r="D41" s="408"/>
      <c r="E41" s="408"/>
      <c r="F41" s="408"/>
      <c r="G41" s="408"/>
      <c r="H41" s="408"/>
      <c r="I41" s="408"/>
      <c r="J41" s="408"/>
      <c r="K41" s="408"/>
      <c r="L41" s="408"/>
      <c r="M41" s="408"/>
      <c r="N41" s="408"/>
      <c r="O41" s="408"/>
      <c r="P41" s="408"/>
      <c r="Q41" s="408"/>
    </row>
    <row r="42" spans="2:17" ht="23.25" customHeight="1">
      <c r="B42" s="90"/>
      <c r="C42" s="416" t="s">
        <v>268</v>
      </c>
      <c r="D42" s="416"/>
      <c r="E42" s="416"/>
      <c r="F42" s="416"/>
      <c r="G42" s="416"/>
      <c r="H42" s="416"/>
      <c r="I42" s="416"/>
      <c r="J42" s="416"/>
      <c r="K42" s="416"/>
      <c r="L42" s="416"/>
      <c r="M42" s="416"/>
      <c r="N42" s="416"/>
      <c r="O42" s="416"/>
      <c r="P42" s="416"/>
      <c r="Q42" s="416"/>
    </row>
    <row r="43" spans="2:17" ht="12.75">
      <c r="B43" s="143"/>
      <c r="C43" s="411" t="s">
        <v>399</v>
      </c>
      <c r="D43" s="412"/>
      <c r="E43" s="413"/>
      <c r="F43" s="411" t="s">
        <v>175</v>
      </c>
      <c r="G43" s="412"/>
      <c r="H43" s="413"/>
      <c r="I43" s="411" t="s">
        <v>403</v>
      </c>
      <c r="J43" s="412"/>
      <c r="K43" s="413"/>
      <c r="L43" s="411" t="s">
        <v>177</v>
      </c>
      <c r="M43" s="412"/>
      <c r="N43" s="413"/>
      <c r="O43" s="75" t="s">
        <v>178</v>
      </c>
      <c r="P43" s="69" t="s">
        <v>179</v>
      </c>
      <c r="Q43" s="75" t="s">
        <v>180</v>
      </c>
    </row>
    <row r="44" spans="2:17" s="79" customFormat="1" ht="52.5">
      <c r="B44" s="144"/>
      <c r="C44" s="78" t="s">
        <v>181</v>
      </c>
      <c r="D44" s="78" t="s">
        <v>34</v>
      </c>
      <c r="E44" s="77" t="s">
        <v>35</v>
      </c>
      <c r="F44" s="78" t="s">
        <v>183</v>
      </c>
      <c r="G44" s="78" t="s">
        <v>34</v>
      </c>
      <c r="H44" s="77" t="s">
        <v>35</v>
      </c>
      <c r="I44" s="78" t="s">
        <v>184</v>
      </c>
      <c r="J44" s="78" t="s">
        <v>34</v>
      </c>
      <c r="K44" s="77" t="s">
        <v>35</v>
      </c>
      <c r="L44" s="78" t="s">
        <v>183</v>
      </c>
      <c r="M44" s="78" t="s">
        <v>34</v>
      </c>
      <c r="N44" s="77" t="s">
        <v>35</v>
      </c>
      <c r="O44" s="78" t="s">
        <v>181</v>
      </c>
      <c r="P44" s="77" t="s">
        <v>181</v>
      </c>
      <c r="Q44" s="78" t="s">
        <v>184</v>
      </c>
    </row>
    <row r="45" spans="2:17" ht="12.75">
      <c r="B45" s="82" t="s">
        <v>272</v>
      </c>
      <c r="C45" s="83">
        <v>202455</v>
      </c>
      <c r="D45" s="83">
        <v>133146</v>
      </c>
      <c r="E45" s="84">
        <v>0.6576572571682596</v>
      </c>
      <c r="F45" s="83">
        <v>47186</v>
      </c>
      <c r="G45" s="83">
        <v>22686</v>
      </c>
      <c r="H45" s="84">
        <v>0.4807781969228161</v>
      </c>
      <c r="I45" s="83">
        <v>6643</v>
      </c>
      <c r="J45" s="83">
        <v>4193</v>
      </c>
      <c r="K45" s="84">
        <v>0.631190727081138</v>
      </c>
      <c r="L45" s="83">
        <v>21708</v>
      </c>
      <c r="M45" s="83">
        <v>16343</v>
      </c>
      <c r="N45" s="84">
        <v>0.7528560899207666</v>
      </c>
      <c r="O45" s="83">
        <v>25024</v>
      </c>
      <c r="P45" s="83">
        <v>536</v>
      </c>
      <c r="Q45" s="185">
        <v>61592</v>
      </c>
    </row>
    <row r="46" spans="2:17" ht="12.75">
      <c r="B46" s="85" t="s">
        <v>214</v>
      </c>
      <c r="C46" s="86">
        <v>21449</v>
      </c>
      <c r="D46" s="86">
        <v>17152</v>
      </c>
      <c r="E46" s="87">
        <v>0.7996643200149192</v>
      </c>
      <c r="F46" s="86">
        <v>4976</v>
      </c>
      <c r="G46" s="86">
        <v>3521</v>
      </c>
      <c r="H46" s="87">
        <v>0.707596463022508</v>
      </c>
      <c r="I46" s="86">
        <v>1034</v>
      </c>
      <c r="J46" s="86">
        <v>813</v>
      </c>
      <c r="K46" s="87">
        <v>0.7862669245647969</v>
      </c>
      <c r="L46" s="86">
        <v>2952</v>
      </c>
      <c r="M46" s="86">
        <v>2824</v>
      </c>
      <c r="N46" s="87">
        <v>0.9566395663956639</v>
      </c>
      <c r="O46" s="86">
        <v>13</v>
      </c>
      <c r="P46" s="188">
        <v>74</v>
      </c>
      <c r="Q46" s="186">
        <v>5799</v>
      </c>
    </row>
    <row r="47" spans="2:17" ht="12.75">
      <c r="B47" s="85" t="s">
        <v>259</v>
      </c>
      <c r="C47" s="86">
        <v>7604</v>
      </c>
      <c r="D47" s="86">
        <v>4977</v>
      </c>
      <c r="E47" s="87">
        <v>0.6545239347711731</v>
      </c>
      <c r="F47" s="86">
        <v>2209</v>
      </c>
      <c r="G47" s="86">
        <v>1194</v>
      </c>
      <c r="H47" s="87">
        <v>0.5405160706201901</v>
      </c>
      <c r="I47" s="86">
        <v>172</v>
      </c>
      <c r="J47" s="86">
        <v>94</v>
      </c>
      <c r="K47" s="87">
        <v>0.5465116279069767</v>
      </c>
      <c r="L47" s="86">
        <v>651</v>
      </c>
      <c r="M47" s="86">
        <v>515</v>
      </c>
      <c r="N47" s="87">
        <v>0.7910906298003072</v>
      </c>
      <c r="O47" s="86">
        <v>0</v>
      </c>
      <c r="P47" s="188">
        <v>1</v>
      </c>
      <c r="Q47" s="186">
        <v>1836</v>
      </c>
    </row>
    <row r="48" spans="2:17" ht="12.75">
      <c r="B48" s="85" t="s">
        <v>260</v>
      </c>
      <c r="C48" s="86">
        <v>1193</v>
      </c>
      <c r="D48" s="86">
        <v>403</v>
      </c>
      <c r="E48" s="87">
        <v>0.33780385582564965</v>
      </c>
      <c r="F48" s="86">
        <v>208</v>
      </c>
      <c r="G48" s="86">
        <v>28</v>
      </c>
      <c r="H48" s="87">
        <v>0.1346153846153846</v>
      </c>
      <c r="I48" s="86">
        <v>51</v>
      </c>
      <c r="J48" s="86">
        <v>8</v>
      </c>
      <c r="K48" s="87">
        <v>0.1568627450980392</v>
      </c>
      <c r="L48" s="86">
        <v>99</v>
      </c>
      <c r="M48" s="86">
        <v>72</v>
      </c>
      <c r="N48" s="87">
        <v>0.7272727272727273</v>
      </c>
      <c r="O48" s="86">
        <v>0</v>
      </c>
      <c r="P48" s="188" t="s">
        <v>596</v>
      </c>
      <c r="Q48" s="186">
        <v>352</v>
      </c>
    </row>
    <row r="49" spans="2:17" ht="12.75">
      <c r="B49" s="85" t="s">
        <v>261</v>
      </c>
      <c r="C49" s="86">
        <v>37231</v>
      </c>
      <c r="D49" s="86">
        <v>27428</v>
      </c>
      <c r="E49" s="87">
        <v>0.7366979130294647</v>
      </c>
      <c r="F49" s="86">
        <v>13322</v>
      </c>
      <c r="G49" s="86">
        <v>8101</v>
      </c>
      <c r="H49" s="87">
        <v>0.6080918780963819</v>
      </c>
      <c r="I49" s="86">
        <v>1019</v>
      </c>
      <c r="J49" s="86">
        <v>688</v>
      </c>
      <c r="K49" s="87">
        <v>0.6751717369970559</v>
      </c>
      <c r="L49" s="86">
        <v>5365</v>
      </c>
      <c r="M49" s="86">
        <v>4342</v>
      </c>
      <c r="N49" s="87">
        <v>0.8093196644920783</v>
      </c>
      <c r="O49" s="86">
        <v>3</v>
      </c>
      <c r="P49" s="188">
        <v>5</v>
      </c>
      <c r="Q49" s="186">
        <v>14039</v>
      </c>
    </row>
    <row r="50" spans="2:17" ht="12.75">
      <c r="B50" s="85" t="s">
        <v>262</v>
      </c>
      <c r="C50" s="86">
        <v>3167</v>
      </c>
      <c r="D50" s="86">
        <v>578</v>
      </c>
      <c r="E50" s="87">
        <v>0.18250710451531418</v>
      </c>
      <c r="F50" s="86">
        <v>524</v>
      </c>
      <c r="G50" s="86">
        <v>29</v>
      </c>
      <c r="H50" s="87">
        <v>0.05534351145038168</v>
      </c>
      <c r="I50" s="86">
        <v>129</v>
      </c>
      <c r="J50" s="86">
        <v>25</v>
      </c>
      <c r="K50" s="87">
        <v>0.1937984496124031</v>
      </c>
      <c r="L50" s="86">
        <v>665</v>
      </c>
      <c r="M50" s="86">
        <v>308</v>
      </c>
      <c r="N50" s="87">
        <v>0.4631578947368421</v>
      </c>
      <c r="O50" s="86">
        <v>0</v>
      </c>
      <c r="P50" s="188">
        <v>1</v>
      </c>
      <c r="Q50" s="186">
        <v>1650</v>
      </c>
    </row>
    <row r="51" spans="2:17" ht="12.75">
      <c r="B51" s="85" t="s">
        <v>263</v>
      </c>
      <c r="C51" s="86">
        <v>8192</v>
      </c>
      <c r="D51" s="86">
        <v>5033</v>
      </c>
      <c r="E51" s="87">
        <v>0.6143798828125</v>
      </c>
      <c r="F51" s="86">
        <v>3292</v>
      </c>
      <c r="G51" s="86">
        <v>1796</v>
      </c>
      <c r="H51" s="87">
        <v>0.5455650060753341</v>
      </c>
      <c r="I51" s="86">
        <v>1281</v>
      </c>
      <c r="J51" s="86">
        <v>1045</v>
      </c>
      <c r="K51" s="87">
        <v>0.8157689305230289</v>
      </c>
      <c r="L51" s="86">
        <v>1578</v>
      </c>
      <c r="M51" s="86">
        <v>1051</v>
      </c>
      <c r="N51" s="87">
        <v>0.6660329531051965</v>
      </c>
      <c r="O51" s="86">
        <v>0</v>
      </c>
      <c r="P51" s="188">
        <v>22</v>
      </c>
      <c r="Q51" s="186">
        <v>4752</v>
      </c>
    </row>
    <row r="52" spans="2:17" ht="12.75">
      <c r="B52" s="85" t="s">
        <v>291</v>
      </c>
      <c r="C52" s="86">
        <v>11296</v>
      </c>
      <c r="D52" s="86">
        <v>4305</v>
      </c>
      <c r="E52" s="87">
        <v>0.38110835694050993</v>
      </c>
      <c r="F52" s="86">
        <v>2581</v>
      </c>
      <c r="G52" s="86">
        <v>519</v>
      </c>
      <c r="H52" s="87">
        <v>0.20108485083301045</v>
      </c>
      <c r="I52" s="86">
        <v>170</v>
      </c>
      <c r="J52" s="86">
        <v>88</v>
      </c>
      <c r="K52" s="87">
        <v>0.5176470588235295</v>
      </c>
      <c r="L52" s="86">
        <v>681</v>
      </c>
      <c r="M52" s="86">
        <v>270</v>
      </c>
      <c r="N52" s="87">
        <v>0.3964757709251101</v>
      </c>
      <c r="O52" s="86">
        <v>10816</v>
      </c>
      <c r="P52" s="188" t="s">
        <v>3</v>
      </c>
      <c r="Q52" s="185">
        <v>2907</v>
      </c>
    </row>
    <row r="53" spans="2:17" ht="12.75">
      <c r="B53" s="85" t="s">
        <v>292</v>
      </c>
      <c r="C53" s="86">
        <v>13335</v>
      </c>
      <c r="D53" s="86">
        <v>6968</v>
      </c>
      <c r="E53" s="87">
        <v>0.5225346831646044</v>
      </c>
      <c r="F53" s="86">
        <v>2673</v>
      </c>
      <c r="G53" s="86">
        <v>564</v>
      </c>
      <c r="H53" s="87">
        <v>0.21099887766554434</v>
      </c>
      <c r="I53" s="86">
        <v>735</v>
      </c>
      <c r="J53" s="86">
        <v>308</v>
      </c>
      <c r="K53" s="87">
        <v>0.41904761904761906</v>
      </c>
      <c r="L53" s="86">
        <v>858</v>
      </c>
      <c r="M53" s="86">
        <v>676</v>
      </c>
      <c r="N53" s="87">
        <v>0.7878787878787878</v>
      </c>
      <c r="O53" s="86">
        <v>6</v>
      </c>
      <c r="P53" s="188">
        <v>8</v>
      </c>
      <c r="Q53" s="186">
        <v>3539</v>
      </c>
    </row>
    <row r="54" spans="2:17" ht="12.75">
      <c r="B54" s="85" t="s">
        <v>293</v>
      </c>
      <c r="C54" s="86">
        <v>12886</v>
      </c>
      <c r="D54" s="86">
        <v>8592</v>
      </c>
      <c r="E54" s="87">
        <v>0.6667701381344094</v>
      </c>
      <c r="F54" s="86">
        <v>3696</v>
      </c>
      <c r="G54" s="86">
        <v>2094</v>
      </c>
      <c r="H54" s="87">
        <v>0.5665584415584416</v>
      </c>
      <c r="I54" s="86">
        <v>393</v>
      </c>
      <c r="J54" s="86">
        <v>180</v>
      </c>
      <c r="K54" s="87">
        <v>0.4580152671755725</v>
      </c>
      <c r="L54" s="86">
        <v>1866</v>
      </c>
      <c r="M54" s="86">
        <v>1343</v>
      </c>
      <c r="N54" s="87">
        <v>0.7197213290460879</v>
      </c>
      <c r="O54" s="86">
        <v>4</v>
      </c>
      <c r="P54" s="188">
        <v>47</v>
      </c>
      <c r="Q54" s="186">
        <v>5384</v>
      </c>
    </row>
    <row r="55" spans="2:17" ht="12.75">
      <c r="B55" s="85" t="s">
        <v>294</v>
      </c>
      <c r="C55" s="86">
        <v>1135</v>
      </c>
      <c r="D55" s="86">
        <v>300</v>
      </c>
      <c r="E55" s="87">
        <v>0.2643171806167401</v>
      </c>
      <c r="F55" s="86">
        <v>239</v>
      </c>
      <c r="G55" s="86">
        <v>25</v>
      </c>
      <c r="H55" s="87">
        <v>0.10460251046025104</v>
      </c>
      <c r="I55" s="86">
        <v>118</v>
      </c>
      <c r="J55" s="86">
        <v>47</v>
      </c>
      <c r="K55" s="87">
        <v>0.3983050847457627</v>
      </c>
      <c r="L55" s="86">
        <v>153</v>
      </c>
      <c r="M55" s="86">
        <v>45</v>
      </c>
      <c r="N55" s="87">
        <v>0.29411764705882354</v>
      </c>
      <c r="O55" s="86">
        <v>0</v>
      </c>
      <c r="P55" s="188">
        <v>1</v>
      </c>
      <c r="Q55" s="186">
        <v>236</v>
      </c>
    </row>
    <row r="56" spans="2:17" ht="12.75">
      <c r="B56" s="85" t="s">
        <v>295</v>
      </c>
      <c r="C56" s="86">
        <v>17356</v>
      </c>
      <c r="D56" s="86">
        <v>11748</v>
      </c>
      <c r="E56" s="87">
        <v>0.6768840746715833</v>
      </c>
      <c r="F56" s="86">
        <v>3481</v>
      </c>
      <c r="G56" s="86">
        <v>1602</v>
      </c>
      <c r="H56" s="87">
        <v>0.4602125825912094</v>
      </c>
      <c r="I56" s="86">
        <v>476</v>
      </c>
      <c r="J56" s="86">
        <v>355</v>
      </c>
      <c r="K56" s="87">
        <v>0.7457983193277311</v>
      </c>
      <c r="L56" s="86">
        <v>1635</v>
      </c>
      <c r="M56" s="86">
        <v>1173</v>
      </c>
      <c r="N56" s="87">
        <v>0.7174311926605504</v>
      </c>
      <c r="O56" s="86">
        <v>3</v>
      </c>
      <c r="P56" s="188">
        <v>34</v>
      </c>
      <c r="Q56" s="186">
        <v>6517</v>
      </c>
    </row>
    <row r="57" spans="2:17" ht="12.75">
      <c r="B57" s="85" t="s">
        <v>296</v>
      </c>
      <c r="C57" s="86">
        <v>11413</v>
      </c>
      <c r="D57" s="86">
        <v>2991</v>
      </c>
      <c r="E57" s="87">
        <v>0.2620695697888373</v>
      </c>
      <c r="F57" s="86">
        <v>1674</v>
      </c>
      <c r="G57" s="86">
        <v>156</v>
      </c>
      <c r="H57" s="87">
        <v>0.0931899641577061</v>
      </c>
      <c r="I57" s="86">
        <v>340</v>
      </c>
      <c r="J57" s="86">
        <v>254</v>
      </c>
      <c r="K57" s="87">
        <v>0.7470588235294118</v>
      </c>
      <c r="L57" s="86">
        <v>442</v>
      </c>
      <c r="M57" s="86">
        <v>237</v>
      </c>
      <c r="N57" s="87">
        <v>0.5361990950226244</v>
      </c>
      <c r="O57" s="86">
        <v>14062</v>
      </c>
      <c r="P57" s="188" t="s">
        <v>3</v>
      </c>
      <c r="Q57" s="185">
        <v>1456</v>
      </c>
    </row>
    <row r="58" spans="2:17" ht="12.75">
      <c r="B58" s="85" t="s">
        <v>297</v>
      </c>
      <c r="C58" s="86">
        <v>51177</v>
      </c>
      <c r="D58" s="86">
        <v>39766</v>
      </c>
      <c r="E58" s="87">
        <v>0.7770287433808156</v>
      </c>
      <c r="F58" s="86">
        <v>7062</v>
      </c>
      <c r="G58" s="86">
        <v>2755</v>
      </c>
      <c r="H58" s="87">
        <v>0.39011611441517985</v>
      </c>
      <c r="I58" s="86">
        <v>661</v>
      </c>
      <c r="J58" s="86">
        <v>259</v>
      </c>
      <c r="K58" s="87">
        <v>0.3918305597579425</v>
      </c>
      <c r="L58" s="86">
        <v>4219</v>
      </c>
      <c r="M58" s="86">
        <v>3077</v>
      </c>
      <c r="N58" s="87">
        <v>0.7293197440151695</v>
      </c>
      <c r="O58" s="86">
        <v>117</v>
      </c>
      <c r="P58" s="188">
        <v>342</v>
      </c>
      <c r="Q58" s="186">
        <v>12287</v>
      </c>
    </row>
    <row r="59" spans="2:17" ht="12.75">
      <c r="B59" s="89" t="s">
        <v>298</v>
      </c>
      <c r="C59" s="88">
        <v>5021</v>
      </c>
      <c r="D59" s="88">
        <v>2905</v>
      </c>
      <c r="E59" s="81">
        <v>0.5785700059749054</v>
      </c>
      <c r="F59" s="88">
        <v>1249</v>
      </c>
      <c r="G59" s="88">
        <v>302</v>
      </c>
      <c r="H59" s="81">
        <v>0.24179343474779824</v>
      </c>
      <c r="I59" s="88">
        <v>64</v>
      </c>
      <c r="J59" s="88">
        <v>29</v>
      </c>
      <c r="K59" s="81">
        <v>0.453125</v>
      </c>
      <c r="L59" s="88">
        <v>544</v>
      </c>
      <c r="M59" s="88">
        <v>410</v>
      </c>
      <c r="N59" s="81">
        <v>0.7536764705882353</v>
      </c>
      <c r="O59" s="88">
        <v>0</v>
      </c>
      <c r="P59" s="189">
        <v>1</v>
      </c>
      <c r="Q59" s="187">
        <v>838</v>
      </c>
    </row>
    <row r="60" spans="2:17" ht="12.75">
      <c r="B60" s="82" t="s">
        <v>273</v>
      </c>
      <c r="C60" s="83">
        <v>209211</v>
      </c>
      <c r="D60" s="83">
        <v>148306</v>
      </c>
      <c r="E60" s="84">
        <v>0.7088824201404323</v>
      </c>
      <c r="F60" s="83">
        <v>49311</v>
      </c>
      <c r="G60" s="83">
        <v>23695</v>
      </c>
      <c r="H60" s="84">
        <v>0.4805215874754112</v>
      </c>
      <c r="I60" s="83">
        <v>9965</v>
      </c>
      <c r="J60" s="83">
        <v>7033</v>
      </c>
      <c r="K60" s="84">
        <v>0.7057701956848972</v>
      </c>
      <c r="L60" s="83">
        <v>22076</v>
      </c>
      <c r="M60" s="83">
        <v>15659</v>
      </c>
      <c r="N60" s="84">
        <v>0.7093223410038051</v>
      </c>
      <c r="O60" s="83">
        <v>756</v>
      </c>
      <c r="P60" s="190">
        <v>953</v>
      </c>
      <c r="Q60" s="185">
        <v>48605</v>
      </c>
    </row>
    <row r="61" spans="2:17" ht="12.75">
      <c r="B61" s="85" t="s">
        <v>299</v>
      </c>
      <c r="C61" s="86">
        <v>5125</v>
      </c>
      <c r="D61" s="86">
        <v>2850</v>
      </c>
      <c r="E61" s="87">
        <v>0.5560975609756098</v>
      </c>
      <c r="F61" s="86">
        <v>1355</v>
      </c>
      <c r="G61" s="86">
        <v>433</v>
      </c>
      <c r="H61" s="87">
        <v>0.3195571955719557</v>
      </c>
      <c r="I61" s="86">
        <v>90</v>
      </c>
      <c r="J61" s="86">
        <v>38</v>
      </c>
      <c r="K61" s="87">
        <v>0.4222222222222222</v>
      </c>
      <c r="L61" s="86">
        <v>521</v>
      </c>
      <c r="M61" s="86">
        <v>343</v>
      </c>
      <c r="N61" s="87">
        <v>0.6583493282149712</v>
      </c>
      <c r="O61" s="86">
        <v>1</v>
      </c>
      <c r="P61" s="188">
        <v>1</v>
      </c>
      <c r="Q61" s="186">
        <v>1943</v>
      </c>
    </row>
    <row r="62" spans="2:17" ht="12.75">
      <c r="B62" s="85" t="s">
        <v>300</v>
      </c>
      <c r="C62" s="86">
        <v>1940</v>
      </c>
      <c r="D62" s="86">
        <v>962</v>
      </c>
      <c r="E62" s="87">
        <v>0.49587628865979383</v>
      </c>
      <c r="F62" s="86">
        <v>1633</v>
      </c>
      <c r="G62" s="86">
        <v>895</v>
      </c>
      <c r="H62" s="87">
        <v>0.5480710349050827</v>
      </c>
      <c r="I62" s="86">
        <v>629</v>
      </c>
      <c r="J62" s="86">
        <v>461</v>
      </c>
      <c r="K62" s="87">
        <v>0.7329093799682035</v>
      </c>
      <c r="L62" s="86">
        <v>313</v>
      </c>
      <c r="M62" s="86">
        <v>241</v>
      </c>
      <c r="N62" s="87">
        <v>0.7699680511182109</v>
      </c>
      <c r="O62" s="86">
        <v>0</v>
      </c>
      <c r="P62" s="188" t="s">
        <v>596</v>
      </c>
      <c r="Q62" s="186">
        <v>162</v>
      </c>
    </row>
    <row r="63" spans="2:17" ht="12.75">
      <c r="B63" s="85" t="s">
        <v>301</v>
      </c>
      <c r="C63" s="86">
        <v>2446</v>
      </c>
      <c r="D63" s="86">
        <v>1101</v>
      </c>
      <c r="E63" s="87">
        <v>0.4501226492232216</v>
      </c>
      <c r="F63" s="86">
        <v>789</v>
      </c>
      <c r="G63" s="86">
        <v>201</v>
      </c>
      <c r="H63" s="87">
        <v>0.25475285171102663</v>
      </c>
      <c r="I63" s="86">
        <v>147</v>
      </c>
      <c r="J63" s="86">
        <v>82</v>
      </c>
      <c r="K63" s="87">
        <v>0.5578231292517006</v>
      </c>
      <c r="L63" s="86">
        <v>346</v>
      </c>
      <c r="M63" s="86">
        <v>205</v>
      </c>
      <c r="N63" s="87">
        <v>0.5924855491329479</v>
      </c>
      <c r="O63" s="86">
        <v>0</v>
      </c>
      <c r="P63" s="188" t="s">
        <v>596</v>
      </c>
      <c r="Q63" s="186">
        <v>906</v>
      </c>
    </row>
    <row r="64" spans="2:17" ht="12.75">
      <c r="B64" s="85" t="s">
        <v>302</v>
      </c>
      <c r="C64" s="86">
        <v>11760</v>
      </c>
      <c r="D64" s="86">
        <v>6603</v>
      </c>
      <c r="E64" s="87">
        <v>0.5614795918367347</v>
      </c>
      <c r="F64" s="86">
        <v>3514</v>
      </c>
      <c r="G64" s="86">
        <v>1239</v>
      </c>
      <c r="H64" s="87">
        <v>0.35258964143426297</v>
      </c>
      <c r="I64" s="86">
        <v>746</v>
      </c>
      <c r="J64" s="86">
        <v>182</v>
      </c>
      <c r="K64" s="87">
        <v>0.24396782841823056</v>
      </c>
      <c r="L64" s="86">
        <v>1133</v>
      </c>
      <c r="M64" s="86">
        <v>638</v>
      </c>
      <c r="N64" s="87">
        <v>0.5631067961165048</v>
      </c>
      <c r="O64" s="86">
        <v>3</v>
      </c>
      <c r="P64" s="188">
        <v>2</v>
      </c>
      <c r="Q64" s="186">
        <v>4175</v>
      </c>
    </row>
    <row r="65" spans="2:17" ht="12.75">
      <c r="B65" s="85" t="s">
        <v>380</v>
      </c>
      <c r="C65" s="86">
        <v>1026</v>
      </c>
      <c r="D65" s="86">
        <v>414</v>
      </c>
      <c r="E65" s="87">
        <v>0.40350877192982454</v>
      </c>
      <c r="F65" s="86">
        <v>577</v>
      </c>
      <c r="G65" s="86">
        <v>341</v>
      </c>
      <c r="H65" s="87">
        <v>0.5909878682842288</v>
      </c>
      <c r="I65" s="86">
        <v>19</v>
      </c>
      <c r="J65" s="86">
        <v>10</v>
      </c>
      <c r="K65" s="87">
        <v>0.5263157894736842</v>
      </c>
      <c r="L65" s="86">
        <v>287</v>
      </c>
      <c r="M65" s="86">
        <v>154</v>
      </c>
      <c r="N65" s="87">
        <v>0.5365853658536586</v>
      </c>
      <c r="O65" s="86">
        <v>4</v>
      </c>
      <c r="P65" s="188">
        <v>4</v>
      </c>
      <c r="Q65" s="186">
        <v>357</v>
      </c>
    </row>
    <row r="66" spans="2:17" ht="12.75">
      <c r="B66" s="85" t="s">
        <v>303</v>
      </c>
      <c r="C66" s="86">
        <v>1490</v>
      </c>
      <c r="D66" s="86">
        <v>344</v>
      </c>
      <c r="E66" s="87">
        <v>0.23087248322147652</v>
      </c>
      <c r="F66" s="86">
        <v>613</v>
      </c>
      <c r="G66" s="86">
        <v>147</v>
      </c>
      <c r="H66" s="87">
        <v>0.2398042414355628</v>
      </c>
      <c r="I66" s="86">
        <v>153</v>
      </c>
      <c r="J66" s="86">
        <v>44</v>
      </c>
      <c r="K66" s="87">
        <v>0.2875816993464052</v>
      </c>
      <c r="L66" s="86">
        <v>285</v>
      </c>
      <c r="M66" s="86">
        <v>109</v>
      </c>
      <c r="N66" s="87">
        <v>0.3824561403508772</v>
      </c>
      <c r="O66" s="86">
        <v>0</v>
      </c>
      <c r="P66" s="188" t="s">
        <v>596</v>
      </c>
      <c r="Q66" s="186">
        <v>410</v>
      </c>
    </row>
    <row r="67" spans="2:17" ht="12.75">
      <c r="B67" s="85" t="s">
        <v>304</v>
      </c>
      <c r="C67" s="86">
        <v>5970</v>
      </c>
      <c r="D67" s="86">
        <v>4438</v>
      </c>
      <c r="E67" s="87">
        <v>0.7433835845896147</v>
      </c>
      <c r="F67" s="86">
        <v>619</v>
      </c>
      <c r="G67" s="86">
        <v>185</v>
      </c>
      <c r="H67" s="87">
        <v>0.2988691437802908</v>
      </c>
      <c r="I67" s="86">
        <v>57</v>
      </c>
      <c r="J67" s="86">
        <v>24</v>
      </c>
      <c r="K67" s="87">
        <v>0.42105263157894735</v>
      </c>
      <c r="L67" s="86">
        <v>839</v>
      </c>
      <c r="M67" s="86">
        <v>732</v>
      </c>
      <c r="N67" s="87">
        <v>0.8724672228843862</v>
      </c>
      <c r="O67" s="86">
        <v>1</v>
      </c>
      <c r="P67" s="188">
        <v>1</v>
      </c>
      <c r="Q67" s="186">
        <v>771</v>
      </c>
    </row>
    <row r="68" spans="2:17" ht="12.75">
      <c r="B68" s="85" t="s">
        <v>305</v>
      </c>
      <c r="C68" s="86">
        <v>25152</v>
      </c>
      <c r="D68" s="86">
        <v>19860</v>
      </c>
      <c r="E68" s="87">
        <v>0.7895992366412213</v>
      </c>
      <c r="F68" s="86">
        <v>4697</v>
      </c>
      <c r="G68" s="86">
        <v>2385</v>
      </c>
      <c r="H68" s="87">
        <v>0.5077709176069832</v>
      </c>
      <c r="I68" s="86">
        <v>1648</v>
      </c>
      <c r="J68" s="86">
        <v>1443</v>
      </c>
      <c r="K68" s="87">
        <v>0.8756067961165048</v>
      </c>
      <c r="L68" s="86">
        <v>2378</v>
      </c>
      <c r="M68" s="86">
        <v>1773</v>
      </c>
      <c r="N68" s="87">
        <v>0.7455845248107653</v>
      </c>
      <c r="O68" s="86">
        <v>0</v>
      </c>
      <c r="P68" s="188">
        <v>4</v>
      </c>
      <c r="Q68" s="186">
        <v>6694</v>
      </c>
    </row>
    <row r="69" spans="2:17" ht="12.75">
      <c r="B69" s="91" t="s">
        <v>306</v>
      </c>
      <c r="C69" s="86">
        <v>3619</v>
      </c>
      <c r="D69" s="86">
        <v>2186</v>
      </c>
      <c r="E69" s="87">
        <v>0.6040342636087317</v>
      </c>
      <c r="F69" s="86">
        <v>1163</v>
      </c>
      <c r="G69" s="86">
        <v>398</v>
      </c>
      <c r="H69" s="87">
        <v>0.3422184006878762</v>
      </c>
      <c r="I69" s="86">
        <v>139</v>
      </c>
      <c r="J69" s="86">
        <v>112</v>
      </c>
      <c r="K69" s="87">
        <v>0.8057553956834532</v>
      </c>
      <c r="L69" s="86">
        <v>1363</v>
      </c>
      <c r="M69" s="86">
        <v>626</v>
      </c>
      <c r="N69" s="87">
        <v>0.45928099779897286</v>
      </c>
      <c r="O69" s="86">
        <v>318</v>
      </c>
      <c r="P69" s="188">
        <v>61</v>
      </c>
      <c r="Q69" s="186">
        <v>2238</v>
      </c>
    </row>
    <row r="70" spans="2:17" ht="12.75">
      <c r="B70" s="85" t="s">
        <v>307</v>
      </c>
      <c r="C70" s="86">
        <v>34272</v>
      </c>
      <c r="D70" s="86">
        <v>27550</v>
      </c>
      <c r="E70" s="87">
        <v>0.8038632119514473</v>
      </c>
      <c r="F70" s="86">
        <v>7990</v>
      </c>
      <c r="G70" s="86">
        <v>4825</v>
      </c>
      <c r="H70" s="87">
        <v>0.6038798498122653</v>
      </c>
      <c r="I70" s="86">
        <v>897</v>
      </c>
      <c r="J70" s="86">
        <v>760</v>
      </c>
      <c r="K70" s="87">
        <v>0.8472686733556298</v>
      </c>
      <c r="L70" s="86">
        <v>4387</v>
      </c>
      <c r="M70" s="86">
        <v>3804</v>
      </c>
      <c r="N70" s="87">
        <v>0.8671073626624116</v>
      </c>
      <c r="O70" s="86">
        <v>8</v>
      </c>
      <c r="P70" s="188">
        <v>6</v>
      </c>
      <c r="Q70" s="186">
        <v>7536</v>
      </c>
    </row>
    <row r="71" spans="2:17" ht="12.75">
      <c r="B71" s="85" t="s">
        <v>308</v>
      </c>
      <c r="C71" s="86">
        <v>20996</v>
      </c>
      <c r="D71" s="86">
        <v>15597</v>
      </c>
      <c r="E71" s="87">
        <v>0.7428557820537245</v>
      </c>
      <c r="F71" s="86">
        <v>3138</v>
      </c>
      <c r="G71" s="86">
        <v>781</v>
      </c>
      <c r="H71" s="87">
        <v>0.24888463989802423</v>
      </c>
      <c r="I71" s="86">
        <v>867</v>
      </c>
      <c r="J71" s="86">
        <v>574</v>
      </c>
      <c r="K71" s="87">
        <v>0.6620530565167243</v>
      </c>
      <c r="L71" s="86">
        <v>1840</v>
      </c>
      <c r="M71" s="86">
        <v>1250</v>
      </c>
      <c r="N71" s="87">
        <v>0.6793478260869565</v>
      </c>
      <c r="O71" s="86">
        <v>0</v>
      </c>
      <c r="P71" s="188">
        <v>1</v>
      </c>
      <c r="Q71" s="186">
        <v>5302</v>
      </c>
    </row>
    <row r="72" spans="2:17" ht="12.75">
      <c r="B72" s="85" t="s">
        <v>309</v>
      </c>
      <c r="C72" s="86">
        <v>12563</v>
      </c>
      <c r="D72" s="86">
        <v>8257</v>
      </c>
      <c r="E72" s="87">
        <v>0.6572474727374035</v>
      </c>
      <c r="F72" s="86">
        <v>4165</v>
      </c>
      <c r="G72" s="86">
        <v>2189</v>
      </c>
      <c r="H72" s="87">
        <v>0.5255702280912365</v>
      </c>
      <c r="I72" s="86">
        <v>1089</v>
      </c>
      <c r="J72" s="86">
        <v>670</v>
      </c>
      <c r="K72" s="87">
        <v>0.6152433425160698</v>
      </c>
      <c r="L72" s="86">
        <v>1054</v>
      </c>
      <c r="M72" s="86">
        <v>613</v>
      </c>
      <c r="N72" s="87">
        <v>0.5815939278937381</v>
      </c>
      <c r="O72" s="86">
        <v>2</v>
      </c>
      <c r="P72" s="188">
        <v>11</v>
      </c>
      <c r="Q72" s="186">
        <v>5245</v>
      </c>
    </row>
    <row r="73" spans="2:17" ht="12.75">
      <c r="B73" s="85" t="s">
        <v>310</v>
      </c>
      <c r="C73" s="86">
        <v>8273</v>
      </c>
      <c r="D73" s="86">
        <v>6088</v>
      </c>
      <c r="E73" s="87">
        <v>0.7358878278738064</v>
      </c>
      <c r="F73" s="86">
        <v>1835</v>
      </c>
      <c r="G73" s="86">
        <v>895</v>
      </c>
      <c r="H73" s="87">
        <v>0.4877384196185286</v>
      </c>
      <c r="I73" s="86">
        <v>249</v>
      </c>
      <c r="J73" s="86">
        <v>184</v>
      </c>
      <c r="K73" s="87">
        <v>0.7389558232931727</v>
      </c>
      <c r="L73" s="86">
        <v>824</v>
      </c>
      <c r="M73" s="86">
        <v>613</v>
      </c>
      <c r="N73" s="87">
        <v>0.7439320388349514</v>
      </c>
      <c r="O73" s="86">
        <v>0</v>
      </c>
      <c r="P73" s="188">
        <v>1</v>
      </c>
      <c r="Q73" s="186">
        <v>1100</v>
      </c>
    </row>
    <row r="74" spans="2:17" ht="13.5" customHeight="1">
      <c r="B74" s="85" t="s">
        <v>311</v>
      </c>
      <c r="C74" s="86">
        <v>16467</v>
      </c>
      <c r="D74" s="86">
        <v>9947</v>
      </c>
      <c r="E74" s="87">
        <v>0.604056598044574</v>
      </c>
      <c r="F74" s="86">
        <v>4618</v>
      </c>
      <c r="G74" s="86">
        <v>2753</v>
      </c>
      <c r="H74" s="87">
        <v>0.5961455175400606</v>
      </c>
      <c r="I74" s="86">
        <v>1375</v>
      </c>
      <c r="J74" s="86">
        <v>1296</v>
      </c>
      <c r="K74" s="87">
        <v>0.9425454545454546</v>
      </c>
      <c r="L74" s="86">
        <v>1687</v>
      </c>
      <c r="M74" s="86">
        <v>1307</v>
      </c>
      <c r="N74" s="87">
        <v>0.7747480735032602</v>
      </c>
      <c r="O74" s="86">
        <v>0</v>
      </c>
      <c r="P74" s="188">
        <v>1</v>
      </c>
      <c r="Q74" s="186">
        <v>1834</v>
      </c>
    </row>
    <row r="75" spans="2:17" ht="12.75">
      <c r="B75" s="85" t="s">
        <v>312</v>
      </c>
      <c r="C75" s="86">
        <v>29665</v>
      </c>
      <c r="D75" s="86">
        <v>19259</v>
      </c>
      <c r="E75" s="87">
        <v>0.649216248103826</v>
      </c>
      <c r="F75" s="86">
        <v>3726</v>
      </c>
      <c r="G75" s="86">
        <v>758</v>
      </c>
      <c r="H75" s="87">
        <v>0.20343531937734835</v>
      </c>
      <c r="I75" s="86">
        <v>916</v>
      </c>
      <c r="J75" s="86">
        <v>466</v>
      </c>
      <c r="K75" s="87">
        <v>0.5087336244541485</v>
      </c>
      <c r="L75" s="86">
        <v>1820</v>
      </c>
      <c r="M75" s="86">
        <v>1054</v>
      </c>
      <c r="N75" s="87">
        <v>0.5791208791208792</v>
      </c>
      <c r="O75" s="86">
        <v>1</v>
      </c>
      <c r="P75" s="188">
        <v>3</v>
      </c>
      <c r="Q75" s="186">
        <v>3831</v>
      </c>
    </row>
    <row r="76" spans="2:17" ht="12.75">
      <c r="B76" s="89" t="s">
        <v>313</v>
      </c>
      <c r="C76" s="88">
        <v>28447</v>
      </c>
      <c r="D76" s="88">
        <v>22850</v>
      </c>
      <c r="E76" s="81">
        <v>0.803248145674412</v>
      </c>
      <c r="F76" s="88">
        <v>8879</v>
      </c>
      <c r="G76" s="88">
        <v>5270</v>
      </c>
      <c r="H76" s="81">
        <v>0.5935353080301836</v>
      </c>
      <c r="I76" s="88">
        <v>944</v>
      </c>
      <c r="J76" s="88">
        <v>687</v>
      </c>
      <c r="K76" s="81">
        <v>0.7277542372881356</v>
      </c>
      <c r="L76" s="88">
        <v>2999</v>
      </c>
      <c r="M76" s="88">
        <v>2197</v>
      </c>
      <c r="N76" s="81">
        <v>0.7325775258419474</v>
      </c>
      <c r="O76" s="88">
        <v>418</v>
      </c>
      <c r="P76" s="189">
        <v>857</v>
      </c>
      <c r="Q76" s="187">
        <v>6101</v>
      </c>
    </row>
    <row r="77" spans="2:17" ht="12.75">
      <c r="B77" s="89" t="s">
        <v>177</v>
      </c>
      <c r="C77" s="88">
        <v>1</v>
      </c>
      <c r="D77" s="88">
        <v>1</v>
      </c>
      <c r="E77" s="81">
        <v>1</v>
      </c>
      <c r="F77" s="88">
        <v>31</v>
      </c>
      <c r="G77" s="88">
        <v>5</v>
      </c>
      <c r="H77" s="81">
        <v>0.16129032258064516</v>
      </c>
      <c r="I77" s="88">
        <v>14</v>
      </c>
      <c r="J77" s="88">
        <v>2</v>
      </c>
      <c r="K77" s="81">
        <v>0.14285714285714285</v>
      </c>
      <c r="L77" s="88">
        <v>130</v>
      </c>
      <c r="M77" s="88">
        <v>96</v>
      </c>
      <c r="N77" s="81">
        <v>0.7384615384615385</v>
      </c>
      <c r="O77" s="88">
        <v>1</v>
      </c>
      <c r="P77" s="189" t="s">
        <v>596</v>
      </c>
      <c r="Q77" s="187">
        <v>19049</v>
      </c>
    </row>
    <row r="78" spans="2:17" ht="17.25" customHeight="1">
      <c r="B78" s="408" t="s">
        <v>394</v>
      </c>
      <c r="C78" s="408"/>
      <c r="D78" s="408"/>
      <c r="E78" s="408"/>
      <c r="F78" s="408"/>
      <c r="G78" s="408"/>
      <c r="H78" s="408"/>
      <c r="I78" s="408"/>
      <c r="J78" s="408"/>
      <c r="K78" s="408"/>
      <c r="L78" s="408"/>
      <c r="M78" s="408"/>
      <c r="N78" s="408"/>
      <c r="O78" s="408"/>
      <c r="P78" s="408"/>
      <c r="Q78" s="408"/>
    </row>
    <row r="79" spans="2:17" ht="27" customHeight="1">
      <c r="B79" s="92"/>
      <c r="C79" s="416" t="s">
        <v>274</v>
      </c>
      <c r="D79" s="416"/>
      <c r="E79" s="416"/>
      <c r="F79" s="416"/>
      <c r="G79" s="416"/>
      <c r="H79" s="416"/>
      <c r="I79" s="416"/>
      <c r="J79" s="416"/>
      <c r="K79" s="416"/>
      <c r="L79" s="416"/>
      <c r="M79" s="416"/>
      <c r="N79" s="416"/>
      <c r="O79" s="416"/>
      <c r="P79" s="416"/>
      <c r="Q79" s="416"/>
    </row>
    <row r="80" spans="2:17" ht="12.75">
      <c r="B80" s="145"/>
      <c r="C80" s="411" t="s">
        <v>174</v>
      </c>
      <c r="D80" s="412"/>
      <c r="E80" s="413"/>
      <c r="F80" s="411" t="s">
        <v>175</v>
      </c>
      <c r="G80" s="412"/>
      <c r="H80" s="413"/>
      <c r="I80" s="411" t="s">
        <v>176</v>
      </c>
      <c r="J80" s="412"/>
      <c r="K80" s="413"/>
      <c r="L80" s="411" t="s">
        <v>177</v>
      </c>
      <c r="M80" s="412"/>
      <c r="N80" s="413"/>
      <c r="O80" s="75" t="s">
        <v>178</v>
      </c>
      <c r="P80" s="68" t="s">
        <v>179</v>
      </c>
      <c r="Q80" s="75" t="s">
        <v>180</v>
      </c>
    </row>
    <row r="81" spans="2:17" s="79" customFormat="1" ht="53.25" customHeight="1">
      <c r="B81" s="144"/>
      <c r="C81" s="180" t="s">
        <v>181</v>
      </c>
      <c r="D81" s="78" t="s">
        <v>34</v>
      </c>
      <c r="E81" s="77" t="s">
        <v>35</v>
      </c>
      <c r="F81" s="180" t="s">
        <v>183</v>
      </c>
      <c r="G81" s="78" t="s">
        <v>34</v>
      </c>
      <c r="H81" s="77" t="s">
        <v>35</v>
      </c>
      <c r="I81" s="180" t="s">
        <v>184</v>
      </c>
      <c r="J81" s="78" t="s">
        <v>34</v>
      </c>
      <c r="K81" s="77" t="s">
        <v>35</v>
      </c>
      <c r="L81" s="180" t="s">
        <v>183</v>
      </c>
      <c r="M81" s="78" t="s">
        <v>34</v>
      </c>
      <c r="N81" s="77" t="s">
        <v>35</v>
      </c>
      <c r="O81" s="180" t="s">
        <v>181</v>
      </c>
      <c r="P81" s="180" t="s">
        <v>181</v>
      </c>
      <c r="Q81" s="93" t="s">
        <v>184</v>
      </c>
    </row>
    <row r="82" spans="2:17" s="79" customFormat="1" ht="26.25" hidden="1">
      <c r="B82" s="146"/>
      <c r="C82" s="419" t="s">
        <v>243</v>
      </c>
      <c r="D82" s="420"/>
      <c r="E82" s="421"/>
      <c r="F82" s="419" t="s">
        <v>314</v>
      </c>
      <c r="G82" s="420"/>
      <c r="H82" s="421"/>
      <c r="I82" s="426" t="s">
        <v>37</v>
      </c>
      <c r="J82" s="420"/>
      <c r="K82" s="421"/>
      <c r="L82" s="419" t="s">
        <v>36</v>
      </c>
      <c r="M82" s="420"/>
      <c r="N82" s="421"/>
      <c r="O82" s="94" t="s">
        <v>241</v>
      </c>
      <c r="P82" s="94" t="s">
        <v>38</v>
      </c>
      <c r="Q82" s="95" t="s">
        <v>39</v>
      </c>
    </row>
    <row r="83" spans="2:17" ht="12.75">
      <c r="B83" s="80" t="s">
        <v>264</v>
      </c>
      <c r="C83" s="222">
        <v>75056</v>
      </c>
      <c r="D83" s="222">
        <v>36445</v>
      </c>
      <c r="E83" s="218">
        <v>0.48557077382221275</v>
      </c>
      <c r="F83" s="222">
        <v>142833</v>
      </c>
      <c r="G83" s="222">
        <v>41172</v>
      </c>
      <c r="H83" s="218">
        <v>0.2882527147087858</v>
      </c>
      <c r="I83" s="222">
        <v>15667</v>
      </c>
      <c r="J83" s="222">
        <v>15385</v>
      </c>
      <c r="K83" s="218">
        <v>0.9820003829705751</v>
      </c>
      <c r="L83" s="222">
        <v>10053</v>
      </c>
      <c r="M83" s="222">
        <v>4953</v>
      </c>
      <c r="N83" s="218">
        <v>0.492688749626977</v>
      </c>
      <c r="O83" s="222">
        <v>24036</v>
      </c>
      <c r="P83" s="222">
        <v>8603</v>
      </c>
      <c r="Q83" s="222">
        <v>2608</v>
      </c>
    </row>
    <row r="84" spans="2:17" ht="12.75">
      <c r="B84" s="98" t="s">
        <v>197</v>
      </c>
      <c r="C84" s="96">
        <v>33686</v>
      </c>
      <c r="D84" s="96">
        <v>19042</v>
      </c>
      <c r="E84" s="97">
        <v>0.5652793445348215</v>
      </c>
      <c r="F84" s="96">
        <v>65302</v>
      </c>
      <c r="G84" s="96">
        <v>22645</v>
      </c>
      <c r="H84" s="97">
        <v>0.34677345257419373</v>
      </c>
      <c r="I84" s="96">
        <v>6244</v>
      </c>
      <c r="J84" s="96">
        <v>6239</v>
      </c>
      <c r="K84" s="97">
        <v>0.9991992312620115</v>
      </c>
      <c r="L84" s="96">
        <v>5466</v>
      </c>
      <c r="M84" s="96">
        <v>2380</v>
      </c>
      <c r="N84" s="97">
        <v>0.4354189535309184</v>
      </c>
      <c r="O84" s="96">
        <v>7038</v>
      </c>
      <c r="P84" s="96">
        <v>3953</v>
      </c>
      <c r="Q84" s="96">
        <v>1117</v>
      </c>
    </row>
    <row r="85" spans="1:17" ht="12.75">
      <c r="A85" s="99"/>
      <c r="B85" s="98" t="s">
        <v>291</v>
      </c>
      <c r="C85" s="96">
        <v>18932</v>
      </c>
      <c r="D85" s="96">
        <v>6673</v>
      </c>
      <c r="E85" s="97">
        <v>0.35247200507077964</v>
      </c>
      <c r="F85" s="96">
        <v>32387</v>
      </c>
      <c r="G85" s="96">
        <v>4215</v>
      </c>
      <c r="H85" s="97">
        <v>0.13014481118967486</v>
      </c>
      <c r="I85" s="96">
        <v>3242</v>
      </c>
      <c r="J85" s="96">
        <v>3226</v>
      </c>
      <c r="K85" s="97">
        <v>0.9950647748303516</v>
      </c>
      <c r="L85" s="96">
        <v>517</v>
      </c>
      <c r="M85" s="96">
        <v>274</v>
      </c>
      <c r="N85" s="97">
        <v>0.5299806576402321</v>
      </c>
      <c r="O85" s="96">
        <v>1585</v>
      </c>
      <c r="P85" s="96">
        <v>1642</v>
      </c>
      <c r="Q85" s="96">
        <v>640</v>
      </c>
    </row>
    <row r="86" spans="2:17" ht="12.75">
      <c r="B86" s="101" t="s">
        <v>296</v>
      </c>
      <c r="C86" s="96">
        <v>22061</v>
      </c>
      <c r="D86" s="96">
        <v>10590</v>
      </c>
      <c r="E86" s="97">
        <v>0.4800326367798377</v>
      </c>
      <c r="F86" s="96">
        <v>42532</v>
      </c>
      <c r="G86" s="96">
        <v>13882</v>
      </c>
      <c r="H86" s="97">
        <v>0.32638954199191195</v>
      </c>
      <c r="I86" s="96">
        <v>6028</v>
      </c>
      <c r="J86" s="96">
        <v>5793</v>
      </c>
      <c r="K86" s="97">
        <v>0.9610152621101526</v>
      </c>
      <c r="L86" s="96">
        <v>3752</v>
      </c>
      <c r="M86" s="96">
        <v>2056</v>
      </c>
      <c r="N86" s="97">
        <v>0.5479744136460555</v>
      </c>
      <c r="O86" s="96">
        <v>15328</v>
      </c>
      <c r="P86" s="96">
        <v>3008</v>
      </c>
      <c r="Q86" s="96">
        <v>851</v>
      </c>
    </row>
    <row r="87" spans="2:17" ht="12.75">
      <c r="B87" s="101" t="s">
        <v>325</v>
      </c>
      <c r="C87" s="96">
        <v>377</v>
      </c>
      <c r="D87" s="96">
        <v>140</v>
      </c>
      <c r="E87" s="97">
        <v>0.3713527851458886</v>
      </c>
      <c r="F87" s="96">
        <v>2612</v>
      </c>
      <c r="G87" s="96">
        <v>430</v>
      </c>
      <c r="H87" s="97">
        <v>0.16462480857580397</v>
      </c>
      <c r="I87" s="96">
        <v>153</v>
      </c>
      <c r="J87" s="96">
        <v>127</v>
      </c>
      <c r="K87" s="97">
        <v>0.8300653594771242</v>
      </c>
      <c r="L87" s="96">
        <v>318</v>
      </c>
      <c r="M87" s="96">
        <v>243</v>
      </c>
      <c r="N87" s="97">
        <v>0.7641509433962265</v>
      </c>
      <c r="O87" s="96">
        <v>85</v>
      </c>
      <c r="P87" s="102" t="s">
        <v>337</v>
      </c>
      <c r="Q87" s="102" t="s">
        <v>337</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27" t="s">
        <v>350</v>
      </c>
      <c r="D89" s="427"/>
      <c r="E89" s="427"/>
      <c r="F89" s="427"/>
      <c r="G89" s="427"/>
      <c r="H89" s="427"/>
      <c r="I89" s="427"/>
      <c r="J89" s="427"/>
    </row>
    <row r="90" spans="2:10" ht="12.75">
      <c r="B90" s="100"/>
      <c r="C90" s="411" t="s">
        <v>341</v>
      </c>
      <c r="D90" s="412"/>
      <c r="E90" s="412"/>
      <c r="F90" s="412"/>
      <c r="G90" s="411" t="s">
        <v>357</v>
      </c>
      <c r="H90" s="412"/>
      <c r="I90" s="412"/>
      <c r="J90" s="413"/>
    </row>
    <row r="91" spans="2:10" ht="52.5" customHeight="1">
      <c r="B91" s="100"/>
      <c r="C91" s="180" t="s">
        <v>346</v>
      </c>
      <c r="D91" s="180" t="s">
        <v>347</v>
      </c>
      <c r="E91" s="180" t="s">
        <v>349</v>
      </c>
      <c r="F91" s="180" t="s">
        <v>352</v>
      </c>
      <c r="G91" s="93" t="s">
        <v>346</v>
      </c>
      <c r="H91" s="180" t="s">
        <v>347</v>
      </c>
      <c r="I91" s="180" t="s">
        <v>349</v>
      </c>
      <c r="J91" s="180" t="s">
        <v>352</v>
      </c>
    </row>
    <row r="92" spans="2:10" ht="12.75">
      <c r="B92" s="279" t="s">
        <v>351</v>
      </c>
      <c r="C92" s="297">
        <v>22968</v>
      </c>
      <c r="D92" s="217">
        <v>22502</v>
      </c>
      <c r="E92" s="217">
        <v>466</v>
      </c>
      <c r="F92" s="218">
        <v>0.020709270287085593</v>
      </c>
      <c r="G92" s="297">
        <v>153461</v>
      </c>
      <c r="H92" s="217">
        <v>162720</v>
      </c>
      <c r="I92" s="217">
        <v>-9259</v>
      </c>
      <c r="J92" s="218">
        <v>-0.05690142576204523</v>
      </c>
    </row>
    <row r="93" spans="2:10" ht="12.75">
      <c r="B93" s="280" t="s">
        <v>342</v>
      </c>
      <c r="C93" s="224">
        <v>5186</v>
      </c>
      <c r="D93" s="224">
        <v>5392</v>
      </c>
      <c r="E93" s="224">
        <v>-206</v>
      </c>
      <c r="F93" s="97">
        <v>-0.03820474777448071</v>
      </c>
      <c r="G93" s="224">
        <v>18044</v>
      </c>
      <c r="H93" s="224">
        <v>20967</v>
      </c>
      <c r="I93" s="224">
        <v>-2923</v>
      </c>
      <c r="J93" s="97">
        <v>-0.13940954833786426</v>
      </c>
    </row>
    <row r="94" spans="2:10" ht="12.75">
      <c r="B94" s="281" t="s">
        <v>343</v>
      </c>
      <c r="C94" s="224">
        <v>3360</v>
      </c>
      <c r="D94" s="224">
        <v>3379</v>
      </c>
      <c r="E94" s="224">
        <v>-19</v>
      </c>
      <c r="F94" s="97">
        <v>-0.0056229653743711154</v>
      </c>
      <c r="G94" s="224">
        <v>29725</v>
      </c>
      <c r="H94" s="224">
        <v>29144</v>
      </c>
      <c r="I94" s="224">
        <v>581</v>
      </c>
      <c r="J94" s="97">
        <v>0.01993549272577546</v>
      </c>
    </row>
    <row r="95" spans="2:10" ht="12.75">
      <c r="B95" s="280" t="s">
        <v>344</v>
      </c>
      <c r="C95" s="224">
        <v>3611</v>
      </c>
      <c r="D95" s="224">
        <v>3038</v>
      </c>
      <c r="E95" s="224">
        <v>573</v>
      </c>
      <c r="F95" s="97">
        <v>0.18861092824226464</v>
      </c>
      <c r="G95" s="224">
        <v>39780</v>
      </c>
      <c r="H95" s="224">
        <v>38222</v>
      </c>
      <c r="I95" s="224">
        <v>1558</v>
      </c>
      <c r="J95" s="97">
        <v>0.04076186489456334</v>
      </c>
    </row>
    <row r="96" spans="2:10" ht="12.75">
      <c r="B96" s="282" t="s">
        <v>345</v>
      </c>
      <c r="C96" s="224">
        <v>10811</v>
      </c>
      <c r="D96" s="224">
        <v>10693</v>
      </c>
      <c r="E96" s="224">
        <v>118</v>
      </c>
      <c r="F96" s="97">
        <v>0.011035256709997195</v>
      </c>
      <c r="G96" s="224">
        <v>65912</v>
      </c>
      <c r="H96" s="224">
        <v>74387</v>
      </c>
      <c r="I96" s="224">
        <v>-8475</v>
      </c>
      <c r="J96" s="97">
        <v>-0.11393119765550432</v>
      </c>
    </row>
    <row r="97" spans="2:10" ht="31.5" customHeight="1">
      <c r="B97" s="422" t="s">
        <v>364</v>
      </c>
      <c r="C97" s="423"/>
      <c r="D97" s="423"/>
      <c r="E97" s="424"/>
      <c r="F97" s="424"/>
      <c r="G97" s="424"/>
      <c r="H97" s="424"/>
      <c r="I97" s="424"/>
      <c r="J97" s="425"/>
    </row>
    <row r="99" spans="2:10" ht="30" customHeight="1">
      <c r="B99" s="401"/>
      <c r="C99" s="401"/>
      <c r="D99" s="401"/>
      <c r="E99" s="401"/>
      <c r="F99" s="401"/>
      <c r="G99" s="401"/>
      <c r="H99" s="401"/>
      <c r="I99" s="401"/>
      <c r="J99" s="401"/>
    </row>
    <row r="100" spans="2:4" ht="13.5">
      <c r="B100" s="284"/>
      <c r="C100" s="285"/>
      <c r="D100" s="286"/>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3" t="s">
        <v>339</v>
      </c>
      <c r="D1" s="213"/>
      <c r="E1" s="213"/>
      <c r="F1" s="213"/>
      <c r="G1" s="213"/>
      <c r="H1" s="213"/>
      <c r="I1" s="213"/>
      <c r="J1" s="213"/>
      <c r="K1" s="213"/>
      <c r="L1" s="213"/>
      <c r="M1" s="213"/>
      <c r="N1" s="213"/>
      <c r="O1" s="213"/>
      <c r="P1" s="213"/>
      <c r="Q1" s="213"/>
    </row>
    <row r="2" spans="2:17" s="3" customFormat="1" ht="15">
      <c r="B2" s="4"/>
      <c r="C2" s="428" t="s">
        <v>174</v>
      </c>
      <c r="D2" s="429"/>
      <c r="E2" s="430"/>
      <c r="F2" s="36"/>
      <c r="G2" s="36"/>
      <c r="H2" s="36"/>
      <c r="I2" s="36"/>
      <c r="J2" s="36"/>
      <c r="K2" s="36"/>
      <c r="L2" s="36"/>
      <c r="M2" s="36"/>
      <c r="N2" s="36"/>
      <c r="O2" s="36"/>
      <c r="P2" s="36"/>
      <c r="Q2" s="36"/>
    </row>
    <row r="3" spans="2:17" s="3" customFormat="1" ht="54" customHeight="1">
      <c r="B3" s="4"/>
      <c r="C3" s="37" t="s">
        <v>181</v>
      </c>
      <c r="D3" s="38" t="s">
        <v>34</v>
      </c>
      <c r="E3" s="39" t="s">
        <v>182</v>
      </c>
      <c r="F3" s="436" t="s">
        <v>267</v>
      </c>
      <c r="G3" s="437"/>
      <c r="H3" s="437"/>
      <c r="I3" s="437"/>
      <c r="J3" s="437"/>
      <c r="K3" s="437"/>
      <c r="L3" s="437"/>
      <c r="M3" s="437"/>
      <c r="N3" s="437"/>
      <c r="O3" s="437"/>
      <c r="P3" s="437"/>
      <c r="Q3" s="44"/>
    </row>
    <row r="4" spans="2:17" s="3" customFormat="1" ht="15">
      <c r="B4" s="40" t="s">
        <v>71</v>
      </c>
      <c r="C4" s="41">
        <f>B11+B76</f>
        <v>905159</v>
      </c>
      <c r="D4" s="42">
        <f>C11+C76</f>
        <v>596477</v>
      </c>
      <c r="E4" s="43">
        <f>D4/C4</f>
        <v>0.6589748320460825</v>
      </c>
      <c r="F4" s="36"/>
      <c r="G4" s="36"/>
      <c r="H4" s="36"/>
      <c r="I4" s="36"/>
      <c r="J4" s="36"/>
      <c r="K4" s="36"/>
      <c r="L4" s="36"/>
      <c r="M4" s="36"/>
      <c r="N4" s="36"/>
      <c r="O4" s="36"/>
      <c r="P4" s="36"/>
      <c r="Q4" s="36"/>
    </row>
    <row r="6" spans="2:16" ht="20.25" customHeight="1">
      <c r="B6" s="439" t="s">
        <v>185</v>
      </c>
      <c r="C6" s="439"/>
      <c r="D6" s="439"/>
      <c r="E6" s="439"/>
      <c r="F6" s="439"/>
      <c r="G6" s="439"/>
      <c r="H6" s="439"/>
      <c r="I6" s="439"/>
      <c r="J6" s="439"/>
      <c r="K6" s="439"/>
      <c r="L6" s="439"/>
      <c r="M6" s="439"/>
      <c r="N6" s="439"/>
      <c r="O6" s="439"/>
      <c r="P6" s="439"/>
    </row>
    <row r="7" spans="1:16" s="3" customFormat="1" ht="15">
      <c r="A7" s="4"/>
      <c r="B7" s="428" t="s">
        <v>174</v>
      </c>
      <c r="C7" s="429"/>
      <c r="D7" s="430"/>
      <c r="E7" s="428" t="s">
        <v>175</v>
      </c>
      <c r="F7" s="429"/>
      <c r="G7" s="430"/>
      <c r="H7" s="428" t="s">
        <v>176</v>
      </c>
      <c r="I7" s="429"/>
      <c r="J7" s="430"/>
      <c r="K7" s="428" t="s">
        <v>177</v>
      </c>
      <c r="L7" s="429"/>
      <c r="M7" s="430"/>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40" t="s">
        <v>409</v>
      </c>
      <c r="C9" s="441"/>
      <c r="D9" s="442"/>
      <c r="E9" s="440" t="s">
        <v>324</v>
      </c>
      <c r="F9" s="441"/>
      <c r="G9" s="442"/>
      <c r="H9" s="443" t="s">
        <v>412</v>
      </c>
      <c r="I9" s="441"/>
      <c r="J9" s="442"/>
      <c r="K9" s="440" t="s">
        <v>398</v>
      </c>
      <c r="L9" s="441"/>
      <c r="M9" s="442"/>
      <c r="N9" s="12" t="s">
        <v>24</v>
      </c>
      <c r="O9" s="12" t="s">
        <v>265</v>
      </c>
      <c r="P9" s="15" t="s">
        <v>266</v>
      </c>
    </row>
    <row r="10" spans="11:26" ht="13.5" thickBot="1">
      <c r="K10" s="1"/>
      <c r="R10" s="313" t="s">
        <v>437</v>
      </c>
      <c r="S10" s="313"/>
      <c r="T10" s="313"/>
      <c r="U10" s="313"/>
      <c r="V10" s="313"/>
      <c r="W10" s="313"/>
      <c r="X10" s="313"/>
      <c r="Y10" s="313"/>
      <c r="Z10" s="313"/>
    </row>
    <row r="11" spans="1:26" ht="15.75" thickBot="1">
      <c r="A11" s="45" t="s">
        <v>499</v>
      </c>
      <c r="B11" s="47">
        <f>SUM(B12:B70)</f>
        <v>830103</v>
      </c>
      <c r="C11" s="47">
        <f>SUM(C12:C70)</f>
        <v>560032</v>
      </c>
      <c r="D11" s="46">
        <f>C11/B11</f>
        <v>0.6746536273209469</v>
      </c>
      <c r="E11" s="47">
        <f>SUM(E12:E70)</f>
        <v>203634</v>
      </c>
      <c r="F11" s="47">
        <f>SUM(F12:F70)</f>
        <v>100611</v>
      </c>
      <c r="G11" s="46">
        <f>F11/E11</f>
        <v>0.4940776098293998</v>
      </c>
      <c r="H11" s="47">
        <f>SUM(H12:H70)</f>
        <v>37640</v>
      </c>
      <c r="I11" s="47">
        <f>SUM(I12:I70)</f>
        <v>23741</v>
      </c>
      <c r="J11" s="46">
        <f>I11/H11</f>
        <v>0.6307385759829968</v>
      </c>
      <c r="K11" s="47">
        <f>SUM(K12:K70)</f>
        <v>132891</v>
      </c>
      <c r="L11" s="47">
        <f>SUM(L12:L70)</f>
        <v>60525</v>
      </c>
      <c r="M11" s="46">
        <f>L11/K11</f>
        <v>0.45544845023365016</v>
      </c>
      <c r="N11" s="47">
        <f>SUM(N12:N70)</f>
        <v>42422</v>
      </c>
      <c r="O11" s="47">
        <f>SUM(O12:O70)</f>
        <v>1883</v>
      </c>
      <c r="P11" s="318">
        <f>SUM(P12:P70)</f>
        <v>254161</v>
      </c>
      <c r="R11" s="314">
        <f>P11+P76</f>
        <v>256769</v>
      </c>
      <c r="S11" s="313"/>
      <c r="T11" s="313"/>
      <c r="U11" s="313"/>
      <c r="V11" s="313"/>
      <c r="W11" s="313"/>
      <c r="X11" s="313"/>
      <c r="Y11" s="313"/>
      <c r="Z11" s="313"/>
    </row>
    <row r="12" spans="1:26" ht="12" customHeight="1">
      <c r="A12" s="339" t="s">
        <v>445</v>
      </c>
      <c r="B12" s="316">
        <f>IF(ISNA(VLOOKUP(A12,Entitlement_Data!A$3:C$64,2,FALSE)),"0",VLOOKUP(A12,Entitlement_Data!A$3:C$64,2,FALSE))</f>
        <v>18074</v>
      </c>
      <c r="C12" s="316">
        <f>IF(ISNA(VLOOKUP(A12,Entitlement_Data!A$3:D$64,3,FALSE)),"0",VLOOKUP(A12,Entitlement_Data!A$3:D$64,3,FALSE))</f>
        <v>14358</v>
      </c>
      <c r="D12" s="25">
        <f aca="true" t="shared" si="0" ref="D12:D56">C12/B12</f>
        <v>0.7944007967245768</v>
      </c>
      <c r="E12" s="369">
        <f>IF(ISNA(VLOOKUP(A12,'Award Adjustment_Data'!A$2:F$68,3,FALSE)),"0",VLOOKUP(A12,'Award Adjustment_Data'!A$2:F$68,3,FALSE))</f>
        <v>3836</v>
      </c>
      <c r="F12" s="369">
        <f>IF(ISNA(VLOOKUP(A12,'Award Adjustment_Data'!A$2:G$68,4,FALSE)),"0",VLOOKUP(A12,'Award Adjustment_Data'!A$2:G$68,4,FALSE))</f>
        <v>2463</v>
      </c>
      <c r="G12" s="25">
        <f aca="true" t="shared" si="1" ref="G12:G70">F12/E12</f>
        <v>0.642075078206465</v>
      </c>
      <c r="H12" s="1">
        <f>IF(ISNA(VLOOKUP($A12,Program_Review_Data!A2:E66,2,FALSE)),"0",VLOOKUP($A12,Program_Review_Data!A2:E66,2,FALSE))</f>
        <v>503</v>
      </c>
      <c r="I12" s="1">
        <f>IF(ISNA(VLOOKUP($A12,Program_Review_Data!A2:F66,3,FALSE)),"0",VLOOKUP($A12,Program_Review_Data!A2:F66,3,FALSE))</f>
        <v>388</v>
      </c>
      <c r="J12" s="25">
        <f aca="true" t="shared" si="2" ref="J12:J56">I12/H12</f>
        <v>0.7713717693836978</v>
      </c>
      <c r="K12" s="1">
        <f>IF(ISNA(VLOOKUP($A12,Other_Data!A2:E66,2,FALSE)),"0",VLOOKUP($A12,Other_Data!A2:E66,2,FALSE))</f>
        <v>1655</v>
      </c>
      <c r="L12" s="1">
        <f>IF(ISNA(VLOOKUP($A12,Other_Data!A2:E66,3,FALSE)),"0",VLOOKUP($A12,Other_Data!A2:E66,3,FALSE))</f>
        <v>1281</v>
      </c>
      <c r="M12" s="25">
        <f aca="true" t="shared" si="3" ref="M12:M70">L12/K12</f>
        <v>0.7740181268882175</v>
      </c>
      <c r="N12" s="1">
        <f>IF(ISNA(VLOOKUP($A12,Burial_Data!$A$2:$C$65,2,FALSE)),"0",VLOOKUP($A12,Burial_Data!$A$2:$C$65,2,FALSE))</f>
        <v>2</v>
      </c>
      <c r="O12" s="1">
        <f>IF(ISNA(VLOOKUP($A12,Accrued_Data!$A$2:$D$66,3,FALSE)),"0",VLOOKUP($A12,Accrued_Data!$A$2:$D$66,3,FALSE))</f>
        <v>2</v>
      </c>
      <c r="P12" s="317">
        <v>3070</v>
      </c>
      <c r="Q12" s="1"/>
      <c r="R12" s="313" t="s">
        <v>410</v>
      </c>
      <c r="S12" s="313"/>
      <c r="T12" s="313"/>
      <c r="U12" s="313"/>
      <c r="V12" s="313"/>
      <c r="W12" s="313"/>
      <c r="X12" s="313"/>
      <c r="Y12" s="313"/>
      <c r="Z12" s="313"/>
    </row>
    <row r="13" spans="1:17" ht="12" customHeight="1">
      <c r="A13" s="339" t="s">
        <v>447</v>
      </c>
      <c r="B13" s="316">
        <f>IF(ISNA(VLOOKUP(A13,Entitlement_Data!A$3:C$64,2,FALSE)),"0",VLOOKUP(A13,Entitlement_Data!A$3:C$64,2,FALSE))</f>
        <v>9688</v>
      </c>
      <c r="C13" s="316">
        <f>IF(ISNA(VLOOKUP(A13,Entitlement_Data!A$3:D$64,3,FALSE)),"0",VLOOKUP(A13,Entitlement_Data!A$3:D$64,3,FALSE))</f>
        <v>6841</v>
      </c>
      <c r="D13" s="25">
        <f t="shared" si="0"/>
        <v>0.7061312964492156</v>
      </c>
      <c r="E13" s="369">
        <f>IF(ISNA(VLOOKUP(A13,'Award Adjustment_Data'!A$2:F$68,3,FALSE)),"0",VLOOKUP(A13,'Award Adjustment_Data'!A$2:F$68,3,FALSE))</f>
        <v>2252</v>
      </c>
      <c r="F13" s="369">
        <f>IF(ISNA(VLOOKUP(A13,'Award Adjustment_Data'!A$2:G$68,4,FALSE)),"0",VLOOKUP(A13,'Award Adjustment_Data'!A$2:G$68,4,FALSE))</f>
        <v>922</v>
      </c>
      <c r="G13" s="25">
        <f t="shared" si="1"/>
        <v>0.40941385435168737</v>
      </c>
      <c r="H13" s="1">
        <f>IF(ISNA(VLOOKUP(A13,Program_Review_Data!A3:E67,2,FALSE)),"0",VLOOKUP(A13,Program_Review_Data!A3:E67,2,FALSE))</f>
        <v>498</v>
      </c>
      <c r="I13" s="1">
        <f>IF(ISNA(VLOOKUP($A13,Program_Review_Data!A3:F67,3,FALSE)),"0",VLOOKUP($A13,Program_Review_Data!A3:F67,3,FALSE))</f>
        <v>335</v>
      </c>
      <c r="J13" s="25">
        <f t="shared" si="2"/>
        <v>0.6726907630522089</v>
      </c>
      <c r="K13" s="1">
        <f>IF(ISNA(VLOOKUP($A13,Other_Data!A3:E67,2,FALSE)),"0",VLOOKUP($A13,Other_Data!A3:E67,2,FALSE))</f>
        <v>992</v>
      </c>
      <c r="L13" s="1">
        <f>IF(ISNA(VLOOKUP($A13,Other_Data!A3:E67,3,FALSE)),"0",VLOOKUP($A13,Other_Data!A3:E67,3,FALSE))</f>
        <v>789</v>
      </c>
      <c r="M13" s="25">
        <f t="shared" si="3"/>
        <v>0.7953629032258065</v>
      </c>
      <c r="N13" s="1">
        <f>IF(ISNA(VLOOKUP($A13,Burial_Data!$A$2:$C$65,2,FALSE)),"0",VLOOKUP($A13,Burial_Data!$A$2:$C$65,2,FALSE))</f>
        <v>1</v>
      </c>
      <c r="O13" s="369">
        <f>IF(ISNA(VLOOKUP($A13,Accrued_Data!$A$2:$D$66,3,FALSE)),"0",VLOOKUP($A13,Accrued_Data!$A$2:$D$66,3,FALSE))</f>
        <v>1</v>
      </c>
      <c r="P13" s="317">
        <v>4107</v>
      </c>
      <c r="Q13" s="1"/>
    </row>
    <row r="14" spans="1:17" ht="12" customHeight="1">
      <c r="A14" s="339" t="s">
        <v>342</v>
      </c>
      <c r="B14" s="316">
        <f>IF(ISNA(VLOOKUP(A14,Entitlement_Data!A$3:C$64,2,FALSE)),"0",VLOOKUP(A14,Entitlement_Data!A$3:C$64,2,FALSE))</f>
        <v>7867</v>
      </c>
      <c r="C14" s="316">
        <f>IF(ISNA(VLOOKUP(A14,Entitlement_Data!A$3:D$64,3,FALSE)),"0",VLOOKUP(A14,Entitlement_Data!A$3:D$64,3,FALSE))</f>
        <v>4822</v>
      </c>
      <c r="D14" s="25">
        <f t="shared" si="0"/>
        <v>0.612940129655523</v>
      </c>
      <c r="E14" s="369">
        <f>IF(ISNA(VLOOKUP(A14,'Award Adjustment_Data'!A$2:F$68,3,FALSE)),"0",VLOOKUP(A14,'Award Adjustment_Data'!A$2:F$68,3,FALSE))</f>
        <v>2755</v>
      </c>
      <c r="F14" s="369">
        <f>IF(ISNA(VLOOKUP(A14,'Award Adjustment_Data'!A$2:G$68,4,FALSE)),"0",VLOOKUP(A14,'Award Adjustment_Data'!A$2:G$68,4,FALSE))</f>
        <v>1564</v>
      </c>
      <c r="G14" s="25">
        <f t="shared" si="1"/>
        <v>0.5676950998185119</v>
      </c>
      <c r="H14" s="1">
        <f>IF(ISNA(VLOOKUP(A14,Program_Review_Data!A4:E68,2,FALSE)),"0",VLOOKUP(A14,Program_Review_Data!A4:E68,2,FALSE))</f>
        <v>240</v>
      </c>
      <c r="I14" s="1">
        <f>IF(ISNA(VLOOKUP($A14,Program_Review_Data!A4:F68,3,FALSE)),"0",VLOOKUP($A14,Program_Review_Data!A4:F68,3,FALSE))</f>
        <v>178</v>
      </c>
      <c r="J14" s="25">
        <f t="shared" si="2"/>
        <v>0.7416666666666667</v>
      </c>
      <c r="K14" s="1">
        <f>IF(ISNA(VLOOKUP($A14,Other_Data!A4:E68,2,FALSE)),"0",VLOOKUP($A14,Other_Data!A4:E68,2,FALSE))</f>
        <v>935</v>
      </c>
      <c r="L14" s="1">
        <f>IF(ISNA(VLOOKUP($A14,Other_Data!A4:E68,3,FALSE)),"0",VLOOKUP($A14,Other_Data!A4:E68,3,FALSE))</f>
        <v>679</v>
      </c>
      <c r="M14" s="25">
        <f t="shared" si="3"/>
        <v>0.7262032085561497</v>
      </c>
      <c r="N14" s="1">
        <f>IF(ISNA(VLOOKUP($A14,Burial_Data!$A$2:$C$65,2,FALSE)),"0",VLOOKUP($A14,Burial_Data!$A$2:$C$65,2,FALSE))</f>
        <v>1</v>
      </c>
      <c r="O14" s="1">
        <f>IF(ISNA(VLOOKUP($A14,Accrued_Data!$A$2:$D$66,3,FALSE)),"0",VLOOKUP($A14,Accrued_Data!$A$2:$D$66,3,FALSE))</f>
        <v>2</v>
      </c>
      <c r="P14" s="317">
        <v>856</v>
      </c>
      <c r="Q14" s="1"/>
    </row>
    <row r="15" spans="1:17" ht="12" customHeight="1">
      <c r="A15" s="339" t="s">
        <v>450</v>
      </c>
      <c r="B15" s="316">
        <f>IF(ISNA(VLOOKUP(A15,Entitlement_Data!A$3:C$64,2,FALSE)),"0",VLOOKUP(A15,Entitlement_Data!A$3:C$64,2,FALSE))</f>
        <v>25179</v>
      </c>
      <c r="C15" s="316">
        <f>IF(ISNA(VLOOKUP(A15,Entitlement_Data!A$3:D$64,3,FALSE)),"0",VLOOKUP(A15,Entitlement_Data!A$3:D$64,3,FALSE))</f>
        <v>17765</v>
      </c>
      <c r="D15" s="25">
        <f t="shared" si="0"/>
        <v>0.7055482743556138</v>
      </c>
      <c r="E15" s="369">
        <f>IF(ISNA(VLOOKUP(A15,'Award Adjustment_Data'!A$2:F$68,3,FALSE)),"0",VLOOKUP(A15,'Award Adjustment_Data'!A$2:F$68,3,FALSE))</f>
        <v>4342</v>
      </c>
      <c r="F15" s="369">
        <f>IF(ISNA(VLOOKUP(A15,'Award Adjustment_Data'!A$2:G$68,4,FALSE)),"0",VLOOKUP(A15,'Award Adjustment_Data'!A$2:G$68,4,FALSE))</f>
        <v>1583</v>
      </c>
      <c r="G15" s="25">
        <f t="shared" si="1"/>
        <v>0.3645785352372179</v>
      </c>
      <c r="H15" s="1">
        <f>IF(ISNA(VLOOKUP(A15,Program_Review_Data!A5:E69,2,FALSE)),"0",VLOOKUP(A15,Program_Review_Data!A5:E69,2,FALSE))</f>
        <v>891</v>
      </c>
      <c r="I15" s="1">
        <f>IF(ISNA(VLOOKUP($A15,Program_Review_Data!A5:F69,3,FALSE)),"0",VLOOKUP($A15,Program_Review_Data!A5:F69,3,FALSE))</f>
        <v>754</v>
      </c>
      <c r="J15" s="25">
        <f t="shared" si="2"/>
        <v>0.8462401795735129</v>
      </c>
      <c r="K15" s="1">
        <f>IF(ISNA(VLOOKUP($A15,Other_Data!A5:E69,2,FALSE)),"0",VLOOKUP($A15,Other_Data!A5:E69,2,FALSE))</f>
        <v>2563</v>
      </c>
      <c r="L15" s="1">
        <f>IF(ISNA(VLOOKUP($A15,Other_Data!A5:E69,3,FALSE)),"0",VLOOKUP($A15,Other_Data!A5:E69,3,FALSE))</f>
        <v>1784</v>
      </c>
      <c r="M15" s="25">
        <f t="shared" si="3"/>
        <v>0.6960593055013656</v>
      </c>
      <c r="N15" s="1">
        <f>IF(ISNA(VLOOKUP($A15,Burial_Data!$A$2:$C$65,2,FALSE)),"0",VLOOKUP($A15,Burial_Data!$A$2:$C$65,2,FALSE))</f>
        <v>5</v>
      </c>
      <c r="O15" s="1">
        <f>IF(ISNA(VLOOKUP($A15,Accrued_Data!$A$2:$D$66,3,FALSE)),"0",VLOOKUP($A15,Accrued_Data!$A$2:$D$66,3,FALSE))</f>
        <v>102</v>
      </c>
      <c r="P15" s="317">
        <v>6929</v>
      </c>
      <c r="Q15" s="1"/>
    </row>
    <row r="16" spans="1:17" ht="12" customHeight="1">
      <c r="A16" s="339" t="s">
        <v>454</v>
      </c>
      <c r="B16" s="316">
        <f>IF(ISNA(VLOOKUP(A16,Entitlement_Data!A$3:C$64,2,FALSE)),"0",VLOOKUP(A16,Entitlement_Data!A$3:C$64,2,FALSE))</f>
        <v>18780</v>
      </c>
      <c r="C16" s="316">
        <f>IF(ISNA(VLOOKUP(A16,Entitlement_Data!A$3:D$64,3,FALSE)),"0",VLOOKUP(A16,Entitlement_Data!A$3:D$64,3,FALSE))</f>
        <v>12122</v>
      </c>
      <c r="D16" s="25">
        <f t="shared" si="0"/>
        <v>0.6454739084132055</v>
      </c>
      <c r="E16" s="369">
        <f>IF(ISNA(VLOOKUP(A16,'Award Adjustment_Data'!A$2:F$68,3,FALSE)),"0",VLOOKUP(A16,'Award Adjustment_Data'!A$2:F$68,3,FALSE))</f>
        <v>4394</v>
      </c>
      <c r="F16" s="369">
        <f>IF(ISNA(VLOOKUP(A16,'Award Adjustment_Data'!A$2:G$68,4,FALSE)),"0",VLOOKUP(A16,'Award Adjustment_Data'!A$2:G$68,4,FALSE))</f>
        <v>2102</v>
      </c>
      <c r="G16" s="25">
        <f t="shared" si="1"/>
        <v>0.47837960855712336</v>
      </c>
      <c r="H16" s="1">
        <f>IF(ISNA(VLOOKUP(A16,Program_Review_Data!A6:E70,2,FALSE)),"0",VLOOKUP(A16,Program_Review_Data!A6:E70,2,FALSE))</f>
        <v>487</v>
      </c>
      <c r="I16" s="1">
        <f>IF(ISNA(VLOOKUP($A16,Program_Review_Data!A6:F70,3,FALSE)),"0",VLOOKUP($A16,Program_Review_Data!A6:F70,3,FALSE))</f>
        <v>216</v>
      </c>
      <c r="J16" s="25">
        <f t="shared" si="2"/>
        <v>0.44353182751540043</v>
      </c>
      <c r="K16" s="1">
        <f>IF(ISNA(VLOOKUP($A16,Other_Data!A6:E70,2,FALSE)),"0",VLOOKUP($A16,Other_Data!A6:E70,2,FALSE))</f>
        <v>2432</v>
      </c>
      <c r="L16" s="1">
        <f>IF(ISNA(VLOOKUP($A16,Other_Data!A6:E70,3,FALSE)),"0",VLOOKUP($A16,Other_Data!A6:E70,3,FALSE))</f>
        <v>1980</v>
      </c>
      <c r="M16" s="25">
        <f t="shared" si="3"/>
        <v>0.8141447368421053</v>
      </c>
      <c r="N16" s="1">
        <f>IF(ISNA(VLOOKUP($A16,Burial_Data!$A$2:$C$65,2,FALSE)),"0",VLOOKUP($A16,Burial_Data!$A$2:$C$65,2,FALSE))</f>
        <v>4</v>
      </c>
      <c r="O16" s="1">
        <f>IF(ISNA(VLOOKUP($A16,Accrued_Data!$A$2:$D$66,3,FALSE)),"0",VLOOKUP($A16,Accrued_Data!$A$2:$D$66,3,FALSE))</f>
        <v>31</v>
      </c>
      <c r="P16" s="317">
        <v>5704</v>
      </c>
      <c r="Q16" s="1"/>
    </row>
    <row r="17" spans="1:17" ht="12" customHeight="1">
      <c r="A17" s="339" t="s">
        <v>457</v>
      </c>
      <c r="B17" s="316">
        <f>IF(ISNA(VLOOKUP(A17,Entitlement_Data!A$3:C$64,2,FALSE)),"0",VLOOKUP(A17,Entitlement_Data!A$3:C$64,2,FALSE))</f>
        <v>3433</v>
      </c>
      <c r="C17" s="316">
        <f>IF(ISNA(VLOOKUP(A17,Entitlement_Data!A$3:D$64,3,FALSE)),"0",VLOOKUP(A17,Entitlement_Data!A$3:D$64,3,FALSE))</f>
        <v>1877</v>
      </c>
      <c r="D17" s="25">
        <f t="shared" si="0"/>
        <v>0.54675211185552</v>
      </c>
      <c r="E17" s="369">
        <f>IF(ISNA(VLOOKUP(A17,'Award Adjustment_Data'!A$2:F$68,3,FALSE)),"0",VLOOKUP(A17,'Award Adjustment_Data'!A$2:F$68,3,FALSE))</f>
        <v>871</v>
      </c>
      <c r="F17" s="369">
        <f>IF(ISNA(VLOOKUP(A17,'Award Adjustment_Data'!A$2:G$68,4,FALSE)),"0",VLOOKUP(A17,'Award Adjustment_Data'!A$2:G$68,4,FALSE))</f>
        <v>178</v>
      </c>
      <c r="G17" s="25">
        <f t="shared" si="1"/>
        <v>0.20436280137772675</v>
      </c>
      <c r="H17" s="1">
        <f>IF(ISNA(VLOOKUP(A17,Program_Review_Data!A7:E71,2,FALSE)),"0",VLOOKUP(A17,Program_Review_Data!A7:E71,2,FALSE))</f>
        <v>58</v>
      </c>
      <c r="I17" s="1">
        <f>IF(ISNA(VLOOKUP($A17,Program_Review_Data!A7:F71,3,FALSE)),"0",VLOOKUP($A17,Program_Review_Data!A7:F71,3,FALSE))</f>
        <v>38</v>
      </c>
      <c r="J17" s="25">
        <f t="shared" si="2"/>
        <v>0.6551724137931034</v>
      </c>
      <c r="K17" s="1">
        <f>IF(ISNA(VLOOKUP($A17,Other_Data!A7:E71,2,FALSE)),"0",VLOOKUP($A17,Other_Data!A7:E71,2,FALSE))</f>
        <v>286</v>
      </c>
      <c r="L17" s="1">
        <f>IF(ISNA(VLOOKUP($A17,Other_Data!A7:E71,3,FALSE)),"0",VLOOKUP($A17,Other_Data!A7:E71,3,FALSE))</f>
        <v>201</v>
      </c>
      <c r="M17" s="25">
        <f t="shared" si="3"/>
        <v>0.7027972027972028</v>
      </c>
      <c r="N17" s="1">
        <f>IF(ISNA(VLOOKUP($A17,Burial_Data!$A$2:$C$65,2,FALSE)),"0",VLOOKUP($A17,Burial_Data!$A$2:$C$65,2,FALSE))</f>
        <v>0</v>
      </c>
      <c r="O17" s="1">
        <f>IF(ISNA(VLOOKUP($A17,Accrued_Data!$A$2:$D$66,3,FALSE)),"0",VLOOKUP($A17,Accrued_Data!$A$2:$D$66,3,FALSE))</f>
        <v>1</v>
      </c>
      <c r="P17" s="317">
        <v>865</v>
      </c>
      <c r="Q17" s="1"/>
    </row>
    <row r="18" spans="1:17" ht="12" customHeight="1">
      <c r="A18" t="s">
        <v>461</v>
      </c>
      <c r="B18" s="316">
        <f>IF(ISNA(VLOOKUP(A18,Entitlement_Data!A$3:C$64,2,FALSE)),"0",VLOOKUP(A18,Entitlement_Data!A$3:C$64,2,FALSE))</f>
        <v>21194</v>
      </c>
      <c r="C18" s="316">
        <f>IF(ISNA(VLOOKUP(A18,Entitlement_Data!A$3:D$64,3,FALSE)),"0",VLOOKUP(A18,Entitlement_Data!A$3:D$64,3,FALSE))</f>
        <v>16757</v>
      </c>
      <c r="D18" s="25">
        <f t="shared" si="0"/>
        <v>0.7906482966877418</v>
      </c>
      <c r="E18" s="369">
        <f>IF(ISNA(VLOOKUP(A18,'Award Adjustment_Data'!A$2:F$68,3,FALSE)),"0",VLOOKUP(A18,'Award Adjustment_Data'!A$2:F$68,3,FALSE))</f>
        <v>4120</v>
      </c>
      <c r="F18" s="369">
        <f>IF(ISNA(VLOOKUP(A18,'Award Adjustment_Data'!A$2:G$68,4,FALSE)),"0",VLOOKUP(A18,'Award Adjustment_Data'!A$2:G$68,4,FALSE))</f>
        <v>2857</v>
      </c>
      <c r="G18" s="25">
        <f t="shared" si="1"/>
        <v>0.6934466019417476</v>
      </c>
      <c r="H18" s="1">
        <f>IF(ISNA(VLOOKUP(A18,Program_Review_Data!A8:E72,2,FALSE)),"0",VLOOKUP(A18,Program_Review_Data!A8:E72,2,FALSE))</f>
        <v>342</v>
      </c>
      <c r="I18" s="1">
        <f>IF(ISNA(VLOOKUP($A18,Program_Review_Data!A8:F72,3,FALSE)),"0",VLOOKUP($A18,Program_Review_Data!A8:F72,3,FALSE))</f>
        <v>211</v>
      </c>
      <c r="J18" s="25">
        <f t="shared" si="2"/>
        <v>0.6169590643274854</v>
      </c>
      <c r="K18" s="1">
        <f>IF(ISNA(VLOOKUP($A18,Other_Data!A8:E72,2,FALSE)),"0",VLOOKUP($A18,Other_Data!A8:E72,2,FALSE))</f>
        <v>2430</v>
      </c>
      <c r="L18" s="1">
        <f>IF(ISNA(VLOOKUP($A18,Other_Data!A8:E72,3,FALSE)),"0",VLOOKUP($A18,Other_Data!A8:E72,3,FALSE))</f>
        <v>1929</v>
      </c>
      <c r="M18" s="25">
        <f t="shared" si="3"/>
        <v>0.7938271604938272</v>
      </c>
      <c r="N18" s="1">
        <f>IF(ISNA(VLOOKUP($A18,Burial_Data!$A$2:$C$65,2,FALSE)),"0",VLOOKUP($A18,Burial_Data!$A$2:$C$65,2,FALSE))</f>
        <v>5</v>
      </c>
      <c r="O18" s="1">
        <f>IF(ISNA(VLOOKUP($A18,Accrued_Data!$A$2:$D$66,3,FALSE)),"0",VLOOKUP($A18,Accrued_Data!$A$2:$D$66,3,FALSE))</f>
        <v>56</v>
      </c>
      <c r="P18" s="317">
        <v>4493</v>
      </c>
      <c r="Q18" s="1"/>
    </row>
    <row r="19" spans="1:17" ht="12" customHeight="1">
      <c r="A19" t="s">
        <v>467</v>
      </c>
      <c r="B19" s="316">
        <f>IF(ISNA(VLOOKUP(A19,Entitlement_Data!A$3:C$64,2,FALSE)),"0",VLOOKUP(A19,Entitlement_Data!A$3:C$64,2,FALSE))</f>
        <v>2211</v>
      </c>
      <c r="C19" s="316">
        <f>IF(ISNA(VLOOKUP(A19,Entitlement_Data!A$3:D$64,3,FALSE)),"0",VLOOKUP(A19,Entitlement_Data!A$3:D$64,3,FALSE))</f>
        <v>1402</v>
      </c>
      <c r="D19" s="25">
        <f t="shared" si="0"/>
        <v>0.6341022161917684</v>
      </c>
      <c r="E19" s="369">
        <f>IF(ISNA(VLOOKUP(A19,'Award Adjustment_Data'!A$2:F$68,3,FALSE)),"0",VLOOKUP(A19,'Award Adjustment_Data'!A$2:F$68,3,FALSE))</f>
        <v>742</v>
      </c>
      <c r="F19" s="369">
        <f>IF(ISNA(VLOOKUP(A19,'Award Adjustment_Data'!A$2:G$68,4,FALSE)),"0",VLOOKUP(A19,'Award Adjustment_Data'!A$2:G$68,4,FALSE))</f>
        <v>261</v>
      </c>
      <c r="G19" s="25">
        <f t="shared" si="1"/>
        <v>0.35175202156334234</v>
      </c>
      <c r="H19" s="1">
        <f>IF(ISNA(VLOOKUP(A19,Program_Review_Data!A9:E73,2,FALSE)),"0",VLOOKUP(A19,Program_Review_Data!A9:E73,2,FALSE))</f>
        <v>61</v>
      </c>
      <c r="I19" s="1">
        <f>IF(ISNA(VLOOKUP($A19,Program_Review_Data!A9:F73,3,FALSE)),"0",VLOOKUP($A19,Program_Review_Data!A9:F73,3,FALSE))</f>
        <v>29</v>
      </c>
      <c r="J19" s="25">
        <f t="shared" si="2"/>
        <v>0.47540983606557374</v>
      </c>
      <c r="K19" s="1">
        <f>IF(ISNA(VLOOKUP($A19,Other_Data!A9:E73,2,FALSE)),"0",VLOOKUP($A19,Other_Data!A9:E73,2,FALSE))</f>
        <v>153</v>
      </c>
      <c r="L19" s="1">
        <f>IF(ISNA(VLOOKUP($A19,Other_Data!A9:E73,3,FALSE)),"0",VLOOKUP($A19,Other_Data!A9:E73,3,FALSE))</f>
        <v>120</v>
      </c>
      <c r="M19" s="25">
        <f t="shared" si="3"/>
        <v>0.7843137254901961</v>
      </c>
      <c r="N19" s="1">
        <f>IF(ISNA(VLOOKUP($A19,Burial_Data!$A$2:$C$65,2,FALSE)),"0",VLOOKUP($A19,Burial_Data!$A$2:$C$65,2,FALSE))</f>
        <v>1</v>
      </c>
      <c r="O19" s="369" t="str">
        <f>IF(ISNA(VLOOKUP($A19,Accrued_Data!$A$2:$D$66,3,FALSE)),"0",VLOOKUP($A19,Accrued_Data!$A$2:$D$66,3,FALSE))</f>
        <v>0</v>
      </c>
      <c r="P19" s="317">
        <v>815</v>
      </c>
      <c r="Q19" s="1"/>
    </row>
    <row r="20" spans="1:17" ht="12" customHeight="1">
      <c r="A20" t="s">
        <v>473</v>
      </c>
      <c r="B20" s="316">
        <f>IF(ISNA(VLOOKUP(A20,Entitlement_Data!A$3:C$64,2,FALSE)),"0",VLOOKUP(A20,Entitlement_Data!A$3:C$64,2,FALSE))</f>
        <v>16750</v>
      </c>
      <c r="C20" s="316">
        <f>IF(ISNA(VLOOKUP(A20,Entitlement_Data!A$3:D$64,3,FALSE)),"0",VLOOKUP(A20,Entitlement_Data!A$3:D$64,3,FALSE))</f>
        <v>13159</v>
      </c>
      <c r="D20" s="25">
        <f t="shared" si="0"/>
        <v>0.7856119402985074</v>
      </c>
      <c r="E20" s="369">
        <f>IF(ISNA(VLOOKUP(A20,'Award Adjustment_Data'!A$2:F$68,3,FALSE)),"0",VLOOKUP(A20,'Award Adjustment_Data'!A$2:F$68,3,FALSE))</f>
        <v>4462</v>
      </c>
      <c r="F20" s="369">
        <f>IF(ISNA(VLOOKUP(A20,'Award Adjustment_Data'!A$2:G$68,4,FALSE)),"0",VLOOKUP(A20,'Award Adjustment_Data'!A$2:G$68,4,FALSE))</f>
        <v>2123</v>
      </c>
      <c r="G20" s="25">
        <f t="shared" si="1"/>
        <v>0.4757956073509637</v>
      </c>
      <c r="H20" s="1">
        <f>IF(ISNA(VLOOKUP(A20,Program_Review_Data!A10:E74,2,FALSE)),"0",VLOOKUP(A20,Program_Review_Data!A10:E74,2,FALSE))</f>
        <v>192</v>
      </c>
      <c r="I20" s="1">
        <f>IF(ISNA(VLOOKUP($A20,Program_Review_Data!A10:F74,3,FALSE)),"0",VLOOKUP($A20,Program_Review_Data!A10:F74,3,FALSE))</f>
        <v>76</v>
      </c>
      <c r="J20" s="25">
        <f t="shared" si="2"/>
        <v>0.3958333333333333</v>
      </c>
      <c r="K20" s="1">
        <f>IF(ISNA(VLOOKUP($A20,Other_Data!A10:E74,2,FALSE)),"0",VLOOKUP($A20,Other_Data!A10:E74,2,FALSE))</f>
        <v>1188</v>
      </c>
      <c r="L20" s="1">
        <f>IF(ISNA(VLOOKUP($A20,Other_Data!A10:E74,3,FALSE)),"0",VLOOKUP($A20,Other_Data!A10:E74,3,FALSE))</f>
        <v>1065</v>
      </c>
      <c r="M20" s="25">
        <f t="shared" si="3"/>
        <v>0.8964646464646465</v>
      </c>
      <c r="N20" s="1">
        <f>IF(ISNA(VLOOKUP($A20,Burial_Data!$A$2:$C$65,2,FALSE)),"0",VLOOKUP($A20,Burial_Data!$A$2:$C$65,2,FALSE))</f>
        <v>1</v>
      </c>
      <c r="O20" s="369" t="str">
        <f>IF(ISNA(VLOOKUP($A20,Accrued_Data!$A$2:$D$66,3,FALSE)),"0",VLOOKUP($A20,Accrued_Data!$A$2:$D$66,3,FALSE))</f>
        <v>0</v>
      </c>
      <c r="P20" s="317">
        <v>4220</v>
      </c>
      <c r="Q20" s="275"/>
    </row>
    <row r="21" spans="1:17" ht="12" customHeight="1">
      <c r="A21" t="s">
        <v>474</v>
      </c>
      <c r="B21" s="316">
        <f>IF(ISNA(VLOOKUP(A21,Entitlement_Data!A$3:C$64,2,FALSE)),"0",VLOOKUP(A21,Entitlement_Data!A$3:C$64,2,FALSE))</f>
        <v>4637</v>
      </c>
      <c r="C21" s="316">
        <f>IF(ISNA(VLOOKUP(A21,Entitlement_Data!A$3:D$64,3,FALSE)),"0",VLOOKUP(A21,Entitlement_Data!A$3:D$64,3,FALSE))</f>
        <v>2595</v>
      </c>
      <c r="D21" s="25">
        <f t="shared" si="0"/>
        <v>0.5596290705197325</v>
      </c>
      <c r="E21" s="369">
        <f>IF(ISNA(VLOOKUP(A21,'Award Adjustment_Data'!A$2:F$68,3,FALSE)),"0",VLOOKUP(A21,'Award Adjustment_Data'!A$2:F$68,3,FALSE))</f>
        <v>1287</v>
      </c>
      <c r="F21" s="369">
        <f>IF(ISNA(VLOOKUP(A21,'Award Adjustment_Data'!A$2:G$68,4,FALSE)),"0",VLOOKUP(A21,'Award Adjustment_Data'!A$2:G$68,4,FALSE))</f>
        <v>680</v>
      </c>
      <c r="G21" s="25">
        <f t="shared" si="1"/>
        <v>0.5283605283605284</v>
      </c>
      <c r="H21" s="1">
        <f>IF(ISNA(VLOOKUP(A21,Program_Review_Data!A11:E75,2,FALSE)),"0",VLOOKUP(A21,Program_Review_Data!A11:E75,2,FALSE))</f>
        <v>96</v>
      </c>
      <c r="I21" s="1">
        <f>IF(ISNA(VLOOKUP($A21,Program_Review_Data!A11:F75,3,FALSE)),"0",VLOOKUP($A21,Program_Review_Data!A11:F75,3,FALSE))</f>
        <v>82</v>
      </c>
      <c r="J21" s="25">
        <f t="shared" si="2"/>
        <v>0.8541666666666666</v>
      </c>
      <c r="K21" s="1">
        <f>IF(ISNA(VLOOKUP($A21,Other_Data!A11:E75,2,FALSE)),"0",VLOOKUP($A21,Other_Data!A11:E75,2,FALSE))</f>
        <v>539</v>
      </c>
      <c r="L21" s="1">
        <f>IF(ISNA(VLOOKUP($A21,Other_Data!A11:E75,3,FALSE)),"0",VLOOKUP($A21,Other_Data!A11:E75,3,FALSE))</f>
        <v>333</v>
      </c>
      <c r="M21" s="25">
        <f t="shared" si="3"/>
        <v>0.6178107606679035</v>
      </c>
      <c r="N21" s="1">
        <f>IF(ISNA(VLOOKUP($A21,Burial_Data!$A$2:$C$65,2,FALSE)),"0",VLOOKUP($A21,Burial_Data!$A$2:$C$65,2,FALSE))</f>
        <v>1</v>
      </c>
      <c r="O21" s="1">
        <f>IF(ISNA(VLOOKUP($A21,Accrued_Data!$A$2:$D$66,3,FALSE)),"0",VLOOKUP($A21,Accrued_Data!$A$2:$D$66,3,FALSE))</f>
        <v>1</v>
      </c>
      <c r="P21" s="317">
        <v>2129</v>
      </c>
      <c r="Q21" s="275"/>
    </row>
    <row r="22" spans="1:17" ht="12" customHeight="1">
      <c r="A22" s="340" t="s">
        <v>476</v>
      </c>
      <c r="B22" s="344">
        <f>IF(ISNA(VLOOKUP(A22,Entitlement_Data!A$3:C$64,2,FALSE)),"0",VLOOKUP(A22,Entitlement_Data!A$3:C$64,2,FALSE))</f>
        <v>24782</v>
      </c>
      <c r="C22" s="344">
        <f>IF(ISNA(VLOOKUP(A22,Entitlement_Data!A$3:D$64,3,FALSE)),"0",VLOOKUP(A22,Entitlement_Data!A$3:D$64,3,FALSE))</f>
        <v>15680</v>
      </c>
      <c r="D22" s="34">
        <f t="shared" si="0"/>
        <v>0.6327172948107498</v>
      </c>
      <c r="E22" s="344">
        <f>Award_Formulas!L2-Award_Formulas!O2</f>
        <v>5526</v>
      </c>
      <c r="F22" s="35">
        <f>Award_Formulas!L5-Award_Formulas!R2</f>
        <v>3623</v>
      </c>
      <c r="G22" s="34">
        <f t="shared" si="1"/>
        <v>0.6556279406442272</v>
      </c>
      <c r="H22" s="35">
        <f>IF(ISNA(VLOOKUP(A22,Program_Review_Data!A12:E76,2,FALSE)),"0",VLOOKUP(A22,Program_Review_Data!A12:E76,2,FALSE))</f>
        <v>3294</v>
      </c>
      <c r="I22" s="35">
        <f>IF(ISNA(VLOOKUP($A22,Program_Review_Data!A12:F76,3,FALSE)),"0",VLOOKUP($A22,Program_Review_Data!A12:F76,3,FALSE))</f>
        <v>1830</v>
      </c>
      <c r="J22" s="34">
        <f t="shared" si="2"/>
        <v>0.5555555555555556</v>
      </c>
      <c r="K22" s="35">
        <f>IF(ISNA(VLOOKUP($A22,Other_Data!A12:E76,2,FALSE)),"0",VLOOKUP($A22,Other_Data!A12:E76,2,FALSE))</f>
        <v>3482</v>
      </c>
      <c r="L22" s="35">
        <f>IF(ISNA(VLOOKUP($A22,Other_Data!A12:E76,3,FALSE)),"0",VLOOKUP($A22,Other_Data!A12:E76,3,FALSE))</f>
        <v>2473</v>
      </c>
      <c r="M22" s="34">
        <f t="shared" si="3"/>
        <v>0.7102240091901206</v>
      </c>
      <c r="N22" s="35">
        <f>IF(ISNA(VLOOKUP($A22,Burial_Data!$A$2:$C$65,2,FALSE)),"0",VLOOKUP($A22,Burial_Data!$A$2:$C$65,2,FALSE))</f>
        <v>16584</v>
      </c>
      <c r="O22" s="174" t="s">
        <v>3</v>
      </c>
      <c r="P22" s="323">
        <v>3549</v>
      </c>
      <c r="Q22" s="316"/>
    </row>
    <row r="23" spans="1:17" ht="12" customHeight="1">
      <c r="A23" t="s">
        <v>478</v>
      </c>
      <c r="B23" s="316">
        <f>IF(ISNA(VLOOKUP(A23,Entitlement_Data!A$3:C$64,2,FALSE)),"0",VLOOKUP(A23,Entitlement_Data!A$3:C$64,2,FALSE))</f>
        <v>10297</v>
      </c>
      <c r="C23" s="316">
        <f>IF(ISNA(VLOOKUP(A23,Entitlement_Data!A$3:D$64,3,FALSE)),"0",VLOOKUP(A23,Entitlement_Data!A$3:D$64,3,FALSE))</f>
        <v>7410</v>
      </c>
      <c r="D23" s="25">
        <f t="shared" si="0"/>
        <v>0.7196270758473342</v>
      </c>
      <c r="E23" s="369">
        <f>IF(ISNA(VLOOKUP(A23,'Award Adjustment_Data'!A$2:F$68,3,FALSE)),"0",VLOOKUP(A23,'Award Adjustment_Data'!A$2:F$68,3,FALSE))</f>
        <v>3526</v>
      </c>
      <c r="F23" s="369">
        <f>IF(ISNA(VLOOKUP(A23,'Award Adjustment_Data'!A$2:G$68,4,FALSE)),"0",VLOOKUP(A23,'Award Adjustment_Data'!A$2:G$68,4,FALSE))</f>
        <v>2128</v>
      </c>
      <c r="G23" s="25">
        <f t="shared" si="1"/>
        <v>0.603516732841747</v>
      </c>
      <c r="H23" s="1">
        <f>IF(ISNA(VLOOKUP(A23,Program_Review_Data!A13:E77,2,FALSE)),"0",VLOOKUP(A23,Program_Review_Data!A13:E77,2,FALSE))</f>
        <v>423</v>
      </c>
      <c r="I23" s="1">
        <f>IF(ISNA(VLOOKUP($A23,Program_Review_Data!A13:F77,3,FALSE)),"0",VLOOKUP($A23,Program_Review_Data!A13:F77,3,FALSE))</f>
        <v>214</v>
      </c>
      <c r="J23" s="25">
        <f t="shared" si="2"/>
        <v>0.5059101654846335</v>
      </c>
      <c r="K23" s="275">
        <f>IF(ISNA(VLOOKUP($A23,Other_Data!A13:E77,2,FALSE)),"0",VLOOKUP($A23,Other_Data!A13:E77,2,FALSE))</f>
        <v>1136</v>
      </c>
      <c r="L23" s="1">
        <f>IF(ISNA(VLOOKUP($A23,Other_Data!A13:E77,3,FALSE)),"0",VLOOKUP($A23,Other_Data!A13:E77,3,FALSE))</f>
        <v>850</v>
      </c>
      <c r="M23" s="25">
        <f t="shared" si="3"/>
        <v>0.7482394366197183</v>
      </c>
      <c r="N23" s="1">
        <f>IF(ISNA(VLOOKUP($A23,Burial_Data!$A$2:$C$65,2,FALSE)),"0",VLOOKUP($A23,Burial_Data!$A$2:$C$65,2,FALSE))</f>
        <v>0</v>
      </c>
      <c r="O23" s="1">
        <f>IF(ISNA(VLOOKUP($A23,Accrued_Data!$A$2:$D$66,3,FALSE)),"0",VLOOKUP($A23,Accrued_Data!$A$2:$D$66,3,FALSE))</f>
        <v>3</v>
      </c>
      <c r="P23" s="317">
        <v>3102</v>
      </c>
      <c r="Q23" s="275"/>
    </row>
    <row r="24" spans="1:17" ht="12" customHeight="1">
      <c r="A24" t="s">
        <v>480</v>
      </c>
      <c r="B24" s="316">
        <f>IF(ISNA(VLOOKUP(A24,Entitlement_Data!A$3:C$64,2,FALSE)),"0",VLOOKUP(A24,Entitlement_Data!A$3:C$64,2,FALSE))</f>
        <v>3552</v>
      </c>
      <c r="C24" s="316">
        <f>IF(ISNA(VLOOKUP(A24,Entitlement_Data!A$3:D$64,3,FALSE)),"0",VLOOKUP(A24,Entitlement_Data!A$3:D$64,3,FALSE))</f>
        <v>1879</v>
      </c>
      <c r="D24" s="25">
        <f t="shared" si="0"/>
        <v>0.5289977477477478</v>
      </c>
      <c r="E24" s="369">
        <f>IF(ISNA(VLOOKUP(A24,'Award Adjustment_Data'!A$2:F$68,3,FALSE)),"0",VLOOKUP(A24,'Award Adjustment_Data'!A$2:F$68,3,FALSE))</f>
        <v>675</v>
      </c>
      <c r="F24" s="369">
        <f>IF(ISNA(VLOOKUP(A24,'Award Adjustment_Data'!A$2:G$68,4,FALSE)),"0",VLOOKUP(A24,'Award Adjustment_Data'!A$2:G$68,4,FALSE))</f>
        <v>211</v>
      </c>
      <c r="G24" s="25">
        <f t="shared" si="1"/>
        <v>0.3125925925925926</v>
      </c>
      <c r="H24" s="1">
        <f>IF(ISNA(VLOOKUP(A24,Program_Review_Data!A14:E78,2,FALSE)),"0",VLOOKUP(A24,Program_Review_Data!A14:E78,2,FALSE))</f>
        <v>448</v>
      </c>
      <c r="I24" s="1">
        <f>IF(ISNA(VLOOKUP($A24,Program_Review_Data!A14:F78,3,FALSE)),"0",VLOOKUP($A24,Program_Review_Data!A14:F78,3,FALSE))</f>
        <v>219</v>
      </c>
      <c r="J24" s="25">
        <f t="shared" si="2"/>
        <v>0.4888392857142857</v>
      </c>
      <c r="K24" s="275">
        <f>IF(ISNA(VLOOKUP($A24,Other_Data!A14:E78,2,FALSE)),"0",VLOOKUP($A24,Other_Data!A14:E78,2,FALSE))</f>
        <v>340</v>
      </c>
      <c r="L24" s="1">
        <f>IF(ISNA(VLOOKUP($A24,Other_Data!A14:E78,3,FALSE)),"0",VLOOKUP($A24,Other_Data!A14:E78,3,FALSE))</f>
        <v>265</v>
      </c>
      <c r="M24" s="25">
        <f t="shared" si="3"/>
        <v>0.7794117647058824</v>
      </c>
      <c r="N24" s="1">
        <f>IF(ISNA(VLOOKUP($A24,Burial_Data!$A$2:$C$65,2,FALSE)),"0",VLOOKUP($A24,Burial_Data!$A$2:$C$65,2,FALSE))</f>
        <v>0</v>
      </c>
      <c r="O24" s="369">
        <f>IF(ISNA(VLOOKUP($A24,Accrued_Data!$A$2:$D$66,3,FALSE)),"0",VLOOKUP($A24,Accrued_Data!$A$2:$D$66,3,FALSE))</f>
        <v>1</v>
      </c>
      <c r="P24" s="317">
        <v>984</v>
      </c>
      <c r="Q24" s="275"/>
    </row>
    <row r="25" spans="1:17" ht="12" customHeight="1">
      <c r="A25" t="s">
        <v>491</v>
      </c>
      <c r="B25" s="316">
        <f>IF(ISNA(VLOOKUP(A25,Entitlement_Data!A$3:C$64,2,FALSE)),"0",VLOOKUP(A25,Entitlement_Data!A$3:C$64,2,FALSE))</f>
        <v>1795</v>
      </c>
      <c r="C25" s="316">
        <f>IF(ISNA(VLOOKUP(A25,Entitlement_Data!A$3:D$64,3,FALSE)),"0",VLOOKUP(A25,Entitlement_Data!A$3:D$64,3,FALSE))</f>
        <v>671</v>
      </c>
      <c r="D25" s="25">
        <f t="shared" si="0"/>
        <v>0.3738161559888579</v>
      </c>
      <c r="E25" s="369">
        <f>IF(ISNA(VLOOKUP(A25,'Award Adjustment_Data'!A$2:F$68,3,FALSE)),"0",VLOOKUP(A25,'Award Adjustment_Data'!A$2:F$68,3,FALSE))</f>
        <v>1629</v>
      </c>
      <c r="F25" s="369">
        <f>IF(ISNA(VLOOKUP(A25,'Award Adjustment_Data'!A$2:G$68,4,FALSE)),"0",VLOOKUP(A25,'Award Adjustment_Data'!A$2:G$68,4,FALSE))</f>
        <v>788</v>
      </c>
      <c r="G25" s="25">
        <f t="shared" si="1"/>
        <v>0.48373235113566604</v>
      </c>
      <c r="H25" s="1">
        <f>IF(ISNA(VLOOKUP(A25,Program_Review_Data!A15:E79,2,FALSE)),"0",VLOOKUP(A25,Program_Review_Data!A15:E79,2,FALSE))</f>
        <v>431</v>
      </c>
      <c r="I25" s="1">
        <f>IF(ISNA(VLOOKUP($A25,Program_Review_Data!A15:F79,3,FALSE)),"0",VLOOKUP($A25,Program_Review_Data!A15:F79,3,FALSE))</f>
        <v>228</v>
      </c>
      <c r="J25" s="25">
        <f t="shared" si="2"/>
        <v>0.5290023201856149</v>
      </c>
      <c r="K25" s="275">
        <f>IF(ISNA(VLOOKUP($A25,Other_Data!A15:E79,2,FALSE)),"0",VLOOKUP($A25,Other_Data!A15:E79,2,FALSE))</f>
        <v>184</v>
      </c>
      <c r="L25" s="1">
        <f>IF(ISNA(VLOOKUP($A25,Other_Data!A15:E79,3,FALSE)),"0",VLOOKUP($A25,Other_Data!A15:E79,3,FALSE))</f>
        <v>122</v>
      </c>
      <c r="M25" s="25">
        <f t="shared" si="3"/>
        <v>0.6630434782608695</v>
      </c>
      <c r="N25" s="1">
        <f>IF(ISNA(VLOOKUP($A25,Burial_Data!$A$2:$C$65,2,FALSE)),"0",VLOOKUP($A25,Burial_Data!$A$2:$C$65,2,FALSE))</f>
        <v>1</v>
      </c>
      <c r="O25" s="369" t="str">
        <f>IF(ISNA(VLOOKUP($A25,Accrued_Data!$A$2:$D$66,3,FALSE)),"0",VLOOKUP($A25,Accrued_Data!$A$2:$D$66,3,FALSE))</f>
        <v>0</v>
      </c>
      <c r="P25" s="317">
        <v>755</v>
      </c>
      <c r="Q25" s="275"/>
    </row>
    <row r="26" spans="1:17" ht="12" customHeight="1">
      <c r="A26" t="s">
        <v>495</v>
      </c>
      <c r="B26" s="316">
        <f>IF(ISNA(VLOOKUP(A26,Entitlement_Data!A$3:C$64,2,FALSE)),"0",VLOOKUP(A26,Entitlement_Data!A$3:C$64,2,FALSE))</f>
        <v>1058</v>
      </c>
      <c r="C26" s="316">
        <f>IF(ISNA(VLOOKUP(A26,Entitlement_Data!A$3:D$64,3,FALSE)),"0",VLOOKUP(A26,Entitlement_Data!A$3:D$64,3,FALSE))</f>
        <v>644</v>
      </c>
      <c r="D26" s="25">
        <f t="shared" si="0"/>
        <v>0.6086956521739131</v>
      </c>
      <c r="E26" s="369">
        <f>IF(ISNA(VLOOKUP(A26,'Award Adjustment_Data'!A$2:F$68,3,FALSE)),"0",VLOOKUP(A26,'Award Adjustment_Data'!A$2:F$68,3,FALSE))</f>
        <v>337</v>
      </c>
      <c r="F26" s="369">
        <f>IF(ISNA(VLOOKUP(A26,'Award Adjustment_Data'!A$2:G$68,4,FALSE)),"0",VLOOKUP(A26,'Award Adjustment_Data'!A$2:G$68,4,FALSE))</f>
        <v>119</v>
      </c>
      <c r="G26" s="25">
        <f t="shared" si="1"/>
        <v>0.35311572700296734</v>
      </c>
      <c r="H26" s="1">
        <f>IF(ISNA(VLOOKUP(A26,Program_Review_Data!A16:E80,2,FALSE)),"0",VLOOKUP(A26,Program_Review_Data!A16:E80,2,FALSE))</f>
        <v>67</v>
      </c>
      <c r="I26" s="1">
        <f>IF(ISNA(VLOOKUP($A26,Program_Review_Data!A16:F80,3,FALSE)),"0",VLOOKUP($A26,Program_Review_Data!A16:F80,3,FALSE))</f>
        <v>32</v>
      </c>
      <c r="J26" s="25">
        <f t="shared" si="2"/>
        <v>0.47761194029850745</v>
      </c>
      <c r="K26" s="275">
        <f>IF(ISNA(VLOOKUP($A26,Other_Data!A16:E80,2,FALSE)),"0",VLOOKUP($A26,Other_Data!A16:E80,2,FALSE))</f>
        <v>100</v>
      </c>
      <c r="L26" s="1">
        <f>IF(ISNA(VLOOKUP($A26,Other_Data!A16:E80,3,FALSE)),"0",VLOOKUP($A26,Other_Data!A16:E80,3,FALSE))</f>
        <v>88</v>
      </c>
      <c r="M26" s="25">
        <f t="shared" si="3"/>
        <v>0.88</v>
      </c>
      <c r="N26" s="1">
        <f>IF(ISNA(VLOOKUP($A26,Burial_Data!$A$2:$C$65,2,FALSE)),"0",VLOOKUP($A26,Burial_Data!$A$2:$C$65,2,FALSE))</f>
        <v>0</v>
      </c>
      <c r="O26" s="369" t="str">
        <f>IF(ISNA(VLOOKUP($A26,Accrued_Data!$A$2:$D$66,3,FALSE)),"0",VLOOKUP($A26,Accrued_Data!$A$2:$D$66,3,FALSE))</f>
        <v>0</v>
      </c>
      <c r="P26" s="317">
        <v>418</v>
      </c>
      <c r="Q26" s="275"/>
    </row>
    <row r="27" spans="1:17" ht="12" customHeight="1">
      <c r="A27" s="343" t="s">
        <v>497</v>
      </c>
      <c r="B27" s="350">
        <f>IF(ISNA(VLOOKUP(A27,Entitlement_Data!A$3:C$64,2,FALSE)),"0",VLOOKUP(A27,Entitlement_Data!A$3:C$64,2,FALSE))</f>
        <v>1312</v>
      </c>
      <c r="C27" s="350">
        <f>IF(ISNA(VLOOKUP(A27,Entitlement_Data!A$3:D$64,3,FALSE)),"0",VLOOKUP(A27,Entitlement_Data!A$3:D$64,3,FALSE))</f>
        <v>713</v>
      </c>
      <c r="D27" s="32">
        <f t="shared" si="0"/>
        <v>0.5434451219512195</v>
      </c>
      <c r="E27" s="370">
        <f>IF(ISNA(VLOOKUP(A27,'Award Adjustment_Data'!A$2:F$68,3,FALSE)),"0",VLOOKUP(A27,'Award Adjustment_Data'!A$2:F$68,3,FALSE))</f>
        <v>392</v>
      </c>
      <c r="F27" s="370">
        <f>IF(ISNA(VLOOKUP(A27,'Award Adjustment_Data'!A$2:G$68,4,FALSE)),"0",VLOOKUP(A27,'Award Adjustment_Data'!A$2:G$68,4,FALSE))</f>
        <v>221</v>
      </c>
      <c r="G27" s="32">
        <f t="shared" si="1"/>
        <v>0.5637755102040817</v>
      </c>
      <c r="H27" s="33">
        <f>IF(ISNA(VLOOKUP(A27,Program_Review_Data!A17:E81,2,FALSE)),"0",VLOOKUP(A27,Program_Review_Data!A17:E81,2,FALSE))</f>
        <v>6</v>
      </c>
      <c r="I27" s="33">
        <f>IF(ISNA(VLOOKUP($A27,Program_Review_Data!A17:F81,3,FALSE)),"0",VLOOKUP($A27,Program_Review_Data!A17:F81,3,FALSE))</f>
        <v>6</v>
      </c>
      <c r="J27" s="32">
        <f t="shared" si="2"/>
        <v>1</v>
      </c>
      <c r="K27" s="277">
        <f>IF(ISNA(VLOOKUP($A27,Other_Data!A17:E81,2,FALSE)),"0",VLOOKUP($A27,Other_Data!A17:E81,2,FALSE))</f>
        <v>214</v>
      </c>
      <c r="L27" s="33">
        <f>IF(ISNA(VLOOKUP($A27,Other_Data!A17:E81,3,FALSE)),"0",VLOOKUP($A27,Other_Data!A17:E81,3,FALSE))</f>
        <v>126</v>
      </c>
      <c r="M27" s="32">
        <f t="shared" si="3"/>
        <v>0.5887850467289719</v>
      </c>
      <c r="N27" s="33">
        <f>IF(ISNA(VLOOKUP($A27,Burial_Data!$A$2:$C$65,2,FALSE)),"0",VLOOKUP($A27,Burial_Data!$A$2:$C$65,2,FALSE))</f>
        <v>0</v>
      </c>
      <c r="O27" s="370" t="str">
        <f>IF(ISNA(VLOOKUP($A27,Accrued_Data!$A$2:$D$66,3,FALSE)),"0",VLOOKUP($A27,Accrued_Data!$A$2:$D$66,3,FALSE))</f>
        <v>0</v>
      </c>
      <c r="P27" s="324">
        <v>551</v>
      </c>
      <c r="Q27" s="305"/>
    </row>
    <row r="28" spans="1:17" ht="12" customHeight="1">
      <c r="A28" t="s">
        <v>343</v>
      </c>
      <c r="B28" s="316">
        <f>IF(ISNA(VLOOKUP(A28,Entitlement_Data!A$3:C$64,2,FALSE)),"0",VLOOKUP(A28,Entitlement_Data!A$3:C$64,2,FALSE))</f>
        <v>32436</v>
      </c>
      <c r="C28" s="316">
        <f>IF(ISNA(VLOOKUP(A28,Entitlement_Data!A$3:D$64,3,FALSE)),"0",VLOOKUP(A28,Entitlement_Data!A$3:D$64,3,FALSE))</f>
        <v>20676</v>
      </c>
      <c r="D28" s="25">
        <f t="shared" si="0"/>
        <v>0.6374398816130226</v>
      </c>
      <c r="E28" s="369">
        <f>IF(ISNA(VLOOKUP(A28,'Award Adjustment_Data'!A$2:F$68,3,FALSE)),"0",VLOOKUP(A28,'Award Adjustment_Data'!A$2:F$68,3,FALSE))</f>
        <v>8656</v>
      </c>
      <c r="F28" s="369">
        <f>IF(ISNA(VLOOKUP(A28,'Award Adjustment_Data'!A$2:G$68,4,FALSE)),"0",VLOOKUP(A28,'Award Adjustment_Data'!A$2:G$68,4,FALSE))</f>
        <v>3621</v>
      </c>
      <c r="G28" s="25">
        <f t="shared" si="1"/>
        <v>0.418322550831793</v>
      </c>
      <c r="H28" s="1">
        <f>IF(ISNA(VLOOKUP(A28,Program_Review_Data!A18:E82,2,FALSE)),"0",VLOOKUP(A28,Program_Review_Data!A18:E82,2,FALSE))</f>
        <v>349</v>
      </c>
      <c r="I28" s="1">
        <f>IF(ISNA(VLOOKUP($A28,Program_Review_Data!A18:F82,3,FALSE)),"0",VLOOKUP($A28,Program_Review_Data!A18:F82,3,FALSE))</f>
        <v>266</v>
      </c>
      <c r="J28" s="25">
        <f t="shared" si="2"/>
        <v>0.7621776504297995</v>
      </c>
      <c r="K28" s="275">
        <f>IF(ISNA(VLOOKUP($A28,Other_Data!A18:E82,2,FALSE)),"0",VLOOKUP($A28,Other_Data!A18:E82,2,FALSE))</f>
        <v>4797</v>
      </c>
      <c r="L28" s="1">
        <f>IF(ISNA(VLOOKUP($A28,Other_Data!A18:E82,3,FALSE)),"0",VLOOKUP($A28,Other_Data!A18:E82,3,FALSE))</f>
        <v>2879</v>
      </c>
      <c r="M28" s="25">
        <f t="shared" si="3"/>
        <v>0.6001667708984783</v>
      </c>
      <c r="N28" s="1">
        <f>IF(ISNA(VLOOKUP($A28,Burial_Data!$A$2:$C$65,2,FALSE)),"0",VLOOKUP($A28,Burial_Data!$A$2:$C$65,2,FALSE))</f>
        <v>2</v>
      </c>
      <c r="O28" s="369">
        <f>IF(ISNA(VLOOKUP($A28,Accrued_Data!$A$2:$D$66,3,FALSE)),"0",VLOOKUP($A28,Accrued_Data!$A$2:$D$66,3,FALSE))</f>
        <v>1</v>
      </c>
      <c r="P28" s="317">
        <v>10820</v>
      </c>
      <c r="Q28" s="275"/>
    </row>
    <row r="29" spans="1:17" ht="12" customHeight="1">
      <c r="A29" t="s">
        <v>451</v>
      </c>
      <c r="B29" s="316">
        <f>IF(ISNA(VLOOKUP(A29,Entitlement_Data!A$3:C$64,2,FALSE)),"0",VLOOKUP(A29,Entitlement_Data!A$3:C$64,2,FALSE))</f>
        <v>23656</v>
      </c>
      <c r="C29" s="316">
        <f>IF(ISNA(VLOOKUP(A29,Entitlement_Data!A$3:D$64,3,FALSE)),"0",VLOOKUP(A29,Entitlement_Data!A$3:D$64,3,FALSE))</f>
        <v>15986</v>
      </c>
      <c r="D29" s="25">
        <f t="shared" si="0"/>
        <v>0.6757693608386879</v>
      </c>
      <c r="E29" s="369">
        <f>IF(ISNA(VLOOKUP(A29,'Award Adjustment_Data'!A$2:F$68,3,FALSE)),"0",VLOOKUP(A29,'Award Adjustment_Data'!A$2:F$68,3,FALSE))</f>
        <v>3290</v>
      </c>
      <c r="F29" s="369">
        <f>IF(ISNA(VLOOKUP(A29,'Award Adjustment_Data'!A$2:G$68,4,FALSE)),"0",VLOOKUP(A29,'Award Adjustment_Data'!A$2:G$68,4,FALSE))</f>
        <v>732</v>
      </c>
      <c r="G29" s="25">
        <f t="shared" si="1"/>
        <v>0.22249240121580546</v>
      </c>
      <c r="H29" s="1">
        <f>IF(ISNA(VLOOKUP(A29,Program_Review_Data!A19:E83,2,FALSE)),"0",VLOOKUP(A29,Program_Review_Data!A19:E83,2,FALSE))</f>
        <v>736</v>
      </c>
      <c r="I29" s="1">
        <f>IF(ISNA(VLOOKUP($A29,Program_Review_Data!A19:F83,3,FALSE)),"0",VLOOKUP($A29,Program_Review_Data!A19:F83,3,FALSE))</f>
        <v>396</v>
      </c>
      <c r="J29" s="25">
        <f t="shared" si="2"/>
        <v>0.5380434782608695</v>
      </c>
      <c r="K29" s="275">
        <f>IF(ISNA(VLOOKUP($A29,Other_Data!A19:E83,2,FALSE)),"0",VLOOKUP($A29,Other_Data!A19:E83,2,FALSE))</f>
        <v>1577</v>
      </c>
      <c r="L29" s="1">
        <f>IF(ISNA(VLOOKUP($A29,Other_Data!A19:E83,3,FALSE)),"0",VLOOKUP($A29,Other_Data!A19:E83,3,FALSE))</f>
        <v>1126</v>
      </c>
      <c r="M29" s="25">
        <f t="shared" si="3"/>
        <v>0.7140139505389981</v>
      </c>
      <c r="N29" s="1">
        <f>IF(ISNA(VLOOKUP($A29,Burial_Data!$A$2:$C$65,2,FALSE)),"0",VLOOKUP($A29,Burial_Data!$A$2:$C$65,2,FALSE))</f>
        <v>0</v>
      </c>
      <c r="O29" s="369">
        <f>IF(ISNA(VLOOKUP($A29,Accrued_Data!$A$2:$D$66,3,FALSE)),"0",VLOOKUP($A29,Accrued_Data!$A$2:$D$66,3,FALSE))</f>
        <v>3</v>
      </c>
      <c r="P29" s="317">
        <v>5202</v>
      </c>
      <c r="Q29" s="275"/>
    </row>
    <row r="30" spans="1:17" ht="12" customHeight="1">
      <c r="A30" t="s">
        <v>460</v>
      </c>
      <c r="B30" s="316">
        <f>IF(ISNA(VLOOKUP(A30,Entitlement_Data!A$3:C$64,2,FALSE)),"0",VLOOKUP(A30,Entitlement_Data!A$3:C$64,2,FALSE))</f>
        <v>5900</v>
      </c>
      <c r="C30" s="316">
        <f>IF(ISNA(VLOOKUP(A30,Entitlement_Data!A$3:D$64,3,FALSE)),"0",VLOOKUP(A30,Entitlement_Data!A$3:D$64,3,FALSE))</f>
        <v>3676</v>
      </c>
      <c r="D30" s="25">
        <f t="shared" si="0"/>
        <v>0.6230508474576271</v>
      </c>
      <c r="E30" s="369">
        <f>IF(ISNA(VLOOKUP(A30,'Award Adjustment_Data'!A$2:F$68,3,FALSE)),"0",VLOOKUP(A30,'Award Adjustment_Data'!A$2:F$68,3,FALSE))</f>
        <v>966</v>
      </c>
      <c r="F30" s="369">
        <f>IF(ISNA(VLOOKUP(A30,'Award Adjustment_Data'!A$2:G$68,4,FALSE)),"0",VLOOKUP(A30,'Award Adjustment_Data'!A$2:G$68,4,FALSE))</f>
        <v>191</v>
      </c>
      <c r="G30" s="25">
        <f t="shared" si="1"/>
        <v>0.19772256728778467</v>
      </c>
      <c r="H30" s="1">
        <f>IF(ISNA(VLOOKUP(A30,Program_Review_Data!A20:E84,2,FALSE)),"0",VLOOKUP(A30,Program_Review_Data!A20:E84,2,FALSE))</f>
        <v>132</v>
      </c>
      <c r="I30" s="1">
        <f>IF(ISNA(VLOOKUP($A30,Program_Review_Data!A20:F84,3,FALSE)),"0",VLOOKUP($A30,Program_Review_Data!A20:F84,3,FALSE))</f>
        <v>72</v>
      </c>
      <c r="J30" s="25">
        <f t="shared" si="2"/>
        <v>0.5454545454545454</v>
      </c>
      <c r="K30" s="275">
        <f>IF(ISNA(VLOOKUP($A30,Other_Data!A20:E84,2,FALSE)),"0",VLOOKUP($A30,Other_Data!A20:E84,2,FALSE))</f>
        <v>623</v>
      </c>
      <c r="L30" s="1">
        <f>IF(ISNA(VLOOKUP($A30,Other_Data!A20:E84,3,FALSE)),"0",VLOOKUP($A30,Other_Data!A20:E84,3,FALSE))</f>
        <v>384</v>
      </c>
      <c r="M30" s="25">
        <f t="shared" si="3"/>
        <v>0.6163723916532905</v>
      </c>
      <c r="N30" s="1">
        <f>IF(ISNA(VLOOKUP($A30,Burial_Data!$A$2:$C$65,2,FALSE)),"0",VLOOKUP($A30,Burial_Data!$A$2:$C$65,2,FALSE))</f>
        <v>0</v>
      </c>
      <c r="O30" s="369">
        <f>IF(ISNA(VLOOKUP($A30,Accrued_Data!$A$2:$D$66,3,FALSE)),"0",VLOOKUP($A30,Accrued_Data!$A$2:$D$66,3,FALSE))</f>
        <v>4</v>
      </c>
      <c r="P30" s="317">
        <v>3066</v>
      </c>
      <c r="Q30" s="275"/>
    </row>
    <row r="31" spans="1:17" ht="12" customHeight="1">
      <c r="A31" t="s">
        <v>462</v>
      </c>
      <c r="B31" s="316">
        <f>IF(ISNA(VLOOKUP(A31,Entitlement_Data!A$3:C$64,2,FALSE)),"0",VLOOKUP(A31,Entitlement_Data!A$3:C$64,2,FALSE))</f>
        <v>11057</v>
      </c>
      <c r="C31" s="316">
        <f>IF(ISNA(VLOOKUP(A31,Entitlement_Data!A$3:D$64,3,FALSE)),"0",VLOOKUP(A31,Entitlement_Data!A$3:D$64,3,FALSE))</f>
        <v>7950</v>
      </c>
      <c r="D31" s="25">
        <f t="shared" si="0"/>
        <v>0.7190015374875645</v>
      </c>
      <c r="E31" s="369">
        <f>IF(ISNA(VLOOKUP(A31,'Award Adjustment_Data'!A$2:F$68,3,FALSE)),"0",VLOOKUP(A31,'Award Adjustment_Data'!A$2:F$68,3,FALSE))</f>
        <v>1585</v>
      </c>
      <c r="F31" s="369">
        <f>IF(ISNA(VLOOKUP(A31,'Award Adjustment_Data'!A$2:G$68,4,FALSE)),"0",VLOOKUP(A31,'Award Adjustment_Data'!A$2:G$68,4,FALSE))</f>
        <v>413</v>
      </c>
      <c r="G31" s="25">
        <f t="shared" si="1"/>
        <v>0.2605678233438486</v>
      </c>
      <c r="H31" s="1">
        <f>IF(ISNA(VLOOKUP(A31,Program_Review_Data!A21:E85,2,FALSE)),"0",VLOOKUP(A31,Program_Review_Data!A21:E85,2,FALSE))</f>
        <v>1177</v>
      </c>
      <c r="I31" s="1">
        <f>IF(ISNA(VLOOKUP($A31,Program_Review_Data!A21:F85,3,FALSE)),"0",VLOOKUP($A31,Program_Review_Data!A21:F85,3,FALSE))</f>
        <v>978</v>
      </c>
      <c r="J31" s="25">
        <f t="shared" si="2"/>
        <v>0.8309260832625318</v>
      </c>
      <c r="K31" s="275">
        <f>IF(ISNA(VLOOKUP($A31,Other_Data!A21:E85,2,FALSE)),"0",VLOOKUP($A31,Other_Data!A21:E85,2,FALSE))</f>
        <v>755</v>
      </c>
      <c r="L31" s="1">
        <f>IF(ISNA(VLOOKUP($A31,Other_Data!A21:E85,3,FALSE)),"0",VLOOKUP($A31,Other_Data!A21:E85,3,FALSE))</f>
        <v>624</v>
      </c>
      <c r="M31" s="25">
        <f t="shared" si="3"/>
        <v>0.8264900662251655</v>
      </c>
      <c r="N31" s="1">
        <f>IF(ISNA(VLOOKUP($A31,Burial_Data!$A$2:$C$65,2,FALSE)),"0",VLOOKUP($A31,Burial_Data!$A$2:$C$65,2,FALSE))</f>
        <v>21</v>
      </c>
      <c r="O31" s="369">
        <f>IF(ISNA(VLOOKUP($A31,Accrued_Data!$A$2:$D$66,3,FALSE)),"0",VLOOKUP($A31,Accrued_Data!$A$2:$D$66,3,FALSE))</f>
        <v>21</v>
      </c>
      <c r="P31" s="317">
        <v>3885</v>
      </c>
      <c r="Q31" s="275"/>
    </row>
    <row r="32" spans="1:17" ht="12" customHeight="1">
      <c r="A32" t="s">
        <v>466</v>
      </c>
      <c r="B32" s="316">
        <f>IF(ISNA(VLOOKUP(A32,Entitlement_Data!A$3:C$64,2,FALSE)),"0",VLOOKUP(A32,Entitlement_Data!A$3:C$64,2,FALSE))</f>
        <v>10399</v>
      </c>
      <c r="C32" s="316">
        <f>IF(ISNA(VLOOKUP(A32,Entitlement_Data!A$3:D$64,3,FALSE)),"0",VLOOKUP(A32,Entitlement_Data!A$3:D$64,3,FALSE))</f>
        <v>6450</v>
      </c>
      <c r="D32" s="25">
        <f t="shared" si="0"/>
        <v>0.6202519473026252</v>
      </c>
      <c r="E32" s="369">
        <f>IF(ISNA(VLOOKUP(A32,'Award Adjustment_Data'!A$2:F$68,3,FALSE)),"0",VLOOKUP(A32,'Award Adjustment_Data'!A$2:F$68,3,FALSE))</f>
        <v>4024</v>
      </c>
      <c r="F32" s="369">
        <f>IF(ISNA(VLOOKUP(A32,'Award Adjustment_Data'!A$2:G$68,4,FALSE)),"0",VLOOKUP(A32,'Award Adjustment_Data'!A$2:G$68,4,FALSE))</f>
        <v>1844</v>
      </c>
      <c r="G32" s="25">
        <f t="shared" si="1"/>
        <v>0.45825049701789267</v>
      </c>
      <c r="H32" s="1">
        <f>IF(ISNA(VLOOKUP(A32,Program_Review_Data!A22:E86,2,FALSE)),"0",VLOOKUP(A32,Program_Review_Data!A22:E86,2,FALSE))</f>
        <v>1194</v>
      </c>
      <c r="I32" s="1">
        <f>IF(ISNA(VLOOKUP($A32,Program_Review_Data!A22:F86,3,FALSE)),"0",VLOOKUP($A32,Program_Review_Data!A22:F86,3,FALSE))</f>
        <v>761</v>
      </c>
      <c r="J32" s="25">
        <f t="shared" si="2"/>
        <v>0.6373534338358459</v>
      </c>
      <c r="K32" s="275">
        <f>IF(ISNA(VLOOKUP($A32,Other_Data!A22:E86,2,FALSE)),"0",VLOOKUP($A32,Other_Data!A22:E86,2,FALSE))</f>
        <v>1327</v>
      </c>
      <c r="L32" s="1">
        <f>IF(ISNA(VLOOKUP($A32,Other_Data!A22:E86,3,FALSE)),"0",VLOOKUP($A32,Other_Data!A22:E86,3,FALSE))</f>
        <v>1018</v>
      </c>
      <c r="M32" s="25">
        <f t="shared" si="3"/>
        <v>0.7671439336850038</v>
      </c>
      <c r="N32" s="1">
        <f>IF(ISNA(VLOOKUP($A32,Burial_Data!$A$2:$C$65,2,FALSE)),"0",VLOOKUP($A32,Burial_Data!$A$2:$C$65,2,FALSE))</f>
        <v>6</v>
      </c>
      <c r="O32" s="369">
        <f>IF(ISNA(VLOOKUP($A32,Accrued_Data!$A$2:$D$66,3,FALSE)),"0",VLOOKUP($A32,Accrued_Data!$A$2:$D$66,3,FALSE))</f>
        <v>19</v>
      </c>
      <c r="P32" s="317">
        <v>2780</v>
      </c>
      <c r="Q32" s="275"/>
    </row>
    <row r="33" spans="1:17" ht="12" customHeight="1">
      <c r="A33" t="s">
        <v>470</v>
      </c>
      <c r="B33" s="316">
        <f>IF(ISNA(VLOOKUP(A33,Entitlement_Data!A$3:C$64,2,FALSE)),"0",VLOOKUP(A33,Entitlement_Data!A$3:C$64,2,FALSE))</f>
        <v>14843</v>
      </c>
      <c r="C33" s="316">
        <f>IF(ISNA(VLOOKUP(A33,Entitlement_Data!A$3:D$64,3,FALSE)),"0",VLOOKUP(A33,Entitlement_Data!A$3:D$64,3,FALSE))</f>
        <v>8256</v>
      </c>
      <c r="D33" s="25">
        <f t="shared" si="0"/>
        <v>0.5562217880482382</v>
      </c>
      <c r="E33" s="369">
        <f>IF(ISNA(VLOOKUP(A33,'Award Adjustment_Data'!A$2:F$68,3,FALSE)),"0",VLOOKUP(A33,'Award Adjustment_Data'!A$2:F$68,3,FALSE))</f>
        <v>5436</v>
      </c>
      <c r="F33" s="369">
        <f>IF(ISNA(VLOOKUP(A33,'Award Adjustment_Data'!A$2:G$68,4,FALSE)),"0",VLOOKUP(A33,'Award Adjustment_Data'!A$2:G$68,4,FALSE))</f>
        <v>2569</v>
      </c>
      <c r="G33" s="25">
        <f t="shared" si="1"/>
        <v>0.47259013980868286</v>
      </c>
      <c r="H33" s="1">
        <f>IF(ISNA(VLOOKUP(A33,Program_Review_Data!A23:E87,2,FALSE)),"0",VLOOKUP(A33,Program_Review_Data!A23:E87,2,FALSE))</f>
        <v>1356</v>
      </c>
      <c r="I33" s="1">
        <f>IF(ISNA(VLOOKUP($A33,Program_Review_Data!A23:F87,3,FALSE)),"0",VLOOKUP($A33,Program_Review_Data!A23:F87,3,FALSE))</f>
        <v>427</v>
      </c>
      <c r="J33" s="25">
        <f t="shared" si="2"/>
        <v>0.3148967551622419</v>
      </c>
      <c r="K33" s="275">
        <f>IF(ISNA(VLOOKUP($A33,Other_Data!A23:E87,2,FALSE)),"0",VLOOKUP($A33,Other_Data!A23:E87,2,FALSE))</f>
        <v>1357</v>
      </c>
      <c r="L33" s="1">
        <f>IF(ISNA(VLOOKUP($A33,Other_Data!A23:E87,3,FALSE)),"0",VLOOKUP($A33,Other_Data!A23:E87,3,FALSE))</f>
        <v>977</v>
      </c>
      <c r="M33" s="25">
        <f t="shared" si="3"/>
        <v>0.7199705232129698</v>
      </c>
      <c r="N33" s="1">
        <f>IF(ISNA(VLOOKUP($A33,Burial_Data!$A$2:$C$65,2,FALSE)),"0",VLOOKUP($A33,Burial_Data!$A$2:$C$65,2,FALSE))</f>
        <v>0</v>
      </c>
      <c r="O33" s="369">
        <f>IF(ISNA(VLOOKUP($A33,Accrued_Data!$A$2:$D$66,3,FALSE)),"0",VLOOKUP($A33,Accrued_Data!$A$2:$D$66,3,FALSE))</f>
        <v>55</v>
      </c>
      <c r="P33" s="317">
        <v>10280</v>
      </c>
      <c r="Q33" s="275"/>
    </row>
    <row r="34" spans="1:17" ht="12" customHeight="1">
      <c r="A34" t="s">
        <v>471</v>
      </c>
      <c r="B34" s="316">
        <f>IF(ISNA(VLOOKUP(A34,Entitlement_Data!A$3:C$64,2,FALSE)),"0",VLOOKUP(A34,Entitlement_Data!A$3:C$64,2,FALSE))</f>
        <v>11386</v>
      </c>
      <c r="C34" s="316">
        <f>IF(ISNA(VLOOKUP(A34,Entitlement_Data!A$3:D$64,3,FALSE)),"0",VLOOKUP(A34,Entitlement_Data!A$3:D$64,3,FALSE))</f>
        <v>5000</v>
      </c>
      <c r="D34" s="25">
        <f t="shared" si="0"/>
        <v>0.43913578078341825</v>
      </c>
      <c r="E34" s="369">
        <f>IF(ISNA(VLOOKUP(A34,'Award Adjustment_Data'!A$2:F$68,3,FALSE)),"0",VLOOKUP(A34,'Award Adjustment_Data'!A$2:F$68,3,FALSE))</f>
        <v>3814</v>
      </c>
      <c r="F34" s="369">
        <f>IF(ISNA(VLOOKUP(A34,'Award Adjustment_Data'!A$2:G$68,4,FALSE)),"0",VLOOKUP(A34,'Award Adjustment_Data'!A$2:G$68,4,FALSE))</f>
        <v>1035</v>
      </c>
      <c r="G34" s="25">
        <f t="shared" si="1"/>
        <v>0.27136864184583115</v>
      </c>
      <c r="H34" s="1">
        <f>IF(ISNA(VLOOKUP(A34,Program_Review_Data!A24:E88,2,FALSE)),"0",VLOOKUP(A34,Program_Review_Data!A24:E88,2,FALSE))</f>
        <v>543</v>
      </c>
      <c r="I34" s="1">
        <f>IF(ISNA(VLOOKUP($A34,Program_Review_Data!A24:F88,3,FALSE)),"0",VLOOKUP($A34,Program_Review_Data!A24:F88,3,FALSE))</f>
        <v>312</v>
      </c>
      <c r="J34" s="25">
        <f t="shared" si="2"/>
        <v>0.574585635359116</v>
      </c>
      <c r="K34" s="275">
        <f>IF(ISNA(VLOOKUP($A34,Other_Data!A24:E88,2,FALSE)),"0",VLOOKUP($A34,Other_Data!A24:E88,2,FALSE))</f>
        <v>1434</v>
      </c>
      <c r="L34" s="1">
        <f>IF(ISNA(VLOOKUP($A34,Other_Data!A24:E88,3,FALSE)),"0",VLOOKUP($A34,Other_Data!A24:E88,3,FALSE))</f>
        <v>670</v>
      </c>
      <c r="M34" s="25">
        <f t="shared" si="3"/>
        <v>0.46722454672245467</v>
      </c>
      <c r="N34" s="1">
        <f>IF(ISNA(VLOOKUP($A34,Burial_Data!$A$2:$C$65,2,FALSE)),"0",VLOOKUP($A34,Burial_Data!$A$2:$C$65,2,FALSE))</f>
        <v>0</v>
      </c>
      <c r="O34" s="369">
        <f>IF(ISNA(VLOOKUP($A34,Accrued_Data!$A$2:$D$66,3,FALSE)),"0",VLOOKUP($A34,Accrued_Data!$A$2:$D$66,3,FALSE))</f>
        <v>27</v>
      </c>
      <c r="P34" s="317">
        <v>5877</v>
      </c>
      <c r="Q34" s="275"/>
    </row>
    <row r="35" spans="1:17" ht="12" customHeight="1">
      <c r="A35" t="s">
        <v>482</v>
      </c>
      <c r="B35" s="316">
        <f>IF(ISNA(VLOOKUP(A35,Entitlement_Data!A$3:C$64,2,FALSE)),"0",VLOOKUP(A35,Entitlement_Data!A$3:C$64,2,FALSE))</f>
        <v>26125</v>
      </c>
      <c r="C35" s="316">
        <f>IF(ISNA(VLOOKUP(A35,Entitlement_Data!A$3:D$64,3,FALSE)),"0",VLOOKUP(A35,Entitlement_Data!A$3:D$64,3,FALSE))</f>
        <v>18366</v>
      </c>
      <c r="D35" s="25">
        <f t="shared" si="0"/>
        <v>0.7030047846889952</v>
      </c>
      <c r="E35" s="369">
        <f>IF(ISNA(VLOOKUP(A35,'Award Adjustment_Data'!A$2:F$68,3,FALSE)),"0",VLOOKUP(A35,'Award Adjustment_Data'!A$2:F$68,3,FALSE))</f>
        <v>7532</v>
      </c>
      <c r="F35" s="369">
        <f>IF(ISNA(VLOOKUP(A35,'Award Adjustment_Data'!A$2:G$68,4,FALSE)),"0",VLOOKUP(A35,'Award Adjustment_Data'!A$2:G$68,4,FALSE))</f>
        <v>3986</v>
      </c>
      <c r="G35" s="25">
        <f t="shared" si="1"/>
        <v>0.5292087095061073</v>
      </c>
      <c r="H35" s="1">
        <f>IF(ISNA(VLOOKUP(A35,Program_Review_Data!A25:E89,2,FALSE)),"0",VLOOKUP(A35,Program_Review_Data!A25:E89,2,FALSE))</f>
        <v>413</v>
      </c>
      <c r="I35" s="1">
        <f>IF(ISNA(VLOOKUP($A35,Program_Review_Data!A25:F89,3,FALSE)),"0",VLOOKUP($A35,Program_Review_Data!A25:F89,3,FALSE))</f>
        <v>160</v>
      </c>
      <c r="J35" s="25">
        <f t="shared" si="2"/>
        <v>0.387409200968523</v>
      </c>
      <c r="K35" s="275">
        <f>IF(ISNA(VLOOKUP($A35,Other_Data!A25:E89,2,FALSE)),"0",VLOOKUP($A35,Other_Data!A25:E89,2,FALSE))</f>
        <v>1909</v>
      </c>
      <c r="L35" s="1">
        <f>IF(ISNA(VLOOKUP($A35,Other_Data!A25:E89,3,FALSE)),"0",VLOOKUP($A35,Other_Data!A25:E89,3,FALSE))</f>
        <v>1039</v>
      </c>
      <c r="M35" s="25">
        <f t="shared" si="3"/>
        <v>0.5442640125720273</v>
      </c>
      <c r="N35" s="1">
        <f>IF(ISNA(VLOOKUP($A35,Burial_Data!$A$2:$C$65,2,FALSE)),"0",VLOOKUP($A35,Burial_Data!$A$2:$C$65,2,FALSE))</f>
        <v>3</v>
      </c>
      <c r="O35" s="369">
        <f>IF(ISNA(VLOOKUP($A35,Accrued_Data!$A$2:$D$66,3,FALSE)),"0",VLOOKUP($A35,Accrued_Data!$A$2:$D$66,3,FALSE))</f>
        <v>7</v>
      </c>
      <c r="P35" s="317">
        <v>6777</v>
      </c>
      <c r="Q35" s="275"/>
    </row>
    <row r="36" spans="1:17" ht="12" customHeight="1">
      <c r="A36" t="s">
        <v>485</v>
      </c>
      <c r="B36" s="316">
        <f>IF(ISNA(VLOOKUP(A36,Entitlement_Data!A$3:C$64,2,FALSE)),"0",VLOOKUP(A36,Entitlement_Data!A$3:C$64,2,FALSE))</f>
        <v>5628</v>
      </c>
      <c r="C36" s="316">
        <f>IF(ISNA(VLOOKUP(A36,Entitlement_Data!A$3:D$64,3,FALSE)),"0",VLOOKUP(A36,Entitlement_Data!A$3:D$64,3,FALSE))</f>
        <v>3236</v>
      </c>
      <c r="D36" s="25">
        <f t="shared" si="0"/>
        <v>0.5749822316986496</v>
      </c>
      <c r="E36" s="369">
        <f>IF(ISNA(VLOOKUP(A36,'Award Adjustment_Data'!A$2:F$68,3,FALSE)),"0",VLOOKUP(A36,'Award Adjustment_Data'!A$2:F$68,3,FALSE))</f>
        <v>1782</v>
      </c>
      <c r="F36" s="369">
        <f>IF(ISNA(VLOOKUP(A36,'Award Adjustment_Data'!A$2:G$68,4,FALSE)),"0",VLOOKUP(A36,'Award Adjustment_Data'!A$2:G$68,4,FALSE))</f>
        <v>794</v>
      </c>
      <c r="G36" s="25">
        <f t="shared" si="1"/>
        <v>0.44556677890011226</v>
      </c>
      <c r="H36" s="1">
        <f>IF(ISNA(VLOOKUP(A36,Program_Review_Data!A26:E90,2,FALSE)),"0",VLOOKUP(A36,Program_Review_Data!A26:E90,2,FALSE))</f>
        <v>148</v>
      </c>
      <c r="I36" s="1">
        <f>IF(ISNA(VLOOKUP($A36,Program_Review_Data!A26:F90,3,FALSE)),"0",VLOOKUP($A36,Program_Review_Data!A26:F90,3,FALSE))</f>
        <v>86</v>
      </c>
      <c r="J36" s="25">
        <f t="shared" si="2"/>
        <v>0.581081081081081</v>
      </c>
      <c r="K36" s="275">
        <f>IF(ISNA(VLOOKUP($A36,Other_Data!A26:E90,2,FALSE)),"0",VLOOKUP($A36,Other_Data!A26:E90,2,FALSE))</f>
        <v>576</v>
      </c>
      <c r="L36" s="1">
        <f>IF(ISNA(VLOOKUP($A36,Other_Data!A26:E90,3,FALSE)),"0",VLOOKUP($A36,Other_Data!A26:E90,3,FALSE))</f>
        <v>443</v>
      </c>
      <c r="M36" s="25">
        <f t="shared" si="3"/>
        <v>0.7690972222222222</v>
      </c>
      <c r="N36" s="1">
        <f>IF(ISNA(VLOOKUP($A36,Burial_Data!$A$2:$C$65,2,FALSE)),"0",VLOOKUP($A36,Burial_Data!$A$2:$C$65,2,FALSE))</f>
        <v>0</v>
      </c>
      <c r="O36" s="369" t="str">
        <f>IF(ISNA(VLOOKUP($A36,Accrued_Data!$A$2:$D$66,3,FALSE)),"0",VLOOKUP($A36,Accrued_Data!$A$2:$D$66,3,FALSE))</f>
        <v>0</v>
      </c>
      <c r="P36" s="317">
        <v>4662</v>
      </c>
      <c r="Q36" s="275"/>
    </row>
    <row r="37" spans="1:17" ht="12" customHeight="1">
      <c r="A37" t="s">
        <v>490</v>
      </c>
      <c r="B37" s="316">
        <f>IF(ISNA(VLOOKUP(A37,Entitlement_Data!A$3:C$64,2,FALSE)),"0",VLOOKUP(A37,Entitlement_Data!A$3:C$64,2,FALSE))</f>
        <v>46925</v>
      </c>
      <c r="C37" s="316">
        <f>IF(ISNA(VLOOKUP(A37,Entitlement_Data!A$3:D$64,3,FALSE)),"0",VLOOKUP(A37,Entitlement_Data!A$3:D$64,3,FALSE))</f>
        <v>29406</v>
      </c>
      <c r="D37" s="25">
        <f t="shared" si="0"/>
        <v>0.6266595631326585</v>
      </c>
      <c r="E37" s="369">
        <f>IF(ISNA(VLOOKUP(A37,'Award Adjustment_Data'!A$2:F$68,3,FALSE)),"0",VLOOKUP(A37,'Award Adjustment_Data'!A$2:F$68,3,FALSE))</f>
        <v>10084</v>
      </c>
      <c r="F37" s="369">
        <f>IF(ISNA(VLOOKUP(A37,'Award Adjustment_Data'!A$2:G$68,4,FALSE)),"0",VLOOKUP(A37,'Award Adjustment_Data'!A$2:G$68,4,FALSE))</f>
        <v>3541</v>
      </c>
      <c r="G37" s="25">
        <f t="shared" si="1"/>
        <v>0.35115033716779054</v>
      </c>
      <c r="H37" s="1">
        <f>IF(ISNA(VLOOKUP(A37,Program_Review_Data!A27:E91,2,FALSE)),"0",VLOOKUP(A37,Program_Review_Data!A27:E91,2,FALSE))</f>
        <v>934</v>
      </c>
      <c r="I37" s="1">
        <f>IF(ISNA(VLOOKUP($A37,Program_Review_Data!A27:F91,3,FALSE)),"0",VLOOKUP($A37,Program_Review_Data!A27:F91,3,FALSE))</f>
        <v>306</v>
      </c>
      <c r="J37" s="25">
        <f t="shared" si="2"/>
        <v>0.32762312633832974</v>
      </c>
      <c r="K37" s="275">
        <f>IF(ISNA(VLOOKUP($A37,Other_Data!A27:E91,2,FALSE)),"0",VLOOKUP($A37,Other_Data!A27:E91,2,FALSE))</f>
        <v>4049</v>
      </c>
      <c r="L37" s="1">
        <f>IF(ISNA(VLOOKUP($A37,Other_Data!A27:E91,3,FALSE)),"0",VLOOKUP($A37,Other_Data!A27:E91,3,FALSE))</f>
        <v>2383</v>
      </c>
      <c r="M37" s="25">
        <f t="shared" si="3"/>
        <v>0.5885403803408249</v>
      </c>
      <c r="N37" s="1">
        <f>IF(ISNA(VLOOKUP($A37,Burial_Data!$A$2:$C$65,2,FALSE)),"0",VLOOKUP($A37,Burial_Data!$A$2:$C$65,2,FALSE))</f>
        <v>3</v>
      </c>
      <c r="O37" s="369">
        <f>IF(ISNA(VLOOKUP($A37,Accrued_Data!$A$2:$D$66,3,FALSE)),"0",VLOOKUP($A37,Accrued_Data!$A$2:$D$66,3,FALSE))</f>
        <v>48</v>
      </c>
      <c r="P37" s="317">
        <v>19915</v>
      </c>
      <c r="Q37" s="275"/>
    </row>
    <row r="38" spans="1:17" ht="12" customHeight="1">
      <c r="A38" t="s">
        <v>493</v>
      </c>
      <c r="B38" s="316">
        <f>IF(ISNA(VLOOKUP(A38,Entitlement_Data!A$3:C$64,2,FALSE)),"0",VLOOKUP(A38,Entitlement_Data!A$3:C$64,2,FALSE))</f>
        <v>59</v>
      </c>
      <c r="C38" s="316">
        <f>IF(ISNA(VLOOKUP(A38,Entitlement_Data!A$3:D$64,3,FALSE)),"0",VLOOKUP(A38,Entitlement_Data!A$3:D$64,3,FALSE))</f>
        <v>42</v>
      </c>
      <c r="D38" s="25">
        <f t="shared" si="0"/>
        <v>0.711864406779661</v>
      </c>
      <c r="E38" s="369">
        <f>IF(ISNA(VLOOKUP(A38,'Award Adjustment_Data'!A$2:F$68,3,FALSE)),"0",VLOOKUP(A38,'Award Adjustment_Data'!A$2:F$68,3,FALSE))</f>
        <v>68</v>
      </c>
      <c r="F38" s="369">
        <f>IF(ISNA(VLOOKUP(A38,'Award Adjustment_Data'!A$2:G$68,4,FALSE)),"0",VLOOKUP(A38,'Award Adjustment_Data'!A$2:G$68,4,FALSE))</f>
        <v>52</v>
      </c>
      <c r="G38" s="25">
        <f t="shared" si="1"/>
        <v>0.7647058823529411</v>
      </c>
      <c r="H38" s="1">
        <f>IF(ISNA(VLOOKUP(A38,Program_Review_Data!A28:E92,2,FALSE)),"0",VLOOKUP(A38,Program_Review_Data!A28:E92,2,FALSE))</f>
        <v>28</v>
      </c>
      <c r="I38" s="1">
        <f>IF(ISNA(VLOOKUP($A38,Program_Review_Data!A28:F92,3,FALSE)),"0",VLOOKUP($A38,Program_Review_Data!A28:F92,3,FALSE))</f>
        <v>27</v>
      </c>
      <c r="J38" s="25">
        <f t="shared" si="2"/>
        <v>0.9642857142857143</v>
      </c>
      <c r="K38" s="275">
        <f>IF(ISNA(VLOOKUP($A38,Other_Data!A28:E92,2,FALSE)),"0",VLOOKUP($A38,Other_Data!A28:E92,2,FALSE))</f>
        <v>48217</v>
      </c>
      <c r="L38" s="1">
        <f>IF(ISNA(VLOOKUP($A38,Other_Data!A28:E92,3,FALSE)),"0",VLOOKUP($A38,Other_Data!A28:E92,3,FALSE))</f>
        <v>22</v>
      </c>
      <c r="M38" s="25">
        <f t="shared" si="3"/>
        <v>0.0004562706099508472</v>
      </c>
      <c r="N38" s="1">
        <f>IF(ISNA(VLOOKUP($A38,Burial_Data!$A$2:$C$65,2,FALSE)),"0",VLOOKUP($A38,Burial_Data!$A$2:$C$65,2,FALSE))</f>
        <v>0</v>
      </c>
      <c r="O38" s="369" t="str">
        <f>IF(ISNA(VLOOKUP($A38,Accrued_Data!$A$2:$D$66,3,FALSE)),"0",VLOOKUP($A38,Accrued_Data!$A$2:$D$66,3,FALSE))</f>
        <v>0</v>
      </c>
      <c r="P38" s="317">
        <v>7</v>
      </c>
      <c r="Q38" s="275"/>
    </row>
    <row r="39" spans="1:17" ht="12" customHeight="1">
      <c r="A39" s="343" t="s">
        <v>498</v>
      </c>
      <c r="B39" s="350">
        <f>IF(ISNA(VLOOKUP(A39,Entitlement_Data!A$3:C$64,2,FALSE)),"0",VLOOKUP(A39,Entitlement_Data!A$3:C$64,2,FALSE))</f>
        <v>59413</v>
      </c>
      <c r="C39" s="350">
        <f>IF(ISNA(VLOOKUP(A39,Entitlement_Data!A$3:D$64,3,FALSE)),"0",VLOOKUP(A39,Entitlement_Data!A$3:D$64,3,FALSE))</f>
        <v>40840</v>
      </c>
      <c r="D39" s="32">
        <f t="shared" si="0"/>
        <v>0.6873916482924612</v>
      </c>
      <c r="E39" s="370">
        <f>IF(ISNA(VLOOKUP(A39,'Award Adjustment_Data'!A$2:F$68,3,FALSE)),"0",VLOOKUP(A39,'Award Adjustment_Data'!A$2:F$68,3,FALSE))</f>
        <v>18723</v>
      </c>
      <c r="F39" s="370">
        <f>IF(ISNA(VLOOKUP(A39,'Award Adjustment_Data'!A$2:G$68,4,FALSE)),"0",VLOOKUP(A39,'Award Adjustment_Data'!A$2:G$68,4,FALSE))</f>
        <v>13624</v>
      </c>
      <c r="G39" s="32">
        <f t="shared" si="1"/>
        <v>0.7276611654115259</v>
      </c>
      <c r="H39" s="33">
        <f>IF(ISNA(VLOOKUP(A39,Program_Review_Data!A29:E93,2,FALSE)),"0",VLOOKUP(A39,Program_Review_Data!A29:E93,2,FALSE))</f>
        <v>5971</v>
      </c>
      <c r="I39" s="33">
        <f>IF(ISNA(VLOOKUP($A39,Program_Review_Data!A29:F93,3,FALSE)),"0",VLOOKUP($A39,Program_Review_Data!A29:F93,3,FALSE))</f>
        <v>3886</v>
      </c>
      <c r="J39" s="32">
        <f t="shared" si="2"/>
        <v>0.6508122592530564</v>
      </c>
      <c r="K39" s="277">
        <f>IF(ISNA(VLOOKUP($A39,Other_Data!A29:E93,2,FALSE)),"0",VLOOKUP($A39,Other_Data!A29:E93,2,FALSE))</f>
        <v>3727</v>
      </c>
      <c r="L39" s="33">
        <f>IF(ISNA(VLOOKUP($A39,Other_Data!A29:E93,3,FALSE)),"0",VLOOKUP($A39,Other_Data!A29:E93,3,FALSE))</f>
        <v>2777</v>
      </c>
      <c r="M39" s="32">
        <f t="shared" si="3"/>
        <v>0.7451033002414811</v>
      </c>
      <c r="N39" s="33">
        <f>IF(ISNA(VLOOKUP($A39,Burial_Data!$A$2:$C$65,2,FALSE)),"0",VLOOKUP($A39,Burial_Data!$A$2:$C$65,2,FALSE))</f>
        <v>0</v>
      </c>
      <c r="O39" s="370">
        <f>IF(ISNA(VLOOKUP($A39,Accrued_Data!$A$2:$D$66,3,FALSE)),"0",VLOOKUP($A39,Accrued_Data!$A$2:$D$66,3,FALSE))</f>
        <v>7</v>
      </c>
      <c r="P39" s="324">
        <v>9097</v>
      </c>
      <c r="Q39" s="305"/>
    </row>
    <row r="40" spans="1:17" ht="12" customHeight="1">
      <c r="A40" t="s">
        <v>449</v>
      </c>
      <c r="B40" s="316">
        <f>IF(ISNA(VLOOKUP(A40,Entitlement_Data!A$3:C$64,2,FALSE)),"0",VLOOKUP(A40,Entitlement_Data!A$3:C$64,2,FALSE))</f>
        <v>21449</v>
      </c>
      <c r="C40" s="316">
        <f>IF(ISNA(VLOOKUP(A40,Entitlement_Data!A$3:D$64,3,FALSE)),"0",VLOOKUP(A40,Entitlement_Data!A$3:D$64,3,FALSE))</f>
        <v>17152</v>
      </c>
      <c r="D40" s="25">
        <f t="shared" si="0"/>
        <v>0.7996643200149192</v>
      </c>
      <c r="E40" s="369">
        <f>IF(ISNA(VLOOKUP(A40,'Award Adjustment_Data'!A$2:F$68,3,FALSE)),"0",VLOOKUP(A40,'Award Adjustment_Data'!A$2:F$68,3,FALSE))</f>
        <v>4976</v>
      </c>
      <c r="F40" s="369">
        <f>IF(ISNA(VLOOKUP(A40,'Award Adjustment_Data'!A$2:G$68,4,FALSE)),"0",VLOOKUP(A40,'Award Adjustment_Data'!A$2:G$68,4,FALSE))</f>
        <v>3521</v>
      </c>
      <c r="G40" s="25">
        <f t="shared" si="1"/>
        <v>0.707596463022508</v>
      </c>
      <c r="H40" s="1">
        <f>IF(ISNA(VLOOKUP(A40,Program_Review_Data!A30:E94,2,FALSE)),"0",VLOOKUP(A40,Program_Review_Data!A30:E94,2,FALSE))</f>
        <v>1034</v>
      </c>
      <c r="I40" s="1">
        <f>IF(ISNA(VLOOKUP($A40,Program_Review_Data!A30:F94,3,FALSE)),"0",VLOOKUP($A40,Program_Review_Data!A30:F94,3,FALSE))</f>
        <v>813</v>
      </c>
      <c r="J40" s="25">
        <f t="shared" si="2"/>
        <v>0.7862669245647969</v>
      </c>
      <c r="K40" s="275">
        <f>IF(ISNA(VLOOKUP($A40,Other_Data!A30:E94,2,FALSE)),"0",VLOOKUP($A40,Other_Data!A30:E94,2,FALSE))</f>
        <v>2952</v>
      </c>
      <c r="L40" s="1">
        <f>IF(ISNA(VLOOKUP($A40,Other_Data!A30:E94,3,FALSE)),"0",VLOOKUP($A40,Other_Data!A30:E94,3,FALSE))</f>
        <v>2824</v>
      </c>
      <c r="M40" s="25">
        <f t="shared" si="3"/>
        <v>0.9566395663956639</v>
      </c>
      <c r="N40" s="1">
        <f>IF(ISNA(VLOOKUP($A40,Burial_Data!$A$2:$C$65,2,FALSE)),"0",VLOOKUP($A40,Burial_Data!$A$2:$C$65,2,FALSE))</f>
        <v>13</v>
      </c>
      <c r="O40" s="369">
        <f>IF(ISNA(VLOOKUP($A40,Accrued_Data!$A$2:$D$66,3,FALSE)),"0",VLOOKUP($A40,Accrued_Data!$A$2:$D$66,3,FALSE))</f>
        <v>74</v>
      </c>
      <c r="P40" s="317">
        <v>5799</v>
      </c>
      <c r="Q40" s="275"/>
    </row>
    <row r="41" spans="1:17" ht="12" customHeight="1">
      <c r="A41" t="s">
        <v>453</v>
      </c>
      <c r="B41" s="316">
        <f>IF(ISNA(VLOOKUP(A41,Entitlement_Data!A$3:C$64,2,FALSE)),"0",VLOOKUP(A41,Entitlement_Data!A$3:C$64,2,FALSE))</f>
        <v>7604</v>
      </c>
      <c r="C41" s="316">
        <f>IF(ISNA(VLOOKUP(A41,Entitlement_Data!A$3:D$64,3,FALSE)),"0",VLOOKUP(A41,Entitlement_Data!A$3:D$64,3,FALSE))</f>
        <v>4977</v>
      </c>
      <c r="D41" s="25">
        <f t="shared" si="0"/>
        <v>0.6545239347711731</v>
      </c>
      <c r="E41" s="369">
        <f>IF(ISNA(VLOOKUP(A41,'Award Adjustment_Data'!A$2:F$68,3,FALSE)),"0",VLOOKUP(A41,'Award Adjustment_Data'!A$2:F$68,3,FALSE))</f>
        <v>2209</v>
      </c>
      <c r="F41" s="369">
        <f>IF(ISNA(VLOOKUP(A41,'Award Adjustment_Data'!A$2:G$68,4,FALSE)),"0",VLOOKUP(A41,'Award Adjustment_Data'!A$2:G$68,4,FALSE))</f>
        <v>1194</v>
      </c>
      <c r="G41" s="25">
        <f t="shared" si="1"/>
        <v>0.5405160706201901</v>
      </c>
      <c r="H41" s="1">
        <f>IF(ISNA(VLOOKUP(A41,Program_Review_Data!A31:E95,2,FALSE)),"0",VLOOKUP(A41,Program_Review_Data!A31:E95,2,FALSE))</f>
        <v>172</v>
      </c>
      <c r="I41" s="1">
        <f>IF(ISNA(VLOOKUP($A41,Program_Review_Data!A31:F95,3,FALSE)),"0",VLOOKUP($A41,Program_Review_Data!A31:F95,3,FALSE))</f>
        <v>94</v>
      </c>
      <c r="J41" s="25">
        <f t="shared" si="2"/>
        <v>0.5465116279069767</v>
      </c>
      <c r="K41" s="275">
        <f>IF(ISNA(VLOOKUP($A41,Other_Data!A31:E95,2,FALSE)),"0",VLOOKUP($A41,Other_Data!A31:E95,2,FALSE))</f>
        <v>651</v>
      </c>
      <c r="L41" s="1">
        <f>IF(ISNA(VLOOKUP($A41,Other_Data!A31:E95,3,FALSE)),"0",VLOOKUP($A41,Other_Data!A31:E95,3,FALSE))</f>
        <v>515</v>
      </c>
      <c r="M41" s="25">
        <f t="shared" si="3"/>
        <v>0.7910906298003072</v>
      </c>
      <c r="N41" s="1">
        <f>IF(ISNA(VLOOKUP($A41,Burial_Data!$A$2:$C$65,2,FALSE)),"0",VLOOKUP($A41,Burial_Data!$A$2:$C$65,2,FALSE))</f>
        <v>0</v>
      </c>
      <c r="O41" s="369">
        <f>IF(ISNA(VLOOKUP($A41,Accrued_Data!$A$2:$D$66,3,FALSE)),"0",VLOOKUP($A41,Accrued_Data!$A$2:$D$66,3,FALSE))</f>
        <v>1</v>
      </c>
      <c r="P41" s="317">
        <v>1836</v>
      </c>
      <c r="Q41" s="275"/>
    </row>
    <row r="42" spans="1:17" ht="12" customHeight="1">
      <c r="A42" t="s">
        <v>455</v>
      </c>
      <c r="B42" s="316">
        <f>IF(ISNA(VLOOKUP(A42,Entitlement_Data!A$3:C$64,2,FALSE)),"0",VLOOKUP(A42,Entitlement_Data!A$3:C$64,2,FALSE))</f>
        <v>1193</v>
      </c>
      <c r="C42" s="316">
        <f>IF(ISNA(VLOOKUP(A42,Entitlement_Data!A$3:D$64,3,FALSE)),"0",VLOOKUP(A42,Entitlement_Data!A$3:D$64,3,FALSE))</f>
        <v>403</v>
      </c>
      <c r="D42" s="25">
        <f t="shared" si="0"/>
        <v>0.33780385582564965</v>
      </c>
      <c r="E42" s="369">
        <f>IF(ISNA(VLOOKUP(A42,'Award Adjustment_Data'!A$2:F$68,3,FALSE)),"0",VLOOKUP(A42,'Award Adjustment_Data'!A$2:F$68,3,FALSE))</f>
        <v>208</v>
      </c>
      <c r="F42" s="369">
        <f>IF(ISNA(VLOOKUP(A42,'Award Adjustment_Data'!A$2:G$68,4,FALSE)),"0",VLOOKUP(A42,'Award Adjustment_Data'!A$2:G$68,4,FALSE))</f>
        <v>28</v>
      </c>
      <c r="G42" s="25">
        <f t="shared" si="1"/>
        <v>0.1346153846153846</v>
      </c>
      <c r="H42" s="1">
        <f>IF(ISNA(VLOOKUP(A42,Program_Review_Data!A32:E96,2,FALSE)),"0",VLOOKUP(A42,Program_Review_Data!A32:E96,2,FALSE))</f>
        <v>51</v>
      </c>
      <c r="I42" s="1">
        <f>IF(ISNA(VLOOKUP($A42,Program_Review_Data!A32:F96,3,FALSE)),"0",VLOOKUP($A42,Program_Review_Data!A32:F96,3,FALSE))</f>
        <v>8</v>
      </c>
      <c r="J42" s="25">
        <f t="shared" si="2"/>
        <v>0.1568627450980392</v>
      </c>
      <c r="K42" s="275">
        <f>IF(ISNA(VLOOKUP($A42,Other_Data!A32:E96,2,FALSE)),"0",VLOOKUP($A42,Other_Data!A32:E96,2,FALSE))</f>
        <v>99</v>
      </c>
      <c r="L42" s="1">
        <f>IF(ISNA(VLOOKUP($A42,Other_Data!A32:E96,3,FALSE)),"0",VLOOKUP($A42,Other_Data!A32:E96,3,FALSE))</f>
        <v>72</v>
      </c>
      <c r="M42" s="25">
        <f t="shared" si="3"/>
        <v>0.7272727272727273</v>
      </c>
      <c r="N42" s="1">
        <f>IF(ISNA(VLOOKUP($A42,Burial_Data!$A$2:$C$65,2,FALSE)),"0",VLOOKUP($A42,Burial_Data!$A$2:$C$65,2,FALSE))</f>
        <v>0</v>
      </c>
      <c r="O42" s="369" t="str">
        <f>IF(ISNA(VLOOKUP($A42,Accrued_Data!$A$2:$D$66,3,FALSE)),"0",VLOOKUP($A42,Accrued_Data!$A$2:$D$66,3,FALSE))</f>
        <v>0</v>
      </c>
      <c r="P42" s="317">
        <v>352</v>
      </c>
      <c r="Q42" s="275"/>
    </row>
    <row r="43" spans="1:17" ht="12" customHeight="1">
      <c r="A43" t="s">
        <v>459</v>
      </c>
      <c r="B43" s="316">
        <f>IF(ISNA(VLOOKUP(A43,Entitlement_Data!A$3:C$64,2,FALSE)),"0",VLOOKUP(A43,Entitlement_Data!A$3:C$64,2,FALSE))</f>
        <v>37231</v>
      </c>
      <c r="C43" s="316">
        <f>IF(ISNA(VLOOKUP(A43,Entitlement_Data!A$3:D$64,3,FALSE)),"0",VLOOKUP(A43,Entitlement_Data!A$3:D$64,3,FALSE))</f>
        <v>27428</v>
      </c>
      <c r="D43" s="25">
        <f t="shared" si="0"/>
        <v>0.7366979130294647</v>
      </c>
      <c r="E43" s="369">
        <f>IF(ISNA(VLOOKUP(A43,'Award Adjustment_Data'!A$2:F$68,3,FALSE)),"0",VLOOKUP(A43,'Award Adjustment_Data'!A$2:F$68,3,FALSE))</f>
        <v>13322</v>
      </c>
      <c r="F43" s="369">
        <f>IF(ISNA(VLOOKUP(A43,'Award Adjustment_Data'!A$2:G$68,4,FALSE)),"0",VLOOKUP(A43,'Award Adjustment_Data'!A$2:G$68,4,FALSE))</f>
        <v>8101</v>
      </c>
      <c r="G43" s="25">
        <f t="shared" si="1"/>
        <v>0.6080918780963819</v>
      </c>
      <c r="H43" s="1">
        <f>IF(ISNA(VLOOKUP(A43,Program_Review_Data!A33:E97,2,FALSE)),"0",VLOOKUP(A43,Program_Review_Data!A33:E97,2,FALSE))</f>
        <v>1019</v>
      </c>
      <c r="I43" s="1">
        <f>IF(ISNA(VLOOKUP($A43,Program_Review_Data!A33:F97,3,FALSE)),"0",VLOOKUP($A43,Program_Review_Data!A33:F97,3,FALSE))</f>
        <v>688</v>
      </c>
      <c r="J43" s="25">
        <f t="shared" si="2"/>
        <v>0.6751717369970559</v>
      </c>
      <c r="K43" s="275">
        <f>IF(ISNA(VLOOKUP($A43,Other_Data!A33:E97,2,FALSE)),"0",VLOOKUP($A43,Other_Data!A33:E97,2,FALSE))</f>
        <v>5365</v>
      </c>
      <c r="L43" s="1">
        <f>IF(ISNA(VLOOKUP($A43,Other_Data!A33:E97,3,FALSE)),"0",VLOOKUP($A43,Other_Data!A33:E97,3,FALSE))</f>
        <v>4342</v>
      </c>
      <c r="M43" s="25">
        <f t="shared" si="3"/>
        <v>0.8093196644920783</v>
      </c>
      <c r="N43" s="1">
        <f>IF(ISNA(VLOOKUP($A43,Burial_Data!$A$2:$C$65,2,FALSE)),"0",VLOOKUP($A43,Burial_Data!$A$2:$C$65,2,FALSE))</f>
        <v>3</v>
      </c>
      <c r="O43" s="369">
        <f>IF(ISNA(VLOOKUP($A43,Accrued_Data!$A$2:$D$66,3,FALSE)),"0",VLOOKUP($A43,Accrued_Data!$A$2:$D$66,3,FALSE))</f>
        <v>5</v>
      </c>
      <c r="P43" s="317">
        <v>14039</v>
      </c>
      <c r="Q43" s="275"/>
    </row>
    <row r="44" spans="1:17" ht="12" customHeight="1">
      <c r="A44" t="s">
        <v>463</v>
      </c>
      <c r="B44" s="316">
        <f>IF(ISNA(VLOOKUP(A44,Entitlement_Data!A$3:C$64,2,FALSE)),"0",VLOOKUP(A44,Entitlement_Data!A$3:C$64,2,FALSE))</f>
        <v>3167</v>
      </c>
      <c r="C44" s="316">
        <f>IF(ISNA(VLOOKUP(A44,Entitlement_Data!A$3:D$64,3,FALSE)),"0",VLOOKUP(A44,Entitlement_Data!A$3:D$64,3,FALSE))</f>
        <v>578</v>
      </c>
      <c r="D44" s="25">
        <f t="shared" si="0"/>
        <v>0.18250710451531418</v>
      </c>
      <c r="E44" s="369">
        <f>IF(ISNA(VLOOKUP(A44,'Award Adjustment_Data'!A$2:F$68,3,FALSE)),"0",VLOOKUP(A44,'Award Adjustment_Data'!A$2:F$68,3,FALSE))</f>
        <v>524</v>
      </c>
      <c r="F44" s="369">
        <f>IF(ISNA(VLOOKUP(A44,'Award Adjustment_Data'!A$2:G$68,4,FALSE)),"0",VLOOKUP(A44,'Award Adjustment_Data'!A$2:G$68,4,FALSE))</f>
        <v>29</v>
      </c>
      <c r="G44" s="25">
        <f t="shared" si="1"/>
        <v>0.05534351145038168</v>
      </c>
      <c r="H44" s="1">
        <f>IF(ISNA(VLOOKUP(A44,Program_Review_Data!A34:E98,2,FALSE)),"0",VLOOKUP(A44,Program_Review_Data!A34:E98,2,FALSE))</f>
        <v>129</v>
      </c>
      <c r="I44" s="1">
        <f>IF(ISNA(VLOOKUP($A44,Program_Review_Data!A34:F98,3,FALSE)),"0",VLOOKUP($A44,Program_Review_Data!A34:F98,3,FALSE))</f>
        <v>25</v>
      </c>
      <c r="J44" s="25">
        <f t="shared" si="2"/>
        <v>0.1937984496124031</v>
      </c>
      <c r="K44" s="275">
        <f>IF(ISNA(VLOOKUP($A44,Other_Data!A34:E98,2,FALSE)),"0",VLOOKUP($A44,Other_Data!A34:E98,2,FALSE))</f>
        <v>665</v>
      </c>
      <c r="L44" s="1">
        <f>IF(ISNA(VLOOKUP($A44,Other_Data!A34:E98,3,FALSE)),"0",VLOOKUP($A44,Other_Data!A34:E98,3,FALSE))</f>
        <v>308</v>
      </c>
      <c r="M44" s="25">
        <f t="shared" si="3"/>
        <v>0.4631578947368421</v>
      </c>
      <c r="N44" s="1">
        <f>IF(ISNA(VLOOKUP($A44,Burial_Data!$A$2:$C$65,2,FALSE)),"0",VLOOKUP($A44,Burial_Data!$A$2:$C$65,2,FALSE))</f>
        <v>0</v>
      </c>
      <c r="O44" s="369">
        <f>IF(ISNA(VLOOKUP($A44,Accrued_Data!$A$2:$D$66,3,FALSE)),"0",VLOOKUP($A44,Accrued_Data!$A$2:$D$66,3,FALSE))</f>
        <v>1</v>
      </c>
      <c r="P44" s="317">
        <v>1650</v>
      </c>
      <c r="Q44" s="275"/>
    </row>
    <row r="45" spans="1:17" ht="12" customHeight="1">
      <c r="A45" t="s">
        <v>464</v>
      </c>
      <c r="B45" s="316">
        <f>IF(ISNA(VLOOKUP(A45,Entitlement_Data!A$3:C$64,2,FALSE)),"0",VLOOKUP(A45,Entitlement_Data!A$3:C$64,2,FALSE))</f>
        <v>8192</v>
      </c>
      <c r="C45" s="316">
        <f>IF(ISNA(VLOOKUP(A45,Entitlement_Data!A$3:D$64,3,FALSE)),"0",VLOOKUP(A45,Entitlement_Data!A$3:D$64,3,FALSE))</f>
        <v>5033</v>
      </c>
      <c r="D45" s="25">
        <f t="shared" si="0"/>
        <v>0.6143798828125</v>
      </c>
      <c r="E45" s="369">
        <f>IF(ISNA(VLOOKUP(A45,'Award Adjustment_Data'!A$2:F$68,3,FALSE)),"0",VLOOKUP(A45,'Award Adjustment_Data'!A$2:F$68,3,FALSE))</f>
        <v>3292</v>
      </c>
      <c r="F45" s="369">
        <f>IF(ISNA(VLOOKUP(A45,'Award Adjustment_Data'!A$2:G$68,4,FALSE)),"0",VLOOKUP(A45,'Award Adjustment_Data'!A$2:G$68,4,FALSE))</f>
        <v>1796</v>
      </c>
      <c r="G45" s="25">
        <f t="shared" si="1"/>
        <v>0.5455650060753341</v>
      </c>
      <c r="H45" s="1">
        <f>IF(ISNA(VLOOKUP(A45,Program_Review_Data!A35:E99,2,FALSE)),"0",VLOOKUP(A45,Program_Review_Data!A35:E99,2,FALSE))</f>
        <v>1281</v>
      </c>
      <c r="I45" s="1">
        <f>IF(ISNA(VLOOKUP($A45,Program_Review_Data!A35:F99,3,FALSE)),"0",VLOOKUP($A45,Program_Review_Data!A35:F99,3,FALSE))</f>
        <v>1045</v>
      </c>
      <c r="J45" s="25">
        <f t="shared" si="2"/>
        <v>0.8157689305230289</v>
      </c>
      <c r="K45" s="275">
        <f>IF(ISNA(VLOOKUP($A45,Other_Data!A35:E99,2,FALSE)),"0",VLOOKUP($A45,Other_Data!A35:E99,2,FALSE))</f>
        <v>1578</v>
      </c>
      <c r="L45" s="1">
        <f>IF(ISNA(VLOOKUP($A45,Other_Data!A35:E99,3,FALSE)),"0",VLOOKUP($A45,Other_Data!A35:E99,3,FALSE))</f>
        <v>1051</v>
      </c>
      <c r="M45" s="25">
        <f t="shared" si="3"/>
        <v>0.6660329531051965</v>
      </c>
      <c r="N45" s="1">
        <f>IF(ISNA(VLOOKUP($A45,Burial_Data!$A$2:$C$65,2,FALSE)),"0",VLOOKUP($A45,Burial_Data!$A$2:$C$65,2,FALSE))</f>
        <v>0</v>
      </c>
      <c r="O45" s="369">
        <f>IF(ISNA(VLOOKUP($A45,Accrued_Data!$A$2:$D$66,3,FALSE)),"0",VLOOKUP($A45,Accrued_Data!$A$2:$D$66,3,FALSE))</f>
        <v>22</v>
      </c>
      <c r="P45" s="317">
        <v>4752</v>
      </c>
      <c r="Q45" s="275"/>
    </row>
    <row r="46" spans="1:17" ht="13.5">
      <c r="A46" s="340" t="s">
        <v>469</v>
      </c>
      <c r="B46" s="344">
        <f>IF(ISNA(VLOOKUP(A46,Entitlement_Data!A$3:C$64,2,FALSE)),"0",VLOOKUP(A46,Entitlement_Data!A$3:C$64,2,FALSE))</f>
        <v>11296</v>
      </c>
      <c r="C46" s="344">
        <f>IF(ISNA(VLOOKUP(A46,Entitlement_Data!A$3:D$64,3,FALSE)),"0",VLOOKUP(A46,Entitlement_Data!A$3:D$64,3,FALSE))</f>
        <v>4305</v>
      </c>
      <c r="D46" s="34">
        <f t="shared" si="0"/>
        <v>0.38110835694050993</v>
      </c>
      <c r="E46" s="344">
        <f>Award_Formulas!L3-Award_Formulas!O3</f>
        <v>2581</v>
      </c>
      <c r="F46" s="35">
        <f>Award_Formulas!L6-Award_Formulas!R3</f>
        <v>519</v>
      </c>
      <c r="G46" s="34">
        <f t="shared" si="1"/>
        <v>0.20108485083301045</v>
      </c>
      <c r="H46" s="35">
        <f>IF(ISNA(VLOOKUP(A46,Program_Review_Data!A36:E100,2,FALSE)),"0",VLOOKUP(A46,Program_Review_Data!A36:E100,2,FALSE))</f>
        <v>170</v>
      </c>
      <c r="I46" s="35">
        <f>IF(ISNA(VLOOKUP($A46,Program_Review_Data!A36:F100,3,FALSE)),"0",VLOOKUP($A46,Program_Review_Data!A36:F100,3,FALSE))</f>
        <v>88</v>
      </c>
      <c r="J46" s="34">
        <f t="shared" si="2"/>
        <v>0.5176470588235295</v>
      </c>
      <c r="K46" s="35">
        <f>IF(ISNA(VLOOKUP($A46,Other_Data!A36:E100,2,FALSE)),"0",VLOOKUP($A46,Other_Data!A36:E100,2,FALSE))</f>
        <v>681</v>
      </c>
      <c r="L46" s="35">
        <f>IF(ISNA(VLOOKUP($A46,Other_Data!A36:E100,3,FALSE)),"0",VLOOKUP($A46,Other_Data!A36:E100,3,FALSE))</f>
        <v>270</v>
      </c>
      <c r="M46" s="34">
        <f t="shared" si="3"/>
        <v>0.3964757709251101</v>
      </c>
      <c r="N46" s="35">
        <f>IF(ISNA(VLOOKUP($A46,Burial_Data!$A$2:$C$65,2,FALSE)),"0",VLOOKUP($A46,Burial_Data!$A$2:$C$65,2,FALSE))</f>
        <v>10816</v>
      </c>
      <c r="O46" s="174" t="s">
        <v>3</v>
      </c>
      <c r="P46" s="325">
        <v>2907</v>
      </c>
      <c r="Q46" s="316"/>
    </row>
    <row r="47" spans="1:17" ht="12.75">
      <c r="A47" t="s">
        <v>345</v>
      </c>
      <c r="B47" s="316">
        <f>IF(ISNA(VLOOKUP(A47,Entitlement_Data!A$3:C$64,2,FALSE)),"0",VLOOKUP(A47,Entitlement_Data!A$3:C$64,2,FALSE))</f>
        <v>13335</v>
      </c>
      <c r="C47" s="316">
        <f>IF(ISNA(VLOOKUP(A47,Entitlement_Data!A$3:D$64,3,FALSE)),"0",VLOOKUP(A47,Entitlement_Data!A$3:D$64,3,FALSE))</f>
        <v>6968</v>
      </c>
      <c r="D47" s="25">
        <f t="shared" si="0"/>
        <v>0.5225346831646044</v>
      </c>
      <c r="E47" s="369">
        <f>IF(ISNA(VLOOKUP(A47,'Award Adjustment_Data'!A$2:F$68,3,FALSE)),"0",VLOOKUP(A47,'Award Adjustment_Data'!A$2:F$68,3,FALSE))</f>
        <v>2673</v>
      </c>
      <c r="F47" s="369">
        <f>IF(ISNA(VLOOKUP(A47,'Award Adjustment_Data'!A$2:G$68,4,FALSE)),"0",VLOOKUP(A47,'Award Adjustment_Data'!A$2:G$68,4,FALSE))</f>
        <v>564</v>
      </c>
      <c r="G47" s="25">
        <f t="shared" si="1"/>
        <v>0.21099887766554434</v>
      </c>
      <c r="H47" s="1">
        <f>IF(ISNA(VLOOKUP(A47,Program_Review_Data!A37:E101,2,FALSE)),"0",VLOOKUP(A47,Program_Review_Data!A37:E101,2,FALSE))</f>
        <v>735</v>
      </c>
      <c r="I47" s="1">
        <f>IF(ISNA(VLOOKUP($A47,Program_Review_Data!A37:F101,3,FALSE)),"0",VLOOKUP($A47,Program_Review_Data!A37:F101,3,FALSE))</f>
        <v>308</v>
      </c>
      <c r="J47" s="25">
        <f t="shared" si="2"/>
        <v>0.41904761904761906</v>
      </c>
      <c r="K47" s="275">
        <f>IF(ISNA(VLOOKUP($A47,Other_Data!A37:E101,2,FALSE)),"0",VLOOKUP($A47,Other_Data!A37:E101,2,FALSE))</f>
        <v>858</v>
      </c>
      <c r="L47" s="1">
        <f>IF(ISNA(VLOOKUP($A47,Other_Data!A37:E101,3,FALSE)),"0",VLOOKUP($A47,Other_Data!A37:E101,3,FALSE))</f>
        <v>676</v>
      </c>
      <c r="M47" s="25">
        <f t="shared" si="3"/>
        <v>0.7878787878787878</v>
      </c>
      <c r="N47" s="1">
        <f>IF(ISNA(VLOOKUP($A47,Burial_Data!$A$2:$C$65,2,FALSE)),"0",VLOOKUP($A47,Burial_Data!$A$2:$C$65,2,FALSE))</f>
        <v>6</v>
      </c>
      <c r="O47" s="369">
        <f>IF(ISNA(VLOOKUP($A47,Accrued_Data!$A$2:$D$66,3,FALSE)),"0",VLOOKUP($A47,Accrued_Data!$A$2:$D$66,3,FALSE))</f>
        <v>8</v>
      </c>
      <c r="P47" s="326">
        <v>3539</v>
      </c>
      <c r="Q47" s="275"/>
    </row>
    <row r="48" spans="1:17" ht="12.75">
      <c r="A48" t="s">
        <v>472</v>
      </c>
      <c r="B48" s="316">
        <f>IF(ISNA(VLOOKUP(A48,Entitlement_Data!A$3:C$64,2,FALSE)),"0",VLOOKUP(A48,Entitlement_Data!A$3:C$64,2,FALSE))</f>
        <v>12886</v>
      </c>
      <c r="C48" s="316">
        <f>IF(ISNA(VLOOKUP(A48,Entitlement_Data!A$3:D$64,3,FALSE)),"0",VLOOKUP(A48,Entitlement_Data!A$3:D$64,3,FALSE))</f>
        <v>8592</v>
      </c>
      <c r="D48" s="25">
        <f t="shared" si="0"/>
        <v>0.6667701381344094</v>
      </c>
      <c r="E48" s="369">
        <f>IF(ISNA(VLOOKUP(A48,'Award Adjustment_Data'!A$2:F$68,3,FALSE)),"0",VLOOKUP(A48,'Award Adjustment_Data'!A$2:F$68,3,FALSE))</f>
        <v>3696</v>
      </c>
      <c r="F48" s="369">
        <f>IF(ISNA(VLOOKUP(A48,'Award Adjustment_Data'!A$2:G$68,4,FALSE)),"0",VLOOKUP(A48,'Award Adjustment_Data'!A$2:G$68,4,FALSE))</f>
        <v>2094</v>
      </c>
      <c r="G48" s="25">
        <f t="shared" si="1"/>
        <v>0.5665584415584416</v>
      </c>
      <c r="H48" s="1">
        <f>IF(ISNA(VLOOKUP(A48,Program_Review_Data!A38:E102,2,FALSE)),"0",VLOOKUP(A48,Program_Review_Data!A38:E102,2,FALSE))</f>
        <v>393</v>
      </c>
      <c r="I48" s="1">
        <f>IF(ISNA(VLOOKUP($A48,Program_Review_Data!A38:F102,3,FALSE)),"0",VLOOKUP($A48,Program_Review_Data!A38:F102,3,FALSE))</f>
        <v>180</v>
      </c>
      <c r="J48" s="25">
        <f t="shared" si="2"/>
        <v>0.4580152671755725</v>
      </c>
      <c r="K48" s="275">
        <f>IF(ISNA(VLOOKUP($A48,Other_Data!A38:E102,2,FALSE)),"0",VLOOKUP($A48,Other_Data!A38:E102,2,FALSE))</f>
        <v>1866</v>
      </c>
      <c r="L48" s="1">
        <f>IF(ISNA(VLOOKUP($A48,Other_Data!A38:E102,3,FALSE)),"0",VLOOKUP($A48,Other_Data!A38:E102,3,FALSE))</f>
        <v>1343</v>
      </c>
      <c r="M48" s="25">
        <f t="shared" si="3"/>
        <v>0.7197213290460879</v>
      </c>
      <c r="N48" s="1">
        <f>IF(ISNA(VLOOKUP($A48,Burial_Data!$A$2:$C$65,2,FALSE)),"0",VLOOKUP($A48,Burial_Data!$A$2:$C$65,2,FALSE))</f>
        <v>4</v>
      </c>
      <c r="O48" s="369">
        <f>IF(ISNA(VLOOKUP($A48,Accrued_Data!$A$2:$D$66,3,FALSE)),"0",VLOOKUP($A48,Accrued_Data!$A$2:$D$66,3,FALSE))</f>
        <v>47</v>
      </c>
      <c r="P48" s="326">
        <v>5384</v>
      </c>
      <c r="Q48" s="275"/>
    </row>
    <row r="49" spans="1:17" ht="12.75">
      <c r="A49" t="s">
        <v>487</v>
      </c>
      <c r="B49" s="316">
        <f>IF(ISNA(VLOOKUP(A49,Entitlement_Data!A$3:C$64,2,FALSE)),"0",VLOOKUP(A49,Entitlement_Data!A$3:C$64,2,FALSE))</f>
        <v>1135</v>
      </c>
      <c r="C49" s="316">
        <f>IF(ISNA(VLOOKUP(A49,Entitlement_Data!A$3:D$64,3,FALSE)),"0",VLOOKUP(A49,Entitlement_Data!A$3:D$64,3,FALSE))</f>
        <v>300</v>
      </c>
      <c r="D49" s="25">
        <f t="shared" si="0"/>
        <v>0.2643171806167401</v>
      </c>
      <c r="E49" s="369">
        <f>IF(ISNA(VLOOKUP(A49,'Award Adjustment_Data'!A$2:F$68,3,FALSE)),"0",VLOOKUP(A49,'Award Adjustment_Data'!A$2:F$68,3,FALSE))</f>
        <v>239</v>
      </c>
      <c r="F49" s="369">
        <f>IF(ISNA(VLOOKUP(A49,'Award Adjustment_Data'!A$2:G$68,4,FALSE)),"0",VLOOKUP(A49,'Award Adjustment_Data'!A$2:G$68,4,FALSE))</f>
        <v>25</v>
      </c>
      <c r="G49" s="25">
        <f t="shared" si="1"/>
        <v>0.10460251046025104</v>
      </c>
      <c r="H49" s="1">
        <f>IF(ISNA(VLOOKUP(A49,Program_Review_Data!A39:E103,2,FALSE)),"0",VLOOKUP(A49,Program_Review_Data!A39:E103,2,FALSE))</f>
        <v>118</v>
      </c>
      <c r="I49" s="1">
        <f>IF(ISNA(VLOOKUP($A49,Program_Review_Data!A39:F103,3,FALSE)),"0",VLOOKUP($A49,Program_Review_Data!A39:F103,3,FALSE))</f>
        <v>47</v>
      </c>
      <c r="J49" s="25">
        <f t="shared" si="2"/>
        <v>0.3983050847457627</v>
      </c>
      <c r="K49" s="275">
        <f>IF(ISNA(VLOOKUP($A49,Other_Data!A39:E103,2,FALSE)),"0",VLOOKUP($A49,Other_Data!A39:E103,2,FALSE))</f>
        <v>153</v>
      </c>
      <c r="L49" s="1">
        <f>IF(ISNA(VLOOKUP($A49,Other_Data!A39:E103,3,FALSE)),"0",VLOOKUP($A49,Other_Data!A39:E103,3,FALSE))</f>
        <v>45</v>
      </c>
      <c r="M49" s="25">
        <f t="shared" si="3"/>
        <v>0.29411764705882354</v>
      </c>
      <c r="N49" s="1">
        <f>IF(ISNA(VLOOKUP($A49,Burial_Data!$A$2:$C$65,2,FALSE)),"0",VLOOKUP($A49,Burial_Data!$A$2:$C$65,2,FALSE))</f>
        <v>0</v>
      </c>
      <c r="O49" s="369">
        <f>IF(ISNA(VLOOKUP($A49,Accrued_Data!$A$2:$D$66,3,FALSE)),"0",VLOOKUP($A49,Accrued_Data!$A$2:$D$66,3,FALSE))</f>
        <v>1</v>
      </c>
      <c r="P49" s="326">
        <v>236</v>
      </c>
      <c r="Q49" s="275"/>
    </row>
    <row r="50" spans="1:17" ht="12.75">
      <c r="A50" t="s">
        <v>488</v>
      </c>
      <c r="B50" s="316">
        <f>IF(ISNA(VLOOKUP(A50,Entitlement_Data!A$3:C$64,2,FALSE)),"0",VLOOKUP(A50,Entitlement_Data!A$3:C$64,2,FALSE))</f>
        <v>17356</v>
      </c>
      <c r="C50" s="316">
        <f>IF(ISNA(VLOOKUP(A50,Entitlement_Data!A$3:D$64,3,FALSE)),"0",VLOOKUP(A50,Entitlement_Data!A$3:D$64,3,FALSE))</f>
        <v>11748</v>
      </c>
      <c r="D50" s="25">
        <f t="shared" si="0"/>
        <v>0.6768840746715833</v>
      </c>
      <c r="E50" s="369">
        <f>IF(ISNA(VLOOKUP(A50,'Award Adjustment_Data'!A$2:F$68,3,FALSE)),"0",VLOOKUP(A50,'Award Adjustment_Data'!A$2:F$68,3,FALSE))</f>
        <v>3481</v>
      </c>
      <c r="F50" s="369">
        <f>IF(ISNA(VLOOKUP(A50,'Award Adjustment_Data'!A$2:G$68,4,FALSE)),"0",VLOOKUP(A50,'Award Adjustment_Data'!A$2:G$68,4,FALSE))</f>
        <v>1602</v>
      </c>
      <c r="G50" s="25">
        <f t="shared" si="1"/>
        <v>0.4602125825912094</v>
      </c>
      <c r="H50" s="1">
        <f>IF(ISNA(VLOOKUP(A50,Program_Review_Data!A40:E104,2,FALSE)),"0",VLOOKUP(A50,Program_Review_Data!A40:E104,2,FALSE))</f>
        <v>476</v>
      </c>
      <c r="I50" s="1">
        <f>IF(ISNA(VLOOKUP($A50,Program_Review_Data!A40:F104,3,FALSE)),"0",VLOOKUP($A50,Program_Review_Data!A40:F104,3,FALSE))</f>
        <v>355</v>
      </c>
      <c r="J50" s="25">
        <f t="shared" si="2"/>
        <v>0.7457983193277311</v>
      </c>
      <c r="K50" s="275">
        <f>IF(ISNA(VLOOKUP($A50,Other_Data!A40:E104,2,FALSE)),"0",VLOOKUP($A50,Other_Data!A40:E104,2,FALSE))</f>
        <v>1635</v>
      </c>
      <c r="L50" s="1">
        <f>IF(ISNA(VLOOKUP($A50,Other_Data!A40:E104,3,FALSE)),"0",VLOOKUP($A50,Other_Data!A40:E104,3,FALSE))</f>
        <v>1173</v>
      </c>
      <c r="M50" s="25">
        <f t="shared" si="3"/>
        <v>0.7174311926605504</v>
      </c>
      <c r="N50" s="1">
        <f>IF(ISNA(VLOOKUP($A50,Burial_Data!$A$2:$C$65,2,FALSE)),"0",VLOOKUP($A50,Burial_Data!$A$2:$C$65,2,FALSE))</f>
        <v>3</v>
      </c>
      <c r="O50" s="369">
        <f>IF(ISNA(VLOOKUP($A50,Accrued_Data!$A$2:$D$66,3,FALSE)),"0",VLOOKUP($A50,Accrued_Data!$A$2:$D$66,3,FALSE))</f>
        <v>34</v>
      </c>
      <c r="P50" s="326">
        <v>6517</v>
      </c>
      <c r="Q50" s="275"/>
    </row>
    <row r="51" spans="1:17" ht="13.5">
      <c r="A51" s="340" t="s">
        <v>489</v>
      </c>
      <c r="B51" s="344">
        <f>IF(ISNA(VLOOKUP(A51,Entitlement_Data!A$3:C$64,2,FALSE)),"0",VLOOKUP(A51,Entitlement_Data!A$3:C$64,2,FALSE))</f>
        <v>11413</v>
      </c>
      <c r="C51" s="344">
        <f>IF(ISNA(VLOOKUP(A51,Entitlement_Data!A$3:D$64,3,FALSE)),"0",VLOOKUP(A51,Entitlement_Data!A$3:D$64,3,FALSE))</f>
        <v>2991</v>
      </c>
      <c r="D51" s="34">
        <f t="shared" si="0"/>
        <v>0.2620695697888373</v>
      </c>
      <c r="E51" s="344">
        <f>Award_Formulas!L4-Award_Formulas!O4</f>
        <v>1674</v>
      </c>
      <c r="F51" s="35">
        <f>Award_Formulas!L7-Award_Formulas!R4</f>
        <v>156</v>
      </c>
      <c r="G51" s="34">
        <f t="shared" si="1"/>
        <v>0.0931899641577061</v>
      </c>
      <c r="H51" s="35">
        <f>IF(ISNA(VLOOKUP(A51,Program_Review_Data!A41:E105,2,FALSE)),"0",VLOOKUP(A51,Program_Review_Data!A41:E105,2,FALSE))</f>
        <v>340</v>
      </c>
      <c r="I51" s="35">
        <f>IF(ISNA(VLOOKUP($A51,Program_Review_Data!A41:F105,3,FALSE)),"0",VLOOKUP($A51,Program_Review_Data!A41:F105,3,FALSE))</f>
        <v>254</v>
      </c>
      <c r="J51" s="34">
        <f t="shared" si="2"/>
        <v>0.7470588235294118</v>
      </c>
      <c r="K51" s="35">
        <f>IF(ISNA(VLOOKUP($A51,Other_Data!A41:E105,2,FALSE)),"0",VLOOKUP($A51,Other_Data!A41:E105,2,FALSE))</f>
        <v>442</v>
      </c>
      <c r="L51" s="35">
        <f>IF(ISNA(VLOOKUP($A51,Other_Data!A41:E105,3,FALSE)),"0",VLOOKUP($A51,Other_Data!A41:E105,3,FALSE))</f>
        <v>237</v>
      </c>
      <c r="M51" s="34">
        <f t="shared" si="3"/>
        <v>0.5361990950226244</v>
      </c>
      <c r="N51" s="35">
        <f>IF(ISNA(VLOOKUP($A51,Burial_Data!$A$2:$C$65,2,FALSE)),"0",VLOOKUP($A51,Burial_Data!$A$2:$C$65,2,FALSE))</f>
        <v>14062</v>
      </c>
      <c r="O51" s="174" t="s">
        <v>3</v>
      </c>
      <c r="P51" s="325">
        <v>1456</v>
      </c>
      <c r="Q51" s="316"/>
    </row>
    <row r="52" spans="1:17" ht="12.75">
      <c r="A52" t="s">
        <v>492</v>
      </c>
      <c r="B52" s="316">
        <f>IF(ISNA(VLOOKUP(A52,Entitlement_Data!A$3:C$64,2,FALSE)),"0",VLOOKUP(A52,Entitlement_Data!A$3:C$64,2,FALSE))</f>
        <v>51177</v>
      </c>
      <c r="C52" s="316">
        <f>IF(ISNA(VLOOKUP(A52,Entitlement_Data!A$3:D$64,3,FALSE)),"0",VLOOKUP(A52,Entitlement_Data!A$3:D$64,3,FALSE))</f>
        <v>39766</v>
      </c>
      <c r="D52" s="25">
        <f t="shared" si="0"/>
        <v>0.7770287433808156</v>
      </c>
      <c r="E52" s="369">
        <f>IF(ISNA(VLOOKUP(A52,'Award Adjustment_Data'!A$2:F$68,3,FALSE)),"0",VLOOKUP(A52,'Award Adjustment_Data'!A$2:F$68,3,FALSE))</f>
        <v>7062</v>
      </c>
      <c r="F52" s="369">
        <f>IF(ISNA(VLOOKUP(A52,'Award Adjustment_Data'!A$2:G$68,4,FALSE)),"0",VLOOKUP(A52,'Award Adjustment_Data'!A$2:G$68,4,FALSE))</f>
        <v>2755</v>
      </c>
      <c r="G52" s="25">
        <f t="shared" si="1"/>
        <v>0.39011611441517985</v>
      </c>
      <c r="H52" s="1">
        <f>IF(ISNA(VLOOKUP(A52,Program_Review_Data!A42:E106,2,FALSE)),"0",VLOOKUP(A52,Program_Review_Data!A42:E106,2,FALSE))</f>
        <v>661</v>
      </c>
      <c r="I52" s="1">
        <f>IF(ISNA(VLOOKUP($A52,Program_Review_Data!A42:F106,3,FALSE)),"0",VLOOKUP($A52,Program_Review_Data!A42:F106,3,FALSE))</f>
        <v>259</v>
      </c>
      <c r="J52" s="25">
        <f t="shared" si="2"/>
        <v>0.3918305597579425</v>
      </c>
      <c r="K52" s="275">
        <f>IF(ISNA(VLOOKUP($A52,Other_Data!A42:E106,2,FALSE)),"0",VLOOKUP($A52,Other_Data!A42:E106,2,FALSE))</f>
        <v>4219</v>
      </c>
      <c r="L52" s="1">
        <f>IF(ISNA(VLOOKUP($A52,Other_Data!A42:E106,3,FALSE)),"0",VLOOKUP($A52,Other_Data!A42:E106,3,FALSE))</f>
        <v>3077</v>
      </c>
      <c r="M52" s="25">
        <f t="shared" si="3"/>
        <v>0.7293197440151695</v>
      </c>
      <c r="N52" s="1">
        <f>IF(ISNA(VLOOKUP($A52,Burial_Data!$A$2:$C$65,2,FALSE)),"0",VLOOKUP($A52,Burial_Data!$A$2:$C$65,2,FALSE))</f>
        <v>117</v>
      </c>
      <c r="O52" s="369">
        <f>IF(ISNA(VLOOKUP($A52,Accrued_Data!$A$2:$D$66,3,FALSE)),"0",VLOOKUP($A52,Accrued_Data!$A$2:$D$66,3,FALSE))</f>
        <v>342</v>
      </c>
      <c r="P52" s="326">
        <v>12287</v>
      </c>
      <c r="Q52" s="275"/>
    </row>
    <row r="53" spans="1:17" ht="12.75">
      <c r="A53" s="343" t="s">
        <v>496</v>
      </c>
      <c r="B53" s="350">
        <f>IF(ISNA(VLOOKUP(A53,Entitlement_Data!A$3:C$64,2,FALSE)),"0",VLOOKUP(A53,Entitlement_Data!A$3:C$64,2,FALSE))</f>
        <v>5021</v>
      </c>
      <c r="C53" s="350">
        <f>IF(ISNA(VLOOKUP(A53,Entitlement_Data!A$3:D$64,3,FALSE)),"0",VLOOKUP(A53,Entitlement_Data!A$3:D$64,3,FALSE))</f>
        <v>2905</v>
      </c>
      <c r="D53" s="32">
        <f t="shared" si="0"/>
        <v>0.5785700059749054</v>
      </c>
      <c r="E53" s="370">
        <f>IF(ISNA(VLOOKUP(A53,'Award Adjustment_Data'!A$2:F$68,3,FALSE)),"0",VLOOKUP(A53,'Award Adjustment_Data'!A$2:F$68,3,FALSE))</f>
        <v>1249</v>
      </c>
      <c r="F53" s="370">
        <f>IF(ISNA(VLOOKUP(A53,'Award Adjustment_Data'!A$2:G$68,4,FALSE)),"0",VLOOKUP(A53,'Award Adjustment_Data'!A$2:G$68,4,FALSE))</f>
        <v>302</v>
      </c>
      <c r="G53" s="32">
        <f t="shared" si="1"/>
        <v>0.24179343474779824</v>
      </c>
      <c r="H53" s="33">
        <f>IF(ISNA(VLOOKUP(A53,Program_Review_Data!A43:E107,2,FALSE)),"0",VLOOKUP(A53,Program_Review_Data!A43:E107,2,FALSE))</f>
        <v>64</v>
      </c>
      <c r="I53" s="33">
        <f>IF(ISNA(VLOOKUP($A53,Program_Review_Data!A43:F107,3,FALSE)),"0",VLOOKUP($A53,Program_Review_Data!A43:F107,3,FALSE))</f>
        <v>29</v>
      </c>
      <c r="J53" s="32">
        <f t="shared" si="2"/>
        <v>0.453125</v>
      </c>
      <c r="K53" s="277">
        <f>IF(ISNA(VLOOKUP($A53,Other_Data!A43:E107,2,FALSE)),"0",VLOOKUP($A53,Other_Data!A43:E107,2,FALSE))</f>
        <v>544</v>
      </c>
      <c r="L53" s="33">
        <f>IF(ISNA(VLOOKUP($A53,Other_Data!A43:E107,3,FALSE)),"0",VLOOKUP($A53,Other_Data!A43:E107,3,FALSE))</f>
        <v>410</v>
      </c>
      <c r="M53" s="32">
        <f t="shared" si="3"/>
        <v>0.7536764705882353</v>
      </c>
      <c r="N53" s="33">
        <f>IF(ISNA(VLOOKUP($A53,Burial_Data!$A$2:$C$65,2,FALSE)),"0",VLOOKUP($A53,Burial_Data!$A$2:$C$65,2,FALSE))</f>
        <v>0</v>
      </c>
      <c r="O53" s="370">
        <f>IF(ISNA(VLOOKUP($A53,Accrued_Data!$A$2:$D$66,3,FALSE)),"0",VLOOKUP($A53,Accrued_Data!$A$2:$D$66,3,FALSE))</f>
        <v>1</v>
      </c>
      <c r="P53" s="324">
        <v>838</v>
      </c>
      <c r="Q53" s="305"/>
    </row>
    <row r="54" spans="1:17" ht="12.75">
      <c r="A54" t="s">
        <v>442</v>
      </c>
      <c r="B54" s="316">
        <f>IF(ISNA(VLOOKUP(A54,Entitlement_Data!A$3:C$64,2,FALSE)),"0",VLOOKUP(A54,Entitlement_Data!A$3:C$64,2,FALSE))</f>
        <v>5125</v>
      </c>
      <c r="C54" s="316">
        <f>IF(ISNA(VLOOKUP(A54,Entitlement_Data!A$3:D$64,3,FALSE)),"0",VLOOKUP(A54,Entitlement_Data!A$3:D$64,3,FALSE))</f>
        <v>2850</v>
      </c>
      <c r="D54" s="25">
        <f t="shared" si="0"/>
        <v>0.5560975609756098</v>
      </c>
      <c r="E54" s="369">
        <f>IF(ISNA(VLOOKUP(A54,'Award Adjustment_Data'!A$2:F$68,3,FALSE)),"0",VLOOKUP(A54,'Award Adjustment_Data'!A$2:F$68,3,FALSE))</f>
        <v>1355</v>
      </c>
      <c r="F54" s="369">
        <f>IF(ISNA(VLOOKUP(A54,'Award Adjustment_Data'!A$2:G$68,4,FALSE)),"0",VLOOKUP(A54,'Award Adjustment_Data'!A$2:G$68,4,FALSE))</f>
        <v>433</v>
      </c>
      <c r="G54" s="25">
        <f t="shared" si="1"/>
        <v>0.3195571955719557</v>
      </c>
      <c r="H54" s="1">
        <f>IF(ISNA(VLOOKUP(A54,Program_Review_Data!A44:E108,2,FALSE)),"0",VLOOKUP(A54,Program_Review_Data!A44:E108,2,FALSE))</f>
        <v>90</v>
      </c>
      <c r="I54" s="1">
        <f>IF(ISNA(VLOOKUP($A54,Program_Review_Data!A44:F108,3,FALSE)),"0",VLOOKUP($A54,Program_Review_Data!A44:F108,3,FALSE))</f>
        <v>38</v>
      </c>
      <c r="J54" s="25">
        <f t="shared" si="2"/>
        <v>0.4222222222222222</v>
      </c>
      <c r="K54" s="275">
        <f>IF(ISNA(VLOOKUP($A54,Other_Data!A44:E108,2,FALSE)),"0",VLOOKUP($A54,Other_Data!A44:E108,2,FALSE))</f>
        <v>521</v>
      </c>
      <c r="L54" s="1">
        <f>IF(ISNA(VLOOKUP($A54,Other_Data!A44:E108,3,FALSE)),"0",VLOOKUP($A54,Other_Data!A44:E108,3,FALSE))</f>
        <v>343</v>
      </c>
      <c r="M54" s="25">
        <f t="shared" si="3"/>
        <v>0.6583493282149712</v>
      </c>
      <c r="N54" s="1">
        <f>IF(ISNA(VLOOKUP($A54,Burial_Data!$A$2:$C$65,2,FALSE)),"0",VLOOKUP($A54,Burial_Data!$A$2:$C$65,2,FALSE))</f>
        <v>1</v>
      </c>
      <c r="O54" s="369">
        <f>IF(ISNA(VLOOKUP($A54,Accrued_Data!$A$2:$D$66,3,FALSE)),"0",VLOOKUP($A54,Accrued_Data!$A$2:$D$66,3,FALSE))</f>
        <v>1</v>
      </c>
      <c r="P54" s="317">
        <v>1943</v>
      </c>
      <c r="Q54" s="275"/>
    </row>
    <row r="55" spans="1:17" ht="12.75">
      <c r="A55" t="s">
        <v>444</v>
      </c>
      <c r="B55" s="316">
        <f>IF(ISNA(VLOOKUP(A55,Entitlement_Data!A$3:C$64,2,FALSE)),"0",VLOOKUP(A55,Entitlement_Data!A$3:C$64,2,FALSE))</f>
        <v>1940</v>
      </c>
      <c r="C55" s="316">
        <f>IF(ISNA(VLOOKUP(A55,Entitlement_Data!A$3:D$64,3,FALSE)),"0",VLOOKUP(A55,Entitlement_Data!A$3:D$64,3,FALSE))</f>
        <v>962</v>
      </c>
      <c r="D55" s="25">
        <f t="shared" si="0"/>
        <v>0.49587628865979383</v>
      </c>
      <c r="E55" s="369">
        <f>IF(ISNA(VLOOKUP(A55,'Award Adjustment_Data'!A$2:F$68,3,FALSE)),"0",VLOOKUP(A55,'Award Adjustment_Data'!A$2:F$68,3,FALSE))</f>
        <v>1633</v>
      </c>
      <c r="F55" s="369">
        <f>IF(ISNA(VLOOKUP(A55,'Award Adjustment_Data'!A$2:G$68,4,FALSE)),"0",VLOOKUP(A55,'Award Adjustment_Data'!A$2:G$68,4,FALSE))</f>
        <v>895</v>
      </c>
      <c r="G55" s="25">
        <f t="shared" si="1"/>
        <v>0.5480710349050827</v>
      </c>
      <c r="H55" s="1">
        <f>IF(ISNA(VLOOKUP(A55,Program_Review_Data!A45:E109,2,FALSE)),"0",VLOOKUP(A55,Program_Review_Data!A45:E109,2,FALSE))</f>
        <v>629</v>
      </c>
      <c r="I55" s="1">
        <f>IF(ISNA(VLOOKUP($A55,Program_Review_Data!A45:F109,3,FALSE)),"0",VLOOKUP($A55,Program_Review_Data!A45:F109,3,FALSE))</f>
        <v>461</v>
      </c>
      <c r="J55" s="25">
        <f t="shared" si="2"/>
        <v>0.7329093799682035</v>
      </c>
      <c r="K55" s="275">
        <f>IF(ISNA(VLOOKUP($A55,Other_Data!A45:E109,2,FALSE)),"0",VLOOKUP($A55,Other_Data!A45:E109,2,FALSE))</f>
        <v>313</v>
      </c>
      <c r="L55" s="1">
        <f>IF(ISNA(VLOOKUP($A55,Other_Data!A45:E109,3,FALSE)),"0",VLOOKUP($A55,Other_Data!A45:E109,3,FALSE))</f>
        <v>241</v>
      </c>
      <c r="M55" s="25">
        <f t="shared" si="3"/>
        <v>0.7699680511182109</v>
      </c>
      <c r="N55" s="1">
        <f>IF(ISNA(VLOOKUP($A55,Burial_Data!$A$2:$C$65,2,FALSE)),"0",VLOOKUP($A55,Burial_Data!$A$2:$C$65,2,FALSE))</f>
        <v>0</v>
      </c>
      <c r="O55" s="369" t="str">
        <f>IF(ISNA(VLOOKUP($A55,Accrued_Data!$A$2:$D$66,3,FALSE)),"0",VLOOKUP($A55,Accrued_Data!$A$2:$D$66,3,FALSE))</f>
        <v>0</v>
      </c>
      <c r="P55" s="317">
        <v>162</v>
      </c>
      <c r="Q55" s="275"/>
    </row>
    <row r="56" spans="1:17" ht="12.75">
      <c r="A56" t="s">
        <v>446</v>
      </c>
      <c r="B56" s="316">
        <f>IF(ISNA(VLOOKUP(A56,Entitlement_Data!A$3:C$64,2,FALSE)),"0",VLOOKUP(A56,Entitlement_Data!A$3:C$64,2,FALSE))</f>
        <v>2446</v>
      </c>
      <c r="C56" s="316">
        <f>IF(ISNA(VLOOKUP(A56,Entitlement_Data!A$3:D$64,3,FALSE)),"0",VLOOKUP(A56,Entitlement_Data!A$3:D$64,3,FALSE))</f>
        <v>1101</v>
      </c>
      <c r="D56" s="25">
        <f t="shared" si="0"/>
        <v>0.4501226492232216</v>
      </c>
      <c r="E56" s="369">
        <f>IF(ISNA(VLOOKUP(A56,'Award Adjustment_Data'!A$2:F$68,3,FALSE)),"0",VLOOKUP(A56,'Award Adjustment_Data'!A$2:F$68,3,FALSE))</f>
        <v>789</v>
      </c>
      <c r="F56" s="369">
        <f>IF(ISNA(VLOOKUP(A56,'Award Adjustment_Data'!A$2:G$68,4,FALSE)),"0",VLOOKUP(A56,'Award Adjustment_Data'!A$2:G$68,4,FALSE))</f>
        <v>201</v>
      </c>
      <c r="G56" s="25">
        <f t="shared" si="1"/>
        <v>0.25475285171102663</v>
      </c>
      <c r="H56" s="1">
        <f>IF(ISNA(VLOOKUP(A56,Program_Review_Data!A46:E110,2,FALSE)),"0",VLOOKUP(A56,Program_Review_Data!A46:E110,2,FALSE))</f>
        <v>147</v>
      </c>
      <c r="I56" s="1">
        <f>IF(ISNA(VLOOKUP($A56,Program_Review_Data!A46:F110,3,FALSE)),"0",VLOOKUP($A56,Program_Review_Data!A46:F110,3,FALSE))</f>
        <v>82</v>
      </c>
      <c r="J56" s="25">
        <f t="shared" si="2"/>
        <v>0.5578231292517006</v>
      </c>
      <c r="K56" s="275">
        <f>IF(ISNA(VLOOKUP($A56,Other_Data!A46:E110,2,FALSE)),"0",VLOOKUP($A56,Other_Data!A46:E110,2,FALSE))</f>
        <v>346</v>
      </c>
      <c r="L56" s="1">
        <f>IF(ISNA(VLOOKUP($A56,Other_Data!A46:E110,3,FALSE)),"0",VLOOKUP($A56,Other_Data!A46:E110,3,FALSE))</f>
        <v>205</v>
      </c>
      <c r="M56" s="25">
        <f t="shared" si="3"/>
        <v>0.5924855491329479</v>
      </c>
      <c r="N56" s="1">
        <f>IF(ISNA(VLOOKUP($A56,Burial_Data!$A$2:$C$65,2,FALSE)),"0",VLOOKUP($A56,Burial_Data!$A$2:$C$65,2,FALSE))</f>
        <v>0</v>
      </c>
      <c r="O56" s="369" t="str">
        <f>IF(ISNA(VLOOKUP($A56,Accrued_Data!$A$2:$D$66,3,FALSE)),"0",VLOOKUP($A56,Accrued_Data!$A$2:$D$66,3,FALSE))</f>
        <v>0</v>
      </c>
      <c r="P56" s="317">
        <v>906</v>
      </c>
      <c r="Q56" s="275"/>
    </row>
    <row r="57" spans="1:17" ht="13.5">
      <c r="A57" s="342" t="s">
        <v>452</v>
      </c>
      <c r="B57" s="316">
        <f>Ent_Formulas!D2</f>
        <v>11760</v>
      </c>
      <c r="C57" s="316">
        <f>Ent_Formulas!D3</f>
        <v>6603</v>
      </c>
      <c r="D57" s="276">
        <f>C57/B57</f>
        <v>0.5614795918367347</v>
      </c>
      <c r="E57" s="369">
        <f>Award_Formulas!D2</f>
        <v>3514</v>
      </c>
      <c r="F57" s="369">
        <f>Award_Formulas!D3</f>
        <v>1239</v>
      </c>
      <c r="G57" s="276">
        <f>F57/E57</f>
        <v>0.35258964143426297</v>
      </c>
      <c r="H57" s="1">
        <f>IF(ISNA(VLOOKUP(A57,Program_Review_Data!A47:E111,2,FALSE)),"0",VLOOKUP(A57,Program_Review_Data!A47:E111,2,FALSE))</f>
        <v>746</v>
      </c>
      <c r="I57" s="1">
        <f>IF(ISNA(VLOOKUP($A57,Program_Review_Data!A47:F111,3,FALSE)),"0",VLOOKUP($A57,Program_Review_Data!A47:F111,3,FALSE))</f>
        <v>182</v>
      </c>
      <c r="J57" s="276">
        <f>I57/H57</f>
        <v>0.24396782841823056</v>
      </c>
      <c r="K57" s="275">
        <f>IF(ISNA(VLOOKUP($A57,Other_Data!A47:E111,2,FALSE)),"0",VLOOKUP($A57,Other_Data!A47:E111,2,FALSE))</f>
        <v>1133</v>
      </c>
      <c r="L57" s="1">
        <f>IF(ISNA(VLOOKUP($A57,Other_Data!A47:E111,3,FALSE)),"0",VLOOKUP($A57,Other_Data!A47:E111,3,FALSE))</f>
        <v>638</v>
      </c>
      <c r="M57" s="276">
        <f>L57/K57</f>
        <v>0.5631067961165048</v>
      </c>
      <c r="N57" s="1">
        <f>IF(ISNA(VLOOKUP($A57,Burial_Data!$A$2:$C$65,2,FALSE)),"0",VLOOKUP($A57,Burial_Data!$A$2:$C$65,2,FALSE))</f>
        <v>3</v>
      </c>
      <c r="O57" s="369">
        <f>IF(ISNA(VLOOKUP($A57,Accrued_Data!$A$2:$D$66,3,FALSE)),"0",VLOOKUP($A57,Accrued_Data!$A$2:$D$66,3,FALSE))</f>
        <v>2</v>
      </c>
      <c r="P57" s="327">
        <v>4175</v>
      </c>
      <c r="Q57" s="275"/>
    </row>
    <row r="58" spans="1:17" ht="13.5">
      <c r="A58" s="342" t="s">
        <v>448</v>
      </c>
      <c r="B58" s="316">
        <f>IF(ISNA(VLOOKUP(A58,Entitlement_Data!A$3:C$64,2,FALSE)),"0",VLOOKUP(A58,Entitlement_Data!A$3:C$64,2,FALSE))</f>
        <v>1026</v>
      </c>
      <c r="C58" s="316">
        <f>IF(ISNA(VLOOKUP(A58,Entitlement_Data!A$3:D$64,3,FALSE)),"0",VLOOKUP(A58,Entitlement_Data!A$3:D$64,3,FALSE))</f>
        <v>414</v>
      </c>
      <c r="D58" s="276">
        <f>C58/B58</f>
        <v>0.40350877192982454</v>
      </c>
      <c r="E58" s="369">
        <f>IF(ISNA(VLOOKUP(A58,'Award Adjustment_Data'!A$2:F$68,3,FALSE)),"0",VLOOKUP(A58,'Award Adjustment_Data'!A$2:F$68,3,FALSE))</f>
        <v>577</v>
      </c>
      <c r="F58" s="369">
        <f>IF(ISNA(VLOOKUP(A58,'Award Adjustment_Data'!A$2:G$68,4,FALSE)),"0",VLOOKUP(A58,'Award Adjustment_Data'!A$2:G$68,4,FALSE))</f>
        <v>341</v>
      </c>
      <c r="G58" s="276">
        <f>F58/E58</f>
        <v>0.5909878682842288</v>
      </c>
      <c r="H58" s="1">
        <f>IF(ISNA(VLOOKUP(A58,Program_Review_Data!A48:E112,2,FALSE)),"0",VLOOKUP(A58,Program_Review_Data!A48:E112,2,FALSE))</f>
        <v>19</v>
      </c>
      <c r="I58" s="1">
        <f>IF(ISNA(VLOOKUP($A58,Program_Review_Data!A48:F112,3,FALSE)),"0",VLOOKUP($A58,Program_Review_Data!A48:F112,3,FALSE))</f>
        <v>10</v>
      </c>
      <c r="J58" s="276">
        <f>I58/H58</f>
        <v>0.5263157894736842</v>
      </c>
      <c r="K58" s="275">
        <f>IF(ISNA(VLOOKUP($A58,Other_Data!A48:E112,2,FALSE)),"0",VLOOKUP($A58,Other_Data!A48:E112,2,FALSE))</f>
        <v>287</v>
      </c>
      <c r="L58" s="1">
        <f>IF(ISNA(VLOOKUP($A58,Other_Data!A48:E112,3,FALSE)),"0",VLOOKUP($A58,Other_Data!A48:E112,3,FALSE))</f>
        <v>154</v>
      </c>
      <c r="M58" s="276">
        <f>L58/K58</f>
        <v>0.5365853658536586</v>
      </c>
      <c r="N58" s="1">
        <f>IF(ISNA(VLOOKUP($A58,Burial_Data!$A$2:$C$65,2,FALSE)),"0",VLOOKUP($A58,Burial_Data!$A$2:$C$65,2,FALSE))</f>
        <v>4</v>
      </c>
      <c r="O58" s="369">
        <f>IF(ISNA(VLOOKUP($A58,Accrued_Data!$A$2:$D$66,3,FALSE)),"0",VLOOKUP($A58,Accrued_Data!$A$2:$D$66,3,FALSE))</f>
        <v>4</v>
      </c>
      <c r="P58" s="327">
        <v>357</v>
      </c>
      <c r="Q58" s="275"/>
    </row>
    <row r="59" spans="1:17" ht="12.75">
      <c r="A59" t="s">
        <v>456</v>
      </c>
      <c r="B59" s="316">
        <f>IF(ISNA(VLOOKUP(A59,Entitlement_Data!A$3:C$64,2,FALSE)),"0",VLOOKUP(A59,Entitlement_Data!A$3:C$64,2,FALSE))</f>
        <v>1490</v>
      </c>
      <c r="C59" s="316">
        <f>IF(ISNA(VLOOKUP(A59,Entitlement_Data!A$3:D$64,3,FALSE)),"0",VLOOKUP(A59,Entitlement_Data!A$3:D$64,3,FALSE))</f>
        <v>344</v>
      </c>
      <c r="D59" s="276">
        <f aca="true" t="shared" si="4" ref="D59:D69">C59/B59</f>
        <v>0.23087248322147652</v>
      </c>
      <c r="E59" s="369">
        <f>IF(ISNA(VLOOKUP(A59,'Award Adjustment_Data'!A$2:F$68,3,FALSE)),"0",VLOOKUP(A59,'Award Adjustment_Data'!A$2:F$68,3,FALSE))</f>
        <v>613</v>
      </c>
      <c r="F59" s="369">
        <f>IF(ISNA(VLOOKUP(A59,'Award Adjustment_Data'!A$2:G$68,4,FALSE)),"0",VLOOKUP(A59,'Award Adjustment_Data'!A$2:G$68,4,FALSE))</f>
        <v>147</v>
      </c>
      <c r="G59" s="276">
        <f aca="true" t="shared" si="5" ref="G59:G69">F59/E59</f>
        <v>0.2398042414355628</v>
      </c>
      <c r="H59" s="1">
        <f>IF(ISNA(VLOOKUP(A59,Program_Review_Data!A49:E113,2,FALSE)),"0",VLOOKUP(A59,Program_Review_Data!A49:E113,2,FALSE))</f>
        <v>153</v>
      </c>
      <c r="I59" s="1">
        <f>IF(ISNA(VLOOKUP($A59,Program_Review_Data!A49:F113,3,FALSE)),"0",VLOOKUP($A59,Program_Review_Data!A49:F113,3,FALSE))</f>
        <v>44</v>
      </c>
      <c r="J59" s="276">
        <f aca="true" t="shared" si="6" ref="J59:J69">I59/H59</f>
        <v>0.2875816993464052</v>
      </c>
      <c r="K59" s="275">
        <f>IF(ISNA(VLOOKUP($A59,Other_Data!A49:E113,2,FALSE)),"0",VLOOKUP($A59,Other_Data!A49:E113,2,FALSE))</f>
        <v>285</v>
      </c>
      <c r="L59" s="1">
        <f>IF(ISNA(VLOOKUP($A59,Other_Data!A49:E113,3,FALSE)),"0",VLOOKUP($A59,Other_Data!A49:E113,3,FALSE))</f>
        <v>109</v>
      </c>
      <c r="M59" s="276">
        <f aca="true" t="shared" si="7" ref="M59:M69">L59/K59</f>
        <v>0.3824561403508772</v>
      </c>
      <c r="N59" s="1">
        <f>IF(ISNA(VLOOKUP($A59,Burial_Data!$A$2:$C$65,2,FALSE)),"0",VLOOKUP($A59,Burial_Data!$A$2:$C$65,2,FALSE))</f>
        <v>0</v>
      </c>
      <c r="O59" s="369" t="str">
        <f>IF(ISNA(VLOOKUP($A59,Accrued_Data!$A$2:$D$66,3,FALSE)),"0",VLOOKUP($A59,Accrued_Data!$A$2:$D$66,3,FALSE))</f>
        <v>0</v>
      </c>
      <c r="P59" s="327">
        <v>410</v>
      </c>
      <c r="Q59" s="275"/>
    </row>
    <row r="60" spans="1:17" ht="12.75">
      <c r="A60" t="s">
        <v>458</v>
      </c>
      <c r="B60" s="316">
        <f>IF(ISNA(VLOOKUP(A60,Entitlement_Data!A$3:C$64,2,FALSE)),"0",VLOOKUP(A60,Entitlement_Data!A$3:C$64,2,FALSE))</f>
        <v>5970</v>
      </c>
      <c r="C60" s="316">
        <f>IF(ISNA(VLOOKUP(A60,Entitlement_Data!A$3:D$64,3,FALSE)),"0",VLOOKUP(A60,Entitlement_Data!A$3:D$64,3,FALSE))</f>
        <v>4438</v>
      </c>
      <c r="D60" s="276">
        <f t="shared" si="4"/>
        <v>0.7433835845896147</v>
      </c>
      <c r="E60" s="369">
        <f>IF(ISNA(VLOOKUP(A60,'Award Adjustment_Data'!A$2:F$68,3,FALSE)),"0",VLOOKUP(A60,'Award Adjustment_Data'!A$2:F$68,3,FALSE))</f>
        <v>619</v>
      </c>
      <c r="F60" s="369">
        <f>IF(ISNA(VLOOKUP(A60,'Award Adjustment_Data'!A$2:G$68,4,FALSE)),"0",VLOOKUP(A60,'Award Adjustment_Data'!A$2:G$68,4,FALSE))</f>
        <v>185</v>
      </c>
      <c r="G60" s="276">
        <f t="shared" si="5"/>
        <v>0.2988691437802908</v>
      </c>
      <c r="H60" s="1">
        <f>IF(ISNA(VLOOKUP(A60,Program_Review_Data!A50:E114,2,FALSE)),"0",VLOOKUP(A60,Program_Review_Data!A50:E114,2,FALSE))</f>
        <v>57</v>
      </c>
      <c r="I60" s="1">
        <f>IF(ISNA(VLOOKUP($A60,Program_Review_Data!A50:F114,3,FALSE)),"0",VLOOKUP($A60,Program_Review_Data!A50:F114,3,FALSE))</f>
        <v>24</v>
      </c>
      <c r="J60" s="276">
        <f t="shared" si="6"/>
        <v>0.42105263157894735</v>
      </c>
      <c r="K60" s="275">
        <f>IF(ISNA(VLOOKUP($A60,Other_Data!A50:E114,2,FALSE)),"0",VLOOKUP($A60,Other_Data!A50:E114,2,FALSE))</f>
        <v>839</v>
      </c>
      <c r="L60" s="1">
        <f>IF(ISNA(VLOOKUP($A60,Other_Data!A50:E114,3,FALSE)),"0",VLOOKUP($A60,Other_Data!A50:E114,3,FALSE))</f>
        <v>732</v>
      </c>
      <c r="M60" s="276">
        <f t="shared" si="7"/>
        <v>0.8724672228843862</v>
      </c>
      <c r="N60" s="1">
        <f>IF(ISNA(VLOOKUP($A60,Burial_Data!$A$2:$C$65,2,FALSE)),"0",VLOOKUP($A60,Burial_Data!$A$2:$C$65,2,FALSE))</f>
        <v>1</v>
      </c>
      <c r="O60" s="369">
        <f>IF(ISNA(VLOOKUP($A60,Accrued_Data!$A$2:$D$66,3,FALSE)),"0",VLOOKUP($A60,Accrued_Data!$A$2:$D$66,3,FALSE))</f>
        <v>1</v>
      </c>
      <c r="P60" s="327">
        <v>771</v>
      </c>
      <c r="Q60" s="275"/>
    </row>
    <row r="61" spans="1:17" ht="12.75">
      <c r="A61" t="s">
        <v>465</v>
      </c>
      <c r="B61" s="316">
        <f>IF(ISNA(VLOOKUP(A61,Entitlement_Data!A$3:C$64,2,FALSE)),"0",VLOOKUP(A61,Entitlement_Data!A$3:C$64,2,FALSE))</f>
        <v>25152</v>
      </c>
      <c r="C61" s="316">
        <f>IF(ISNA(VLOOKUP(A61,Entitlement_Data!A$3:D$64,3,FALSE)),"0",VLOOKUP(A61,Entitlement_Data!A$3:D$64,3,FALSE))</f>
        <v>19860</v>
      </c>
      <c r="D61" s="276">
        <f t="shared" si="4"/>
        <v>0.7895992366412213</v>
      </c>
      <c r="E61" s="369">
        <f>IF(ISNA(VLOOKUP(A61,'Award Adjustment_Data'!A$2:F$68,3,FALSE)),"0",VLOOKUP(A61,'Award Adjustment_Data'!A$2:F$68,3,FALSE))</f>
        <v>4697</v>
      </c>
      <c r="F61" s="369">
        <f>IF(ISNA(VLOOKUP(A61,'Award Adjustment_Data'!A$2:G$68,4,FALSE)),"0",VLOOKUP(A61,'Award Adjustment_Data'!A$2:G$68,4,FALSE))</f>
        <v>2385</v>
      </c>
      <c r="G61" s="276">
        <f t="shared" si="5"/>
        <v>0.5077709176069832</v>
      </c>
      <c r="H61" s="1">
        <f>IF(ISNA(VLOOKUP(A61,Program_Review_Data!A51:E115,2,FALSE)),"0",VLOOKUP(A61,Program_Review_Data!A51:E115,2,FALSE))</f>
        <v>1648</v>
      </c>
      <c r="I61" s="1">
        <f>IF(ISNA(VLOOKUP($A61,Program_Review_Data!A51:F115,3,FALSE)),"0",VLOOKUP($A61,Program_Review_Data!A51:F115,3,FALSE))</f>
        <v>1443</v>
      </c>
      <c r="J61" s="276">
        <f t="shared" si="6"/>
        <v>0.8756067961165048</v>
      </c>
      <c r="K61" s="275">
        <f>IF(ISNA(VLOOKUP($A61,Other_Data!A51:E115,2,FALSE)),"0",VLOOKUP($A61,Other_Data!A51:E115,2,FALSE))</f>
        <v>2378</v>
      </c>
      <c r="L61" s="1">
        <f>IF(ISNA(VLOOKUP($A61,Other_Data!A51:E115,3,FALSE)),"0",VLOOKUP($A61,Other_Data!A51:E115,3,FALSE))</f>
        <v>1773</v>
      </c>
      <c r="M61" s="276">
        <f t="shared" si="7"/>
        <v>0.7455845248107653</v>
      </c>
      <c r="N61" s="1">
        <f>IF(ISNA(VLOOKUP($A61,Burial_Data!$A$2:$C$65,2,FALSE)),"0",VLOOKUP($A61,Burial_Data!$A$2:$C$65,2,FALSE))</f>
        <v>0</v>
      </c>
      <c r="O61" s="369">
        <f>IF(ISNA(VLOOKUP($A61,Accrued_Data!$A$2:$D$66,3,FALSE)),"0",VLOOKUP($A61,Accrued_Data!$A$2:$D$66,3,FALSE))</f>
        <v>4</v>
      </c>
      <c r="P61" s="327">
        <v>6694</v>
      </c>
      <c r="Q61" s="275"/>
    </row>
    <row r="62" spans="1:17" ht="12.75">
      <c r="A62" t="s">
        <v>468</v>
      </c>
      <c r="B62" s="316">
        <f>IF(ISNA(VLOOKUP(A62,Entitlement_Data!A$3:C$64,2,FALSE)),"0",VLOOKUP(A62,Entitlement_Data!A$3:C$64,2,FALSE))</f>
        <v>3619</v>
      </c>
      <c r="C62" s="316">
        <f>IF(ISNA(VLOOKUP(A62,Entitlement_Data!A$3:D$64,3,FALSE)),"0",VLOOKUP(A62,Entitlement_Data!A$3:D$64,3,FALSE))</f>
        <v>2186</v>
      </c>
      <c r="D62" s="276">
        <f t="shared" si="4"/>
        <v>0.6040342636087317</v>
      </c>
      <c r="E62" s="369">
        <f>IF(ISNA(VLOOKUP(A62,'Award Adjustment_Data'!A$2:F$68,3,FALSE)),"0",VLOOKUP(A62,'Award Adjustment_Data'!A$2:F$68,3,FALSE))</f>
        <v>1163</v>
      </c>
      <c r="F62" s="369">
        <f>IF(ISNA(VLOOKUP(A62,'Award Adjustment_Data'!A$2:G$68,4,FALSE)),"0",VLOOKUP(A62,'Award Adjustment_Data'!A$2:G$68,4,FALSE))</f>
        <v>398</v>
      </c>
      <c r="G62" s="276">
        <f t="shared" si="5"/>
        <v>0.3422184006878762</v>
      </c>
      <c r="H62" s="1">
        <f>IF(ISNA(VLOOKUP(A62,Program_Review_Data!A52:E116,2,FALSE)),"0",VLOOKUP(A62,Program_Review_Data!A52:E116,2,FALSE))</f>
        <v>139</v>
      </c>
      <c r="I62" s="1">
        <f>IF(ISNA(VLOOKUP($A62,Program_Review_Data!A52:F116,3,FALSE)),"0",VLOOKUP($A62,Program_Review_Data!A52:F116,3,FALSE))</f>
        <v>112</v>
      </c>
      <c r="J62" s="276">
        <f t="shared" si="6"/>
        <v>0.8057553956834532</v>
      </c>
      <c r="K62" s="275">
        <f>IF(ISNA(VLOOKUP($A62,Other_Data!A52:E116,2,FALSE)),"0",VLOOKUP($A62,Other_Data!A52:E116,2,FALSE))</f>
        <v>1363</v>
      </c>
      <c r="L62" s="1">
        <f>IF(ISNA(VLOOKUP($A62,Other_Data!A52:E116,3,FALSE)),"0",VLOOKUP($A62,Other_Data!A52:E116,3,FALSE))</f>
        <v>626</v>
      </c>
      <c r="M62" s="276">
        <f t="shared" si="7"/>
        <v>0.45928099779897286</v>
      </c>
      <c r="N62" s="1">
        <f>IF(ISNA(VLOOKUP($A62,Burial_Data!$A$2:$C$65,2,FALSE)),"0",VLOOKUP($A62,Burial_Data!$A$2:$C$65,2,FALSE))</f>
        <v>318</v>
      </c>
      <c r="O62" s="369">
        <f>IF(ISNA(VLOOKUP($A62,Accrued_Data!$A$2:$D$66,3,FALSE)),"0",VLOOKUP($A62,Accrued_Data!$A$2:$D$66,3,FALSE))</f>
        <v>61</v>
      </c>
      <c r="P62" s="327">
        <v>2238</v>
      </c>
      <c r="Q62" s="275"/>
    </row>
    <row r="63" spans="1:17" ht="12.75">
      <c r="A63" t="s">
        <v>475</v>
      </c>
      <c r="B63" s="316">
        <f>IF(ISNA(VLOOKUP(A63,Entitlement_Data!A$3:C$64,2,FALSE)),"0",VLOOKUP(A63,Entitlement_Data!A$3:C$64,2,FALSE))</f>
        <v>34272</v>
      </c>
      <c r="C63" s="316">
        <f>IF(ISNA(VLOOKUP(A63,Entitlement_Data!A$3:D$64,3,FALSE)),"0",VLOOKUP(A63,Entitlement_Data!A$3:D$64,3,FALSE))</f>
        <v>27550</v>
      </c>
      <c r="D63" s="276">
        <f t="shared" si="4"/>
        <v>0.8038632119514473</v>
      </c>
      <c r="E63" s="369">
        <f>IF(ISNA(VLOOKUP(A63,'Award Adjustment_Data'!A$2:F$68,3,FALSE)),"0",VLOOKUP(A63,'Award Adjustment_Data'!A$2:F$68,3,FALSE))</f>
        <v>7990</v>
      </c>
      <c r="F63" s="369">
        <f>IF(ISNA(VLOOKUP(A63,'Award Adjustment_Data'!A$2:G$68,4,FALSE)),"0",VLOOKUP(A63,'Award Adjustment_Data'!A$2:G$68,4,FALSE))</f>
        <v>4825</v>
      </c>
      <c r="G63" s="276">
        <f t="shared" si="5"/>
        <v>0.6038798498122653</v>
      </c>
      <c r="H63" s="1">
        <f>IF(ISNA(VLOOKUP(A63,Program_Review_Data!A53:E117,2,FALSE)),"0",VLOOKUP(A63,Program_Review_Data!A53:E117,2,FALSE))</f>
        <v>897</v>
      </c>
      <c r="I63" s="1">
        <f>IF(ISNA(VLOOKUP($A63,Program_Review_Data!A53:F117,3,FALSE)),"0",VLOOKUP($A63,Program_Review_Data!A53:F117,3,FALSE))</f>
        <v>760</v>
      </c>
      <c r="J63" s="276">
        <f t="shared" si="6"/>
        <v>0.8472686733556298</v>
      </c>
      <c r="K63" s="275">
        <f>IF(ISNA(VLOOKUP($A63,Other_Data!A53:E117,2,FALSE)),"0",VLOOKUP($A63,Other_Data!A53:E117,2,FALSE))</f>
        <v>4387</v>
      </c>
      <c r="L63" s="1">
        <f>IF(ISNA(VLOOKUP($A63,Other_Data!A53:E117,3,FALSE)),"0",VLOOKUP($A63,Other_Data!A53:E117,3,FALSE))</f>
        <v>3804</v>
      </c>
      <c r="M63" s="276">
        <f t="shared" si="7"/>
        <v>0.8671073626624116</v>
      </c>
      <c r="N63" s="1">
        <f>IF(ISNA(VLOOKUP($A63,Burial_Data!$A$2:$C$65,2,FALSE)),"0",VLOOKUP($A63,Burial_Data!$A$2:$C$65,2,FALSE))</f>
        <v>8</v>
      </c>
      <c r="O63" s="369">
        <f>IF(ISNA(VLOOKUP($A63,Accrued_Data!$A$2:$D$66,3,FALSE)),"0",VLOOKUP($A63,Accrued_Data!$A$2:$D$66,3,FALSE))</f>
        <v>6</v>
      </c>
      <c r="P63" s="327">
        <v>7536</v>
      </c>
      <c r="Q63" s="275"/>
    </row>
    <row r="64" spans="1:17" ht="12.75">
      <c r="A64" t="s">
        <v>477</v>
      </c>
      <c r="B64" s="316">
        <f>IF(ISNA(VLOOKUP(A64,Entitlement_Data!A$3:C$64,2,FALSE)),"0",VLOOKUP(A64,Entitlement_Data!A$3:C$64,2,FALSE))</f>
        <v>20996</v>
      </c>
      <c r="C64" s="316">
        <f>IF(ISNA(VLOOKUP(A64,Entitlement_Data!A$3:D$64,3,FALSE)),"0",VLOOKUP(A64,Entitlement_Data!A$3:D$64,3,FALSE))</f>
        <v>15597</v>
      </c>
      <c r="D64" s="276">
        <f t="shared" si="4"/>
        <v>0.7428557820537245</v>
      </c>
      <c r="E64" s="369">
        <f>IF(ISNA(VLOOKUP(A64,'Award Adjustment_Data'!A$2:F$68,3,FALSE)),"0",VLOOKUP(A64,'Award Adjustment_Data'!A$2:F$68,3,FALSE))</f>
        <v>3138</v>
      </c>
      <c r="F64" s="369">
        <f>IF(ISNA(VLOOKUP(A64,'Award Adjustment_Data'!A$2:G$68,4,FALSE)),"0",VLOOKUP(A64,'Award Adjustment_Data'!A$2:G$68,4,FALSE))</f>
        <v>781</v>
      </c>
      <c r="G64" s="276">
        <f t="shared" si="5"/>
        <v>0.24888463989802423</v>
      </c>
      <c r="H64" s="1">
        <f>IF(ISNA(VLOOKUP(A64,Program_Review_Data!A54:E118,2,FALSE)),"0",VLOOKUP(A64,Program_Review_Data!A54:E118,2,FALSE))</f>
        <v>867</v>
      </c>
      <c r="I64" s="1">
        <f>IF(ISNA(VLOOKUP($A64,Program_Review_Data!A54:F118,3,FALSE)),"0",VLOOKUP($A64,Program_Review_Data!A54:F118,3,FALSE))</f>
        <v>574</v>
      </c>
      <c r="J64" s="276">
        <f t="shared" si="6"/>
        <v>0.6620530565167243</v>
      </c>
      <c r="K64" s="275">
        <f>IF(ISNA(VLOOKUP($A64,Other_Data!A54:E118,2,FALSE)),"0",VLOOKUP($A64,Other_Data!A54:E118,2,FALSE))</f>
        <v>1840</v>
      </c>
      <c r="L64" s="1">
        <f>IF(ISNA(VLOOKUP($A64,Other_Data!A54:E118,3,FALSE)),"0",VLOOKUP($A64,Other_Data!A54:E118,3,FALSE))</f>
        <v>1250</v>
      </c>
      <c r="M64" s="276">
        <f t="shared" si="7"/>
        <v>0.6793478260869565</v>
      </c>
      <c r="N64" s="1">
        <f>IF(ISNA(VLOOKUP($A64,Burial_Data!$A$2:$C$65,2,FALSE)),"0",VLOOKUP($A64,Burial_Data!$A$2:$C$65,2,FALSE))</f>
        <v>0</v>
      </c>
      <c r="O64" s="369">
        <f>IF(ISNA(VLOOKUP($A64,Accrued_Data!$A$2:$D$66,3,FALSE)),"0",VLOOKUP($A64,Accrued_Data!$A$2:$D$66,3,FALSE))</f>
        <v>1</v>
      </c>
      <c r="P64" s="327">
        <v>5302</v>
      </c>
      <c r="Q64" s="275"/>
    </row>
    <row r="65" spans="1:17" ht="12.75">
      <c r="A65" t="s">
        <v>479</v>
      </c>
      <c r="B65" s="316">
        <f>IF(ISNA(VLOOKUP(A65,Entitlement_Data!A$3:C$64,2,FALSE)),"0",VLOOKUP(A65,Entitlement_Data!A$3:C$64,2,FALSE))</f>
        <v>12563</v>
      </c>
      <c r="C65" s="316">
        <f>IF(ISNA(VLOOKUP(A65,Entitlement_Data!A$3:D$64,3,FALSE)),"0",VLOOKUP(A65,Entitlement_Data!A$3:D$64,3,FALSE))</f>
        <v>8257</v>
      </c>
      <c r="D65" s="276">
        <f t="shared" si="4"/>
        <v>0.6572474727374035</v>
      </c>
      <c r="E65" s="369">
        <f>IF(ISNA(VLOOKUP(A65,'Award Adjustment_Data'!A$2:F$68,3,FALSE)),"0",VLOOKUP(A65,'Award Adjustment_Data'!A$2:F$68,3,FALSE))</f>
        <v>4165</v>
      </c>
      <c r="F65" s="369">
        <f>IF(ISNA(VLOOKUP(A65,'Award Adjustment_Data'!A$2:G$68,4,FALSE)),"0",VLOOKUP(A65,'Award Adjustment_Data'!A$2:G$68,4,FALSE))</f>
        <v>2189</v>
      </c>
      <c r="G65" s="276">
        <f t="shared" si="5"/>
        <v>0.5255702280912365</v>
      </c>
      <c r="H65" s="1">
        <f>IF(ISNA(VLOOKUP(A65,Program_Review_Data!A55:E119,2,FALSE)),"0",VLOOKUP(A65,Program_Review_Data!A55:E119,2,FALSE))</f>
        <v>1089</v>
      </c>
      <c r="I65" s="1">
        <f>IF(ISNA(VLOOKUP($A65,Program_Review_Data!A55:F119,3,FALSE)),"0",VLOOKUP($A65,Program_Review_Data!A55:F119,3,FALSE))</f>
        <v>670</v>
      </c>
      <c r="J65" s="276">
        <f t="shared" si="6"/>
        <v>0.6152433425160698</v>
      </c>
      <c r="K65" s="275">
        <f>IF(ISNA(VLOOKUP($A65,Other_Data!A55:E119,2,FALSE)),"0",VLOOKUP($A65,Other_Data!A55:E119,2,FALSE))</f>
        <v>1054</v>
      </c>
      <c r="L65" s="1">
        <f>IF(ISNA(VLOOKUP($A65,Other_Data!A55:E119,3,FALSE)),"0",VLOOKUP($A65,Other_Data!A55:E119,3,FALSE))</f>
        <v>613</v>
      </c>
      <c r="M65" s="276">
        <f t="shared" si="7"/>
        <v>0.5815939278937381</v>
      </c>
      <c r="N65" s="1">
        <f>IF(ISNA(VLOOKUP($A65,Burial_Data!$A$2:$C$65,2,FALSE)),"0",VLOOKUP($A65,Burial_Data!$A$2:$C$65,2,FALSE))</f>
        <v>2</v>
      </c>
      <c r="O65" s="369">
        <f>IF(ISNA(VLOOKUP($A65,Accrued_Data!$A$2:$D$66,3,FALSE)),"0",VLOOKUP($A65,Accrued_Data!$A$2:$D$66,3,FALSE))</f>
        <v>11</v>
      </c>
      <c r="P65" s="327">
        <v>5245</v>
      </c>
      <c r="Q65" s="275"/>
    </row>
    <row r="66" spans="1:17" ht="12.75">
      <c r="A66" t="s">
        <v>481</v>
      </c>
      <c r="B66" s="316">
        <f>IF(ISNA(VLOOKUP(A66,Entitlement_Data!A$3:C$64,2,FALSE)),"0",VLOOKUP(A66,Entitlement_Data!A$3:C$64,2,FALSE))</f>
        <v>8273</v>
      </c>
      <c r="C66" s="316">
        <f>IF(ISNA(VLOOKUP(A66,Entitlement_Data!A$3:D$64,3,FALSE)),"0",VLOOKUP(A66,Entitlement_Data!A$3:D$64,3,FALSE))</f>
        <v>6088</v>
      </c>
      <c r="D66" s="276">
        <f t="shared" si="4"/>
        <v>0.7358878278738064</v>
      </c>
      <c r="E66" s="369">
        <f>IF(ISNA(VLOOKUP(A66,'Award Adjustment_Data'!A$2:F$68,3,FALSE)),"0",VLOOKUP(A66,'Award Adjustment_Data'!A$2:F$68,3,FALSE))</f>
        <v>1835</v>
      </c>
      <c r="F66" s="369">
        <f>IF(ISNA(VLOOKUP(A66,'Award Adjustment_Data'!A$2:G$68,4,FALSE)),"0",VLOOKUP(A66,'Award Adjustment_Data'!A$2:G$68,4,FALSE))</f>
        <v>895</v>
      </c>
      <c r="G66" s="276">
        <f t="shared" si="5"/>
        <v>0.4877384196185286</v>
      </c>
      <c r="H66" s="1">
        <f>IF(ISNA(VLOOKUP(A66,Program_Review_Data!A56:E120,2,FALSE)),"0",VLOOKUP(A66,Program_Review_Data!A56:E120,2,FALSE))</f>
        <v>249</v>
      </c>
      <c r="I66" s="1">
        <f>IF(ISNA(VLOOKUP($A66,Program_Review_Data!A56:F120,3,FALSE)),"0",VLOOKUP($A66,Program_Review_Data!A56:F120,3,FALSE))</f>
        <v>184</v>
      </c>
      <c r="J66" s="276">
        <f t="shared" si="6"/>
        <v>0.7389558232931727</v>
      </c>
      <c r="K66" s="275">
        <f>IF(ISNA(VLOOKUP($A66,Other_Data!A56:E120,2,FALSE)),"0",VLOOKUP($A66,Other_Data!A56:E120,2,FALSE))</f>
        <v>824</v>
      </c>
      <c r="L66" s="1">
        <f>IF(ISNA(VLOOKUP($A66,Other_Data!A56:E120,3,FALSE)),"0",VLOOKUP($A66,Other_Data!A56:E120,3,FALSE))</f>
        <v>613</v>
      </c>
      <c r="M66" s="276">
        <f t="shared" si="7"/>
        <v>0.7439320388349514</v>
      </c>
      <c r="N66" s="1">
        <f>IF(ISNA(VLOOKUP($A66,Burial_Data!$A$2:$C$65,2,FALSE)),"0",VLOOKUP($A66,Burial_Data!$A$2:$C$65,2,FALSE))</f>
        <v>0</v>
      </c>
      <c r="O66" s="369">
        <f>IF(ISNA(VLOOKUP($A66,Accrued_Data!$A$2:$D$66,3,FALSE)),"0",VLOOKUP($A66,Accrued_Data!$A$2:$D$66,3,FALSE))</f>
        <v>1</v>
      </c>
      <c r="P66" s="327">
        <v>1100</v>
      </c>
      <c r="Q66" s="275"/>
    </row>
    <row r="67" spans="1:17" ht="12.75">
      <c r="A67" t="s">
        <v>483</v>
      </c>
      <c r="B67" s="316">
        <f>IF(ISNA(VLOOKUP(A67,Entitlement_Data!A$3:C$64,2,FALSE)),"0",VLOOKUP(A67,Entitlement_Data!A$3:C$64,2,FALSE))</f>
        <v>16467</v>
      </c>
      <c r="C67" s="316">
        <f>IF(ISNA(VLOOKUP(A67,Entitlement_Data!A$3:D$64,3,FALSE)),"0",VLOOKUP(A67,Entitlement_Data!A$3:D$64,3,FALSE))</f>
        <v>9947</v>
      </c>
      <c r="D67" s="276">
        <f t="shared" si="4"/>
        <v>0.604056598044574</v>
      </c>
      <c r="E67" s="369">
        <f>IF(ISNA(VLOOKUP(A67,'Award Adjustment_Data'!A$2:F$68,3,FALSE)),"0",VLOOKUP(A67,'Award Adjustment_Data'!A$2:F$68,3,FALSE))</f>
        <v>4618</v>
      </c>
      <c r="F67" s="369">
        <f>IF(ISNA(VLOOKUP(A67,'Award Adjustment_Data'!A$2:G$68,4,FALSE)),"0",VLOOKUP(A67,'Award Adjustment_Data'!A$2:G$68,4,FALSE))</f>
        <v>2753</v>
      </c>
      <c r="G67" s="276">
        <f t="shared" si="5"/>
        <v>0.5961455175400606</v>
      </c>
      <c r="H67" s="1">
        <f>IF(ISNA(VLOOKUP(A67,Program_Review_Data!A57:E121,2,FALSE)),"0",VLOOKUP(A67,Program_Review_Data!A57:E121,2,FALSE))</f>
        <v>1375</v>
      </c>
      <c r="I67" s="1">
        <f>IF(ISNA(VLOOKUP($A67,Program_Review_Data!A57:F121,3,FALSE)),"0",VLOOKUP($A67,Program_Review_Data!A57:F121,3,FALSE))</f>
        <v>1296</v>
      </c>
      <c r="J67" s="276">
        <f t="shared" si="6"/>
        <v>0.9425454545454546</v>
      </c>
      <c r="K67" s="275">
        <f>IF(ISNA(VLOOKUP($A67,Other_Data!A57:E121,2,FALSE)),"0",VLOOKUP($A67,Other_Data!A57:E121,2,FALSE))</f>
        <v>1687</v>
      </c>
      <c r="L67" s="1">
        <f>IF(ISNA(VLOOKUP($A67,Other_Data!A57:E121,3,FALSE)),"0",VLOOKUP($A67,Other_Data!A57:E121,3,FALSE))</f>
        <v>1307</v>
      </c>
      <c r="M67" s="276">
        <f t="shared" si="7"/>
        <v>0.7747480735032602</v>
      </c>
      <c r="N67" s="1">
        <f>IF(ISNA(VLOOKUP($A67,Burial_Data!$A$2:$C$65,2,FALSE)),"0",VLOOKUP($A67,Burial_Data!$A$2:$C$65,2,FALSE))</f>
        <v>0</v>
      </c>
      <c r="O67" s="369">
        <f>IF(ISNA(VLOOKUP($A67,Accrued_Data!$A$2:$D$66,3,FALSE)),"0",VLOOKUP($A67,Accrued_Data!$A$2:$D$66,3,FALSE))</f>
        <v>1</v>
      </c>
      <c r="P67" s="327">
        <v>1834</v>
      </c>
      <c r="Q67" s="275"/>
    </row>
    <row r="68" spans="1:17" ht="12.75">
      <c r="A68" t="s">
        <v>484</v>
      </c>
      <c r="B68" s="316">
        <f>IF(ISNA(VLOOKUP(A68,Entitlement_Data!A$3:C$64,2,FALSE)),"0",VLOOKUP(A68,Entitlement_Data!A$3:C$64,2,FALSE))</f>
        <v>29665</v>
      </c>
      <c r="C68" s="316">
        <f>IF(ISNA(VLOOKUP(A68,Entitlement_Data!A$3:D$64,3,FALSE)),"0",VLOOKUP(A68,Entitlement_Data!A$3:D$64,3,FALSE))</f>
        <v>19259</v>
      </c>
      <c r="D68" s="276">
        <f t="shared" si="4"/>
        <v>0.649216248103826</v>
      </c>
      <c r="E68" s="369">
        <f>IF(ISNA(VLOOKUP(A68,'Award Adjustment_Data'!A$2:F$68,3,FALSE)),"0",VLOOKUP(A68,'Award Adjustment_Data'!A$2:F$68,3,FALSE))</f>
        <v>3726</v>
      </c>
      <c r="F68" s="369">
        <f>IF(ISNA(VLOOKUP(A68,'Award Adjustment_Data'!A$2:G$68,4,FALSE)),"0",VLOOKUP(A68,'Award Adjustment_Data'!A$2:G$68,4,FALSE))</f>
        <v>758</v>
      </c>
      <c r="G68" s="276">
        <f t="shared" si="5"/>
        <v>0.20343531937734835</v>
      </c>
      <c r="H68" s="1">
        <f>IF(ISNA(VLOOKUP(A68,Program_Review_Data!A58:E122,2,FALSE)),"0",VLOOKUP(A68,Program_Review_Data!A58:E122,2,FALSE))</f>
        <v>916</v>
      </c>
      <c r="I68" s="1">
        <f>IF(ISNA(VLOOKUP($A68,Program_Review_Data!A58:F122,3,FALSE)),"0",VLOOKUP($A68,Program_Review_Data!A58:F122,3,FALSE))</f>
        <v>466</v>
      </c>
      <c r="J68" s="276">
        <f t="shared" si="6"/>
        <v>0.5087336244541485</v>
      </c>
      <c r="K68" s="275">
        <f>IF(ISNA(VLOOKUP($A68,Other_Data!A58:E122,2,FALSE)),"0",VLOOKUP($A68,Other_Data!A58:E122,2,FALSE))</f>
        <v>1820</v>
      </c>
      <c r="L68" s="1">
        <f>IF(ISNA(VLOOKUP($A68,Other_Data!A58:E122,3,FALSE)),"0",VLOOKUP($A68,Other_Data!A58:E122,3,FALSE))</f>
        <v>1054</v>
      </c>
      <c r="M68" s="276">
        <f t="shared" si="7"/>
        <v>0.5791208791208792</v>
      </c>
      <c r="N68" s="1">
        <f>IF(ISNA(VLOOKUP($A68,Burial_Data!$A$2:$C$65,2,FALSE)),"0",VLOOKUP($A68,Burial_Data!$A$2:$C$65,2,FALSE))</f>
        <v>1</v>
      </c>
      <c r="O68" s="369">
        <f>IF(ISNA(VLOOKUP($A68,Accrued_Data!$A$2:$D$66,3,FALSE)),"0",VLOOKUP($A68,Accrued_Data!$A$2:$D$66,3,FALSE))</f>
        <v>3</v>
      </c>
      <c r="P68" s="327">
        <v>3831</v>
      </c>
      <c r="Q68" s="275"/>
    </row>
    <row r="69" spans="1:17" ht="12.75">
      <c r="A69" s="343" t="s">
        <v>486</v>
      </c>
      <c r="B69" s="316">
        <f>IF(ISNA(VLOOKUP(A69,Entitlement_Data!A$3:C$64,2,FALSE)),"0",VLOOKUP(A69,Entitlement_Data!A$3:C$64,2,FALSE))</f>
        <v>28447</v>
      </c>
      <c r="C69" s="316">
        <f>IF(ISNA(VLOOKUP(A69,Entitlement_Data!A$3:D$64,3,FALSE)),"0",VLOOKUP(A69,Entitlement_Data!A$3:D$64,3,FALSE))</f>
        <v>22850</v>
      </c>
      <c r="D69" s="278">
        <f t="shared" si="4"/>
        <v>0.803248145674412</v>
      </c>
      <c r="E69" s="370">
        <f>IF(ISNA(VLOOKUP(A69,'Award Adjustment_Data'!A$2:F$68,3,FALSE)),"0",VLOOKUP(A69,'Award Adjustment_Data'!A$2:F$68,3,FALSE))</f>
        <v>8879</v>
      </c>
      <c r="F69" s="370">
        <f>IF(ISNA(VLOOKUP(A69,'Award Adjustment_Data'!A$2:G$68,4,FALSE)),"0",VLOOKUP(A69,'Award Adjustment_Data'!A$2:G$68,4,FALSE))</f>
        <v>5270</v>
      </c>
      <c r="G69" s="278">
        <f t="shared" si="5"/>
        <v>0.5935353080301836</v>
      </c>
      <c r="H69" s="1">
        <f>IF(ISNA(VLOOKUP(A69,Program_Review_Data!A59:E123,2,FALSE)),"0",VLOOKUP(A69,Program_Review_Data!A59:E123,2,FALSE))</f>
        <v>944</v>
      </c>
      <c r="I69" s="1">
        <f>IF(ISNA(VLOOKUP($A69,Program_Review_Data!A59:F123,3,FALSE)),"0",VLOOKUP($A69,Program_Review_Data!A59:F123,3,FALSE))</f>
        <v>687</v>
      </c>
      <c r="J69" s="278">
        <f t="shared" si="6"/>
        <v>0.7277542372881356</v>
      </c>
      <c r="K69" s="275">
        <f>IF(ISNA(VLOOKUP($A69,Other_Data!A59:E123,2,FALSE)),"0",VLOOKUP($A69,Other_Data!A59:E123,2,FALSE))</f>
        <v>2999</v>
      </c>
      <c r="L69" s="1">
        <f>IF(ISNA(VLOOKUP($A69,Other_Data!A59:E123,3,FALSE)),"0",VLOOKUP($A69,Other_Data!A59:E123,3,FALSE))</f>
        <v>2197</v>
      </c>
      <c r="M69" s="278">
        <f t="shared" si="7"/>
        <v>0.7325775258419474</v>
      </c>
      <c r="N69" s="33">
        <f>IF(ISNA(VLOOKUP($A69,Burial_Data!$A$2:$C$65,2,FALSE)),"0",VLOOKUP($A69,Burial_Data!$A$2:$C$65,2,FALSE))</f>
        <v>418</v>
      </c>
      <c r="O69" s="370">
        <f>IF(ISNA(VLOOKUP($A69,Accrued_Data!$A$2:$D$66,3,FALSE)),"0",VLOOKUP($A69,Accrued_Data!$A$2:$D$66,3,FALSE))</f>
        <v>857</v>
      </c>
      <c r="P69" s="327">
        <v>6101</v>
      </c>
      <c r="Q69" s="305"/>
    </row>
    <row r="70" spans="1:17" ht="13.5">
      <c r="A70" s="341" t="s">
        <v>271</v>
      </c>
      <c r="B70" s="345">
        <f>Ent_Formulas!B2</f>
        <v>1</v>
      </c>
      <c r="C70" s="345">
        <f>Ent_Formulas!G2</f>
        <v>1</v>
      </c>
      <c r="D70" s="351">
        <f>IF(B70=0,"-",C70/B70)</f>
        <v>1</v>
      </c>
      <c r="E70" s="33">
        <f>Award_Formulas!B2</f>
        <v>31</v>
      </c>
      <c r="F70" s="33">
        <f>Award_Formulas!G2+1</f>
        <v>5</v>
      </c>
      <c r="G70" s="32">
        <f t="shared" si="1"/>
        <v>0.16129032258064516</v>
      </c>
      <c r="H70" s="345">
        <f>Program_Review_Formulas!B2</f>
        <v>14</v>
      </c>
      <c r="I70" s="345">
        <f>Program_Review_Formulas!C2</f>
        <v>2</v>
      </c>
      <c r="J70" s="315">
        <f>IF(I70=0,"-",I70/H70)</f>
        <v>0.14285714285714285</v>
      </c>
      <c r="K70" s="345">
        <f>Other_Data_Formulas!B2</f>
        <v>130</v>
      </c>
      <c r="L70" s="345">
        <f>Other_Data_Formulas!C2</f>
        <v>96</v>
      </c>
      <c r="M70" s="32">
        <f t="shared" si="3"/>
        <v>0.7384615384615385</v>
      </c>
      <c r="N70" s="33">
        <f>Burial_Formulas!B2</f>
        <v>1</v>
      </c>
      <c r="O70" s="33">
        <f>Accrued_Formulas!B2</f>
        <v>2</v>
      </c>
      <c r="P70" s="328">
        <v>19049</v>
      </c>
      <c r="Q70" s="305"/>
    </row>
    <row r="71" ht="12.75">
      <c r="A71" s="338"/>
    </row>
    <row r="72" spans="2:16" s="16" customFormat="1" ht="24.75" customHeight="1">
      <c r="B72" s="438" t="s">
        <v>242</v>
      </c>
      <c r="C72" s="438"/>
      <c r="D72" s="438"/>
      <c r="E72" s="438"/>
      <c r="F72" s="438"/>
      <c r="G72" s="438"/>
      <c r="H72" s="438"/>
      <c r="I72" s="438"/>
      <c r="J72" s="438"/>
      <c r="K72" s="438"/>
      <c r="L72" s="438"/>
      <c r="M72" s="438"/>
      <c r="N72" s="438"/>
      <c r="O72" s="438"/>
      <c r="P72" s="438"/>
    </row>
    <row r="73" spans="1:16" s="17" customFormat="1" ht="15">
      <c r="A73" s="4"/>
      <c r="B73" s="428" t="s">
        <v>174</v>
      </c>
      <c r="C73" s="429"/>
      <c r="D73" s="430"/>
      <c r="E73" s="428" t="s">
        <v>175</v>
      </c>
      <c r="F73" s="429"/>
      <c r="G73" s="430"/>
      <c r="H73" s="428" t="s">
        <v>176</v>
      </c>
      <c r="I73" s="429"/>
      <c r="J73" s="430"/>
      <c r="K73" s="428" t="s">
        <v>177</v>
      </c>
      <c r="L73" s="429"/>
      <c r="M73" s="430"/>
      <c r="N73" s="13" t="s">
        <v>178</v>
      </c>
      <c r="O73" s="11" t="s">
        <v>179</v>
      </c>
      <c r="P73" s="13" t="s">
        <v>180</v>
      </c>
    </row>
    <row r="74" spans="1:16" s="21" customFormat="1" ht="60" customHeight="1">
      <c r="A74" s="6"/>
      <c r="B74" s="18" t="s">
        <v>181</v>
      </c>
      <c r="C74" s="19" t="s">
        <v>34</v>
      </c>
      <c r="D74" s="20" t="s">
        <v>182</v>
      </c>
      <c r="E74" s="18" t="s">
        <v>183</v>
      </c>
      <c r="F74" s="19" t="s">
        <v>34</v>
      </c>
      <c r="G74" s="20" t="s">
        <v>35</v>
      </c>
      <c r="H74" s="18" t="s">
        <v>184</v>
      </c>
      <c r="I74" s="19" t="s">
        <v>34</v>
      </c>
      <c r="J74" s="20" t="s">
        <v>35</v>
      </c>
      <c r="K74" s="18" t="s">
        <v>183</v>
      </c>
      <c r="L74" s="19" t="s">
        <v>408</v>
      </c>
      <c r="M74" s="20" t="s">
        <v>35</v>
      </c>
      <c r="N74" s="18" t="s">
        <v>181</v>
      </c>
      <c r="O74" s="19" t="s">
        <v>181</v>
      </c>
      <c r="P74" s="20" t="s">
        <v>184</v>
      </c>
    </row>
    <row r="75" spans="2:16" s="22" customFormat="1" ht="33" customHeight="1">
      <c r="B75" s="431" t="s">
        <v>243</v>
      </c>
      <c r="C75" s="432"/>
      <c r="D75" s="433"/>
      <c r="E75" s="431" t="s">
        <v>414</v>
      </c>
      <c r="F75" s="432"/>
      <c r="G75" s="433"/>
      <c r="H75" s="434" t="s">
        <v>323</v>
      </c>
      <c r="I75" s="432"/>
      <c r="J75" s="433"/>
      <c r="K75" s="431" t="s">
        <v>387</v>
      </c>
      <c r="L75" s="432"/>
      <c r="M75" s="433"/>
      <c r="N75" s="23">
        <v>167</v>
      </c>
      <c r="O75" s="23" t="s">
        <v>30</v>
      </c>
      <c r="P75" s="24" t="s">
        <v>39</v>
      </c>
    </row>
    <row r="76" spans="1:16" ht="13.5">
      <c r="A76" s="14" t="s">
        <v>264</v>
      </c>
      <c r="B76" s="27">
        <f>SUM(Entitlement_Data!F3:F66)</f>
        <v>75056</v>
      </c>
      <c r="C76" s="27">
        <f>SUM(Entitlement_Data!G3:G66)</f>
        <v>36445</v>
      </c>
      <c r="D76" s="29">
        <f>C76/B76</f>
        <v>0.48557077382221275</v>
      </c>
      <c r="E76" s="225">
        <f>SUM('Award Adjustment_Data'!E3:E66)-Transformation!E35</f>
        <v>142833</v>
      </c>
      <c r="F76" s="225">
        <f>SUM('Award Adjustment_Data'!F3:F66)-Transformation!F35</f>
        <v>41172</v>
      </c>
      <c r="G76" s="29">
        <f>F76/E76</f>
        <v>0.2882527147087858</v>
      </c>
      <c r="H76" s="27">
        <f>SUM(Program_Review_Data!D3:D65)</f>
        <v>15667</v>
      </c>
      <c r="I76" s="27">
        <f>SUM(Program_Review_Data!E3:E65)</f>
        <v>15385</v>
      </c>
      <c r="J76" s="29">
        <f>I76/H76</f>
        <v>0.9820003829705751</v>
      </c>
      <c r="K76" s="27">
        <f>SUM(Other_Data!D3:D66)</f>
        <v>10053</v>
      </c>
      <c r="L76" s="27">
        <f>SUM(Other_Data!E3:E66)</f>
        <v>4953</v>
      </c>
      <c r="M76" s="29">
        <f>L76/K76</f>
        <v>0.492688749626977</v>
      </c>
      <c r="N76" s="376">
        <f>Transformation!E97-N11</f>
        <v>24036</v>
      </c>
      <c r="O76" s="31">
        <f>SUM(O77:O79)</f>
        <v>8603</v>
      </c>
      <c r="P76" s="225">
        <f>SUM(P77:P79)</f>
        <v>2608</v>
      </c>
    </row>
    <row r="77" spans="1:16" ht="12.75">
      <c r="A77" t="s">
        <v>476</v>
      </c>
      <c r="B77" s="28">
        <f>IF(ISNA(VLOOKUP(A77,Entitlement_Data!A$3:G$64,6,FALSE)),"0",VLOOKUP(A77,Entitlement_Data!A$3:G$64,6,FALSE))</f>
        <v>33686</v>
      </c>
      <c r="C77" s="28">
        <f>IF(ISNA(VLOOKUP(A77,Entitlement_Data!A$3:G$64,7,FALSE)),"0",VLOOKUP(A77,Entitlement_Data!A$3:G$64,7,FALSE))</f>
        <v>19042</v>
      </c>
      <c r="D77" s="29">
        <f>C77/B77</f>
        <v>0.5652793445348215</v>
      </c>
      <c r="E77" s="369">
        <f>IF(ISNA(VLOOKUP(A77,'Award Adjustment_Data'!A$2:F$68,5,FALSE)),"0",VLOOKUP(A77,'Award Adjustment_Data'!A$2:F$68,5,FALSE))</f>
        <v>65302</v>
      </c>
      <c r="F77" s="369">
        <f>IF(ISNA(VLOOKUP(A77,'Award Adjustment_Data'!A$2:G$68,6,FALSE)),"0",VLOOKUP(A77,'Award Adjustment_Data'!A$2:G$68,6,FALSE))</f>
        <v>22645</v>
      </c>
      <c r="G77" s="29">
        <f>F77/E77</f>
        <v>0.34677345257419373</v>
      </c>
      <c r="H77" s="27">
        <f>IF(ISNA(VLOOKUP(A77,Program_Review_Data!$A$2:$E$68,4,FALSE)),"0",VLOOKUP(A77,Program_Review_Data!$A$2:$E$68,4,FALSE))</f>
        <v>6244</v>
      </c>
      <c r="I77" s="27">
        <f>IF(ISNA(VLOOKUP(A77,Program_Review_Data!$A$2:$E$68,5,FALSE)),"0",VLOOKUP(A77,Program_Review_Data!$A$2:$E$68,5,FALSE))</f>
        <v>6239</v>
      </c>
      <c r="J77" s="29">
        <f>I77/H77</f>
        <v>0.9991992312620115</v>
      </c>
      <c r="K77" s="27">
        <f>IF(ISNA(VLOOKUP($A77,Other_Data!$A$2:$E$66,4,FALSE)),"0",VLOOKUP($A77,Other_Data!$A$2:$E$66,4,FALSE))</f>
        <v>5466</v>
      </c>
      <c r="L77" s="27">
        <f>IF(ISNA(VLOOKUP($A77,Other_Data!$A$2:$E$66,5,FALSE)),"0",VLOOKUP($A77,Other_Data!$A$2:$E$66,5,FALSE))</f>
        <v>2380</v>
      </c>
      <c r="M77" s="29">
        <f>L77/K77</f>
        <v>0.4354189535309184</v>
      </c>
      <c r="N77" s="33">
        <f>IF(ISNA(VLOOKUP($A77,Burial_Data!$A$2:$C$65,3,FALSE)),"0",VLOOKUP($A77,Burial_Data!$A$2:$C$65,3,FALSE))</f>
        <v>7038</v>
      </c>
      <c r="O77" s="369">
        <f>IF(ISNA(VLOOKUP($A77,Accrued_Data!$A$2:$D$66,3,FALSE)),"0",VLOOKUP($A77,Accrued_Data!$A$2:$D$66,3,FALSE))</f>
        <v>3953</v>
      </c>
      <c r="P77" s="225">
        <v>1117</v>
      </c>
    </row>
    <row r="78" spans="1:16" ht="12.75">
      <c r="A78" t="s">
        <v>469</v>
      </c>
      <c r="B78" s="28">
        <f>IF(ISNA(VLOOKUP(A78,Entitlement_Data!A$3:G$64,6,FALSE)),"0",VLOOKUP(A78,Entitlement_Data!A$3:G$64,6,FALSE))</f>
        <v>18932</v>
      </c>
      <c r="C78" s="28">
        <f>IF(ISNA(VLOOKUP(A78,Entitlement_Data!A$3:G$64,7,FALSE)),"0",VLOOKUP(A78,Entitlement_Data!A$3:G$64,7,FALSE))</f>
        <v>6673</v>
      </c>
      <c r="D78" s="29">
        <f>C78/B78</f>
        <v>0.35247200507077964</v>
      </c>
      <c r="E78" s="369">
        <f>IF(ISNA(VLOOKUP(A78,'Award Adjustment_Data'!A$2:F$68,5,FALSE)),"0",VLOOKUP(A78,'Award Adjustment_Data'!A$2:F$68,5,FALSE))</f>
        <v>32387</v>
      </c>
      <c r="F78" s="369">
        <f>IF(ISNA(VLOOKUP(A78,'Award Adjustment_Data'!A$2:G$68,6,FALSE)),"0",VLOOKUP(A78,'Award Adjustment_Data'!A$2:G$68,6,FALSE))</f>
        <v>4215</v>
      </c>
      <c r="G78" s="29">
        <f>F78/E78</f>
        <v>0.13014481118967486</v>
      </c>
      <c r="H78" s="27">
        <f>IF(ISNA(VLOOKUP(A78,Program_Review_Data!$A$2:$E$68,4,FALSE)),"0",VLOOKUP(A78,Program_Review_Data!$A$2:$E$68,4,FALSE))</f>
        <v>3242</v>
      </c>
      <c r="I78" s="27">
        <f>IF(ISNA(VLOOKUP(A78,Program_Review_Data!$A$2:$E$68,5,FALSE)),"0",VLOOKUP(A78,Program_Review_Data!$A$2:$E$68,5,FALSE))</f>
        <v>3226</v>
      </c>
      <c r="J78" s="29">
        <f>I78/H78</f>
        <v>0.9950647748303516</v>
      </c>
      <c r="K78" s="27">
        <f>IF(ISNA(VLOOKUP(A78,Other_Data!$A$2:$E$66,4,FALSE)),"0",VLOOKUP(A78,Other_Data!$A$2:$E$66,4,FALSE))</f>
        <v>517</v>
      </c>
      <c r="L78" s="27">
        <f>IF(ISNA(VLOOKUP($A78,Other_Data!$A$2:$E$66,5,FALSE)),"0",VLOOKUP($A78,Other_Data!$A$2:$E$66,5,FALSE))</f>
        <v>274</v>
      </c>
      <c r="M78" s="29">
        <f>L78/K78</f>
        <v>0.5299806576402321</v>
      </c>
      <c r="N78" s="33">
        <f>IF(ISNA(VLOOKUP($A78,Burial_Data!$A$2:$C$65,3,FALSE)),"0",VLOOKUP($A78,Burial_Data!$A$2:$C$65,3,FALSE))</f>
        <v>1585</v>
      </c>
      <c r="O78" s="369">
        <f>IF(ISNA(VLOOKUP($A78,Accrued_Data!$A$2:$D$66,3,FALSE)),"0",VLOOKUP($A78,Accrued_Data!$A$2:$D$66,3,FALSE))</f>
        <v>1642</v>
      </c>
      <c r="P78" s="225">
        <v>640</v>
      </c>
    </row>
    <row r="79" spans="1:16" ht="12.75">
      <c r="A79" t="s">
        <v>489</v>
      </c>
      <c r="B79" s="28">
        <f>IF(ISNA(VLOOKUP(A79,Entitlement_Data!A$3:G$64,6,FALSE)),"0",VLOOKUP(A79,Entitlement_Data!A$3:G$64,6,FALSE))</f>
        <v>22061</v>
      </c>
      <c r="C79" s="28">
        <f>IF(ISNA(VLOOKUP(A79,Entitlement_Data!A$3:G$64,7,FALSE)),"0",VLOOKUP(A79,Entitlement_Data!A$3:G$64,7,FALSE))</f>
        <v>10590</v>
      </c>
      <c r="D79" s="29">
        <f>C79/B79</f>
        <v>0.4800326367798377</v>
      </c>
      <c r="E79" s="369">
        <f>IF(ISNA(VLOOKUP(A79,'Award Adjustment_Data'!A$2:F$68,5,FALSE)),"0",VLOOKUP(A79,'Award Adjustment_Data'!A$2:F$68,5,FALSE))</f>
        <v>42532</v>
      </c>
      <c r="F79" s="369">
        <f>IF(ISNA(VLOOKUP(A79,'Award Adjustment_Data'!A$2:G$68,6,FALSE)),"0",VLOOKUP(A79,'Award Adjustment_Data'!A$2:G$68,6,FALSE))</f>
        <v>13882</v>
      </c>
      <c r="G79" s="29">
        <f>F79/E79</f>
        <v>0.32638954199191195</v>
      </c>
      <c r="H79" s="27">
        <f>IF(ISNA(VLOOKUP(A79,Program_Review_Data!$A$2:$E$68,4,FALSE)),"0",VLOOKUP(A79,Program_Review_Data!$A$2:$E$68,4,FALSE))</f>
        <v>6028</v>
      </c>
      <c r="I79" s="27">
        <f>IF(ISNA(VLOOKUP(A79,Program_Review_Data!$A$2:$E$68,5,FALSE)),"0",VLOOKUP(A79,Program_Review_Data!$A$2:$E$68,5,FALSE))</f>
        <v>5793</v>
      </c>
      <c r="J79" s="29">
        <f>I79/H79</f>
        <v>0.9610152621101526</v>
      </c>
      <c r="K79" s="27">
        <f>IF(ISNA(VLOOKUP(A79,Other_Data!$A$2:$E$66,4,FALSE)),"0",VLOOKUP(A79,Other_Data!$A$2:$E$66,4,FALSE))</f>
        <v>3752</v>
      </c>
      <c r="L79" s="27">
        <f>IF(ISNA(VLOOKUP($A79,Other_Data!$A$2:$E$66,5,FALSE)),"0",VLOOKUP($A79,Other_Data!$A$2:$E$66,5,FALSE))</f>
        <v>2056</v>
      </c>
      <c r="M79" s="29">
        <f>L79/K79</f>
        <v>0.5479744136460555</v>
      </c>
      <c r="N79" s="33">
        <f>IF(ISNA(VLOOKUP($A79,Burial_Data!$A$2:$C$65,3,FALSE)),"0",VLOOKUP($A79,Burial_Data!$A$2:$C$65,3,FALSE))</f>
        <v>15328</v>
      </c>
      <c r="O79" s="369">
        <f>IF(ISNA(VLOOKUP($A79,Accrued_Data!$A$2:$D$66,3,FALSE)),"0",VLOOKUP($A79,Accrued_Data!$A$2:$D$66,3,FALSE))</f>
        <v>3008</v>
      </c>
      <c r="P79" s="225">
        <v>851</v>
      </c>
    </row>
    <row r="80" spans="1:16" ht="13.5">
      <c r="A80" s="26" t="s">
        <v>508</v>
      </c>
      <c r="B80" s="28">
        <f>B76-B77-B78-B79</f>
        <v>377</v>
      </c>
      <c r="C80" s="28">
        <f>C76-C77-C78-C79</f>
        <v>140</v>
      </c>
      <c r="D80" s="29">
        <f>C80/B80</f>
        <v>0.3713527851458886</v>
      </c>
      <c r="E80" s="28">
        <f>E76-E77-E78-E79</f>
        <v>2612</v>
      </c>
      <c r="F80" s="28">
        <f>F76-F77-F78-F79</f>
        <v>430</v>
      </c>
      <c r="G80" s="29">
        <f>F80/E80</f>
        <v>0.16462480857580397</v>
      </c>
      <c r="H80" s="28">
        <f>H76-H77-H78-H79</f>
        <v>153</v>
      </c>
      <c r="I80" s="28">
        <f>I76-I77-I78-I79</f>
        <v>127</v>
      </c>
      <c r="J80" s="29">
        <f>I80/H80</f>
        <v>0.8300653594771242</v>
      </c>
      <c r="K80" s="28">
        <f>K76-K77-K78-K79</f>
        <v>318</v>
      </c>
      <c r="L80" s="28">
        <f>L76-L77-L78-L79</f>
        <v>243</v>
      </c>
      <c r="M80" s="29">
        <f>L80/K80</f>
        <v>0.7641509433962265</v>
      </c>
      <c r="N80" s="48">
        <f>N76-SUM(N77:N79)</f>
        <v>85</v>
      </c>
      <c r="O80" s="175" t="s">
        <v>337</v>
      </c>
      <c r="P80" s="175" t="s">
        <v>337</v>
      </c>
    </row>
    <row r="81" spans="5:14" ht="12.75">
      <c r="E81" s="1"/>
      <c r="K81" s="1"/>
      <c r="N81" s="30"/>
    </row>
    <row r="83" spans="2:9" ht="24">
      <c r="B83" s="427" t="s">
        <v>350</v>
      </c>
      <c r="C83" s="427"/>
      <c r="D83" s="427"/>
      <c r="E83" s="427"/>
      <c r="F83" s="427"/>
      <c r="G83" s="427"/>
      <c r="H83" s="427"/>
      <c r="I83" s="427"/>
    </row>
    <row r="84" spans="2:9" ht="13.5">
      <c r="B84" s="428" t="s">
        <v>341</v>
      </c>
      <c r="C84" s="429"/>
      <c r="D84" s="429"/>
      <c r="E84" s="429"/>
      <c r="F84" s="428" t="s">
        <v>348</v>
      </c>
      <c r="G84" s="429"/>
      <c r="H84" s="429"/>
      <c r="I84" s="430"/>
    </row>
    <row r="85" spans="2:16" ht="54.75">
      <c r="B85" s="216" t="s">
        <v>346</v>
      </c>
      <c r="C85" s="216" t="s">
        <v>347</v>
      </c>
      <c r="D85" s="216" t="s">
        <v>349</v>
      </c>
      <c r="E85" s="216" t="s">
        <v>352</v>
      </c>
      <c r="F85" s="20" t="s">
        <v>346</v>
      </c>
      <c r="G85" s="216" t="s">
        <v>347</v>
      </c>
      <c r="H85" s="216" t="s">
        <v>349</v>
      </c>
      <c r="I85" s="216" t="s">
        <v>352</v>
      </c>
      <c r="K85" s="262" t="s">
        <v>359</v>
      </c>
      <c r="L85" s="254"/>
      <c r="M85" s="254"/>
      <c r="N85" s="254"/>
      <c r="O85" s="254"/>
      <c r="P85" s="255"/>
    </row>
    <row r="86" spans="1:16" ht="14.25" thickBot="1">
      <c r="A86" s="231" t="s">
        <v>351</v>
      </c>
      <c r="B86" s="248">
        <f>SUM(B87:B90)</f>
        <v>22968</v>
      </c>
      <c r="C86" s="248">
        <f>SUM(C87:C90)</f>
        <v>22502</v>
      </c>
      <c r="D86" s="248">
        <f>B86-C86</f>
        <v>466</v>
      </c>
      <c r="E86" s="249">
        <f>D86/C86</f>
        <v>0.020709270287085593</v>
      </c>
      <c r="F86" s="248">
        <f>SUM(F87:F90)</f>
        <v>153461</v>
      </c>
      <c r="G86" s="248">
        <f>SUM(G87:G90)</f>
        <v>162720</v>
      </c>
      <c r="H86" s="248">
        <f>F86-G86</f>
        <v>-9259</v>
      </c>
      <c r="I86" s="249">
        <f>H86/G86</f>
        <v>-0.05690142576204523</v>
      </c>
      <c r="K86" s="254" t="s">
        <v>360</v>
      </c>
      <c r="L86" s="254"/>
      <c r="M86" s="254"/>
      <c r="N86" s="254"/>
      <c r="O86" s="254"/>
      <c r="P86" s="255"/>
    </row>
    <row r="87" spans="1:16" ht="13.5">
      <c r="A87" s="214" t="s">
        <v>342</v>
      </c>
      <c r="B87" s="319">
        <v>5186</v>
      </c>
      <c r="C87" s="301">
        <v>5392</v>
      </c>
      <c r="D87" s="250">
        <f>B87-C87</f>
        <v>-206</v>
      </c>
      <c r="E87" s="303">
        <f>D87/C87</f>
        <v>-0.03820474777448071</v>
      </c>
      <c r="F87" s="319">
        <v>18044</v>
      </c>
      <c r="G87" s="263">
        <v>20967</v>
      </c>
      <c r="H87" s="250">
        <f>F87-G87</f>
        <v>-2923</v>
      </c>
      <c r="I87" s="251">
        <f>H87/G87</f>
        <v>-0.13940954833786426</v>
      </c>
      <c r="K87" s="254" t="s">
        <v>361</v>
      </c>
      <c r="L87" s="254"/>
      <c r="M87" s="254"/>
      <c r="N87" s="254"/>
      <c r="O87" s="254"/>
      <c r="P87" s="255"/>
    </row>
    <row r="88" spans="1:16" ht="12.75">
      <c r="A88" s="300" t="s">
        <v>343</v>
      </c>
      <c r="B88" s="311">
        <v>3360</v>
      </c>
      <c r="C88" s="302">
        <v>3379</v>
      </c>
      <c r="D88" s="252">
        <f>B88-C88</f>
        <v>-19</v>
      </c>
      <c r="E88" s="304">
        <f>D88/C88</f>
        <v>-0.0056229653743711154</v>
      </c>
      <c r="F88" s="311">
        <v>29725</v>
      </c>
      <c r="G88" s="264">
        <v>29144</v>
      </c>
      <c r="H88" s="252">
        <f>F88-G88</f>
        <v>581</v>
      </c>
      <c r="I88" s="253">
        <f>H88/G88</f>
        <v>0.01993549272577546</v>
      </c>
      <c r="K88" s="254" t="s">
        <v>362</v>
      </c>
      <c r="L88" s="254"/>
      <c r="M88" s="254"/>
      <c r="N88" s="254"/>
      <c r="O88" s="254"/>
      <c r="P88" s="255"/>
    </row>
    <row r="89" spans="1:16" ht="13.5">
      <c r="A89" s="214" t="s">
        <v>344</v>
      </c>
      <c r="B89" s="311">
        <v>3611</v>
      </c>
      <c r="C89" s="302">
        <v>3038</v>
      </c>
      <c r="D89" s="252">
        <f>B89-C89</f>
        <v>573</v>
      </c>
      <c r="E89" s="304">
        <f>D89/C89</f>
        <v>0.18861092824226464</v>
      </c>
      <c r="F89" s="311">
        <v>39780</v>
      </c>
      <c r="G89" s="264">
        <v>38222</v>
      </c>
      <c r="H89" s="252">
        <f>F89-G89</f>
        <v>1558</v>
      </c>
      <c r="I89" s="253">
        <f>H89/G89</f>
        <v>0.04076186489456334</v>
      </c>
      <c r="K89" s="254" t="s">
        <v>368</v>
      </c>
      <c r="L89" s="254"/>
      <c r="M89" s="254"/>
      <c r="N89" s="254"/>
      <c r="O89" s="254"/>
      <c r="P89" s="255"/>
    </row>
    <row r="90" spans="1:15" ht="13.5">
      <c r="A90" s="215" t="s">
        <v>345</v>
      </c>
      <c r="B90" s="311">
        <v>10811</v>
      </c>
      <c r="C90" s="302">
        <v>10693</v>
      </c>
      <c r="D90" s="252">
        <f>B90-C90</f>
        <v>118</v>
      </c>
      <c r="E90" s="304">
        <f>D90/C90</f>
        <v>0.011035256709997195</v>
      </c>
      <c r="F90" s="311">
        <v>65912</v>
      </c>
      <c r="G90" s="264">
        <v>74387</v>
      </c>
      <c r="H90" s="252">
        <f>F90-G90</f>
        <v>-8475</v>
      </c>
      <c r="I90" s="253">
        <f>H90/G90</f>
        <v>-0.11393119765550432</v>
      </c>
      <c r="K90" s="254" t="s">
        <v>369</v>
      </c>
      <c r="L90" s="232"/>
      <c r="M90" s="232"/>
      <c r="N90" s="232"/>
      <c r="O90" s="232"/>
    </row>
    <row r="91" s="232" customFormat="1" ht="12.75">
      <c r="K91" s="254"/>
    </row>
    <row r="92" spans="6:7" s="232" customFormat="1" ht="13.5">
      <c r="F92" s="232" t="s">
        <v>413</v>
      </c>
      <c r="G92" s="287"/>
    </row>
    <row r="93" spans="5:7" s="232" customFormat="1" ht="13.5">
      <c r="E93" s="337" t="s">
        <v>438</v>
      </c>
      <c r="G93" s="287"/>
    </row>
    <row r="94" spans="1:7" s="232" customFormat="1" ht="12.75" customHeight="1">
      <c r="A94" s="435" t="s">
        <v>365</v>
      </c>
      <c r="B94" s="266"/>
      <c r="G94" s="287"/>
    </row>
    <row r="95" spans="1:7" s="232" customFormat="1" ht="13.5">
      <c r="A95" s="435"/>
      <c r="B95" s="266"/>
      <c r="G95" s="287"/>
    </row>
    <row r="96" spans="1:2" s="232" customFormat="1" ht="12.75">
      <c r="A96" s="435"/>
      <c r="B96" s="266" t="s">
        <v>405</v>
      </c>
    </row>
    <row r="97" spans="1:2" s="232" customFormat="1" ht="12.75">
      <c r="A97" s="232" t="s">
        <v>366</v>
      </c>
      <c r="B97" s="267">
        <f>SUM('VOR Summary'!C6:G6,'VOR Summary'!K6,'VOR Summary'!Z6,'VOR Summary'!AA6)</f>
        <v>827512</v>
      </c>
    </row>
    <row r="98" spans="1:2" s="232" customFormat="1" ht="12.75">
      <c r="A98" s="232" t="s">
        <v>367</v>
      </c>
      <c r="B98" s="267">
        <f>SUM('VOR Summary'!AX6:BB6,'VOR Summary'!BF6,'VOR Summary'!BU6:BV6)</f>
        <v>537921</v>
      </c>
    </row>
    <row r="99" spans="1:2" s="232" customFormat="1" ht="12.75">
      <c r="A99" s="232" t="s">
        <v>370</v>
      </c>
      <c r="B99" s="268">
        <f>B98/B97</f>
        <v>0.6500461624725684</v>
      </c>
    </row>
    <row r="100" s="232" customFormat="1" ht="12.75"/>
    <row r="101" s="232" customFormat="1" ht="12.75"/>
    <row r="102" s="232" customFormat="1" ht="12.75"/>
    <row r="103" s="232"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32" customWidth="1"/>
    <col min="2" max="2" width="9.28125" style="232" customWidth="1"/>
    <col min="3" max="3" width="7.57421875" style="232" customWidth="1"/>
    <col min="4" max="4" width="7.7109375" style="232" customWidth="1"/>
    <col min="5" max="5" width="7.28125" style="232" customWidth="1"/>
    <col min="6" max="6" width="8.421875" style="232" customWidth="1"/>
    <col min="7" max="7" width="7.28125" style="232" customWidth="1"/>
    <col min="8" max="8" width="14.00390625" style="232" customWidth="1"/>
    <col min="9" max="29" width="7.28125" style="232" customWidth="1"/>
    <col min="30" max="33" width="7.28125" style="233" customWidth="1"/>
    <col min="34" max="48" width="7.28125" style="232" customWidth="1"/>
    <col min="49" max="49" width="7.00390625" style="232" customWidth="1"/>
    <col min="50" max="50" width="7.57421875" style="232" customWidth="1"/>
    <col min="51" max="51" width="8.8515625" style="232" bestFit="1" customWidth="1"/>
    <col min="52" max="52" width="7.57421875" style="232" customWidth="1"/>
    <col min="53" max="53" width="8.7109375" style="232" customWidth="1"/>
    <col min="54" max="54" width="7.57421875" style="232" customWidth="1"/>
    <col min="55" max="55" width="7.8515625" style="232" bestFit="1" customWidth="1"/>
    <col min="56" max="56" width="7.57421875" style="232" customWidth="1"/>
    <col min="57" max="57" width="7.8515625" style="232" bestFit="1" customWidth="1"/>
    <col min="58" max="59" width="7.57421875" style="232" customWidth="1"/>
    <col min="60" max="60" width="7.00390625" style="232" customWidth="1"/>
    <col min="61" max="61" width="7.7109375" style="232" bestFit="1" customWidth="1"/>
    <col min="62" max="70" width="7.00390625" style="232" customWidth="1"/>
    <col min="71" max="71" width="7.7109375" style="232" bestFit="1" customWidth="1"/>
    <col min="72" max="74" width="7.00390625" style="232" customWidth="1"/>
    <col min="75" max="75" width="7.7109375" style="232" bestFit="1" customWidth="1"/>
    <col min="76" max="77" width="7.00390625" style="232" customWidth="1"/>
    <col min="78" max="78" width="7.8515625" style="232" bestFit="1" customWidth="1"/>
    <col min="79" max="79" width="8.421875" style="232" customWidth="1"/>
    <col min="80" max="81" width="7.00390625" style="232" customWidth="1"/>
    <col min="82" max="82" width="8.00390625" style="232" customWidth="1"/>
    <col min="83" max="88" width="7.00390625" style="232" customWidth="1"/>
    <col min="89" max="89" width="7.8515625" style="232" bestFit="1" customWidth="1"/>
    <col min="90" max="90" width="7.00390625" style="232" customWidth="1"/>
    <col min="91" max="91" width="7.8515625" style="232" bestFit="1" customWidth="1"/>
    <col min="92" max="93" width="7.7109375" style="232" bestFit="1" customWidth="1"/>
    <col min="94" max="16384" width="9.140625" style="232" customWidth="1"/>
  </cols>
  <sheetData>
    <row r="1" spans="1:4" ht="19.5" customHeight="1">
      <c r="A1" s="232" t="s">
        <v>411</v>
      </c>
      <c r="B1" s="269">
        <v>40964</v>
      </c>
      <c r="C1" s="271"/>
      <c r="D1" s="271"/>
    </row>
    <row r="2" spans="1:42" ht="12.75">
      <c r="A2" s="232" t="s">
        <v>12</v>
      </c>
      <c r="B2" s="232" t="s">
        <v>40</v>
      </c>
      <c r="F2" s="254"/>
      <c r="AK2" s="234"/>
      <c r="AP2" s="234">
        <f>AP6-AR6</f>
        <v>38713</v>
      </c>
    </row>
    <row r="3" spans="14:61" ht="12.75">
      <c r="N3" s="294"/>
      <c r="BI3" s="294"/>
    </row>
    <row r="4" spans="2:96" s="256" customFormat="1" ht="21.75" customHeight="1">
      <c r="B4" s="445" t="s">
        <v>41</v>
      </c>
      <c r="C4" s="445"/>
      <c r="D4" s="445"/>
      <c r="E4" s="445"/>
      <c r="F4" s="445"/>
      <c r="G4" s="445"/>
      <c r="H4" s="445"/>
      <c r="I4" s="445"/>
      <c r="J4" s="445"/>
      <c r="K4" s="445" t="s">
        <v>41</v>
      </c>
      <c r="L4" s="445"/>
      <c r="M4" s="445"/>
      <c r="N4" s="445"/>
      <c r="O4" s="445"/>
      <c r="P4" s="445"/>
      <c r="Q4" s="445"/>
      <c r="R4" s="445"/>
      <c r="S4" s="445"/>
      <c r="T4" s="445"/>
      <c r="U4" s="445"/>
      <c r="V4" s="445"/>
      <c r="W4" s="445"/>
      <c r="X4" s="445"/>
      <c r="Y4" s="445" t="s">
        <v>41</v>
      </c>
      <c r="Z4" s="445"/>
      <c r="AA4" s="445"/>
      <c r="AB4" s="445"/>
      <c r="AC4" s="445"/>
      <c r="AD4" s="445"/>
      <c r="AE4" s="445"/>
      <c r="AF4" s="445"/>
      <c r="AG4" s="445"/>
      <c r="AH4" s="445" t="s">
        <v>41</v>
      </c>
      <c r="AI4" s="445"/>
      <c r="AJ4" s="445"/>
      <c r="AK4" s="445"/>
      <c r="AL4" s="445"/>
      <c r="AM4" s="445"/>
      <c r="AN4" s="445"/>
      <c r="AO4" s="445"/>
      <c r="AP4" s="445"/>
      <c r="AQ4" s="445"/>
      <c r="AR4" s="296"/>
      <c r="AS4" s="296"/>
      <c r="AT4" s="296"/>
      <c r="AU4" s="257"/>
      <c r="AV4" s="296"/>
      <c r="AW4" s="444" t="s">
        <v>31</v>
      </c>
      <c r="AX4" s="444"/>
      <c r="AY4" s="444"/>
      <c r="AZ4" s="444"/>
      <c r="BA4" s="444"/>
      <c r="BB4" s="444"/>
      <c r="BC4" s="444"/>
      <c r="BD4" s="444"/>
      <c r="BE4" s="444"/>
      <c r="BF4" s="444"/>
      <c r="BG4" s="444" t="s">
        <v>31</v>
      </c>
      <c r="BH4" s="444"/>
      <c r="BI4" s="444"/>
      <c r="BJ4" s="444"/>
      <c r="BK4" s="444"/>
      <c r="BL4" s="444"/>
      <c r="BM4" s="444"/>
      <c r="BN4" s="444"/>
      <c r="BO4" s="444"/>
      <c r="BP4" s="444"/>
      <c r="BQ4" s="444"/>
      <c r="BR4" s="444"/>
      <c r="BS4" s="444" t="s">
        <v>31</v>
      </c>
      <c r="BT4" s="444"/>
      <c r="BU4" s="444"/>
      <c r="BV4" s="444"/>
      <c r="BW4" s="444"/>
      <c r="BX4" s="444"/>
      <c r="BY4" s="444"/>
      <c r="BZ4" s="444" t="s">
        <v>31</v>
      </c>
      <c r="CA4" s="444"/>
      <c r="CB4" s="444"/>
      <c r="CC4" s="444"/>
      <c r="CD4" s="444"/>
      <c r="CE4" s="444"/>
      <c r="CF4" s="444"/>
      <c r="CG4" s="444"/>
      <c r="CH4" s="444" t="s">
        <v>31</v>
      </c>
      <c r="CI4" s="444"/>
      <c r="CJ4" s="444"/>
      <c r="CK4" s="444"/>
      <c r="CL4" s="444"/>
      <c r="CM4" s="444"/>
      <c r="CN4" s="295"/>
      <c r="CO4" s="295"/>
      <c r="CP4" s="295"/>
      <c r="CQ4" s="295"/>
      <c r="CR4" s="320"/>
    </row>
    <row r="5" spans="2:96" s="258" customFormat="1" ht="30.75" customHeight="1">
      <c r="B5" s="283" t="s">
        <v>42</v>
      </c>
      <c r="C5" s="259" t="s">
        <v>43</v>
      </c>
      <c r="D5" s="259" t="s">
        <v>44</v>
      </c>
      <c r="E5" s="259" t="s">
        <v>45</v>
      </c>
      <c r="F5" s="259" t="s">
        <v>46</v>
      </c>
      <c r="G5" s="259" t="s">
        <v>47</v>
      </c>
      <c r="H5" s="259" t="s">
        <v>48</v>
      </c>
      <c r="I5" s="259" t="s">
        <v>49</v>
      </c>
      <c r="J5" s="259" t="s">
        <v>51</v>
      </c>
      <c r="K5" s="259" t="s">
        <v>52</v>
      </c>
      <c r="L5" s="259" t="s">
        <v>53</v>
      </c>
      <c r="M5" s="259" t="s">
        <v>54</v>
      </c>
      <c r="N5" s="288" t="s">
        <v>390</v>
      </c>
      <c r="O5" s="259" t="s">
        <v>55</v>
      </c>
      <c r="P5" s="259" t="s">
        <v>20</v>
      </c>
      <c r="Q5" s="259" t="s">
        <v>56</v>
      </c>
      <c r="R5" s="259" t="s">
        <v>57</v>
      </c>
      <c r="S5" s="259" t="s">
        <v>58</v>
      </c>
      <c r="T5" s="259" t="s">
        <v>59</v>
      </c>
      <c r="U5" s="259" t="s">
        <v>60</v>
      </c>
      <c r="V5" s="259" t="s">
        <v>61</v>
      </c>
      <c r="W5" s="259" t="s">
        <v>62</v>
      </c>
      <c r="X5" s="259" t="s">
        <v>63</v>
      </c>
      <c r="Y5" s="259" t="s">
        <v>64</v>
      </c>
      <c r="Z5" s="259" t="s">
        <v>14</v>
      </c>
      <c r="AA5" s="259" t="s">
        <v>15</v>
      </c>
      <c r="AB5" s="259" t="s">
        <v>16</v>
      </c>
      <c r="AC5" s="259" t="s">
        <v>50</v>
      </c>
      <c r="AD5" s="260" t="s">
        <v>11</v>
      </c>
      <c r="AE5" s="260" t="s">
        <v>388</v>
      </c>
      <c r="AF5" s="260" t="s">
        <v>17</v>
      </c>
      <c r="AG5" s="260" t="s">
        <v>65</v>
      </c>
      <c r="AH5" s="259" t="s">
        <v>66</v>
      </c>
      <c r="AI5" s="259" t="s">
        <v>18</v>
      </c>
      <c r="AJ5" s="259" t="s">
        <v>19</v>
      </c>
      <c r="AK5" s="259" t="s">
        <v>67</v>
      </c>
      <c r="AL5" s="259" t="s">
        <v>68</v>
      </c>
      <c r="AM5" s="259" t="s">
        <v>69</v>
      </c>
      <c r="AN5" s="259" t="s">
        <v>70</v>
      </c>
      <c r="AO5" s="259" t="s">
        <v>322</v>
      </c>
      <c r="AP5" s="259" t="s">
        <v>27</v>
      </c>
      <c r="AQ5" s="259" t="s">
        <v>28</v>
      </c>
      <c r="AR5" s="259" t="s">
        <v>4</v>
      </c>
      <c r="AS5" s="259" t="s">
        <v>391</v>
      </c>
      <c r="AT5" s="259" t="s">
        <v>392</v>
      </c>
      <c r="AU5" s="261" t="s">
        <v>397</v>
      </c>
      <c r="AV5" s="261" t="s">
        <v>404</v>
      </c>
      <c r="AW5" s="259" t="s">
        <v>42</v>
      </c>
      <c r="AX5" s="259" t="s">
        <v>43</v>
      </c>
      <c r="AY5" s="259" t="s">
        <v>44</v>
      </c>
      <c r="AZ5" s="259" t="s">
        <v>45</v>
      </c>
      <c r="BA5" s="259" t="s">
        <v>46</v>
      </c>
      <c r="BB5" s="259" t="s">
        <v>47</v>
      </c>
      <c r="BC5" s="259" t="s">
        <v>48</v>
      </c>
      <c r="BD5" s="259" t="s">
        <v>49</v>
      </c>
      <c r="BE5" s="259" t="s">
        <v>51</v>
      </c>
      <c r="BF5" s="259" t="s">
        <v>52</v>
      </c>
      <c r="BG5" s="259" t="s">
        <v>53</v>
      </c>
      <c r="BH5" s="259" t="s">
        <v>54</v>
      </c>
      <c r="BI5" s="288" t="s">
        <v>390</v>
      </c>
      <c r="BJ5" s="259" t="s">
        <v>55</v>
      </c>
      <c r="BK5" s="259" t="s">
        <v>20</v>
      </c>
      <c r="BL5" s="259" t="s">
        <v>56</v>
      </c>
      <c r="BM5" s="259" t="s">
        <v>57</v>
      </c>
      <c r="BN5" s="259" t="s">
        <v>58</v>
      </c>
      <c r="BO5" s="259" t="s">
        <v>59</v>
      </c>
      <c r="BP5" s="259" t="s">
        <v>60</v>
      </c>
      <c r="BQ5" s="259" t="s">
        <v>61</v>
      </c>
      <c r="BR5" s="259" t="s">
        <v>62</v>
      </c>
      <c r="BS5" s="259" t="s">
        <v>63</v>
      </c>
      <c r="BT5" s="259" t="s">
        <v>64</v>
      </c>
      <c r="BU5" s="259" t="s">
        <v>14</v>
      </c>
      <c r="BV5" s="259" t="s">
        <v>15</v>
      </c>
      <c r="BW5" s="259" t="s">
        <v>16</v>
      </c>
      <c r="BX5" s="259" t="s">
        <v>50</v>
      </c>
      <c r="BY5" s="259" t="s">
        <v>11</v>
      </c>
      <c r="BZ5" s="259" t="s">
        <v>388</v>
      </c>
      <c r="CA5" s="259" t="s">
        <v>17</v>
      </c>
      <c r="CB5" s="259" t="s">
        <v>65</v>
      </c>
      <c r="CC5" s="259" t="s">
        <v>66</v>
      </c>
      <c r="CD5" s="259" t="s">
        <v>18</v>
      </c>
      <c r="CE5" s="259" t="s">
        <v>19</v>
      </c>
      <c r="CF5" s="259" t="s">
        <v>67</v>
      </c>
      <c r="CG5" s="259" t="s">
        <v>68</v>
      </c>
      <c r="CH5" s="259" t="s">
        <v>69</v>
      </c>
      <c r="CI5" s="259" t="s">
        <v>70</v>
      </c>
      <c r="CJ5" s="259" t="s">
        <v>322</v>
      </c>
      <c r="CK5" s="259" t="s">
        <v>27</v>
      </c>
      <c r="CL5" s="259" t="s">
        <v>28</v>
      </c>
      <c r="CM5" s="259" t="s">
        <v>4</v>
      </c>
      <c r="CN5" s="259" t="s">
        <v>391</v>
      </c>
      <c r="CO5" s="259" t="s">
        <v>392</v>
      </c>
      <c r="CP5" s="259" t="s">
        <v>397</v>
      </c>
      <c r="CQ5" s="259" t="s">
        <v>404</v>
      </c>
      <c r="CR5" s="321"/>
    </row>
    <row r="6" spans="1:96" s="236" customFormat="1" ht="12.75">
      <c r="A6" s="235" t="s">
        <v>71</v>
      </c>
      <c r="B6" s="236">
        <v>398</v>
      </c>
      <c r="C6" s="237">
        <v>70948</v>
      </c>
      <c r="D6" s="237">
        <v>223908</v>
      </c>
      <c r="E6" s="237">
        <v>13681</v>
      </c>
      <c r="F6" s="237">
        <v>476351</v>
      </c>
      <c r="G6" s="237">
        <v>2506</v>
      </c>
      <c r="H6" s="237">
        <v>107354</v>
      </c>
      <c r="I6" s="236">
        <v>17</v>
      </c>
      <c r="J6" s="237">
        <v>69949</v>
      </c>
      <c r="K6" s="237">
        <v>13602</v>
      </c>
      <c r="L6" s="237">
        <v>51697</v>
      </c>
      <c r="M6" s="236">
        <v>1422</v>
      </c>
      <c r="N6" s="289">
        <v>52</v>
      </c>
      <c r="O6" s="236">
        <v>954</v>
      </c>
      <c r="P6" s="236">
        <v>37</v>
      </c>
      <c r="Q6" s="236">
        <v>163</v>
      </c>
      <c r="R6" s="237">
        <v>7297</v>
      </c>
      <c r="S6" s="237">
        <v>27693</v>
      </c>
      <c r="T6" s="236">
        <v>1652</v>
      </c>
      <c r="U6" s="237">
        <v>32656</v>
      </c>
      <c r="V6" s="236">
        <v>2931</v>
      </c>
      <c r="W6" s="237">
        <v>20811</v>
      </c>
      <c r="X6" s="237">
        <v>26188</v>
      </c>
      <c r="Y6" s="236">
        <v>325</v>
      </c>
      <c r="Z6" s="237">
        <v>16384</v>
      </c>
      <c r="AA6" s="237">
        <v>10132</v>
      </c>
      <c r="AB6" s="237">
        <v>48696</v>
      </c>
      <c r="AC6" s="237">
        <v>2643</v>
      </c>
      <c r="AD6" s="237">
        <v>9747</v>
      </c>
      <c r="AE6" s="237">
        <v>48171</v>
      </c>
      <c r="AF6" s="237">
        <v>17849</v>
      </c>
      <c r="AG6" s="237">
        <v>19569</v>
      </c>
      <c r="AH6" s="238">
        <v>15333</v>
      </c>
      <c r="AI6" s="238">
        <v>15681</v>
      </c>
      <c r="AJ6" s="239">
        <v>56</v>
      </c>
      <c r="AK6" s="239">
        <v>327</v>
      </c>
      <c r="AL6" s="239">
        <v>1354</v>
      </c>
      <c r="AM6" s="239">
        <v>1805</v>
      </c>
      <c r="AN6" s="238">
        <v>2756</v>
      </c>
      <c r="AO6" s="239">
        <v>22</v>
      </c>
      <c r="AP6" s="238">
        <v>64189</v>
      </c>
      <c r="AQ6" s="238">
        <v>10033</v>
      </c>
      <c r="AR6" s="238">
        <v>25476</v>
      </c>
      <c r="AS6" s="238">
        <v>928</v>
      </c>
      <c r="AT6" s="238">
        <v>9271</v>
      </c>
      <c r="AU6" s="240">
        <v>20839</v>
      </c>
      <c r="AV6" s="238">
        <v>2226</v>
      </c>
      <c r="AW6" s="236">
        <v>70</v>
      </c>
      <c r="AX6" s="237">
        <v>50875</v>
      </c>
      <c r="AY6" s="272">
        <v>148979</v>
      </c>
      <c r="AZ6" s="272">
        <v>5482</v>
      </c>
      <c r="BA6" s="272">
        <v>317313</v>
      </c>
      <c r="BB6" s="272">
        <v>922</v>
      </c>
      <c r="BC6" s="272">
        <v>51505</v>
      </c>
      <c r="BD6" s="272">
        <v>12</v>
      </c>
      <c r="BE6" s="272">
        <v>40038</v>
      </c>
      <c r="BF6" s="272">
        <v>5121</v>
      </c>
      <c r="BG6" s="272">
        <v>16745</v>
      </c>
      <c r="BH6" s="272">
        <v>1422</v>
      </c>
      <c r="BI6" s="292">
        <v>42</v>
      </c>
      <c r="BJ6" s="272">
        <v>788</v>
      </c>
      <c r="BK6" s="272">
        <v>34</v>
      </c>
      <c r="BL6" s="272">
        <v>151</v>
      </c>
      <c r="BM6" s="237">
        <v>3470</v>
      </c>
      <c r="BN6" s="236">
        <v>15463</v>
      </c>
      <c r="BO6" s="236">
        <v>1104</v>
      </c>
      <c r="BP6" s="237">
        <v>27435</v>
      </c>
      <c r="BQ6" s="236">
        <v>795</v>
      </c>
      <c r="BR6" s="237">
        <v>7287</v>
      </c>
      <c r="BS6" s="272">
        <v>21583</v>
      </c>
      <c r="BT6" s="272">
        <v>230</v>
      </c>
      <c r="BU6" s="272">
        <v>6286</v>
      </c>
      <c r="BV6" s="272">
        <v>2943</v>
      </c>
      <c r="BW6" s="272">
        <v>28518</v>
      </c>
      <c r="BX6" s="272">
        <v>1406</v>
      </c>
      <c r="BY6" s="272">
        <v>5199</v>
      </c>
      <c r="BZ6" s="272">
        <v>20957</v>
      </c>
      <c r="CA6" s="272">
        <v>6</v>
      </c>
      <c r="CB6" s="272">
        <v>8870</v>
      </c>
      <c r="CC6" s="272">
        <v>4472</v>
      </c>
      <c r="CD6" s="272">
        <v>15678</v>
      </c>
      <c r="CE6" s="272">
        <v>14</v>
      </c>
      <c r="CF6" s="272">
        <v>171</v>
      </c>
      <c r="CG6" s="272">
        <v>568</v>
      </c>
      <c r="CH6" s="272">
        <v>526</v>
      </c>
      <c r="CI6" s="272">
        <v>2212</v>
      </c>
      <c r="CJ6" s="272">
        <v>18</v>
      </c>
      <c r="CK6" s="272">
        <v>31046</v>
      </c>
      <c r="CL6" s="272">
        <v>5962</v>
      </c>
      <c r="CM6" s="272">
        <v>19052</v>
      </c>
      <c r="CN6" s="272">
        <v>691</v>
      </c>
      <c r="CO6" s="272">
        <v>8627</v>
      </c>
      <c r="CP6" s="236">
        <v>20746</v>
      </c>
      <c r="CQ6" s="236">
        <v>1468</v>
      </c>
      <c r="CR6" s="322"/>
    </row>
    <row r="7" spans="1:96" ht="12.75">
      <c r="A7" s="241" t="s">
        <v>72</v>
      </c>
      <c r="B7" s="232">
        <v>26</v>
      </c>
      <c r="C7" s="232">
        <v>1449</v>
      </c>
      <c r="D7" s="234">
        <v>4480</v>
      </c>
      <c r="E7" s="232">
        <v>2</v>
      </c>
      <c r="F7" s="234">
        <v>10770</v>
      </c>
      <c r="G7" s="232">
        <v>6</v>
      </c>
      <c r="H7" s="234">
        <v>1956</v>
      </c>
      <c r="J7" s="232">
        <v>1076</v>
      </c>
      <c r="K7" s="232">
        <v>150</v>
      </c>
      <c r="L7" s="232">
        <v>421</v>
      </c>
      <c r="M7" s="232">
        <v>2</v>
      </c>
      <c r="N7" s="290">
        <v>1</v>
      </c>
      <c r="R7" s="232">
        <v>33</v>
      </c>
      <c r="S7" s="232">
        <v>399</v>
      </c>
      <c r="U7" s="232">
        <v>286</v>
      </c>
      <c r="V7" s="232">
        <v>1</v>
      </c>
      <c r="W7" s="232">
        <v>355</v>
      </c>
      <c r="X7" s="232">
        <v>744</v>
      </c>
      <c r="Y7" s="232">
        <v>6</v>
      </c>
      <c r="Z7" s="232">
        <v>6</v>
      </c>
      <c r="AB7" s="232">
        <v>2</v>
      </c>
      <c r="AC7" s="232">
        <v>12</v>
      </c>
      <c r="AD7" s="233">
        <v>4</v>
      </c>
      <c r="AE7" s="233">
        <v>6</v>
      </c>
      <c r="AG7" s="233">
        <v>1</v>
      </c>
      <c r="AH7" s="242">
        <v>1</v>
      </c>
      <c r="AI7" s="242">
        <v>1</v>
      </c>
      <c r="AJ7" s="242"/>
      <c r="AK7" s="242"/>
      <c r="AL7" s="242">
        <v>2</v>
      </c>
      <c r="AM7" s="242"/>
      <c r="AN7" s="242"/>
      <c r="AO7" s="242"/>
      <c r="AP7" s="242">
        <v>3</v>
      </c>
      <c r="AQ7" s="242">
        <v>3</v>
      </c>
      <c r="AR7" s="242"/>
      <c r="AS7" s="242">
        <v>6</v>
      </c>
      <c r="AT7" s="242">
        <v>3</v>
      </c>
      <c r="AU7" s="241">
        <v>211</v>
      </c>
      <c r="AV7" s="242">
        <v>12</v>
      </c>
      <c r="AW7" s="232">
        <v>14</v>
      </c>
      <c r="AX7" s="234">
        <v>1122</v>
      </c>
      <c r="AY7" s="273">
        <v>3501</v>
      </c>
      <c r="AZ7" s="273">
        <v>1</v>
      </c>
      <c r="BA7" s="273">
        <v>8719</v>
      </c>
      <c r="BB7" s="273">
        <v>5</v>
      </c>
      <c r="BC7" s="273">
        <v>1024</v>
      </c>
      <c r="BD7" s="273"/>
      <c r="BE7" s="273">
        <v>848</v>
      </c>
      <c r="BF7" s="273">
        <v>105</v>
      </c>
      <c r="BG7" s="273">
        <v>261</v>
      </c>
      <c r="BH7" s="273">
        <v>2</v>
      </c>
      <c r="BI7" s="293"/>
      <c r="BJ7" s="273"/>
      <c r="BK7" s="273"/>
      <c r="BL7" s="273"/>
      <c r="BM7" s="232">
        <v>29</v>
      </c>
      <c r="BN7" s="232">
        <v>235</v>
      </c>
      <c r="BP7" s="232">
        <v>278</v>
      </c>
      <c r="BQ7" s="232">
        <v>1</v>
      </c>
      <c r="BR7" s="232">
        <v>104</v>
      </c>
      <c r="BS7" s="273">
        <v>697</v>
      </c>
      <c r="BT7" s="273">
        <v>6</v>
      </c>
      <c r="BU7" s="273">
        <v>4</v>
      </c>
      <c r="BV7" s="273"/>
      <c r="BW7" s="273">
        <v>2</v>
      </c>
      <c r="BX7" s="273">
        <v>12</v>
      </c>
      <c r="BY7" s="273">
        <v>4</v>
      </c>
      <c r="BZ7" s="273">
        <v>6</v>
      </c>
      <c r="CA7" s="273"/>
      <c r="CB7" s="273">
        <v>1</v>
      </c>
      <c r="CC7" s="273"/>
      <c r="CD7" s="273">
        <v>1</v>
      </c>
      <c r="CE7" s="273"/>
      <c r="CF7" s="273"/>
      <c r="CG7" s="273">
        <v>2</v>
      </c>
      <c r="CH7" s="273"/>
      <c r="CI7" s="273"/>
      <c r="CJ7" s="273"/>
      <c r="CK7" s="273">
        <v>1</v>
      </c>
      <c r="CL7" s="273">
        <v>2</v>
      </c>
      <c r="CM7" s="273"/>
      <c r="CN7" s="273">
        <v>1</v>
      </c>
      <c r="CO7" s="273">
        <v>2</v>
      </c>
      <c r="CP7" s="232">
        <v>210</v>
      </c>
      <c r="CQ7" s="232">
        <v>9</v>
      </c>
      <c r="CR7" s="322"/>
    </row>
    <row r="8" spans="1:96" ht="12.75">
      <c r="A8" s="241" t="s">
        <v>73</v>
      </c>
      <c r="B8" s="232">
        <v>2</v>
      </c>
      <c r="C8" s="232">
        <v>363</v>
      </c>
      <c r="D8" s="234">
        <v>3054</v>
      </c>
      <c r="F8" s="234">
        <v>5393</v>
      </c>
      <c r="G8" s="232">
        <v>45</v>
      </c>
      <c r="H8" s="232">
        <v>874</v>
      </c>
      <c r="J8" s="232">
        <v>374</v>
      </c>
      <c r="K8" s="232">
        <v>244</v>
      </c>
      <c r="L8" s="232">
        <v>484</v>
      </c>
      <c r="M8" s="232">
        <v>13</v>
      </c>
      <c r="N8" s="254"/>
      <c r="S8" s="232">
        <v>512</v>
      </c>
      <c r="T8" s="232">
        <v>123</v>
      </c>
      <c r="U8" s="232">
        <v>408</v>
      </c>
      <c r="V8" s="232">
        <v>2</v>
      </c>
      <c r="W8" s="232">
        <v>102</v>
      </c>
      <c r="X8" s="232">
        <v>373</v>
      </c>
      <c r="Z8" s="232">
        <v>2</v>
      </c>
      <c r="AB8" s="232">
        <v>2</v>
      </c>
      <c r="AC8" s="232">
        <v>1</v>
      </c>
      <c r="AD8" s="233">
        <v>2</v>
      </c>
      <c r="AE8" s="233">
        <v>4</v>
      </c>
      <c r="AF8" s="233">
        <v>1</v>
      </c>
      <c r="AG8" s="233">
        <v>1</v>
      </c>
      <c r="AH8" s="242">
        <v>1</v>
      </c>
      <c r="AI8" s="242">
        <v>1</v>
      </c>
      <c r="AJ8" s="242"/>
      <c r="AK8" s="242"/>
      <c r="AL8" s="242"/>
      <c r="AM8" s="242"/>
      <c r="AN8" s="242"/>
      <c r="AO8" s="242"/>
      <c r="AP8" s="242"/>
      <c r="AQ8" s="242"/>
      <c r="AR8" s="242"/>
      <c r="AS8" s="242"/>
      <c r="AT8" s="242"/>
      <c r="AU8" s="241">
        <v>314</v>
      </c>
      <c r="AV8" s="242">
        <v>51</v>
      </c>
      <c r="AX8" s="232">
        <v>263</v>
      </c>
      <c r="AY8" s="273">
        <v>2137</v>
      </c>
      <c r="AZ8" s="273"/>
      <c r="BA8" s="273">
        <v>3572</v>
      </c>
      <c r="BB8" s="273">
        <v>13</v>
      </c>
      <c r="BC8" s="273">
        <v>278</v>
      </c>
      <c r="BD8" s="273"/>
      <c r="BE8" s="273">
        <v>179</v>
      </c>
      <c r="BF8" s="273">
        <v>31</v>
      </c>
      <c r="BG8" s="273">
        <v>306</v>
      </c>
      <c r="BH8" s="273">
        <v>13</v>
      </c>
      <c r="BI8" s="293"/>
      <c r="BJ8" s="273"/>
      <c r="BK8" s="273"/>
      <c r="BL8" s="273"/>
      <c r="BN8" s="232">
        <v>147</v>
      </c>
      <c r="BO8" s="232">
        <v>93</v>
      </c>
      <c r="BP8" s="232">
        <v>384</v>
      </c>
      <c r="BQ8" s="232">
        <v>2</v>
      </c>
      <c r="BR8" s="232">
        <v>7</v>
      </c>
      <c r="BS8" s="273">
        <v>309</v>
      </c>
      <c r="BT8" s="273"/>
      <c r="BU8" s="273">
        <v>2</v>
      </c>
      <c r="BV8" s="273"/>
      <c r="BW8" s="273">
        <v>1</v>
      </c>
      <c r="BX8" s="273">
        <v>1</v>
      </c>
      <c r="BY8" s="273">
        <v>1</v>
      </c>
      <c r="BZ8" s="273">
        <v>4</v>
      </c>
      <c r="CA8" s="273">
        <v>1</v>
      </c>
      <c r="CB8" s="273"/>
      <c r="CC8" s="273">
        <v>1</v>
      </c>
      <c r="CD8" s="273">
        <v>1</v>
      </c>
      <c r="CE8" s="273"/>
      <c r="CF8" s="273"/>
      <c r="CG8" s="273"/>
      <c r="CH8" s="273"/>
      <c r="CI8" s="273"/>
      <c r="CJ8" s="273"/>
      <c r="CK8" s="273"/>
      <c r="CL8" s="273"/>
      <c r="CM8" s="273"/>
      <c r="CN8" s="273"/>
      <c r="CO8" s="273"/>
      <c r="CP8" s="232">
        <v>314</v>
      </c>
      <c r="CQ8" s="232">
        <v>44</v>
      </c>
      <c r="CR8" s="322"/>
    </row>
    <row r="9" spans="1:96" ht="12.75">
      <c r="A9" s="241" t="s">
        <v>74</v>
      </c>
      <c r="B9" s="232">
        <v>10</v>
      </c>
      <c r="C9" s="232">
        <v>247</v>
      </c>
      <c r="D9" s="234">
        <v>2179</v>
      </c>
      <c r="E9" s="232">
        <v>1</v>
      </c>
      <c r="F9" s="234">
        <v>4983</v>
      </c>
      <c r="H9" s="232">
        <v>821</v>
      </c>
      <c r="I9" s="232">
        <v>3</v>
      </c>
      <c r="J9" s="232">
        <v>689</v>
      </c>
      <c r="K9" s="232">
        <v>209</v>
      </c>
      <c r="L9" s="232">
        <v>1282</v>
      </c>
      <c r="N9" s="254"/>
      <c r="O9" s="232">
        <v>1</v>
      </c>
      <c r="Q9" s="232">
        <v>1</v>
      </c>
      <c r="R9" s="232">
        <v>124</v>
      </c>
      <c r="S9" s="232">
        <v>145</v>
      </c>
      <c r="U9" s="232">
        <v>229</v>
      </c>
      <c r="V9" s="232">
        <v>8</v>
      </c>
      <c r="W9" s="232">
        <v>133</v>
      </c>
      <c r="X9" s="232">
        <v>308</v>
      </c>
      <c r="Z9" s="232">
        <v>1</v>
      </c>
      <c r="AC9" s="232">
        <v>1</v>
      </c>
      <c r="AD9" s="233">
        <v>2</v>
      </c>
      <c r="AE9" s="233">
        <v>3</v>
      </c>
      <c r="AH9" s="242">
        <v>1</v>
      </c>
      <c r="AI9" s="242">
        <v>2</v>
      </c>
      <c r="AJ9" s="242"/>
      <c r="AK9" s="242"/>
      <c r="AL9" s="242">
        <v>1</v>
      </c>
      <c r="AM9" s="242"/>
      <c r="AN9" s="242">
        <v>1</v>
      </c>
      <c r="AO9" s="242"/>
      <c r="AP9" s="242">
        <v>1</v>
      </c>
      <c r="AQ9" s="242">
        <v>2</v>
      </c>
      <c r="AR9" s="242"/>
      <c r="AS9" s="242"/>
      <c r="AT9" s="242">
        <v>1</v>
      </c>
      <c r="AU9" s="241">
        <v>146</v>
      </c>
      <c r="AV9" s="242">
        <v>34</v>
      </c>
      <c r="AW9" s="232">
        <v>1</v>
      </c>
      <c r="AX9" s="232">
        <v>180</v>
      </c>
      <c r="AY9" s="273">
        <v>1352</v>
      </c>
      <c r="AZ9" s="273"/>
      <c r="BA9" s="273">
        <v>3005</v>
      </c>
      <c r="BB9" s="273"/>
      <c r="BC9" s="273">
        <v>345</v>
      </c>
      <c r="BD9" s="273">
        <v>3</v>
      </c>
      <c r="BE9" s="273">
        <v>486</v>
      </c>
      <c r="BF9" s="273">
        <v>107</v>
      </c>
      <c r="BG9" s="273">
        <v>875</v>
      </c>
      <c r="BH9" s="273"/>
      <c r="BI9" s="293"/>
      <c r="BJ9" s="273">
        <v>1</v>
      </c>
      <c r="BK9" s="273"/>
      <c r="BL9" s="273">
        <v>1</v>
      </c>
      <c r="BM9" s="232">
        <v>97</v>
      </c>
      <c r="BN9" s="232">
        <v>35</v>
      </c>
      <c r="BP9" s="232">
        <v>217</v>
      </c>
      <c r="BQ9" s="232">
        <v>2</v>
      </c>
      <c r="BR9" s="232">
        <v>2</v>
      </c>
      <c r="BS9" s="273">
        <v>243</v>
      </c>
      <c r="BT9" s="273"/>
      <c r="BU9" s="273">
        <v>1</v>
      </c>
      <c r="BV9" s="273"/>
      <c r="BW9" s="273"/>
      <c r="BX9" s="273"/>
      <c r="BY9" s="273">
        <v>2</v>
      </c>
      <c r="BZ9" s="273">
        <v>1</v>
      </c>
      <c r="CA9" s="273"/>
      <c r="CB9" s="273"/>
      <c r="CC9" s="273">
        <v>1</v>
      </c>
      <c r="CD9" s="273">
        <v>2</v>
      </c>
      <c r="CE9" s="273"/>
      <c r="CF9" s="273"/>
      <c r="CG9" s="273">
        <v>1</v>
      </c>
      <c r="CH9" s="273"/>
      <c r="CI9" s="273">
        <v>1</v>
      </c>
      <c r="CJ9" s="273"/>
      <c r="CK9" s="273"/>
      <c r="CL9" s="273"/>
      <c r="CM9" s="273"/>
      <c r="CN9" s="273"/>
      <c r="CO9" s="273">
        <v>1</v>
      </c>
      <c r="CP9" s="232">
        <v>146</v>
      </c>
      <c r="CQ9" s="232">
        <v>30</v>
      </c>
      <c r="CR9" s="322"/>
    </row>
    <row r="10" spans="1:96" ht="12.75">
      <c r="A10" s="241" t="s">
        <v>75</v>
      </c>
      <c r="B10" s="232">
        <v>21</v>
      </c>
      <c r="C10" s="232">
        <v>737</v>
      </c>
      <c r="D10" s="234">
        <v>7797</v>
      </c>
      <c r="E10" s="232">
        <v>1</v>
      </c>
      <c r="F10" s="234">
        <v>15404</v>
      </c>
      <c r="G10" s="232">
        <v>134</v>
      </c>
      <c r="H10" s="232">
        <v>2446</v>
      </c>
      <c r="J10" s="234">
        <v>827</v>
      </c>
      <c r="K10" s="232">
        <v>459</v>
      </c>
      <c r="L10" s="232">
        <v>866</v>
      </c>
      <c r="N10" s="254">
        <v>1</v>
      </c>
      <c r="Q10" s="232">
        <v>2</v>
      </c>
      <c r="R10" s="232">
        <v>51</v>
      </c>
      <c r="S10" s="232">
        <v>779</v>
      </c>
      <c r="T10" s="232">
        <v>16</v>
      </c>
      <c r="U10" s="232">
        <v>1216</v>
      </c>
      <c r="V10" s="232">
        <v>1</v>
      </c>
      <c r="W10" s="232">
        <v>947</v>
      </c>
      <c r="X10" s="232">
        <v>644</v>
      </c>
      <c r="Y10" s="232">
        <v>5</v>
      </c>
      <c r="Z10" s="232">
        <v>3</v>
      </c>
      <c r="AA10" s="232">
        <v>4</v>
      </c>
      <c r="AC10" s="232">
        <v>13</v>
      </c>
      <c r="AD10" s="233">
        <v>5</v>
      </c>
      <c r="AE10" s="233">
        <v>2</v>
      </c>
      <c r="AG10" s="233">
        <v>3</v>
      </c>
      <c r="AH10" s="242">
        <v>2</v>
      </c>
      <c r="AI10" s="242"/>
      <c r="AJ10" s="242"/>
      <c r="AK10" s="242"/>
      <c r="AL10" s="242">
        <v>1</v>
      </c>
      <c r="AM10" s="242"/>
      <c r="AN10" s="242">
        <v>3</v>
      </c>
      <c r="AO10" s="242"/>
      <c r="AP10" s="242">
        <v>9</v>
      </c>
      <c r="AQ10" s="242">
        <v>101</v>
      </c>
      <c r="AR10" s="242">
        <v>1</v>
      </c>
      <c r="AS10" s="242"/>
      <c r="AT10" s="242">
        <v>5</v>
      </c>
      <c r="AU10" s="241">
        <v>719</v>
      </c>
      <c r="AV10" s="242">
        <v>290</v>
      </c>
      <c r="AW10" s="232">
        <v>8</v>
      </c>
      <c r="AX10" s="234">
        <v>610</v>
      </c>
      <c r="AY10" s="273">
        <v>5251</v>
      </c>
      <c r="AZ10" s="273">
        <v>1</v>
      </c>
      <c r="BA10" s="273">
        <v>10740</v>
      </c>
      <c r="BB10" s="273">
        <v>68</v>
      </c>
      <c r="BC10" s="273">
        <v>915</v>
      </c>
      <c r="BD10" s="273"/>
      <c r="BE10" s="273">
        <v>428</v>
      </c>
      <c r="BF10" s="273">
        <v>193</v>
      </c>
      <c r="BG10" s="273">
        <v>282</v>
      </c>
      <c r="BH10" s="273"/>
      <c r="BI10" s="293">
        <v>1</v>
      </c>
      <c r="BJ10" s="273"/>
      <c r="BK10" s="273"/>
      <c r="BL10" s="273">
        <v>1</v>
      </c>
      <c r="BM10" s="232">
        <v>19</v>
      </c>
      <c r="BN10" s="232">
        <v>731</v>
      </c>
      <c r="BO10" s="232">
        <v>15</v>
      </c>
      <c r="BP10" s="232">
        <v>1111</v>
      </c>
      <c r="BQ10" s="232">
        <v>1</v>
      </c>
      <c r="BR10" s="232">
        <v>268</v>
      </c>
      <c r="BS10" s="273">
        <v>543</v>
      </c>
      <c r="BT10" s="273">
        <v>5</v>
      </c>
      <c r="BU10" s="273">
        <v>1</v>
      </c>
      <c r="BV10" s="273">
        <v>1</v>
      </c>
      <c r="BW10" s="273"/>
      <c r="BX10" s="273">
        <v>12</v>
      </c>
      <c r="BY10" s="273">
        <v>5</v>
      </c>
      <c r="BZ10" s="273"/>
      <c r="CA10" s="273"/>
      <c r="CB10" s="273">
        <v>2</v>
      </c>
      <c r="CC10" s="273">
        <v>2</v>
      </c>
      <c r="CD10" s="273"/>
      <c r="CE10" s="273"/>
      <c r="CF10" s="273"/>
      <c r="CG10" s="273">
        <v>1</v>
      </c>
      <c r="CH10" s="273"/>
      <c r="CI10" s="273">
        <v>3</v>
      </c>
      <c r="CJ10" s="273"/>
      <c r="CK10" s="273">
        <v>4</v>
      </c>
      <c r="CL10" s="273">
        <v>54</v>
      </c>
      <c r="CM10" s="273">
        <v>1</v>
      </c>
      <c r="CN10" s="273"/>
      <c r="CO10" s="273">
        <v>5</v>
      </c>
      <c r="CP10" s="232">
        <v>717</v>
      </c>
      <c r="CQ10" s="232">
        <v>218</v>
      </c>
      <c r="CR10" s="322"/>
    </row>
    <row r="11" spans="1:96" ht="12.75">
      <c r="A11" s="241" t="s">
        <v>76</v>
      </c>
      <c r="B11" s="232">
        <v>1</v>
      </c>
      <c r="C11" s="232">
        <v>616</v>
      </c>
      <c r="D11" s="234">
        <v>6405</v>
      </c>
      <c r="E11" s="232">
        <v>2</v>
      </c>
      <c r="F11" s="234">
        <v>11051</v>
      </c>
      <c r="H11" s="232">
        <v>2467</v>
      </c>
      <c r="J11" s="232">
        <v>1109</v>
      </c>
      <c r="K11" s="232">
        <v>179</v>
      </c>
      <c r="L11" s="232">
        <v>722</v>
      </c>
      <c r="M11" s="232">
        <v>1</v>
      </c>
      <c r="N11" s="254"/>
      <c r="R11" s="232">
        <v>174</v>
      </c>
      <c r="S11" s="232">
        <v>247</v>
      </c>
      <c r="T11" s="232">
        <v>23</v>
      </c>
      <c r="U11" s="232">
        <v>1226</v>
      </c>
      <c r="V11" s="232">
        <v>2</v>
      </c>
      <c r="W11" s="232">
        <v>672</v>
      </c>
      <c r="X11" s="232">
        <v>489</v>
      </c>
      <c r="Y11" s="232">
        <v>32</v>
      </c>
      <c r="Z11" s="232">
        <v>7</v>
      </c>
      <c r="AA11" s="232">
        <v>7</v>
      </c>
      <c r="AD11" s="233">
        <v>1</v>
      </c>
      <c r="AE11" s="233">
        <v>3</v>
      </c>
      <c r="AH11" s="242">
        <v>1</v>
      </c>
      <c r="AI11" s="242"/>
      <c r="AJ11" s="242"/>
      <c r="AK11" s="242"/>
      <c r="AL11" s="242"/>
      <c r="AM11" s="242"/>
      <c r="AN11" s="242">
        <v>3</v>
      </c>
      <c r="AO11" s="242"/>
      <c r="AP11" s="242">
        <v>7</v>
      </c>
      <c r="AQ11" s="243">
        <v>44</v>
      </c>
      <c r="AR11" s="243">
        <v>4</v>
      </c>
      <c r="AS11" s="243">
        <v>2</v>
      </c>
      <c r="AT11" s="243">
        <v>2</v>
      </c>
      <c r="AU11" s="244">
        <v>768</v>
      </c>
      <c r="AV11" s="243">
        <v>61</v>
      </c>
      <c r="AX11" s="234">
        <v>464</v>
      </c>
      <c r="AY11" s="273">
        <v>4078</v>
      </c>
      <c r="AZ11" s="273">
        <v>1</v>
      </c>
      <c r="BA11" s="273">
        <v>7193</v>
      </c>
      <c r="BB11" s="273"/>
      <c r="BC11" s="273">
        <v>1290</v>
      </c>
      <c r="BD11" s="273"/>
      <c r="BE11" s="273">
        <v>702</v>
      </c>
      <c r="BF11" s="273">
        <v>106</v>
      </c>
      <c r="BG11" s="273">
        <v>217</v>
      </c>
      <c r="BH11" s="273">
        <v>1</v>
      </c>
      <c r="BI11" s="293"/>
      <c r="BJ11" s="273"/>
      <c r="BK11" s="273"/>
      <c r="BL11" s="273"/>
      <c r="BM11" s="232">
        <v>80</v>
      </c>
      <c r="BN11" s="232">
        <v>163</v>
      </c>
      <c r="BO11" s="232">
        <v>22</v>
      </c>
      <c r="BP11" s="232">
        <v>1082</v>
      </c>
      <c r="BQ11" s="232">
        <v>1</v>
      </c>
      <c r="BR11" s="232">
        <v>464</v>
      </c>
      <c r="BS11" s="273">
        <v>454</v>
      </c>
      <c r="BT11" s="273">
        <v>23</v>
      </c>
      <c r="BU11" s="273">
        <v>1</v>
      </c>
      <c r="BV11" s="273">
        <v>3</v>
      </c>
      <c r="BW11" s="273"/>
      <c r="BX11" s="273"/>
      <c r="BY11" s="273">
        <v>1</v>
      </c>
      <c r="BZ11" s="273">
        <v>3</v>
      </c>
      <c r="CA11" s="273"/>
      <c r="CB11" s="273"/>
      <c r="CC11" s="273"/>
      <c r="CD11" s="273"/>
      <c r="CE11" s="273"/>
      <c r="CF11" s="273"/>
      <c r="CG11" s="273"/>
      <c r="CH11" s="273"/>
      <c r="CI11" s="273">
        <v>3</v>
      </c>
      <c r="CJ11" s="273"/>
      <c r="CK11" s="273">
        <v>5</v>
      </c>
      <c r="CL11" s="273">
        <v>27</v>
      </c>
      <c r="CM11" s="273">
        <v>3</v>
      </c>
      <c r="CN11" s="273">
        <v>1</v>
      </c>
      <c r="CO11" s="273">
        <v>2</v>
      </c>
      <c r="CP11" s="232">
        <v>768</v>
      </c>
      <c r="CQ11" s="232">
        <v>49</v>
      </c>
      <c r="CR11" s="322"/>
    </row>
    <row r="12" spans="1:96" ht="12.75">
      <c r="A12" s="241" t="s">
        <v>77</v>
      </c>
      <c r="C12" s="232">
        <v>130</v>
      </c>
      <c r="D12" s="232">
        <v>1117</v>
      </c>
      <c r="F12" s="232">
        <v>2449</v>
      </c>
      <c r="G12" s="232">
        <v>48</v>
      </c>
      <c r="H12" s="232">
        <v>209</v>
      </c>
      <c r="J12" s="232">
        <v>85</v>
      </c>
      <c r="K12" s="232">
        <v>356</v>
      </c>
      <c r="L12" s="232">
        <v>221</v>
      </c>
      <c r="N12" s="254"/>
      <c r="R12" s="232">
        <v>9</v>
      </c>
      <c r="S12" s="232">
        <v>149</v>
      </c>
      <c r="T12" s="232">
        <v>24</v>
      </c>
      <c r="U12" s="232">
        <v>186</v>
      </c>
      <c r="W12" s="232">
        <v>60</v>
      </c>
      <c r="X12" s="232">
        <v>75</v>
      </c>
      <c r="AE12" s="233">
        <v>1</v>
      </c>
      <c r="AH12" s="242"/>
      <c r="AI12" s="242">
        <v>2</v>
      </c>
      <c r="AJ12" s="242"/>
      <c r="AK12" s="242"/>
      <c r="AL12" s="242"/>
      <c r="AM12" s="242"/>
      <c r="AN12" s="242"/>
      <c r="AO12" s="242"/>
      <c r="AP12" s="242"/>
      <c r="AQ12" s="242">
        <v>1</v>
      </c>
      <c r="AR12" s="242"/>
      <c r="AS12" s="242">
        <v>1</v>
      </c>
      <c r="AT12" s="242">
        <v>1</v>
      </c>
      <c r="AU12" s="241">
        <v>168</v>
      </c>
      <c r="AV12" s="242">
        <v>14</v>
      </c>
      <c r="AX12" s="232">
        <v>92</v>
      </c>
      <c r="AY12" s="273">
        <v>668</v>
      </c>
      <c r="AZ12" s="273"/>
      <c r="BA12" s="273">
        <v>1542</v>
      </c>
      <c r="BB12" s="273">
        <v>27</v>
      </c>
      <c r="BC12" s="273">
        <v>38</v>
      </c>
      <c r="BD12" s="273"/>
      <c r="BE12" s="273">
        <v>25</v>
      </c>
      <c r="BF12" s="273">
        <v>161</v>
      </c>
      <c r="BG12" s="273">
        <v>56</v>
      </c>
      <c r="BH12" s="273"/>
      <c r="BI12" s="293"/>
      <c r="BJ12" s="273"/>
      <c r="BK12" s="273"/>
      <c r="BL12" s="273"/>
      <c r="BM12" s="232">
        <v>3</v>
      </c>
      <c r="BN12" s="232">
        <v>126</v>
      </c>
      <c r="BO12" s="232">
        <v>11</v>
      </c>
      <c r="BP12" s="232">
        <v>182</v>
      </c>
      <c r="BS12" s="273">
        <v>54</v>
      </c>
      <c r="BT12" s="273"/>
      <c r="BU12" s="273"/>
      <c r="BV12" s="273"/>
      <c r="BW12" s="273"/>
      <c r="BX12" s="273"/>
      <c r="BY12" s="273"/>
      <c r="BZ12" s="273"/>
      <c r="CA12" s="273"/>
      <c r="CB12" s="273"/>
      <c r="CC12" s="273"/>
      <c r="CD12" s="273">
        <v>2</v>
      </c>
      <c r="CE12" s="273"/>
      <c r="CF12" s="273"/>
      <c r="CG12" s="273"/>
      <c r="CH12" s="273"/>
      <c r="CI12" s="273"/>
      <c r="CJ12" s="273"/>
      <c r="CK12" s="273"/>
      <c r="CL12" s="273"/>
      <c r="CM12" s="273"/>
      <c r="CN12" s="273">
        <v>1</v>
      </c>
      <c r="CO12" s="273">
        <v>1</v>
      </c>
      <c r="CP12" s="232">
        <v>168</v>
      </c>
      <c r="CQ12" s="232">
        <v>14</v>
      </c>
      <c r="CR12" s="322"/>
    </row>
    <row r="13" spans="1:96" ht="12.75">
      <c r="A13" s="241" t="s">
        <v>78</v>
      </c>
      <c r="B13" s="232">
        <v>8</v>
      </c>
      <c r="C13" s="232">
        <v>833</v>
      </c>
      <c r="D13" s="234">
        <v>7853</v>
      </c>
      <c r="E13" s="232">
        <v>3</v>
      </c>
      <c r="F13" s="234">
        <v>11565</v>
      </c>
      <c r="G13" s="232">
        <v>3</v>
      </c>
      <c r="H13" s="234">
        <v>2421</v>
      </c>
      <c r="J13" s="234">
        <v>1256</v>
      </c>
      <c r="K13" s="232">
        <v>91</v>
      </c>
      <c r="L13" s="232">
        <v>176</v>
      </c>
      <c r="N13" s="254"/>
      <c r="O13" s="232">
        <v>4</v>
      </c>
      <c r="Q13" s="232">
        <v>1</v>
      </c>
      <c r="R13" s="232">
        <v>9</v>
      </c>
      <c r="S13" s="232">
        <v>317</v>
      </c>
      <c r="T13" s="232">
        <v>42</v>
      </c>
      <c r="U13" s="232">
        <v>1355</v>
      </c>
      <c r="W13" s="232">
        <v>704</v>
      </c>
      <c r="X13" s="232">
        <v>406</v>
      </c>
      <c r="Y13" s="232">
        <v>25</v>
      </c>
      <c r="Z13" s="232">
        <v>1</v>
      </c>
      <c r="AA13" s="232">
        <v>1</v>
      </c>
      <c r="AD13" s="233">
        <v>2</v>
      </c>
      <c r="AE13" s="233">
        <v>1</v>
      </c>
      <c r="AH13" s="242">
        <v>1</v>
      </c>
      <c r="AI13" s="242">
        <v>2</v>
      </c>
      <c r="AJ13" s="242"/>
      <c r="AK13" s="242"/>
      <c r="AL13" s="242">
        <v>1</v>
      </c>
      <c r="AM13" s="242"/>
      <c r="AN13" s="242">
        <v>4</v>
      </c>
      <c r="AO13" s="242"/>
      <c r="AP13" s="242">
        <v>4</v>
      </c>
      <c r="AQ13" s="243">
        <v>40</v>
      </c>
      <c r="AR13" s="243">
        <v>1</v>
      </c>
      <c r="AS13" s="243">
        <v>106</v>
      </c>
      <c r="AT13" s="243">
        <v>3</v>
      </c>
      <c r="AU13" s="244">
        <v>1010</v>
      </c>
      <c r="AV13" s="243">
        <v>10</v>
      </c>
      <c r="AW13" s="232">
        <v>1</v>
      </c>
      <c r="AX13" s="234">
        <v>713</v>
      </c>
      <c r="AY13" s="273">
        <v>6181</v>
      </c>
      <c r="AZ13" s="273">
        <v>2</v>
      </c>
      <c r="BA13" s="273">
        <v>8881</v>
      </c>
      <c r="BB13" s="273">
        <v>1</v>
      </c>
      <c r="BC13" s="273">
        <v>1626</v>
      </c>
      <c r="BD13" s="273"/>
      <c r="BE13" s="273">
        <v>963</v>
      </c>
      <c r="BF13" s="273">
        <v>33</v>
      </c>
      <c r="BG13" s="273">
        <v>8</v>
      </c>
      <c r="BH13" s="273"/>
      <c r="BI13" s="293"/>
      <c r="BJ13" s="273">
        <v>2</v>
      </c>
      <c r="BK13" s="273"/>
      <c r="BL13" s="273">
        <v>1</v>
      </c>
      <c r="BM13" s="232">
        <v>2</v>
      </c>
      <c r="BN13" s="232">
        <v>191</v>
      </c>
      <c r="BO13" s="232">
        <v>30</v>
      </c>
      <c r="BP13" s="232">
        <v>1319</v>
      </c>
      <c r="BR13" s="232">
        <v>326</v>
      </c>
      <c r="BS13" s="273">
        <v>365</v>
      </c>
      <c r="BT13" s="273">
        <v>16</v>
      </c>
      <c r="BU13" s="273">
        <v>1</v>
      </c>
      <c r="BV13" s="273">
        <v>1</v>
      </c>
      <c r="BW13" s="273"/>
      <c r="BX13" s="273"/>
      <c r="BY13" s="273">
        <v>2</v>
      </c>
      <c r="BZ13" s="273">
        <v>1</v>
      </c>
      <c r="CA13" s="273"/>
      <c r="CB13" s="273"/>
      <c r="CC13" s="273"/>
      <c r="CD13" s="273">
        <v>2</v>
      </c>
      <c r="CE13" s="273"/>
      <c r="CF13" s="273"/>
      <c r="CG13" s="273">
        <v>1</v>
      </c>
      <c r="CH13" s="273"/>
      <c r="CI13" s="273">
        <v>4</v>
      </c>
      <c r="CJ13" s="273"/>
      <c r="CK13" s="273">
        <v>2</v>
      </c>
      <c r="CL13" s="273">
        <v>25</v>
      </c>
      <c r="CM13" s="273">
        <v>1</v>
      </c>
      <c r="CN13" s="273">
        <v>5</v>
      </c>
      <c r="CO13" s="273">
        <v>3</v>
      </c>
      <c r="CP13" s="232">
        <v>1010</v>
      </c>
      <c r="CQ13" s="232">
        <v>8</v>
      </c>
      <c r="CR13" s="322"/>
    </row>
    <row r="14" spans="1:96" ht="12.75">
      <c r="A14" s="241" t="s">
        <v>79</v>
      </c>
      <c r="B14" s="232">
        <v>5</v>
      </c>
      <c r="C14" s="232">
        <v>84</v>
      </c>
      <c r="D14" s="232">
        <v>639</v>
      </c>
      <c r="F14" s="232">
        <v>1364</v>
      </c>
      <c r="G14" s="232">
        <v>11</v>
      </c>
      <c r="H14" s="232">
        <v>226</v>
      </c>
      <c r="J14" s="232">
        <v>267</v>
      </c>
      <c r="K14" s="232">
        <v>53</v>
      </c>
      <c r="L14" s="232">
        <v>151</v>
      </c>
      <c r="N14" s="254"/>
      <c r="Q14" s="232">
        <v>1</v>
      </c>
      <c r="R14" s="232">
        <v>40</v>
      </c>
      <c r="S14" s="232">
        <v>29</v>
      </c>
      <c r="U14" s="232">
        <v>75</v>
      </c>
      <c r="W14" s="232">
        <v>12</v>
      </c>
      <c r="X14" s="232">
        <v>64</v>
      </c>
      <c r="AH14" s="242"/>
      <c r="AI14" s="242"/>
      <c r="AJ14" s="242"/>
      <c r="AK14" s="242"/>
      <c r="AL14" s="242">
        <v>1</v>
      </c>
      <c r="AM14" s="242"/>
      <c r="AN14" s="242"/>
      <c r="AO14" s="242"/>
      <c r="AP14" s="242">
        <v>1</v>
      </c>
      <c r="AQ14" s="242"/>
      <c r="AR14" s="242"/>
      <c r="AS14" s="242">
        <v>1</v>
      </c>
      <c r="AT14" s="242">
        <v>1</v>
      </c>
      <c r="AU14" s="241">
        <v>50</v>
      </c>
      <c r="AV14" s="242">
        <v>1</v>
      </c>
      <c r="AX14" s="232">
        <v>62</v>
      </c>
      <c r="AY14" s="273">
        <v>373</v>
      </c>
      <c r="AZ14" s="273"/>
      <c r="BA14" s="273">
        <v>830</v>
      </c>
      <c r="BB14" s="273">
        <v>3</v>
      </c>
      <c r="BC14" s="273">
        <v>50</v>
      </c>
      <c r="BD14" s="273"/>
      <c r="BE14" s="273">
        <v>126</v>
      </c>
      <c r="BF14" s="273">
        <v>12</v>
      </c>
      <c r="BG14" s="273">
        <v>23</v>
      </c>
      <c r="BH14" s="273"/>
      <c r="BI14" s="293"/>
      <c r="BJ14" s="273"/>
      <c r="BK14" s="273"/>
      <c r="BL14" s="273">
        <v>1</v>
      </c>
      <c r="BM14" s="232">
        <v>4</v>
      </c>
      <c r="BN14" s="232">
        <v>4</v>
      </c>
      <c r="BP14" s="232">
        <v>71</v>
      </c>
      <c r="BS14" s="273">
        <v>50</v>
      </c>
      <c r="BT14" s="273"/>
      <c r="BU14" s="273"/>
      <c r="BV14" s="273"/>
      <c r="BW14" s="273"/>
      <c r="BX14" s="273"/>
      <c r="BY14" s="273"/>
      <c r="BZ14" s="273"/>
      <c r="CA14" s="273"/>
      <c r="CB14" s="273"/>
      <c r="CC14" s="273"/>
      <c r="CD14" s="273"/>
      <c r="CE14" s="273"/>
      <c r="CF14" s="273"/>
      <c r="CG14" s="273">
        <v>1</v>
      </c>
      <c r="CH14" s="273"/>
      <c r="CI14" s="273"/>
      <c r="CJ14" s="273"/>
      <c r="CK14" s="273"/>
      <c r="CL14" s="273"/>
      <c r="CM14" s="273"/>
      <c r="CN14" s="273">
        <v>1</v>
      </c>
      <c r="CO14" s="273"/>
      <c r="CP14" s="232">
        <v>50</v>
      </c>
      <c r="CQ14" s="232">
        <v>1</v>
      </c>
      <c r="CR14" s="322"/>
    </row>
    <row r="15" spans="1:96" ht="12.75">
      <c r="A15" s="241" t="s">
        <v>80</v>
      </c>
      <c r="C15" s="232">
        <v>603</v>
      </c>
      <c r="D15" s="234">
        <v>4718</v>
      </c>
      <c r="F15" s="234">
        <v>10659</v>
      </c>
      <c r="G15" s="232">
        <v>100</v>
      </c>
      <c r="H15" s="234">
        <v>1543</v>
      </c>
      <c r="I15" s="232">
        <v>1</v>
      </c>
      <c r="J15" s="232">
        <v>1506</v>
      </c>
      <c r="K15" s="232">
        <v>707</v>
      </c>
      <c r="L15" s="232">
        <v>1072</v>
      </c>
      <c r="M15" s="232">
        <v>1</v>
      </c>
      <c r="N15" s="254"/>
      <c r="O15" s="232">
        <v>1</v>
      </c>
      <c r="R15" s="232">
        <v>94</v>
      </c>
      <c r="S15" s="232">
        <v>107</v>
      </c>
      <c r="T15" s="232">
        <v>49</v>
      </c>
      <c r="U15" s="232">
        <v>102</v>
      </c>
      <c r="V15" s="232">
        <v>15</v>
      </c>
      <c r="W15" s="232">
        <v>181</v>
      </c>
      <c r="X15" s="232">
        <v>530</v>
      </c>
      <c r="Y15" s="232">
        <v>5</v>
      </c>
      <c r="Z15" s="232">
        <v>3</v>
      </c>
      <c r="AC15" s="232">
        <v>6</v>
      </c>
      <c r="AD15" s="233">
        <v>1</v>
      </c>
      <c r="AE15" s="233">
        <v>2</v>
      </c>
      <c r="AG15" s="233">
        <v>1</v>
      </c>
      <c r="AH15" s="242"/>
      <c r="AI15" s="242">
        <v>3</v>
      </c>
      <c r="AJ15" s="242"/>
      <c r="AK15" s="242"/>
      <c r="AL15" s="242">
        <v>1</v>
      </c>
      <c r="AM15" s="242">
        <v>5</v>
      </c>
      <c r="AN15" s="242"/>
      <c r="AO15" s="242"/>
      <c r="AP15" s="242">
        <v>1</v>
      </c>
      <c r="AQ15" s="242"/>
      <c r="AR15" s="242"/>
      <c r="AS15" s="242">
        <v>1</v>
      </c>
      <c r="AT15" s="242"/>
      <c r="AU15" s="241">
        <v>82</v>
      </c>
      <c r="AV15" s="242">
        <v>12</v>
      </c>
      <c r="AX15" s="234">
        <v>524</v>
      </c>
      <c r="AY15" s="273">
        <v>3605</v>
      </c>
      <c r="AZ15" s="273"/>
      <c r="BA15" s="273">
        <v>8224</v>
      </c>
      <c r="BB15" s="273">
        <v>78</v>
      </c>
      <c r="BC15" s="273">
        <v>730</v>
      </c>
      <c r="BD15" s="273"/>
      <c r="BE15" s="273">
        <v>1163</v>
      </c>
      <c r="BF15" s="273">
        <v>309</v>
      </c>
      <c r="BG15" s="273">
        <v>319</v>
      </c>
      <c r="BH15" s="273">
        <v>1</v>
      </c>
      <c r="BI15" s="293"/>
      <c r="BJ15" s="273">
        <v>1</v>
      </c>
      <c r="BK15" s="273"/>
      <c r="BL15" s="273"/>
      <c r="BM15" s="232">
        <v>45</v>
      </c>
      <c r="BN15" s="232">
        <v>24</v>
      </c>
      <c r="BO15" s="232">
        <v>41</v>
      </c>
      <c r="BP15" s="232">
        <v>94</v>
      </c>
      <c r="BQ15" s="232">
        <v>13</v>
      </c>
      <c r="BR15" s="232">
        <v>129</v>
      </c>
      <c r="BS15" s="273">
        <v>454</v>
      </c>
      <c r="BT15" s="273">
        <v>5</v>
      </c>
      <c r="BU15" s="273">
        <v>3</v>
      </c>
      <c r="BV15" s="273"/>
      <c r="BW15" s="273"/>
      <c r="BX15" s="273">
        <v>6</v>
      </c>
      <c r="BY15" s="273">
        <v>1</v>
      </c>
      <c r="BZ15" s="273">
        <v>2</v>
      </c>
      <c r="CA15" s="273"/>
      <c r="CB15" s="273"/>
      <c r="CC15" s="273"/>
      <c r="CD15" s="273">
        <v>3</v>
      </c>
      <c r="CE15" s="273"/>
      <c r="CF15" s="273"/>
      <c r="CG15" s="273">
        <v>1</v>
      </c>
      <c r="CH15" s="273">
        <v>4</v>
      </c>
      <c r="CI15" s="273"/>
      <c r="CJ15" s="273"/>
      <c r="CK15" s="273"/>
      <c r="CL15" s="273"/>
      <c r="CM15" s="273"/>
      <c r="CN15" s="273">
        <v>1</v>
      </c>
      <c r="CO15" s="273"/>
      <c r="CP15" s="232">
        <v>82</v>
      </c>
      <c r="CQ15" s="232">
        <v>6</v>
      </c>
      <c r="CR15" s="322"/>
    </row>
    <row r="16" spans="1:96" s="236" customFormat="1" ht="12.75">
      <c r="A16" s="241" t="s">
        <v>81</v>
      </c>
      <c r="B16" s="232">
        <v>2</v>
      </c>
      <c r="C16" s="232">
        <v>192</v>
      </c>
      <c r="D16" s="232">
        <v>1499</v>
      </c>
      <c r="E16" s="232"/>
      <c r="F16" s="234">
        <v>2729</v>
      </c>
      <c r="G16" s="232">
        <v>26</v>
      </c>
      <c r="H16" s="232">
        <v>600</v>
      </c>
      <c r="I16" s="232"/>
      <c r="J16" s="232">
        <v>344</v>
      </c>
      <c r="K16" s="232">
        <v>109</v>
      </c>
      <c r="L16" s="232">
        <v>194</v>
      </c>
      <c r="M16" s="232"/>
      <c r="N16" s="254"/>
      <c r="O16" s="232"/>
      <c r="P16" s="232">
        <v>4</v>
      </c>
      <c r="Q16" s="232"/>
      <c r="R16" s="232">
        <v>64</v>
      </c>
      <c r="S16" s="232">
        <v>42</v>
      </c>
      <c r="T16" s="232">
        <v>6</v>
      </c>
      <c r="U16" s="232">
        <v>219</v>
      </c>
      <c r="V16" s="232">
        <v>4</v>
      </c>
      <c r="W16" s="232">
        <v>53</v>
      </c>
      <c r="X16" s="232">
        <v>212</v>
      </c>
      <c r="Y16" s="232">
        <v>1</v>
      </c>
      <c r="Z16" s="232">
        <v>5</v>
      </c>
      <c r="AA16" s="232">
        <v>1</v>
      </c>
      <c r="AB16" s="232"/>
      <c r="AC16" s="232">
        <v>3</v>
      </c>
      <c r="AD16" s="233"/>
      <c r="AE16" s="233">
        <v>3</v>
      </c>
      <c r="AF16" s="233"/>
      <c r="AG16" s="233">
        <v>2</v>
      </c>
      <c r="AH16" s="242"/>
      <c r="AI16" s="242"/>
      <c r="AJ16" s="242"/>
      <c r="AK16" s="242"/>
      <c r="AL16" s="242"/>
      <c r="AM16" s="242"/>
      <c r="AN16" s="242">
        <v>1</v>
      </c>
      <c r="AO16" s="242"/>
      <c r="AP16" s="242"/>
      <c r="AQ16" s="242">
        <v>1</v>
      </c>
      <c r="AR16" s="242"/>
      <c r="AS16" s="242"/>
      <c r="AT16" s="242">
        <v>1</v>
      </c>
      <c r="AU16" s="241">
        <v>172</v>
      </c>
      <c r="AV16" s="242">
        <v>11</v>
      </c>
      <c r="AW16" s="232"/>
      <c r="AX16" s="232">
        <v>143</v>
      </c>
      <c r="AY16" s="273">
        <v>916</v>
      </c>
      <c r="AZ16" s="273"/>
      <c r="BA16" s="273">
        <v>1514</v>
      </c>
      <c r="BB16" s="273">
        <v>5</v>
      </c>
      <c r="BC16" s="273">
        <v>249</v>
      </c>
      <c r="BD16" s="273"/>
      <c r="BE16" s="273">
        <v>267</v>
      </c>
      <c r="BF16" s="273">
        <v>48</v>
      </c>
      <c r="BG16" s="273">
        <v>93</v>
      </c>
      <c r="BH16" s="273"/>
      <c r="BI16" s="293"/>
      <c r="BJ16" s="273"/>
      <c r="BK16" s="273">
        <v>4</v>
      </c>
      <c r="BL16" s="273"/>
      <c r="BM16" s="232">
        <v>55</v>
      </c>
      <c r="BN16" s="232">
        <v>42</v>
      </c>
      <c r="BO16" s="232">
        <v>6</v>
      </c>
      <c r="BP16" s="232">
        <v>192</v>
      </c>
      <c r="BQ16" s="232">
        <v>4</v>
      </c>
      <c r="BR16" s="232">
        <v>2</v>
      </c>
      <c r="BS16" s="273">
        <v>147</v>
      </c>
      <c r="BT16" s="273">
        <v>1</v>
      </c>
      <c r="BU16" s="273">
        <v>4</v>
      </c>
      <c r="BV16" s="273">
        <v>1</v>
      </c>
      <c r="BW16" s="273"/>
      <c r="BX16" s="273">
        <v>1</v>
      </c>
      <c r="BY16" s="273"/>
      <c r="BZ16" s="273">
        <v>3</v>
      </c>
      <c r="CA16" s="273"/>
      <c r="CB16" s="273">
        <v>2</v>
      </c>
      <c r="CC16" s="273"/>
      <c r="CD16" s="273"/>
      <c r="CE16" s="273"/>
      <c r="CF16" s="273"/>
      <c r="CG16" s="273"/>
      <c r="CH16" s="273"/>
      <c r="CI16" s="273">
        <v>1</v>
      </c>
      <c r="CJ16" s="273"/>
      <c r="CK16" s="273"/>
      <c r="CL16" s="273"/>
      <c r="CM16" s="273"/>
      <c r="CN16" s="273"/>
      <c r="CO16" s="273">
        <v>1</v>
      </c>
      <c r="CP16" s="232">
        <v>172</v>
      </c>
      <c r="CQ16" s="232">
        <v>9</v>
      </c>
      <c r="CR16" s="322"/>
    </row>
    <row r="17" spans="1:96" ht="12.75">
      <c r="A17" s="235" t="s">
        <v>82</v>
      </c>
      <c r="B17" s="236">
        <v>1</v>
      </c>
      <c r="C17" s="236">
        <v>583</v>
      </c>
      <c r="D17" s="237">
        <v>5419</v>
      </c>
      <c r="E17" s="237">
        <v>4558</v>
      </c>
      <c r="F17" s="237">
        <v>12981</v>
      </c>
      <c r="G17" s="236">
        <v>16</v>
      </c>
      <c r="H17" s="237">
        <v>6344</v>
      </c>
      <c r="I17" s="236"/>
      <c r="J17" s="237">
        <v>11348</v>
      </c>
      <c r="K17" s="236">
        <v>632</v>
      </c>
      <c r="L17" s="237">
        <v>6839</v>
      </c>
      <c r="M17" s="236">
        <v>905</v>
      </c>
      <c r="N17" s="291">
        <v>3</v>
      </c>
      <c r="O17" s="236">
        <v>29</v>
      </c>
      <c r="P17" s="236">
        <v>4</v>
      </c>
      <c r="Q17" s="236"/>
      <c r="R17" s="236">
        <v>200</v>
      </c>
      <c r="S17" s="236">
        <v>2141</v>
      </c>
      <c r="T17" s="236">
        <v>11</v>
      </c>
      <c r="U17" s="236">
        <v>1710</v>
      </c>
      <c r="V17" s="236">
        <v>1719</v>
      </c>
      <c r="W17" s="236">
        <v>149</v>
      </c>
      <c r="X17" s="236">
        <v>1488</v>
      </c>
      <c r="Y17" s="236">
        <v>26</v>
      </c>
      <c r="Z17" s="237">
        <v>7798</v>
      </c>
      <c r="AA17" s="237">
        <v>4062</v>
      </c>
      <c r="AB17" s="237">
        <v>21106</v>
      </c>
      <c r="AC17" s="236">
        <v>1657</v>
      </c>
      <c r="AD17" s="237">
        <v>4335</v>
      </c>
      <c r="AE17" s="237">
        <v>23526</v>
      </c>
      <c r="AF17" s="237">
        <v>7412</v>
      </c>
      <c r="AG17" s="237">
        <v>9849</v>
      </c>
      <c r="AH17" s="238">
        <v>5939</v>
      </c>
      <c r="AI17" s="238">
        <v>6305</v>
      </c>
      <c r="AJ17" s="239">
        <v>5</v>
      </c>
      <c r="AK17" s="239">
        <v>10</v>
      </c>
      <c r="AL17" s="239">
        <v>728</v>
      </c>
      <c r="AM17" s="239">
        <v>1686</v>
      </c>
      <c r="AN17" s="239">
        <v>457</v>
      </c>
      <c r="AO17" s="239">
        <v>11</v>
      </c>
      <c r="AP17" s="239">
        <v>22467</v>
      </c>
      <c r="AQ17" s="239">
        <v>3771</v>
      </c>
      <c r="AR17" s="239">
        <v>6528</v>
      </c>
      <c r="AS17" s="239"/>
      <c r="AT17" s="239">
        <v>718</v>
      </c>
      <c r="AU17" s="235">
        <v>390</v>
      </c>
      <c r="AV17" s="239">
        <v>25</v>
      </c>
      <c r="AW17" s="236"/>
      <c r="AX17" s="236">
        <v>448</v>
      </c>
      <c r="AY17" s="272">
        <v>3725</v>
      </c>
      <c r="AZ17" s="272">
        <v>2064</v>
      </c>
      <c r="BA17" s="272">
        <v>8818</v>
      </c>
      <c r="BB17" s="272">
        <v>15</v>
      </c>
      <c r="BC17" s="272">
        <v>3603</v>
      </c>
      <c r="BD17" s="272"/>
      <c r="BE17" s="272">
        <v>6198</v>
      </c>
      <c r="BF17" s="272">
        <v>400</v>
      </c>
      <c r="BG17" s="272">
        <v>3194</v>
      </c>
      <c r="BH17" s="272">
        <v>905</v>
      </c>
      <c r="BI17" s="292">
        <v>3</v>
      </c>
      <c r="BJ17" s="272">
        <v>5</v>
      </c>
      <c r="BK17" s="272">
        <v>4</v>
      </c>
      <c r="BL17" s="272"/>
      <c r="BM17" s="236">
        <v>107</v>
      </c>
      <c r="BN17" s="236">
        <v>893</v>
      </c>
      <c r="BO17" s="236">
        <v>11</v>
      </c>
      <c r="BP17" s="236">
        <v>1115</v>
      </c>
      <c r="BQ17" s="236">
        <v>530</v>
      </c>
      <c r="BR17" s="237">
        <v>35</v>
      </c>
      <c r="BS17" s="272">
        <v>1251</v>
      </c>
      <c r="BT17" s="272">
        <v>23</v>
      </c>
      <c r="BU17" s="272">
        <v>4126</v>
      </c>
      <c r="BV17" s="272">
        <v>1650</v>
      </c>
      <c r="BW17" s="272">
        <v>13154</v>
      </c>
      <c r="BX17" s="272">
        <v>1079</v>
      </c>
      <c r="BY17" s="272">
        <v>2593</v>
      </c>
      <c r="BZ17" s="272">
        <v>11842</v>
      </c>
      <c r="CA17" s="272"/>
      <c r="CB17" s="272">
        <v>4989</v>
      </c>
      <c r="CC17" s="272">
        <v>2589</v>
      </c>
      <c r="CD17" s="272">
        <v>6305</v>
      </c>
      <c r="CE17" s="272">
        <v>3</v>
      </c>
      <c r="CF17" s="272">
        <v>9</v>
      </c>
      <c r="CG17" s="272">
        <v>385</v>
      </c>
      <c r="CH17" s="272">
        <v>513</v>
      </c>
      <c r="CI17" s="272">
        <v>359</v>
      </c>
      <c r="CJ17" s="272">
        <v>9</v>
      </c>
      <c r="CK17" s="272">
        <v>10476</v>
      </c>
      <c r="CL17" s="272">
        <v>2419</v>
      </c>
      <c r="CM17" s="272">
        <v>4335</v>
      </c>
      <c r="CN17" s="272"/>
      <c r="CO17" s="272">
        <v>655</v>
      </c>
      <c r="CP17" s="236">
        <v>390</v>
      </c>
      <c r="CQ17" s="236">
        <v>23</v>
      </c>
      <c r="CR17" s="322"/>
    </row>
    <row r="18" spans="1:96" ht="12.75">
      <c r="A18" s="241" t="s">
        <v>83</v>
      </c>
      <c r="B18" s="232">
        <v>4</v>
      </c>
      <c r="C18" s="232">
        <v>762</v>
      </c>
      <c r="D18" s="234">
        <v>2964</v>
      </c>
      <c r="F18" s="234">
        <v>5664</v>
      </c>
      <c r="G18" s="232">
        <v>41</v>
      </c>
      <c r="H18" s="234">
        <v>1611</v>
      </c>
      <c r="J18" s="232">
        <v>933</v>
      </c>
      <c r="K18" s="232">
        <v>369</v>
      </c>
      <c r="L18" s="232">
        <v>461</v>
      </c>
      <c r="M18" s="232">
        <v>1</v>
      </c>
      <c r="N18" s="254"/>
      <c r="P18" s="232">
        <v>1</v>
      </c>
      <c r="Q18" s="232">
        <v>1</v>
      </c>
      <c r="R18" s="232">
        <v>130</v>
      </c>
      <c r="S18" s="232">
        <v>279</v>
      </c>
      <c r="T18" s="232">
        <v>2</v>
      </c>
      <c r="U18" s="232">
        <v>548</v>
      </c>
      <c r="V18" s="232">
        <v>55</v>
      </c>
      <c r="W18" s="232">
        <v>173</v>
      </c>
      <c r="X18" s="232">
        <v>399</v>
      </c>
      <c r="Y18" s="232">
        <v>1</v>
      </c>
      <c r="Z18" s="232">
        <v>3</v>
      </c>
      <c r="AC18" s="232">
        <v>2</v>
      </c>
      <c r="AE18" s="233">
        <v>2</v>
      </c>
      <c r="AG18" s="233">
        <v>3</v>
      </c>
      <c r="AH18" s="242"/>
      <c r="AI18" s="242">
        <v>2</v>
      </c>
      <c r="AJ18" s="242">
        <v>29</v>
      </c>
      <c r="AK18" s="242"/>
      <c r="AL18" s="242">
        <v>2</v>
      </c>
      <c r="AM18" s="242"/>
      <c r="AN18" s="242">
        <v>1</v>
      </c>
      <c r="AO18" s="242"/>
      <c r="AP18" s="242"/>
      <c r="AQ18" s="242">
        <v>4</v>
      </c>
      <c r="AR18" s="242"/>
      <c r="AS18" s="242"/>
      <c r="AT18" s="242">
        <v>4</v>
      </c>
      <c r="AU18" s="241">
        <v>461</v>
      </c>
      <c r="AV18" s="242">
        <v>46</v>
      </c>
      <c r="AX18" s="232">
        <v>617</v>
      </c>
      <c r="AY18" s="273">
        <v>2161</v>
      </c>
      <c r="AZ18" s="273"/>
      <c r="BA18" s="273">
        <v>3935</v>
      </c>
      <c r="BB18" s="273">
        <v>28</v>
      </c>
      <c r="BC18" s="273">
        <v>1016</v>
      </c>
      <c r="BD18" s="273"/>
      <c r="BE18" s="273">
        <v>719</v>
      </c>
      <c r="BF18" s="273">
        <v>71</v>
      </c>
      <c r="BG18" s="273">
        <v>178</v>
      </c>
      <c r="BH18" s="273">
        <v>1</v>
      </c>
      <c r="BI18" s="293"/>
      <c r="BJ18" s="273"/>
      <c r="BK18" s="273">
        <v>1</v>
      </c>
      <c r="BL18" s="273">
        <v>1</v>
      </c>
      <c r="BM18" s="232">
        <v>31</v>
      </c>
      <c r="BN18" s="232">
        <v>196</v>
      </c>
      <c r="BO18" s="232">
        <v>2</v>
      </c>
      <c r="BP18" s="232">
        <v>520</v>
      </c>
      <c r="BQ18" s="232">
        <v>3</v>
      </c>
      <c r="BS18" s="273">
        <v>368</v>
      </c>
      <c r="BT18" s="273">
        <v>1</v>
      </c>
      <c r="BU18" s="273">
        <v>3</v>
      </c>
      <c r="BV18" s="273"/>
      <c r="BW18" s="273"/>
      <c r="BX18" s="273">
        <v>2</v>
      </c>
      <c r="BY18" s="273"/>
      <c r="BZ18" s="273">
        <v>1</v>
      </c>
      <c r="CA18" s="273"/>
      <c r="CB18" s="273">
        <v>3</v>
      </c>
      <c r="CC18" s="273"/>
      <c r="CD18" s="273">
        <v>2</v>
      </c>
      <c r="CE18" s="273">
        <v>10</v>
      </c>
      <c r="CF18" s="273"/>
      <c r="CG18" s="273">
        <v>1</v>
      </c>
      <c r="CH18" s="273"/>
      <c r="CI18" s="273">
        <v>1</v>
      </c>
      <c r="CJ18" s="273"/>
      <c r="CK18" s="273"/>
      <c r="CL18" s="273">
        <v>2</v>
      </c>
      <c r="CM18" s="273"/>
      <c r="CN18" s="273"/>
      <c r="CO18" s="273">
        <v>4</v>
      </c>
      <c r="CP18" s="232">
        <v>459</v>
      </c>
      <c r="CQ18" s="232">
        <v>25</v>
      </c>
      <c r="CR18" s="322"/>
    </row>
    <row r="19" spans="1:96" ht="12.75">
      <c r="A19" s="241" t="s">
        <v>84</v>
      </c>
      <c r="B19" s="232">
        <v>20</v>
      </c>
      <c r="C19" s="232">
        <v>328</v>
      </c>
      <c r="D19" s="232">
        <v>1043</v>
      </c>
      <c r="F19" s="232">
        <v>2218</v>
      </c>
      <c r="G19" s="232">
        <v>5</v>
      </c>
      <c r="H19" s="232">
        <v>163</v>
      </c>
      <c r="J19" s="232">
        <v>231</v>
      </c>
      <c r="K19" s="232">
        <v>252</v>
      </c>
      <c r="L19" s="232">
        <v>155</v>
      </c>
      <c r="N19" s="254"/>
      <c r="R19" s="232">
        <v>11</v>
      </c>
      <c r="S19" s="232">
        <v>483</v>
      </c>
      <c r="T19" s="232">
        <v>6</v>
      </c>
      <c r="U19" s="232">
        <v>180</v>
      </c>
      <c r="W19" s="232">
        <v>23</v>
      </c>
      <c r="X19" s="232">
        <v>126</v>
      </c>
      <c r="Y19" s="232">
        <v>1</v>
      </c>
      <c r="Z19" s="232">
        <v>1</v>
      </c>
      <c r="AA19" s="232">
        <v>2</v>
      </c>
      <c r="AH19" s="242"/>
      <c r="AI19" s="242"/>
      <c r="AJ19" s="242"/>
      <c r="AK19" s="242"/>
      <c r="AL19" s="242"/>
      <c r="AM19" s="242"/>
      <c r="AN19" s="242"/>
      <c r="AO19" s="242"/>
      <c r="AP19" s="242"/>
      <c r="AQ19" s="242"/>
      <c r="AR19" s="242"/>
      <c r="AS19" s="242"/>
      <c r="AT19" s="242"/>
      <c r="AU19" s="241">
        <v>145</v>
      </c>
      <c r="AV19" s="242"/>
      <c r="AW19" s="232">
        <v>11</v>
      </c>
      <c r="AX19" s="232">
        <v>149</v>
      </c>
      <c r="AY19" s="273">
        <v>529</v>
      </c>
      <c r="AZ19" s="273"/>
      <c r="BA19" s="273">
        <v>1239</v>
      </c>
      <c r="BB19" s="273">
        <v>3</v>
      </c>
      <c r="BC19" s="273">
        <v>25</v>
      </c>
      <c r="BD19" s="273"/>
      <c r="BE19" s="273">
        <v>57</v>
      </c>
      <c r="BF19" s="273">
        <v>132</v>
      </c>
      <c r="BG19" s="273">
        <v>35</v>
      </c>
      <c r="BH19" s="273"/>
      <c r="BI19" s="293"/>
      <c r="BJ19" s="273"/>
      <c r="BK19" s="273"/>
      <c r="BL19" s="273"/>
      <c r="BM19" s="232">
        <v>3</v>
      </c>
      <c r="BN19" s="232">
        <v>217</v>
      </c>
      <c r="BO19" s="232">
        <v>5</v>
      </c>
      <c r="BP19" s="232">
        <v>168</v>
      </c>
      <c r="BR19" s="232">
        <v>4</v>
      </c>
      <c r="BS19" s="273">
        <v>72</v>
      </c>
      <c r="BT19" s="273">
        <v>1</v>
      </c>
      <c r="BU19" s="273"/>
      <c r="BV19" s="273">
        <v>1</v>
      </c>
      <c r="BW19" s="273"/>
      <c r="BX19" s="273"/>
      <c r="BY19" s="273"/>
      <c r="BZ19" s="273"/>
      <c r="CA19" s="273"/>
      <c r="CB19" s="273"/>
      <c r="CC19" s="273"/>
      <c r="CD19" s="273"/>
      <c r="CE19" s="273"/>
      <c r="CF19" s="273"/>
      <c r="CG19" s="273"/>
      <c r="CH19" s="273"/>
      <c r="CI19" s="273"/>
      <c r="CJ19" s="273"/>
      <c r="CK19" s="273"/>
      <c r="CL19" s="273"/>
      <c r="CM19" s="273"/>
      <c r="CN19" s="273"/>
      <c r="CO19" s="273"/>
      <c r="CP19" s="232">
        <v>145</v>
      </c>
      <c r="CR19" s="322"/>
    </row>
    <row r="20" spans="1:96" ht="12.75">
      <c r="A20" s="241" t="s">
        <v>85</v>
      </c>
      <c r="C20" s="232">
        <v>81</v>
      </c>
      <c r="D20" s="232">
        <v>552</v>
      </c>
      <c r="F20" s="234">
        <v>1391</v>
      </c>
      <c r="G20" s="232">
        <v>10</v>
      </c>
      <c r="H20" s="232">
        <v>714</v>
      </c>
      <c r="J20" s="232">
        <v>582</v>
      </c>
      <c r="K20" s="232">
        <v>95</v>
      </c>
      <c r="L20" s="232">
        <v>309</v>
      </c>
      <c r="N20" s="254">
        <v>1</v>
      </c>
      <c r="R20" s="232">
        <v>99</v>
      </c>
      <c r="S20" s="232">
        <v>465</v>
      </c>
      <c r="T20" s="232">
        <v>1</v>
      </c>
      <c r="U20" s="232">
        <v>78</v>
      </c>
      <c r="V20" s="232">
        <v>1</v>
      </c>
      <c r="W20" s="232">
        <v>39</v>
      </c>
      <c r="X20" s="232">
        <v>197</v>
      </c>
      <c r="Y20" s="232">
        <v>1</v>
      </c>
      <c r="AC20" s="232">
        <v>6</v>
      </c>
      <c r="AE20" s="233">
        <v>1</v>
      </c>
      <c r="AH20" s="242"/>
      <c r="AI20" s="242"/>
      <c r="AJ20" s="242"/>
      <c r="AK20" s="242"/>
      <c r="AL20" s="242"/>
      <c r="AM20" s="242"/>
      <c r="AN20" s="242"/>
      <c r="AO20" s="242"/>
      <c r="AP20" s="242">
        <v>1</v>
      </c>
      <c r="AQ20" s="242"/>
      <c r="AR20" s="242">
        <v>1</v>
      </c>
      <c r="AS20" s="242">
        <v>8</v>
      </c>
      <c r="AT20" s="242">
        <v>6</v>
      </c>
      <c r="AU20" s="241">
        <v>17</v>
      </c>
      <c r="AV20" s="242">
        <v>15</v>
      </c>
      <c r="AX20" s="232">
        <v>39</v>
      </c>
      <c r="AY20" s="273">
        <v>216</v>
      </c>
      <c r="AZ20" s="273"/>
      <c r="BA20" s="273">
        <v>623</v>
      </c>
      <c r="BB20" s="273">
        <v>5</v>
      </c>
      <c r="BC20" s="273">
        <v>346</v>
      </c>
      <c r="BD20" s="273"/>
      <c r="BE20" s="273">
        <v>437</v>
      </c>
      <c r="BF20" s="273">
        <v>13</v>
      </c>
      <c r="BG20" s="273">
        <v>18</v>
      </c>
      <c r="BH20" s="273"/>
      <c r="BI20" s="293">
        <v>1</v>
      </c>
      <c r="BJ20" s="273"/>
      <c r="BK20" s="273"/>
      <c r="BL20" s="273"/>
      <c r="BM20" s="232">
        <v>45</v>
      </c>
      <c r="BN20" s="232">
        <v>195</v>
      </c>
      <c r="BO20" s="232">
        <v>1</v>
      </c>
      <c r="BP20" s="232">
        <v>49</v>
      </c>
      <c r="BQ20" s="232">
        <v>1</v>
      </c>
      <c r="BS20" s="273">
        <v>96</v>
      </c>
      <c r="BT20" s="273"/>
      <c r="BU20" s="273"/>
      <c r="BV20" s="273"/>
      <c r="BW20" s="273"/>
      <c r="BX20" s="273">
        <v>3</v>
      </c>
      <c r="BY20" s="273"/>
      <c r="BZ20" s="273">
        <v>1</v>
      </c>
      <c r="CA20" s="273"/>
      <c r="CB20" s="273"/>
      <c r="CC20" s="273"/>
      <c r="CD20" s="273"/>
      <c r="CE20" s="273"/>
      <c r="CF20" s="273"/>
      <c r="CG20" s="273"/>
      <c r="CH20" s="273"/>
      <c r="CI20" s="273"/>
      <c r="CJ20" s="273"/>
      <c r="CK20" s="273">
        <v>1</v>
      </c>
      <c r="CL20" s="273"/>
      <c r="CM20" s="273">
        <v>1</v>
      </c>
      <c r="CN20" s="273">
        <v>3</v>
      </c>
      <c r="CO20" s="273">
        <v>2</v>
      </c>
      <c r="CP20" s="232">
        <v>17</v>
      </c>
      <c r="CQ20" s="232">
        <v>8</v>
      </c>
      <c r="CR20" s="322"/>
    </row>
    <row r="21" spans="1:96" ht="12.75">
      <c r="A21" s="241" t="s">
        <v>86</v>
      </c>
      <c r="C21" s="232">
        <v>84</v>
      </c>
      <c r="D21" s="232">
        <v>284</v>
      </c>
      <c r="E21" s="232">
        <v>1</v>
      </c>
      <c r="F21" s="232">
        <v>664</v>
      </c>
      <c r="H21" s="232">
        <v>70</v>
      </c>
      <c r="J21" s="232">
        <v>88</v>
      </c>
      <c r="K21" s="232">
        <v>29</v>
      </c>
      <c r="L21" s="232">
        <v>112</v>
      </c>
      <c r="N21" s="254"/>
      <c r="R21" s="232">
        <v>30</v>
      </c>
      <c r="S21" s="232">
        <v>22</v>
      </c>
      <c r="T21" s="232">
        <v>1</v>
      </c>
      <c r="U21" s="232">
        <v>50</v>
      </c>
      <c r="W21" s="232">
        <v>2</v>
      </c>
      <c r="X21" s="232">
        <v>48</v>
      </c>
      <c r="AD21" s="233">
        <v>1</v>
      </c>
      <c r="AH21" s="242"/>
      <c r="AI21" s="242"/>
      <c r="AJ21" s="242"/>
      <c r="AK21" s="242"/>
      <c r="AL21" s="242"/>
      <c r="AM21" s="242"/>
      <c r="AN21" s="242"/>
      <c r="AO21" s="242"/>
      <c r="AP21" s="242"/>
      <c r="AQ21" s="242"/>
      <c r="AR21" s="242"/>
      <c r="AS21" s="242"/>
      <c r="AT21" s="242"/>
      <c r="AU21" s="241">
        <v>30</v>
      </c>
      <c r="AV21" s="242">
        <v>1</v>
      </c>
      <c r="AX21" s="232">
        <v>64</v>
      </c>
      <c r="AY21" s="273">
        <v>174</v>
      </c>
      <c r="AZ21" s="273">
        <v>1</v>
      </c>
      <c r="BA21" s="273">
        <v>410</v>
      </c>
      <c r="BB21" s="273"/>
      <c r="BC21" s="273">
        <v>22</v>
      </c>
      <c r="BD21" s="273"/>
      <c r="BE21" s="273">
        <v>55</v>
      </c>
      <c r="BF21" s="273">
        <v>5</v>
      </c>
      <c r="BG21" s="273">
        <v>63</v>
      </c>
      <c r="BH21" s="273"/>
      <c r="BI21" s="293"/>
      <c r="BJ21" s="273"/>
      <c r="BK21" s="273"/>
      <c r="BL21" s="273"/>
      <c r="BM21" s="232">
        <v>4</v>
      </c>
      <c r="BN21" s="232">
        <v>7</v>
      </c>
      <c r="BO21" s="232">
        <v>1</v>
      </c>
      <c r="BP21" s="232">
        <v>45</v>
      </c>
      <c r="BS21" s="273">
        <v>43</v>
      </c>
      <c r="BT21" s="273"/>
      <c r="BU21" s="273"/>
      <c r="BV21" s="273"/>
      <c r="BW21" s="273"/>
      <c r="BX21" s="273"/>
      <c r="BY21" s="273">
        <v>1</v>
      </c>
      <c r="BZ21" s="273"/>
      <c r="CA21" s="273"/>
      <c r="CB21" s="273"/>
      <c r="CC21" s="273"/>
      <c r="CD21" s="273"/>
      <c r="CE21" s="273"/>
      <c r="CF21" s="273"/>
      <c r="CG21" s="273"/>
      <c r="CH21" s="273"/>
      <c r="CI21" s="273"/>
      <c r="CJ21" s="273"/>
      <c r="CK21" s="273"/>
      <c r="CL21" s="273"/>
      <c r="CM21" s="273"/>
      <c r="CN21" s="273"/>
      <c r="CO21" s="273"/>
      <c r="CP21" s="232">
        <v>30</v>
      </c>
      <c r="CQ21" s="232">
        <v>1</v>
      </c>
      <c r="CR21" s="322"/>
    </row>
    <row r="22" spans="1:96" ht="12.75">
      <c r="A22" s="241" t="s">
        <v>87</v>
      </c>
      <c r="C22" s="232">
        <v>90</v>
      </c>
      <c r="D22" s="232">
        <v>377</v>
      </c>
      <c r="F22" s="232">
        <v>834</v>
      </c>
      <c r="G22" s="232">
        <v>9</v>
      </c>
      <c r="H22" s="232">
        <v>144</v>
      </c>
      <c r="J22" s="232">
        <v>105</v>
      </c>
      <c r="K22" s="232">
        <v>34</v>
      </c>
      <c r="L22" s="232">
        <v>81</v>
      </c>
      <c r="N22" s="254"/>
      <c r="S22" s="232">
        <v>27</v>
      </c>
      <c r="T22" s="232">
        <v>1</v>
      </c>
      <c r="U22" s="232">
        <v>69</v>
      </c>
      <c r="V22" s="232">
        <v>3</v>
      </c>
      <c r="W22" s="232">
        <v>86</v>
      </c>
      <c r="X22" s="232">
        <v>48</v>
      </c>
      <c r="AH22" s="242"/>
      <c r="AI22" s="242"/>
      <c r="AJ22" s="242"/>
      <c r="AK22" s="242"/>
      <c r="AL22" s="242"/>
      <c r="AM22" s="242"/>
      <c r="AN22" s="242"/>
      <c r="AO22" s="242"/>
      <c r="AP22" s="242"/>
      <c r="AQ22" s="242"/>
      <c r="AR22" s="242"/>
      <c r="AS22" s="242">
        <v>1</v>
      </c>
      <c r="AT22" s="242">
        <v>1</v>
      </c>
      <c r="AU22" s="241">
        <v>54</v>
      </c>
      <c r="AV22" s="242">
        <v>1</v>
      </c>
      <c r="AX22" s="232">
        <v>62</v>
      </c>
      <c r="AY22" s="273">
        <v>224</v>
      </c>
      <c r="AZ22" s="273"/>
      <c r="BA22" s="273">
        <v>416</v>
      </c>
      <c r="BB22" s="273">
        <v>9</v>
      </c>
      <c r="BC22" s="273">
        <v>80</v>
      </c>
      <c r="BD22" s="273"/>
      <c r="BE22" s="273">
        <v>85</v>
      </c>
      <c r="BF22" s="273">
        <v>8</v>
      </c>
      <c r="BG22" s="273">
        <v>47</v>
      </c>
      <c r="BH22" s="273"/>
      <c r="BI22" s="293"/>
      <c r="BJ22" s="273"/>
      <c r="BK22" s="273"/>
      <c r="BL22" s="273"/>
      <c r="BN22" s="232">
        <v>6</v>
      </c>
      <c r="BO22" s="232">
        <v>1</v>
      </c>
      <c r="BP22" s="232">
        <v>64</v>
      </c>
      <c r="BQ22" s="232">
        <v>2</v>
      </c>
      <c r="BR22" s="232">
        <v>33</v>
      </c>
      <c r="BS22" s="273">
        <v>31</v>
      </c>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v>1</v>
      </c>
      <c r="CP22" s="232">
        <v>54</v>
      </c>
      <c r="CQ22" s="232">
        <v>1</v>
      </c>
      <c r="CR22" s="322"/>
    </row>
    <row r="23" spans="1:96" ht="12.75">
      <c r="A23" s="241" t="s">
        <v>88</v>
      </c>
      <c r="C23" s="234">
        <v>1358</v>
      </c>
      <c r="D23" s="234">
        <v>7485</v>
      </c>
      <c r="F23" s="234">
        <v>22300</v>
      </c>
      <c r="G23" s="232">
        <v>146</v>
      </c>
      <c r="H23" s="234">
        <v>5059</v>
      </c>
      <c r="J23" s="234">
        <v>1247</v>
      </c>
      <c r="K23" s="232">
        <v>503</v>
      </c>
      <c r="L23" s="234">
        <v>1069</v>
      </c>
      <c r="M23" s="232">
        <v>1</v>
      </c>
      <c r="N23" s="254">
        <v>7</v>
      </c>
      <c r="P23" s="232">
        <v>1</v>
      </c>
      <c r="R23" s="232">
        <v>191</v>
      </c>
      <c r="S23" s="232">
        <v>141</v>
      </c>
      <c r="T23" s="232">
        <v>40</v>
      </c>
      <c r="U23" s="232">
        <v>1742</v>
      </c>
      <c r="V23" s="232">
        <v>235</v>
      </c>
      <c r="W23" s="232">
        <v>1663</v>
      </c>
      <c r="X23" s="232">
        <v>994</v>
      </c>
      <c r="Y23" s="232">
        <v>5</v>
      </c>
      <c r="Z23" s="232">
        <v>2</v>
      </c>
      <c r="AC23" s="232">
        <v>1</v>
      </c>
      <c r="AD23" s="233">
        <v>1</v>
      </c>
      <c r="AG23" s="233">
        <v>1</v>
      </c>
      <c r="AH23" s="242">
        <v>3</v>
      </c>
      <c r="AI23" s="242">
        <v>3</v>
      </c>
      <c r="AJ23" s="242"/>
      <c r="AK23" s="242"/>
      <c r="AL23" s="242">
        <v>10</v>
      </c>
      <c r="AM23" s="242"/>
      <c r="AN23" s="242">
        <v>2</v>
      </c>
      <c r="AO23" s="242">
        <v>1</v>
      </c>
      <c r="AP23" s="242">
        <v>1</v>
      </c>
      <c r="AQ23" s="243">
        <v>1</v>
      </c>
      <c r="AR23" s="243"/>
      <c r="AS23" s="243">
        <v>1</v>
      </c>
      <c r="AT23" s="243"/>
      <c r="AU23" s="244">
        <v>943</v>
      </c>
      <c r="AV23" s="243">
        <v>26</v>
      </c>
      <c r="AX23" s="234">
        <v>1036</v>
      </c>
      <c r="AY23" s="273">
        <v>4835</v>
      </c>
      <c r="AZ23" s="273"/>
      <c r="BA23" s="273">
        <v>14327</v>
      </c>
      <c r="BB23" s="273">
        <v>25</v>
      </c>
      <c r="BC23" s="273">
        <v>2157</v>
      </c>
      <c r="BD23" s="273"/>
      <c r="BE23" s="273">
        <v>630</v>
      </c>
      <c r="BF23" s="273">
        <v>243</v>
      </c>
      <c r="BG23" s="273">
        <v>405</v>
      </c>
      <c r="BH23" s="273">
        <v>1</v>
      </c>
      <c r="BI23" s="293">
        <v>7</v>
      </c>
      <c r="BJ23" s="273"/>
      <c r="BK23" s="273"/>
      <c r="BL23" s="273"/>
      <c r="BM23" s="232">
        <v>132</v>
      </c>
      <c r="BN23" s="232">
        <v>70</v>
      </c>
      <c r="BO23" s="232">
        <v>28</v>
      </c>
      <c r="BP23" s="232">
        <v>1534</v>
      </c>
      <c r="BQ23" s="232">
        <v>2</v>
      </c>
      <c r="BR23" s="232">
        <v>293</v>
      </c>
      <c r="BS23" s="273">
        <v>893</v>
      </c>
      <c r="BT23" s="273">
        <v>5</v>
      </c>
      <c r="BU23" s="273">
        <v>2</v>
      </c>
      <c r="BV23" s="273"/>
      <c r="BW23" s="273"/>
      <c r="BX23" s="273">
        <v>1</v>
      </c>
      <c r="BY23" s="273"/>
      <c r="BZ23" s="273"/>
      <c r="CA23" s="273"/>
      <c r="CB23" s="273">
        <v>1</v>
      </c>
      <c r="CC23" s="273">
        <v>2</v>
      </c>
      <c r="CD23" s="273">
        <v>3</v>
      </c>
      <c r="CE23" s="273"/>
      <c r="CF23" s="273"/>
      <c r="CG23" s="273">
        <v>7</v>
      </c>
      <c r="CH23" s="273"/>
      <c r="CI23" s="273">
        <v>2</v>
      </c>
      <c r="CJ23" s="273">
        <v>1</v>
      </c>
      <c r="CK23" s="273">
        <v>1</v>
      </c>
      <c r="CL23" s="273">
        <v>1</v>
      </c>
      <c r="CM23" s="273"/>
      <c r="CN23" s="273">
        <v>1</v>
      </c>
      <c r="CO23" s="273"/>
      <c r="CP23" s="232">
        <v>941</v>
      </c>
      <c r="CQ23" s="232">
        <v>25</v>
      </c>
      <c r="CR23" s="322"/>
    </row>
    <row r="24" spans="1:96" ht="12.75">
      <c r="A24" s="241" t="s">
        <v>89</v>
      </c>
      <c r="C24" s="232">
        <v>1591</v>
      </c>
      <c r="D24" s="234">
        <v>6600</v>
      </c>
      <c r="E24" s="232">
        <v>1</v>
      </c>
      <c r="F24" s="234">
        <v>12574</v>
      </c>
      <c r="G24" s="232">
        <v>34</v>
      </c>
      <c r="H24" s="232">
        <v>1371</v>
      </c>
      <c r="J24" s="232">
        <v>519</v>
      </c>
      <c r="K24" s="232">
        <v>208</v>
      </c>
      <c r="L24" s="232">
        <v>1122</v>
      </c>
      <c r="N24" s="254"/>
      <c r="Q24" s="232">
        <v>1</v>
      </c>
      <c r="R24" s="232">
        <v>176</v>
      </c>
      <c r="S24" s="232">
        <v>726</v>
      </c>
      <c r="T24" s="232">
        <v>1</v>
      </c>
      <c r="U24" s="232">
        <v>206</v>
      </c>
      <c r="V24" s="232">
        <v>2</v>
      </c>
      <c r="W24" s="232">
        <v>338</v>
      </c>
      <c r="X24" s="232">
        <v>646</v>
      </c>
      <c r="Z24" s="232">
        <v>2</v>
      </c>
      <c r="AB24" s="232">
        <v>1</v>
      </c>
      <c r="AC24" s="232">
        <v>1</v>
      </c>
      <c r="AD24" s="233">
        <v>2</v>
      </c>
      <c r="AE24" s="233">
        <v>8</v>
      </c>
      <c r="AG24" s="233">
        <v>2</v>
      </c>
      <c r="AH24" s="242">
        <v>1</v>
      </c>
      <c r="AI24" s="242">
        <v>2</v>
      </c>
      <c r="AJ24" s="242"/>
      <c r="AK24" s="242"/>
      <c r="AL24" s="242">
        <v>6</v>
      </c>
      <c r="AM24" s="242">
        <v>2</v>
      </c>
      <c r="AN24" s="242">
        <v>2</v>
      </c>
      <c r="AO24" s="242"/>
      <c r="AP24" s="242">
        <v>2</v>
      </c>
      <c r="AQ24" s="242">
        <v>3</v>
      </c>
      <c r="AR24" s="242">
        <v>2</v>
      </c>
      <c r="AS24" s="242">
        <v>5</v>
      </c>
      <c r="AT24" s="242">
        <v>22</v>
      </c>
      <c r="AU24" s="241">
        <v>96</v>
      </c>
      <c r="AV24" s="242">
        <v>83</v>
      </c>
      <c r="AX24" s="232">
        <v>1204</v>
      </c>
      <c r="AY24" s="273">
        <v>4001</v>
      </c>
      <c r="AZ24" s="273">
        <v>1</v>
      </c>
      <c r="BA24" s="273">
        <v>8067</v>
      </c>
      <c r="BB24" s="273">
        <v>17</v>
      </c>
      <c r="BC24" s="273">
        <v>175</v>
      </c>
      <c r="BD24" s="273"/>
      <c r="BE24" s="273">
        <v>170</v>
      </c>
      <c r="BF24" s="273">
        <v>77</v>
      </c>
      <c r="BG24" s="273">
        <v>215</v>
      </c>
      <c r="BH24" s="273"/>
      <c r="BI24" s="293"/>
      <c r="BJ24" s="273"/>
      <c r="BK24" s="273"/>
      <c r="BL24" s="273">
        <v>1</v>
      </c>
      <c r="BM24" s="232">
        <v>25</v>
      </c>
      <c r="BN24" s="232">
        <v>59</v>
      </c>
      <c r="BO24" s="232">
        <v>1</v>
      </c>
      <c r="BP24" s="232">
        <v>138</v>
      </c>
      <c r="BQ24" s="232">
        <v>2</v>
      </c>
      <c r="BS24" s="273">
        <v>535</v>
      </c>
      <c r="BT24" s="273"/>
      <c r="BU24" s="273">
        <v>1</v>
      </c>
      <c r="BV24" s="273"/>
      <c r="BW24" s="273">
        <v>1</v>
      </c>
      <c r="BX24" s="273">
        <v>1</v>
      </c>
      <c r="BY24" s="273">
        <v>1</v>
      </c>
      <c r="BZ24" s="273">
        <v>7</v>
      </c>
      <c r="CA24" s="273"/>
      <c r="CB24" s="273">
        <v>2</v>
      </c>
      <c r="CC24" s="273">
        <v>1</v>
      </c>
      <c r="CD24" s="273">
        <v>2</v>
      </c>
      <c r="CE24" s="273"/>
      <c r="CF24" s="273"/>
      <c r="CG24" s="273">
        <v>6</v>
      </c>
      <c r="CH24" s="273">
        <v>2</v>
      </c>
      <c r="CI24" s="273">
        <v>2</v>
      </c>
      <c r="CJ24" s="273"/>
      <c r="CK24" s="273">
        <v>1</v>
      </c>
      <c r="CL24" s="273">
        <v>1</v>
      </c>
      <c r="CM24" s="273">
        <v>1</v>
      </c>
      <c r="CN24" s="273">
        <v>2</v>
      </c>
      <c r="CO24" s="273">
        <v>20</v>
      </c>
      <c r="CP24" s="232">
        <v>95</v>
      </c>
      <c r="CQ24" s="232">
        <v>27</v>
      </c>
      <c r="CR24" s="322"/>
    </row>
    <row r="25" spans="1:96" ht="12.75">
      <c r="A25" s="241" t="s">
        <v>90</v>
      </c>
      <c r="C25" s="232">
        <v>209</v>
      </c>
      <c r="D25" s="232">
        <v>1760</v>
      </c>
      <c r="E25" s="232">
        <v>1</v>
      </c>
      <c r="F25" s="234">
        <v>4329</v>
      </c>
      <c r="G25" s="232">
        <v>85</v>
      </c>
      <c r="H25" s="232">
        <v>328</v>
      </c>
      <c r="J25" s="232">
        <v>157</v>
      </c>
      <c r="K25" s="232">
        <v>96</v>
      </c>
      <c r="L25" s="232">
        <v>260</v>
      </c>
      <c r="N25" s="254"/>
      <c r="Q25" s="232">
        <v>1</v>
      </c>
      <c r="R25" s="232">
        <v>31</v>
      </c>
      <c r="S25" s="232">
        <v>114</v>
      </c>
      <c r="T25" s="232">
        <v>26</v>
      </c>
      <c r="U25" s="232">
        <v>310</v>
      </c>
      <c r="V25" s="232">
        <v>4</v>
      </c>
      <c r="W25" s="232">
        <v>58</v>
      </c>
      <c r="X25" s="232">
        <v>219</v>
      </c>
      <c r="Y25" s="232">
        <v>67</v>
      </c>
      <c r="Z25" s="232">
        <v>1</v>
      </c>
      <c r="AE25" s="233">
        <v>2</v>
      </c>
      <c r="AG25" s="233">
        <v>1</v>
      </c>
      <c r="AH25" s="242"/>
      <c r="AI25" s="242">
        <v>1</v>
      </c>
      <c r="AJ25" s="242"/>
      <c r="AK25" s="242"/>
      <c r="AL25" s="242"/>
      <c r="AM25" s="242"/>
      <c r="AN25" s="242"/>
      <c r="AO25" s="242"/>
      <c r="AP25" s="242">
        <v>2</v>
      </c>
      <c r="AQ25" s="242">
        <v>3</v>
      </c>
      <c r="AR25" s="242">
        <v>1</v>
      </c>
      <c r="AS25" s="242">
        <v>17</v>
      </c>
      <c r="AT25" s="242">
        <v>8</v>
      </c>
      <c r="AU25" s="241">
        <v>113</v>
      </c>
      <c r="AV25" s="242">
        <v>156</v>
      </c>
      <c r="AX25" s="232">
        <v>167</v>
      </c>
      <c r="AY25" s="273">
        <v>1246</v>
      </c>
      <c r="AZ25" s="273">
        <v>1</v>
      </c>
      <c r="BA25" s="273">
        <v>2864</v>
      </c>
      <c r="BB25" s="273">
        <v>10</v>
      </c>
      <c r="BC25" s="273">
        <v>41</v>
      </c>
      <c r="BD25" s="273"/>
      <c r="BE25" s="273">
        <v>53</v>
      </c>
      <c r="BF25" s="273">
        <v>12</v>
      </c>
      <c r="BG25" s="273">
        <v>49</v>
      </c>
      <c r="BH25" s="273"/>
      <c r="BI25" s="293"/>
      <c r="BJ25" s="273"/>
      <c r="BK25" s="273"/>
      <c r="BL25" s="273">
        <v>1</v>
      </c>
      <c r="BM25" s="232">
        <v>15</v>
      </c>
      <c r="BN25" s="232">
        <v>77</v>
      </c>
      <c r="BO25" s="232">
        <v>15</v>
      </c>
      <c r="BP25" s="232">
        <v>179</v>
      </c>
      <c r="BQ25" s="232">
        <v>4</v>
      </c>
      <c r="BS25" s="273">
        <v>177</v>
      </c>
      <c r="BT25" s="273">
        <v>49</v>
      </c>
      <c r="BU25" s="273"/>
      <c r="BV25" s="273"/>
      <c r="BW25" s="273"/>
      <c r="BX25" s="273"/>
      <c r="BY25" s="273"/>
      <c r="BZ25" s="273">
        <v>2</v>
      </c>
      <c r="CA25" s="273"/>
      <c r="CB25" s="273">
        <v>1</v>
      </c>
      <c r="CC25" s="273"/>
      <c r="CD25" s="273">
        <v>1</v>
      </c>
      <c r="CE25" s="273"/>
      <c r="CF25" s="273"/>
      <c r="CG25" s="273"/>
      <c r="CH25" s="273"/>
      <c r="CI25" s="273"/>
      <c r="CJ25" s="273"/>
      <c r="CK25" s="273">
        <v>1</v>
      </c>
      <c r="CL25" s="273">
        <v>1</v>
      </c>
      <c r="CM25" s="273">
        <v>1</v>
      </c>
      <c r="CN25" s="273">
        <v>3</v>
      </c>
      <c r="CO25" s="273">
        <v>3</v>
      </c>
      <c r="CP25" s="232">
        <v>112</v>
      </c>
      <c r="CQ25" s="232">
        <v>52</v>
      </c>
      <c r="CR25" s="322"/>
    </row>
    <row r="26" spans="1:96" ht="12.75">
      <c r="A26" s="241" t="s">
        <v>91</v>
      </c>
      <c r="C26" s="232">
        <v>507</v>
      </c>
      <c r="D26" s="234">
        <v>3055</v>
      </c>
      <c r="E26" s="232">
        <v>62</v>
      </c>
      <c r="F26" s="234">
        <v>6997</v>
      </c>
      <c r="G26" s="232">
        <v>45</v>
      </c>
      <c r="H26" s="232">
        <v>659</v>
      </c>
      <c r="J26" s="232">
        <v>321</v>
      </c>
      <c r="K26" s="232">
        <v>89</v>
      </c>
      <c r="L26" s="232">
        <v>515</v>
      </c>
      <c r="N26" s="254">
        <v>1</v>
      </c>
      <c r="O26" s="232">
        <v>908</v>
      </c>
      <c r="R26" s="232">
        <v>75</v>
      </c>
      <c r="S26" s="232">
        <v>101</v>
      </c>
      <c r="T26" s="232">
        <v>15</v>
      </c>
      <c r="U26" s="232">
        <v>412</v>
      </c>
      <c r="V26" s="232">
        <v>15</v>
      </c>
      <c r="W26" s="232">
        <v>29</v>
      </c>
      <c r="X26" s="232">
        <v>252</v>
      </c>
      <c r="Y26" s="232">
        <v>2</v>
      </c>
      <c r="Z26" s="232">
        <v>5</v>
      </c>
      <c r="AA26" s="232">
        <v>1</v>
      </c>
      <c r="AD26" s="233">
        <v>1</v>
      </c>
      <c r="AE26" s="233">
        <v>3</v>
      </c>
      <c r="AG26" s="233">
        <v>47</v>
      </c>
      <c r="AH26" s="242">
        <v>1</v>
      </c>
      <c r="AI26" s="242">
        <v>2</v>
      </c>
      <c r="AJ26" s="242">
        <v>10</v>
      </c>
      <c r="AK26" s="242"/>
      <c r="AL26" s="242">
        <v>20</v>
      </c>
      <c r="AM26" s="242">
        <v>2</v>
      </c>
      <c r="AN26" s="242">
        <v>2</v>
      </c>
      <c r="AO26" s="242"/>
      <c r="AP26" s="242">
        <v>24</v>
      </c>
      <c r="AQ26" s="242">
        <v>19</v>
      </c>
      <c r="AR26" s="242"/>
      <c r="AS26" s="242">
        <v>8</v>
      </c>
      <c r="AT26" s="242">
        <v>6</v>
      </c>
      <c r="AU26" s="241">
        <v>274</v>
      </c>
      <c r="AV26" s="242">
        <v>54</v>
      </c>
      <c r="AX26" s="234">
        <v>391</v>
      </c>
      <c r="AY26" s="273">
        <v>2317</v>
      </c>
      <c r="AZ26" s="273">
        <v>51</v>
      </c>
      <c r="BA26" s="273">
        <v>4803</v>
      </c>
      <c r="BB26" s="273">
        <v>9</v>
      </c>
      <c r="BC26" s="273">
        <v>90</v>
      </c>
      <c r="BD26" s="273"/>
      <c r="BE26" s="273">
        <v>102</v>
      </c>
      <c r="BF26" s="273">
        <v>50</v>
      </c>
      <c r="BG26" s="273">
        <v>181</v>
      </c>
      <c r="BH26" s="273"/>
      <c r="BI26" s="293">
        <v>1</v>
      </c>
      <c r="BJ26" s="273">
        <v>769</v>
      </c>
      <c r="BK26" s="273"/>
      <c r="BL26" s="273"/>
      <c r="BM26" s="232">
        <v>24</v>
      </c>
      <c r="BN26" s="232">
        <v>72</v>
      </c>
      <c r="BO26" s="232">
        <v>4</v>
      </c>
      <c r="BP26" s="232">
        <v>357</v>
      </c>
      <c r="BQ26" s="232">
        <v>1</v>
      </c>
      <c r="BS26" s="273">
        <v>226</v>
      </c>
      <c r="BT26" s="273">
        <v>2</v>
      </c>
      <c r="BU26" s="273">
        <v>4</v>
      </c>
      <c r="BV26" s="273">
        <v>1</v>
      </c>
      <c r="BW26" s="273"/>
      <c r="BX26" s="273"/>
      <c r="BY26" s="273"/>
      <c r="BZ26" s="273"/>
      <c r="CA26" s="273"/>
      <c r="CB26" s="273">
        <v>5</v>
      </c>
      <c r="CC26" s="273"/>
      <c r="CD26" s="273">
        <v>2</v>
      </c>
      <c r="CE26" s="273"/>
      <c r="CF26" s="273"/>
      <c r="CG26" s="273">
        <v>11</v>
      </c>
      <c r="CH26" s="273">
        <v>1</v>
      </c>
      <c r="CI26" s="273">
        <v>2</v>
      </c>
      <c r="CJ26" s="273"/>
      <c r="CK26" s="273">
        <v>21</v>
      </c>
      <c r="CL26" s="273">
        <v>13</v>
      </c>
      <c r="CM26" s="273"/>
      <c r="CN26" s="273">
        <v>7</v>
      </c>
      <c r="CO26" s="273">
        <v>2</v>
      </c>
      <c r="CP26" s="232">
        <v>274</v>
      </c>
      <c r="CQ26" s="232">
        <v>33</v>
      </c>
      <c r="CR26" s="322"/>
    </row>
    <row r="27" spans="1:96" ht="12.75">
      <c r="A27" s="241" t="s">
        <v>92</v>
      </c>
      <c r="C27" s="232">
        <v>369</v>
      </c>
      <c r="D27" s="234">
        <v>3268</v>
      </c>
      <c r="E27" s="232">
        <v>34</v>
      </c>
      <c r="F27" s="234">
        <v>6497</v>
      </c>
      <c r="G27" s="232">
        <v>42</v>
      </c>
      <c r="H27" s="232">
        <v>1834</v>
      </c>
      <c r="J27" s="232">
        <v>1024</v>
      </c>
      <c r="K27" s="232">
        <v>309</v>
      </c>
      <c r="L27" s="232">
        <v>721</v>
      </c>
      <c r="N27" s="254"/>
      <c r="Q27" s="232">
        <v>152</v>
      </c>
      <c r="R27" s="232">
        <v>170</v>
      </c>
      <c r="S27" s="232">
        <v>796</v>
      </c>
      <c r="T27" s="232">
        <v>83</v>
      </c>
      <c r="U27" s="232">
        <v>587</v>
      </c>
      <c r="V27" s="232">
        <v>1</v>
      </c>
      <c r="W27" s="232">
        <v>3</v>
      </c>
      <c r="X27" s="232">
        <v>453</v>
      </c>
      <c r="Z27" s="232">
        <v>3</v>
      </c>
      <c r="AA27" s="232">
        <v>1</v>
      </c>
      <c r="AC27" s="232">
        <v>1</v>
      </c>
      <c r="AD27" s="233">
        <v>4</v>
      </c>
      <c r="AG27" s="233">
        <v>5</v>
      </c>
      <c r="AH27" s="242"/>
      <c r="AI27" s="242">
        <v>1</v>
      </c>
      <c r="AJ27" s="242"/>
      <c r="AK27" s="242"/>
      <c r="AL27" s="242">
        <v>2</v>
      </c>
      <c r="AM27" s="242"/>
      <c r="AN27" s="242"/>
      <c r="AO27" s="242"/>
      <c r="AP27" s="242">
        <v>15</v>
      </c>
      <c r="AQ27" s="242">
        <v>16</v>
      </c>
      <c r="AR27" s="242">
        <v>7</v>
      </c>
      <c r="AS27" s="242"/>
      <c r="AT27" s="242">
        <v>3</v>
      </c>
      <c r="AU27" s="241">
        <v>319</v>
      </c>
      <c r="AV27" s="242">
        <v>108</v>
      </c>
      <c r="AX27" s="232">
        <v>239</v>
      </c>
      <c r="AY27" s="273">
        <v>2048</v>
      </c>
      <c r="AZ27" s="273">
        <v>29</v>
      </c>
      <c r="BA27" s="273">
        <v>3708</v>
      </c>
      <c r="BB27" s="273">
        <v>2</v>
      </c>
      <c r="BC27" s="273">
        <v>995</v>
      </c>
      <c r="BD27" s="273"/>
      <c r="BE27" s="273">
        <v>365</v>
      </c>
      <c r="BF27" s="273">
        <v>64</v>
      </c>
      <c r="BG27" s="273">
        <v>373</v>
      </c>
      <c r="BH27" s="273"/>
      <c r="BI27" s="293"/>
      <c r="BJ27" s="273"/>
      <c r="BK27" s="273"/>
      <c r="BL27" s="273">
        <v>142</v>
      </c>
      <c r="BM27" s="232">
        <v>68</v>
      </c>
      <c r="BN27" s="232">
        <v>451</v>
      </c>
      <c r="BO27" s="232">
        <v>57</v>
      </c>
      <c r="BP27" s="232">
        <v>414</v>
      </c>
      <c r="BQ27" s="232">
        <v>1</v>
      </c>
      <c r="BR27" s="232">
        <v>1</v>
      </c>
      <c r="BS27" s="273">
        <v>388</v>
      </c>
      <c r="BT27" s="273"/>
      <c r="BU27" s="273">
        <v>2</v>
      </c>
      <c r="BV27" s="273"/>
      <c r="BW27" s="273"/>
      <c r="BX27" s="273">
        <v>1</v>
      </c>
      <c r="BY27" s="273">
        <v>4</v>
      </c>
      <c r="BZ27" s="273"/>
      <c r="CA27" s="273"/>
      <c r="CB27" s="273"/>
      <c r="CC27" s="273"/>
      <c r="CD27" s="273">
        <v>1</v>
      </c>
      <c r="CE27" s="273"/>
      <c r="CF27" s="273"/>
      <c r="CG27" s="273">
        <v>1</v>
      </c>
      <c r="CH27" s="273"/>
      <c r="CI27" s="273"/>
      <c r="CJ27" s="273"/>
      <c r="CK27" s="273">
        <v>10</v>
      </c>
      <c r="CL27" s="273">
        <v>16</v>
      </c>
      <c r="CM27" s="273">
        <v>7</v>
      </c>
      <c r="CN27" s="273"/>
      <c r="CO27" s="273">
        <v>3</v>
      </c>
      <c r="CP27" s="232">
        <v>318</v>
      </c>
      <c r="CQ27" s="232">
        <v>53</v>
      </c>
      <c r="CR27" s="322"/>
    </row>
    <row r="28" spans="1:96" ht="12.75">
      <c r="A28" s="241" t="s">
        <v>93</v>
      </c>
      <c r="C28" s="232">
        <v>557</v>
      </c>
      <c r="D28" s="234">
        <v>3595</v>
      </c>
      <c r="F28" s="234">
        <v>10462</v>
      </c>
      <c r="G28" s="232">
        <v>50</v>
      </c>
      <c r="H28" s="234">
        <v>3124</v>
      </c>
      <c r="J28" s="234">
        <v>888</v>
      </c>
      <c r="K28" s="232">
        <v>97</v>
      </c>
      <c r="L28" s="232">
        <v>994</v>
      </c>
      <c r="N28" s="254">
        <v>1</v>
      </c>
      <c r="O28" s="232">
        <v>1</v>
      </c>
      <c r="R28" s="232">
        <v>262</v>
      </c>
      <c r="S28" s="232">
        <v>920</v>
      </c>
      <c r="T28" s="232">
        <v>46</v>
      </c>
      <c r="U28" s="232">
        <v>394</v>
      </c>
      <c r="V28" s="232">
        <v>2</v>
      </c>
      <c r="W28" s="232">
        <v>226</v>
      </c>
      <c r="X28" s="232">
        <v>482</v>
      </c>
      <c r="Y28" s="232">
        <v>1</v>
      </c>
      <c r="Z28" s="232">
        <v>4</v>
      </c>
      <c r="AA28" s="232">
        <v>1</v>
      </c>
      <c r="AC28" s="232">
        <v>1</v>
      </c>
      <c r="AD28" s="233">
        <v>2</v>
      </c>
      <c r="AE28" s="233">
        <v>3</v>
      </c>
      <c r="AG28" s="233">
        <v>2</v>
      </c>
      <c r="AH28" s="242"/>
      <c r="AI28" s="242">
        <v>2</v>
      </c>
      <c r="AJ28" s="242"/>
      <c r="AK28" s="242"/>
      <c r="AL28" s="242"/>
      <c r="AM28" s="242">
        <v>1</v>
      </c>
      <c r="AN28" s="242">
        <v>6</v>
      </c>
      <c r="AO28" s="242"/>
      <c r="AP28" s="242">
        <v>4</v>
      </c>
      <c r="AQ28" s="242">
        <v>40</v>
      </c>
      <c r="AR28" s="242"/>
      <c r="AS28" s="242">
        <v>1</v>
      </c>
      <c r="AT28" s="242">
        <v>11</v>
      </c>
      <c r="AU28" s="241">
        <v>343</v>
      </c>
      <c r="AV28" s="242">
        <v>2</v>
      </c>
      <c r="AX28" s="234">
        <v>419</v>
      </c>
      <c r="AY28" s="273">
        <v>2135</v>
      </c>
      <c r="AZ28" s="273"/>
      <c r="BA28" s="273">
        <v>5645</v>
      </c>
      <c r="BB28" s="273">
        <v>11</v>
      </c>
      <c r="BC28" s="273">
        <v>1508</v>
      </c>
      <c r="BD28" s="273"/>
      <c r="BE28" s="273">
        <v>384</v>
      </c>
      <c r="BF28" s="273">
        <v>26</v>
      </c>
      <c r="BG28" s="273">
        <v>338</v>
      </c>
      <c r="BH28" s="273"/>
      <c r="BI28" s="293">
        <v>1</v>
      </c>
      <c r="BJ28" s="273">
        <v>1</v>
      </c>
      <c r="BK28" s="273"/>
      <c r="BL28" s="273"/>
      <c r="BM28" s="232">
        <v>66</v>
      </c>
      <c r="BN28" s="232">
        <v>322</v>
      </c>
      <c r="BO28" s="232">
        <v>35</v>
      </c>
      <c r="BP28" s="232">
        <v>344</v>
      </c>
      <c r="BQ28" s="232">
        <v>1</v>
      </c>
      <c r="BS28" s="273">
        <v>439</v>
      </c>
      <c r="BT28" s="273">
        <v>1</v>
      </c>
      <c r="BU28" s="273">
        <v>2</v>
      </c>
      <c r="BV28" s="273">
        <v>1</v>
      </c>
      <c r="BW28" s="273"/>
      <c r="BX28" s="273"/>
      <c r="BY28" s="273">
        <v>2</v>
      </c>
      <c r="BZ28" s="273">
        <v>2</v>
      </c>
      <c r="CA28" s="273"/>
      <c r="CB28" s="273">
        <v>2</v>
      </c>
      <c r="CC28" s="273"/>
      <c r="CD28" s="273">
        <v>2</v>
      </c>
      <c r="CE28" s="273"/>
      <c r="CF28" s="273"/>
      <c r="CG28" s="273"/>
      <c r="CH28" s="273"/>
      <c r="CI28" s="273">
        <v>5</v>
      </c>
      <c r="CJ28" s="273"/>
      <c r="CK28" s="273">
        <v>2</v>
      </c>
      <c r="CL28" s="273">
        <v>34</v>
      </c>
      <c r="CM28" s="273"/>
      <c r="CN28" s="273">
        <v>1</v>
      </c>
      <c r="CO28" s="273">
        <v>5</v>
      </c>
      <c r="CP28" s="232">
        <v>319</v>
      </c>
      <c r="CQ28" s="232">
        <v>2</v>
      </c>
      <c r="CR28" s="322"/>
    </row>
    <row r="29" spans="1:96" ht="12.75">
      <c r="A29" s="241" t="s">
        <v>94</v>
      </c>
      <c r="C29" s="232">
        <v>470</v>
      </c>
      <c r="D29" s="234">
        <v>2976</v>
      </c>
      <c r="E29" s="232">
        <v>1</v>
      </c>
      <c r="F29" s="234">
        <v>7630</v>
      </c>
      <c r="G29" s="232">
        <v>60</v>
      </c>
      <c r="H29" s="232">
        <v>1769</v>
      </c>
      <c r="J29" s="232">
        <v>521</v>
      </c>
      <c r="K29" s="232">
        <v>209</v>
      </c>
      <c r="L29" s="232">
        <v>1263</v>
      </c>
      <c r="N29" s="254"/>
      <c r="R29" s="232">
        <v>367</v>
      </c>
      <c r="S29" s="232">
        <v>274</v>
      </c>
      <c r="T29" s="232">
        <v>106</v>
      </c>
      <c r="U29" s="232">
        <v>660</v>
      </c>
      <c r="W29" s="232">
        <v>601</v>
      </c>
      <c r="X29" s="232">
        <v>297</v>
      </c>
      <c r="Z29" s="232">
        <v>2</v>
      </c>
      <c r="AA29" s="232">
        <v>1</v>
      </c>
      <c r="AC29" s="232">
        <v>7</v>
      </c>
      <c r="AH29" s="242"/>
      <c r="AI29" s="242"/>
      <c r="AJ29" s="242"/>
      <c r="AK29" s="242"/>
      <c r="AL29" s="242"/>
      <c r="AM29" s="242"/>
      <c r="AN29" s="242">
        <v>4</v>
      </c>
      <c r="AO29" s="242"/>
      <c r="AP29" s="242">
        <v>2</v>
      </c>
      <c r="AQ29" s="242">
        <v>28</v>
      </c>
      <c r="AR29" s="242"/>
      <c r="AS29" s="242">
        <v>23</v>
      </c>
      <c r="AT29" s="242">
        <v>35</v>
      </c>
      <c r="AU29" s="241">
        <v>340</v>
      </c>
      <c r="AV29" s="242">
        <v>264</v>
      </c>
      <c r="AX29" s="232">
        <v>270</v>
      </c>
      <c r="AY29" s="273">
        <v>1377</v>
      </c>
      <c r="AZ29" s="273">
        <v>1</v>
      </c>
      <c r="BA29" s="273">
        <v>3293</v>
      </c>
      <c r="BB29" s="273">
        <v>23</v>
      </c>
      <c r="BC29" s="273">
        <v>338</v>
      </c>
      <c r="BD29" s="273"/>
      <c r="BE29" s="273">
        <v>144</v>
      </c>
      <c r="BF29" s="273">
        <v>40</v>
      </c>
      <c r="BG29" s="273">
        <v>593</v>
      </c>
      <c r="BH29" s="273"/>
      <c r="BI29" s="293"/>
      <c r="BJ29" s="273"/>
      <c r="BK29" s="273"/>
      <c r="BL29" s="273"/>
      <c r="BM29" s="232">
        <v>152</v>
      </c>
      <c r="BN29" s="232">
        <v>151</v>
      </c>
      <c r="BO29" s="232">
        <v>77</v>
      </c>
      <c r="BP29" s="232">
        <v>452</v>
      </c>
      <c r="BR29" s="232">
        <v>119</v>
      </c>
      <c r="BS29" s="273">
        <v>204</v>
      </c>
      <c r="BT29" s="273"/>
      <c r="BU29" s="273"/>
      <c r="BV29" s="273"/>
      <c r="BW29" s="273"/>
      <c r="BX29" s="273">
        <v>3</v>
      </c>
      <c r="BY29" s="273"/>
      <c r="BZ29" s="273"/>
      <c r="CA29" s="273"/>
      <c r="CB29" s="273"/>
      <c r="CC29" s="273"/>
      <c r="CD29" s="273"/>
      <c r="CE29" s="273"/>
      <c r="CF29" s="273"/>
      <c r="CG29" s="273"/>
      <c r="CH29" s="273"/>
      <c r="CI29" s="273">
        <v>4</v>
      </c>
      <c r="CJ29" s="273"/>
      <c r="CK29" s="273"/>
      <c r="CL29" s="273">
        <v>16</v>
      </c>
      <c r="CM29" s="273"/>
      <c r="CN29" s="273">
        <v>21</v>
      </c>
      <c r="CO29" s="273">
        <v>23</v>
      </c>
      <c r="CP29" s="232">
        <v>337</v>
      </c>
      <c r="CQ29" s="232">
        <v>109</v>
      </c>
      <c r="CR29" s="322"/>
    </row>
    <row r="30" spans="1:96" ht="12.75">
      <c r="A30" s="241" t="s">
        <v>95</v>
      </c>
      <c r="B30" s="232">
        <v>9</v>
      </c>
      <c r="C30" s="234">
        <v>2279</v>
      </c>
      <c r="D30" s="234">
        <v>6670</v>
      </c>
      <c r="E30" s="232">
        <v>3</v>
      </c>
      <c r="F30" s="234">
        <v>16542</v>
      </c>
      <c r="G30" s="232">
        <v>108</v>
      </c>
      <c r="H30" s="232">
        <v>4100</v>
      </c>
      <c r="J30" s="232">
        <v>1766</v>
      </c>
      <c r="K30" s="232">
        <v>451</v>
      </c>
      <c r="L30" s="234">
        <v>1073</v>
      </c>
      <c r="N30" s="254"/>
      <c r="Q30" s="232">
        <v>1</v>
      </c>
      <c r="R30" s="232">
        <v>213</v>
      </c>
      <c r="S30" s="232">
        <v>338</v>
      </c>
      <c r="T30" s="232">
        <v>23</v>
      </c>
      <c r="U30" s="232">
        <v>640</v>
      </c>
      <c r="V30" s="232">
        <v>1</v>
      </c>
      <c r="W30" s="232">
        <v>833</v>
      </c>
      <c r="X30" s="232">
        <v>376</v>
      </c>
      <c r="Y30" s="232">
        <v>3</v>
      </c>
      <c r="Z30" s="232">
        <v>2</v>
      </c>
      <c r="AB30" s="232">
        <v>1</v>
      </c>
      <c r="AC30" s="232">
        <v>1</v>
      </c>
      <c r="AD30" s="233">
        <v>6</v>
      </c>
      <c r="AE30" s="233">
        <v>5</v>
      </c>
      <c r="AG30" s="233">
        <v>1</v>
      </c>
      <c r="AH30" s="242"/>
      <c r="AI30" s="242">
        <v>1</v>
      </c>
      <c r="AJ30" s="242"/>
      <c r="AK30" s="242"/>
      <c r="AL30" s="242">
        <v>2</v>
      </c>
      <c r="AM30" s="242"/>
      <c r="AN30" s="242"/>
      <c r="AO30" s="242"/>
      <c r="AP30" s="242">
        <v>3</v>
      </c>
      <c r="AQ30" s="242">
        <v>8</v>
      </c>
      <c r="AR30" s="242"/>
      <c r="AS30" s="242"/>
      <c r="AT30" s="242"/>
      <c r="AU30" s="241">
        <v>544</v>
      </c>
      <c r="AV30" s="242">
        <v>16</v>
      </c>
      <c r="AW30" s="232">
        <v>1</v>
      </c>
      <c r="AX30" s="234">
        <v>1784</v>
      </c>
      <c r="AY30" s="273">
        <v>4673</v>
      </c>
      <c r="AZ30" s="273">
        <v>2</v>
      </c>
      <c r="BA30" s="273">
        <v>11475</v>
      </c>
      <c r="BB30" s="273">
        <v>33</v>
      </c>
      <c r="BC30" s="273">
        <v>2100</v>
      </c>
      <c r="BD30" s="273"/>
      <c r="BE30" s="273">
        <v>1233</v>
      </c>
      <c r="BF30" s="273">
        <v>124</v>
      </c>
      <c r="BG30" s="273">
        <v>157</v>
      </c>
      <c r="BH30" s="273"/>
      <c r="BI30" s="293"/>
      <c r="BJ30" s="273"/>
      <c r="BK30" s="273"/>
      <c r="BL30" s="273">
        <v>1</v>
      </c>
      <c r="BM30" s="232">
        <v>71</v>
      </c>
      <c r="BN30" s="232">
        <v>122</v>
      </c>
      <c r="BO30" s="232">
        <v>11</v>
      </c>
      <c r="BP30" s="232">
        <v>605</v>
      </c>
      <c r="BQ30" s="232">
        <v>1</v>
      </c>
      <c r="BR30" s="232">
        <v>213</v>
      </c>
      <c r="BS30" s="273">
        <v>291</v>
      </c>
      <c r="BT30" s="273">
        <v>2</v>
      </c>
      <c r="BU30" s="273">
        <v>2</v>
      </c>
      <c r="BV30" s="273"/>
      <c r="BW30" s="273"/>
      <c r="BX30" s="273"/>
      <c r="BY30" s="273">
        <v>6</v>
      </c>
      <c r="BZ30" s="273">
        <v>3</v>
      </c>
      <c r="CA30" s="273"/>
      <c r="CB30" s="273">
        <v>1</v>
      </c>
      <c r="CC30" s="273"/>
      <c r="CD30" s="273">
        <v>1</v>
      </c>
      <c r="CE30" s="273"/>
      <c r="CF30" s="273"/>
      <c r="CG30" s="273"/>
      <c r="CH30" s="273"/>
      <c r="CI30" s="273"/>
      <c r="CJ30" s="273"/>
      <c r="CK30" s="273">
        <v>1</v>
      </c>
      <c r="CL30" s="273">
        <v>7</v>
      </c>
      <c r="CM30" s="273"/>
      <c r="CN30" s="273"/>
      <c r="CO30" s="273"/>
      <c r="CP30" s="232">
        <v>544</v>
      </c>
      <c r="CQ30" s="232">
        <v>16</v>
      </c>
      <c r="CR30" s="322"/>
    </row>
    <row r="31" spans="1:96" ht="12.75">
      <c r="A31" s="241" t="s">
        <v>96</v>
      </c>
      <c r="C31" s="232">
        <v>199</v>
      </c>
      <c r="D31" s="232">
        <v>962</v>
      </c>
      <c r="F31" s="234">
        <v>4365</v>
      </c>
      <c r="G31" s="232">
        <v>1</v>
      </c>
      <c r="H31" s="232">
        <v>811</v>
      </c>
      <c r="J31" s="232">
        <v>222</v>
      </c>
      <c r="K31" s="232">
        <v>8</v>
      </c>
      <c r="L31" s="232">
        <v>664</v>
      </c>
      <c r="N31" s="254"/>
      <c r="R31" s="232">
        <v>86</v>
      </c>
      <c r="S31" s="232">
        <v>31</v>
      </c>
      <c r="T31" s="232">
        <v>12</v>
      </c>
      <c r="U31" s="232">
        <v>65</v>
      </c>
      <c r="W31" s="232">
        <v>1</v>
      </c>
      <c r="X31" s="232">
        <v>414</v>
      </c>
      <c r="Y31" s="232">
        <v>3</v>
      </c>
      <c r="AE31" s="233">
        <v>4</v>
      </c>
      <c r="AG31" s="233">
        <v>1</v>
      </c>
      <c r="AH31" s="242">
        <v>1</v>
      </c>
      <c r="AI31" s="242">
        <v>2</v>
      </c>
      <c r="AJ31" s="242"/>
      <c r="AK31" s="242"/>
      <c r="AL31" s="242">
        <v>1</v>
      </c>
      <c r="AM31" s="242"/>
      <c r="AN31" s="242">
        <v>1</v>
      </c>
      <c r="AO31" s="242"/>
      <c r="AP31" s="242"/>
      <c r="AQ31" s="242">
        <v>1</v>
      </c>
      <c r="AR31" s="242"/>
      <c r="AS31" s="242"/>
      <c r="AT31" s="242">
        <v>3</v>
      </c>
      <c r="AU31" s="241">
        <v>6</v>
      </c>
      <c r="AV31" s="242">
        <v>1</v>
      </c>
      <c r="AX31" s="232">
        <v>159</v>
      </c>
      <c r="AY31" s="273">
        <v>590</v>
      </c>
      <c r="AZ31" s="273"/>
      <c r="BA31" s="273">
        <v>2406</v>
      </c>
      <c r="BB31" s="273"/>
      <c r="BC31" s="273">
        <v>239</v>
      </c>
      <c r="BD31" s="273"/>
      <c r="BE31" s="273">
        <v>55</v>
      </c>
      <c r="BF31" s="273">
        <v>3</v>
      </c>
      <c r="BG31" s="273">
        <v>307</v>
      </c>
      <c r="BH31" s="273"/>
      <c r="BI31" s="293"/>
      <c r="BJ31" s="273"/>
      <c r="BK31" s="273"/>
      <c r="BL31" s="273"/>
      <c r="BM31" s="232">
        <v>50</v>
      </c>
      <c r="BN31" s="232">
        <v>25</v>
      </c>
      <c r="BO31" s="232">
        <v>7</v>
      </c>
      <c r="BP31" s="232">
        <v>51</v>
      </c>
      <c r="BR31" s="232">
        <v>1</v>
      </c>
      <c r="BS31" s="273">
        <v>339</v>
      </c>
      <c r="BT31" s="273">
        <v>3</v>
      </c>
      <c r="BU31" s="273"/>
      <c r="BV31" s="273"/>
      <c r="BW31" s="273"/>
      <c r="BX31" s="273"/>
      <c r="BY31" s="273"/>
      <c r="BZ31" s="273">
        <v>4</v>
      </c>
      <c r="CA31" s="273"/>
      <c r="CB31" s="273">
        <v>1</v>
      </c>
      <c r="CC31" s="273">
        <v>1</v>
      </c>
      <c r="CD31" s="273">
        <v>2</v>
      </c>
      <c r="CE31" s="273"/>
      <c r="CF31" s="273"/>
      <c r="CG31" s="273">
        <v>1</v>
      </c>
      <c r="CH31" s="273"/>
      <c r="CI31" s="273">
        <v>1</v>
      </c>
      <c r="CJ31" s="273"/>
      <c r="CK31" s="273"/>
      <c r="CL31" s="273"/>
      <c r="CM31" s="273"/>
      <c r="CN31" s="273"/>
      <c r="CO31" s="273">
        <v>3</v>
      </c>
      <c r="CP31" s="232">
        <v>6</v>
      </c>
      <c r="CQ31" s="232">
        <v>1</v>
      </c>
      <c r="CR31" s="322"/>
    </row>
    <row r="32" spans="1:96" ht="12.75">
      <c r="A32" s="241" t="s">
        <v>97</v>
      </c>
      <c r="B32" s="232">
        <v>3</v>
      </c>
      <c r="C32" s="234">
        <v>1691</v>
      </c>
      <c r="D32" s="234">
        <v>12221</v>
      </c>
      <c r="E32" s="232">
        <v>5</v>
      </c>
      <c r="F32" s="234">
        <v>31370</v>
      </c>
      <c r="G32" s="232">
        <v>41</v>
      </c>
      <c r="H32" s="234">
        <v>4771</v>
      </c>
      <c r="I32" s="232">
        <v>1</v>
      </c>
      <c r="J32" s="234">
        <v>2401</v>
      </c>
      <c r="K32" s="232">
        <v>746</v>
      </c>
      <c r="L32" s="234">
        <v>1704</v>
      </c>
      <c r="M32" s="232">
        <v>53</v>
      </c>
      <c r="N32" s="254">
        <v>2</v>
      </c>
      <c r="R32" s="232">
        <v>571</v>
      </c>
      <c r="S32" s="232">
        <v>298</v>
      </c>
      <c r="T32" s="232">
        <v>151</v>
      </c>
      <c r="U32" s="232">
        <v>2001</v>
      </c>
      <c r="V32" s="232">
        <v>9</v>
      </c>
      <c r="W32" s="234">
        <v>1253</v>
      </c>
      <c r="X32" s="232">
        <v>1111</v>
      </c>
      <c r="Y32" s="232">
        <v>5</v>
      </c>
      <c r="Z32" s="232">
        <v>5</v>
      </c>
      <c r="AA32" s="232">
        <v>10</v>
      </c>
      <c r="AC32" s="232">
        <v>13</v>
      </c>
      <c r="AD32" s="233">
        <v>2</v>
      </c>
      <c r="AE32" s="233">
        <v>1</v>
      </c>
      <c r="AF32" s="233">
        <v>1</v>
      </c>
      <c r="AG32" s="233">
        <v>1</v>
      </c>
      <c r="AH32" s="242">
        <v>2</v>
      </c>
      <c r="AI32" s="242">
        <v>6</v>
      </c>
      <c r="AJ32" s="242"/>
      <c r="AK32" s="242"/>
      <c r="AL32" s="242">
        <v>7</v>
      </c>
      <c r="AM32" s="242"/>
      <c r="AN32" s="242"/>
      <c r="AO32" s="242"/>
      <c r="AP32" s="242">
        <v>10</v>
      </c>
      <c r="AQ32" s="243">
        <v>39</v>
      </c>
      <c r="AR32" s="243"/>
      <c r="AS32" s="243">
        <v>3</v>
      </c>
      <c r="AT32" s="243">
        <v>3</v>
      </c>
      <c r="AU32" s="244">
        <v>1739</v>
      </c>
      <c r="AV32" s="243">
        <v>39</v>
      </c>
      <c r="AW32" s="232">
        <v>1</v>
      </c>
      <c r="AX32" s="234">
        <v>1280</v>
      </c>
      <c r="AY32" s="273">
        <v>7736</v>
      </c>
      <c r="AZ32" s="273">
        <v>1</v>
      </c>
      <c r="BA32" s="273">
        <v>19497</v>
      </c>
      <c r="BB32" s="273">
        <v>17</v>
      </c>
      <c r="BC32" s="273">
        <v>1532</v>
      </c>
      <c r="BD32" s="273">
        <v>1</v>
      </c>
      <c r="BE32" s="273">
        <v>983</v>
      </c>
      <c r="BF32" s="273">
        <v>241</v>
      </c>
      <c r="BG32" s="273">
        <v>375</v>
      </c>
      <c r="BH32" s="273">
        <v>53</v>
      </c>
      <c r="BI32" s="293">
        <v>1</v>
      </c>
      <c r="BJ32" s="273"/>
      <c r="BK32" s="273"/>
      <c r="BL32" s="273"/>
      <c r="BM32" s="232">
        <v>108</v>
      </c>
      <c r="BN32" s="232">
        <v>160</v>
      </c>
      <c r="BO32" s="232">
        <v>84</v>
      </c>
      <c r="BP32" s="232">
        <v>1833</v>
      </c>
      <c r="BQ32" s="232">
        <v>2</v>
      </c>
      <c r="BR32" s="232">
        <v>91</v>
      </c>
      <c r="BS32" s="273">
        <v>802</v>
      </c>
      <c r="BT32" s="273">
        <v>4</v>
      </c>
      <c r="BU32" s="273">
        <v>2</v>
      </c>
      <c r="BV32" s="273">
        <v>2</v>
      </c>
      <c r="BW32" s="273"/>
      <c r="BX32" s="273">
        <v>12</v>
      </c>
      <c r="BY32" s="273">
        <v>2</v>
      </c>
      <c r="BZ32" s="273">
        <v>1</v>
      </c>
      <c r="CA32" s="273"/>
      <c r="CB32" s="273">
        <v>1</v>
      </c>
      <c r="CC32" s="273">
        <v>2</v>
      </c>
      <c r="CD32" s="273">
        <v>6</v>
      </c>
      <c r="CE32" s="273"/>
      <c r="CF32" s="273"/>
      <c r="CG32" s="273">
        <v>5</v>
      </c>
      <c r="CH32" s="273"/>
      <c r="CI32" s="273"/>
      <c r="CJ32" s="273"/>
      <c r="CK32" s="273"/>
      <c r="CL32" s="273">
        <v>17</v>
      </c>
      <c r="CM32" s="273"/>
      <c r="CN32" s="273">
        <v>1</v>
      </c>
      <c r="CO32" s="273">
        <v>3</v>
      </c>
      <c r="CP32" s="232">
        <v>1735</v>
      </c>
      <c r="CQ32" s="232">
        <v>35</v>
      </c>
      <c r="CR32" s="322"/>
    </row>
    <row r="33" spans="1:96" ht="12.75">
      <c r="A33" s="241" t="s">
        <v>98</v>
      </c>
      <c r="B33" s="232">
        <v>31</v>
      </c>
      <c r="C33" s="232">
        <v>6</v>
      </c>
      <c r="D33" s="232">
        <v>7</v>
      </c>
      <c r="E33" s="232">
        <v>1</v>
      </c>
      <c r="F33" s="232">
        <v>12</v>
      </c>
      <c r="H33" s="232">
        <v>6</v>
      </c>
      <c r="J33" s="232">
        <v>24</v>
      </c>
      <c r="L33" s="232">
        <v>38</v>
      </c>
      <c r="N33" s="254"/>
      <c r="R33" s="232">
        <v>3</v>
      </c>
      <c r="S33" s="232">
        <v>28</v>
      </c>
      <c r="U33" s="232">
        <v>659</v>
      </c>
      <c r="V33" s="232">
        <v>3</v>
      </c>
      <c r="X33" s="232">
        <v>20</v>
      </c>
      <c r="AH33" s="242"/>
      <c r="AI33" s="242"/>
      <c r="AJ33" s="242"/>
      <c r="AK33" s="242"/>
      <c r="AL33" s="242"/>
      <c r="AM33" s="242"/>
      <c r="AN33" s="242"/>
      <c r="AO33" s="242"/>
      <c r="AP33" s="242"/>
      <c r="AQ33" s="242"/>
      <c r="AR33" s="242"/>
      <c r="AS33" s="242"/>
      <c r="AT33" s="242"/>
      <c r="AU33" s="241"/>
      <c r="AV33" s="242"/>
      <c r="AW33" s="232">
        <v>12</v>
      </c>
      <c r="AX33" s="232">
        <v>6</v>
      </c>
      <c r="AY33" s="273">
        <v>6</v>
      </c>
      <c r="AZ33" s="273">
        <v>1</v>
      </c>
      <c r="BA33" s="273">
        <v>11</v>
      </c>
      <c r="BB33" s="273"/>
      <c r="BC33" s="273">
        <v>3</v>
      </c>
      <c r="BD33" s="273"/>
      <c r="BE33" s="273">
        <v>11</v>
      </c>
      <c r="BF33" s="273"/>
      <c r="BG33" s="273">
        <v>38</v>
      </c>
      <c r="BH33" s="273"/>
      <c r="BI33" s="293"/>
      <c r="BJ33" s="273"/>
      <c r="BK33" s="273"/>
      <c r="BL33" s="273"/>
      <c r="BM33" s="232">
        <v>2</v>
      </c>
      <c r="BN33" s="232">
        <v>28</v>
      </c>
      <c r="BP33" s="232">
        <v>19</v>
      </c>
      <c r="BQ33" s="232">
        <v>3</v>
      </c>
      <c r="BS33" s="273">
        <v>19</v>
      </c>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R33" s="322"/>
    </row>
    <row r="34" spans="1:96" ht="12.75">
      <c r="A34" s="241" t="s">
        <v>99</v>
      </c>
      <c r="B34" s="232">
        <v>89</v>
      </c>
      <c r="C34" s="234">
        <v>21118</v>
      </c>
      <c r="D34" s="234">
        <v>13259</v>
      </c>
      <c r="E34" s="232">
        <v>1</v>
      </c>
      <c r="F34" s="234">
        <v>24870</v>
      </c>
      <c r="G34" s="232">
        <v>288</v>
      </c>
      <c r="H34" s="234">
        <v>9751</v>
      </c>
      <c r="I34" s="232">
        <v>7</v>
      </c>
      <c r="J34" s="234">
        <v>6865</v>
      </c>
      <c r="K34" s="232">
        <v>492</v>
      </c>
      <c r="L34" s="232">
        <v>1400</v>
      </c>
      <c r="N34" s="254"/>
      <c r="O34" s="232">
        <v>1</v>
      </c>
      <c r="P34" s="232">
        <v>9</v>
      </c>
      <c r="R34" s="232">
        <v>643</v>
      </c>
      <c r="S34" s="232">
        <v>4719</v>
      </c>
      <c r="T34" s="232">
        <v>36</v>
      </c>
      <c r="U34" s="232">
        <v>1985</v>
      </c>
      <c r="V34" s="232">
        <v>1</v>
      </c>
      <c r="W34" s="232">
        <v>664</v>
      </c>
      <c r="X34" s="232">
        <v>864</v>
      </c>
      <c r="Y34" s="232">
        <v>3</v>
      </c>
      <c r="Z34" s="232">
        <v>4</v>
      </c>
      <c r="AA34" s="232">
        <v>2</v>
      </c>
      <c r="AC34" s="232">
        <v>30</v>
      </c>
      <c r="AD34" s="233">
        <v>9</v>
      </c>
      <c r="AE34" s="233">
        <v>9</v>
      </c>
      <c r="AG34" s="233">
        <v>73</v>
      </c>
      <c r="AH34" s="242">
        <v>31</v>
      </c>
      <c r="AI34" s="242"/>
      <c r="AJ34" s="242"/>
      <c r="AK34" s="242"/>
      <c r="AL34" s="242">
        <v>68</v>
      </c>
      <c r="AM34" s="242">
        <v>1</v>
      </c>
      <c r="AN34" s="242">
        <v>16</v>
      </c>
      <c r="AO34" s="242"/>
      <c r="AP34" s="242">
        <v>6</v>
      </c>
      <c r="AQ34" s="242">
        <v>7</v>
      </c>
      <c r="AR34" s="242">
        <v>2</v>
      </c>
      <c r="AS34" s="242"/>
      <c r="AT34" s="242"/>
      <c r="AU34" s="241">
        <v>1074</v>
      </c>
      <c r="AV34" s="242">
        <v>29</v>
      </c>
      <c r="AW34" s="232">
        <v>14</v>
      </c>
      <c r="AX34" s="234">
        <v>14898</v>
      </c>
      <c r="AY34" s="273">
        <v>8693</v>
      </c>
      <c r="AZ34" s="273"/>
      <c r="BA34" s="273">
        <v>17054</v>
      </c>
      <c r="BB34" s="273">
        <v>105</v>
      </c>
      <c r="BC34" s="273">
        <v>6475</v>
      </c>
      <c r="BD34" s="273">
        <v>7</v>
      </c>
      <c r="BE34" s="273">
        <v>5894</v>
      </c>
      <c r="BF34" s="273">
        <v>130</v>
      </c>
      <c r="BG34" s="273">
        <v>166</v>
      </c>
      <c r="BH34" s="273"/>
      <c r="BI34" s="293"/>
      <c r="BJ34" s="273">
        <v>1</v>
      </c>
      <c r="BK34" s="273">
        <v>8</v>
      </c>
      <c r="BL34" s="273"/>
      <c r="BM34" s="232">
        <v>395</v>
      </c>
      <c r="BN34" s="232">
        <v>3421</v>
      </c>
      <c r="BO34" s="232">
        <v>19</v>
      </c>
      <c r="BP34" s="232">
        <v>1836</v>
      </c>
      <c r="BQ34" s="232">
        <v>1</v>
      </c>
      <c r="BS34" s="273">
        <v>715</v>
      </c>
      <c r="BT34" s="273">
        <v>2</v>
      </c>
      <c r="BU34" s="273">
        <v>2</v>
      </c>
      <c r="BV34" s="273"/>
      <c r="BW34" s="273"/>
      <c r="BX34" s="273">
        <v>21</v>
      </c>
      <c r="BY34" s="273">
        <v>6</v>
      </c>
      <c r="BZ34" s="273">
        <v>8</v>
      </c>
      <c r="CA34" s="273"/>
      <c r="CB34" s="273">
        <v>47</v>
      </c>
      <c r="CC34" s="273">
        <v>1</v>
      </c>
      <c r="CD34" s="273"/>
      <c r="CE34" s="273"/>
      <c r="CF34" s="273"/>
      <c r="CG34" s="273">
        <v>46</v>
      </c>
      <c r="CH34" s="273">
        <v>1</v>
      </c>
      <c r="CI34" s="273">
        <v>15</v>
      </c>
      <c r="CJ34" s="273"/>
      <c r="CK34" s="273">
        <v>4</v>
      </c>
      <c r="CL34" s="273">
        <v>4</v>
      </c>
      <c r="CM34" s="273">
        <v>2</v>
      </c>
      <c r="CN34" s="273"/>
      <c r="CO34" s="273"/>
      <c r="CP34" s="232">
        <v>1069</v>
      </c>
      <c r="CQ34" s="232">
        <v>18</v>
      </c>
      <c r="CR34" s="322"/>
    </row>
    <row r="35" spans="1:96" ht="12.75">
      <c r="A35" s="241" t="s">
        <v>100</v>
      </c>
      <c r="C35" s="232">
        <v>821</v>
      </c>
      <c r="D35" s="234">
        <v>6749</v>
      </c>
      <c r="E35" s="232">
        <v>5</v>
      </c>
      <c r="F35" s="234">
        <v>12060</v>
      </c>
      <c r="G35" s="232">
        <v>76</v>
      </c>
      <c r="H35" s="234">
        <v>1728</v>
      </c>
      <c r="J35" s="232">
        <v>1926</v>
      </c>
      <c r="K35" s="232">
        <v>320</v>
      </c>
      <c r="L35" s="232">
        <v>572</v>
      </c>
      <c r="M35" s="232">
        <v>1</v>
      </c>
      <c r="N35" s="254">
        <v>3</v>
      </c>
      <c r="P35" s="232">
        <v>5</v>
      </c>
      <c r="R35" s="232">
        <v>196</v>
      </c>
      <c r="S35" s="232">
        <v>546</v>
      </c>
      <c r="T35" s="232">
        <v>27</v>
      </c>
      <c r="U35" s="232">
        <v>1631</v>
      </c>
      <c r="V35" s="232">
        <v>2</v>
      </c>
      <c r="W35" s="232">
        <v>504</v>
      </c>
      <c r="X35" s="232">
        <v>524</v>
      </c>
      <c r="Y35" s="232">
        <v>1</v>
      </c>
      <c r="Z35" s="232">
        <v>3</v>
      </c>
      <c r="AA35" s="232">
        <v>2</v>
      </c>
      <c r="AB35" s="232">
        <v>1</v>
      </c>
      <c r="AC35" s="232">
        <v>8</v>
      </c>
      <c r="AD35" s="233">
        <v>4</v>
      </c>
      <c r="AE35" s="233">
        <v>6</v>
      </c>
      <c r="AG35" s="233">
        <v>5</v>
      </c>
      <c r="AH35" s="242">
        <v>3</v>
      </c>
      <c r="AI35" s="242"/>
      <c r="AJ35" s="242"/>
      <c r="AK35" s="242"/>
      <c r="AL35" s="242"/>
      <c r="AM35" s="242"/>
      <c r="AN35" s="242">
        <v>2</v>
      </c>
      <c r="AO35" s="242"/>
      <c r="AP35" s="242">
        <v>9</v>
      </c>
      <c r="AQ35" s="242">
        <v>61</v>
      </c>
      <c r="AR35" s="242">
        <v>3</v>
      </c>
      <c r="AS35" s="242"/>
      <c r="AT35" s="242"/>
      <c r="AU35" s="241">
        <v>1614</v>
      </c>
      <c r="AV35" s="242">
        <v>9</v>
      </c>
      <c r="AX35" s="234">
        <v>654</v>
      </c>
      <c r="AY35" s="273">
        <v>5230</v>
      </c>
      <c r="AZ35" s="273">
        <v>5</v>
      </c>
      <c r="BA35" s="273">
        <v>9560</v>
      </c>
      <c r="BB35" s="273">
        <v>46</v>
      </c>
      <c r="BC35" s="273">
        <v>1161</v>
      </c>
      <c r="BD35" s="273"/>
      <c r="BE35" s="273">
        <v>1140</v>
      </c>
      <c r="BF35" s="273">
        <v>228</v>
      </c>
      <c r="BG35" s="273">
        <v>300</v>
      </c>
      <c r="BH35" s="273">
        <v>1</v>
      </c>
      <c r="BI35" s="293">
        <v>3</v>
      </c>
      <c r="BJ35" s="273"/>
      <c r="BK35" s="273">
        <v>5</v>
      </c>
      <c r="BL35" s="273"/>
      <c r="BM35" s="232">
        <v>164</v>
      </c>
      <c r="BN35" s="232">
        <v>435</v>
      </c>
      <c r="BO35" s="232">
        <v>21</v>
      </c>
      <c r="BP35" s="232">
        <v>1631</v>
      </c>
      <c r="BQ35" s="232">
        <v>1</v>
      </c>
      <c r="BR35" s="232">
        <v>495</v>
      </c>
      <c r="BS35" s="273">
        <v>468</v>
      </c>
      <c r="BT35" s="273"/>
      <c r="BU35" s="273">
        <v>1</v>
      </c>
      <c r="BV35" s="273">
        <v>2</v>
      </c>
      <c r="BW35" s="273">
        <v>1</v>
      </c>
      <c r="BX35" s="273">
        <v>3</v>
      </c>
      <c r="BY35" s="273">
        <v>4</v>
      </c>
      <c r="BZ35" s="273">
        <v>4</v>
      </c>
      <c r="CA35" s="273"/>
      <c r="CB35" s="273">
        <v>5</v>
      </c>
      <c r="CC35" s="273">
        <v>3</v>
      </c>
      <c r="CD35" s="273"/>
      <c r="CE35" s="273"/>
      <c r="CF35" s="273"/>
      <c r="CG35" s="273"/>
      <c r="CH35" s="273"/>
      <c r="CI35" s="273">
        <v>2</v>
      </c>
      <c r="CJ35" s="273"/>
      <c r="CK35" s="273">
        <v>6</v>
      </c>
      <c r="CL35" s="273">
        <v>54</v>
      </c>
      <c r="CM35" s="273">
        <v>3</v>
      </c>
      <c r="CN35" s="273"/>
      <c r="CO35" s="273"/>
      <c r="CP35" s="232">
        <v>1614</v>
      </c>
      <c r="CQ35" s="232">
        <v>9</v>
      </c>
      <c r="CR35" s="322"/>
    </row>
    <row r="36" spans="1:96" ht="12.75">
      <c r="A36" s="241" t="s">
        <v>101</v>
      </c>
      <c r="C36" s="232">
        <v>253</v>
      </c>
      <c r="D36" s="234">
        <v>3276</v>
      </c>
      <c r="F36" s="234">
        <v>3456</v>
      </c>
      <c r="G36" s="232">
        <v>18</v>
      </c>
      <c r="H36" s="232">
        <v>657</v>
      </c>
      <c r="J36" s="232">
        <v>812</v>
      </c>
      <c r="K36" s="232">
        <v>69</v>
      </c>
      <c r="L36" s="232">
        <v>629</v>
      </c>
      <c r="N36" s="254"/>
      <c r="R36" s="232">
        <v>70</v>
      </c>
      <c r="S36" s="232">
        <v>116</v>
      </c>
      <c r="T36" s="232">
        <v>10</v>
      </c>
      <c r="U36" s="232">
        <v>392</v>
      </c>
      <c r="V36" s="232">
        <v>5</v>
      </c>
      <c r="W36" s="232">
        <v>88</v>
      </c>
      <c r="X36" s="232">
        <v>165</v>
      </c>
      <c r="AC36" s="232">
        <v>6</v>
      </c>
      <c r="AD36" s="233">
        <v>1</v>
      </c>
      <c r="AE36" s="233">
        <v>1</v>
      </c>
      <c r="AG36" s="233">
        <v>4</v>
      </c>
      <c r="AH36" s="242"/>
      <c r="AI36" s="242"/>
      <c r="AJ36" s="242"/>
      <c r="AK36" s="242"/>
      <c r="AL36" s="242"/>
      <c r="AM36" s="242"/>
      <c r="AN36" s="242">
        <v>1</v>
      </c>
      <c r="AO36" s="242"/>
      <c r="AP36" s="242"/>
      <c r="AQ36" s="242"/>
      <c r="AR36" s="242"/>
      <c r="AS36" s="242">
        <v>1</v>
      </c>
      <c r="AT36" s="242">
        <v>1</v>
      </c>
      <c r="AU36" s="241">
        <v>371</v>
      </c>
      <c r="AV36" s="242">
        <v>1</v>
      </c>
      <c r="AX36" s="232">
        <v>155</v>
      </c>
      <c r="AY36" s="273">
        <v>1776</v>
      </c>
      <c r="AZ36" s="273"/>
      <c r="BA36" s="273">
        <v>1964</v>
      </c>
      <c r="BB36" s="273">
        <v>6</v>
      </c>
      <c r="BC36" s="273">
        <v>236</v>
      </c>
      <c r="BD36" s="273"/>
      <c r="BE36" s="273">
        <v>635</v>
      </c>
      <c r="BF36" s="273">
        <v>13</v>
      </c>
      <c r="BG36" s="273">
        <v>183</v>
      </c>
      <c r="BH36" s="273"/>
      <c r="BI36" s="293"/>
      <c r="BJ36" s="273"/>
      <c r="BK36" s="273"/>
      <c r="BL36" s="273"/>
      <c r="BM36" s="232">
        <v>14</v>
      </c>
      <c r="BN36" s="232">
        <v>91</v>
      </c>
      <c r="BO36" s="232">
        <v>6</v>
      </c>
      <c r="BP36" s="232">
        <v>386</v>
      </c>
      <c r="BQ36" s="232">
        <v>5</v>
      </c>
      <c r="BR36" s="232">
        <v>1</v>
      </c>
      <c r="BS36" s="273">
        <v>135</v>
      </c>
      <c r="BT36" s="273"/>
      <c r="BU36" s="273"/>
      <c r="BV36" s="273"/>
      <c r="BW36" s="273"/>
      <c r="BX36" s="273">
        <v>1</v>
      </c>
      <c r="BY36" s="273"/>
      <c r="BZ36" s="273">
        <v>1</v>
      </c>
      <c r="CA36" s="273"/>
      <c r="CB36" s="273">
        <v>3</v>
      </c>
      <c r="CC36" s="273"/>
      <c r="CD36" s="273"/>
      <c r="CE36" s="273"/>
      <c r="CF36" s="273"/>
      <c r="CG36" s="273"/>
      <c r="CH36" s="273"/>
      <c r="CI36" s="273">
        <v>1</v>
      </c>
      <c r="CJ36" s="273"/>
      <c r="CK36" s="273"/>
      <c r="CL36" s="273"/>
      <c r="CM36" s="273"/>
      <c r="CN36" s="273">
        <v>1</v>
      </c>
      <c r="CO36" s="273">
        <v>1</v>
      </c>
      <c r="CP36" s="232">
        <v>371</v>
      </c>
      <c r="CQ36" s="232">
        <v>1</v>
      </c>
      <c r="CR36" s="322"/>
    </row>
    <row r="37" spans="1:96" ht="12.75">
      <c r="A37" s="241" t="s">
        <v>102</v>
      </c>
      <c r="C37" s="232">
        <v>43</v>
      </c>
      <c r="D37" s="232">
        <v>432</v>
      </c>
      <c r="F37" s="232">
        <v>785</v>
      </c>
      <c r="G37" s="232">
        <v>26</v>
      </c>
      <c r="H37" s="232">
        <v>56</v>
      </c>
      <c r="J37" s="232">
        <v>37</v>
      </c>
      <c r="K37" s="232">
        <v>57</v>
      </c>
      <c r="L37" s="232">
        <v>65</v>
      </c>
      <c r="N37" s="254"/>
      <c r="R37" s="232">
        <v>16</v>
      </c>
      <c r="S37" s="232">
        <v>31</v>
      </c>
      <c r="U37" s="232">
        <v>56</v>
      </c>
      <c r="W37" s="232">
        <v>48</v>
      </c>
      <c r="X37" s="232">
        <v>28</v>
      </c>
      <c r="Y37" s="232">
        <v>1</v>
      </c>
      <c r="AH37" s="242"/>
      <c r="AI37" s="242"/>
      <c r="AJ37" s="242"/>
      <c r="AK37" s="242"/>
      <c r="AL37" s="242"/>
      <c r="AM37" s="242"/>
      <c r="AN37" s="242"/>
      <c r="AO37" s="242"/>
      <c r="AP37" s="242"/>
      <c r="AQ37" s="242"/>
      <c r="AR37" s="242"/>
      <c r="AS37" s="242">
        <v>3</v>
      </c>
      <c r="AT37" s="242"/>
      <c r="AU37" s="241">
        <v>47</v>
      </c>
      <c r="AV37" s="242">
        <v>6</v>
      </c>
      <c r="AX37" s="232">
        <v>23</v>
      </c>
      <c r="AY37" s="273">
        <v>170</v>
      </c>
      <c r="AZ37" s="273"/>
      <c r="BA37" s="273">
        <v>276</v>
      </c>
      <c r="BB37" s="273"/>
      <c r="BC37" s="273">
        <v>5</v>
      </c>
      <c r="BD37" s="273"/>
      <c r="BE37" s="273">
        <v>7</v>
      </c>
      <c r="BF37" s="273">
        <v>12</v>
      </c>
      <c r="BG37" s="273">
        <v>10</v>
      </c>
      <c r="BH37" s="273"/>
      <c r="BI37" s="293"/>
      <c r="BJ37" s="273"/>
      <c r="BK37" s="273"/>
      <c r="BL37" s="273"/>
      <c r="BN37" s="232">
        <v>9</v>
      </c>
      <c r="BP37" s="232">
        <v>52</v>
      </c>
      <c r="BR37" s="232">
        <v>12</v>
      </c>
      <c r="BS37" s="273">
        <v>23</v>
      </c>
      <c r="BT37" s="273">
        <v>1</v>
      </c>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32">
        <v>46</v>
      </c>
      <c r="CQ37" s="232">
        <v>6</v>
      </c>
      <c r="CR37" s="322"/>
    </row>
    <row r="38" spans="1:96" ht="12.75">
      <c r="A38" s="241" t="s">
        <v>103</v>
      </c>
      <c r="B38" s="232">
        <v>10</v>
      </c>
      <c r="C38" s="234">
        <v>2944</v>
      </c>
      <c r="D38" s="234">
        <v>9941</v>
      </c>
      <c r="E38" s="232">
        <v>5</v>
      </c>
      <c r="F38" s="234">
        <v>22757</v>
      </c>
      <c r="G38" s="232">
        <v>7</v>
      </c>
      <c r="H38" s="234">
        <v>6988</v>
      </c>
      <c r="J38" s="234">
        <v>3197</v>
      </c>
      <c r="K38" s="232">
        <v>519</v>
      </c>
      <c r="L38" s="234">
        <v>2933</v>
      </c>
      <c r="M38" s="232">
        <v>1</v>
      </c>
      <c r="N38" s="254">
        <v>2</v>
      </c>
      <c r="O38" s="232">
        <v>1</v>
      </c>
      <c r="P38" s="232">
        <v>2</v>
      </c>
      <c r="R38" s="232">
        <v>371</v>
      </c>
      <c r="S38" s="232">
        <v>573</v>
      </c>
      <c r="T38" s="232">
        <v>119</v>
      </c>
      <c r="U38" s="232">
        <v>884</v>
      </c>
      <c r="V38" s="232">
        <v>2</v>
      </c>
      <c r="W38" s="232">
        <v>1234</v>
      </c>
      <c r="X38" s="232">
        <v>1814</v>
      </c>
      <c r="Y38" s="232">
        <v>8</v>
      </c>
      <c r="Z38" s="232">
        <v>8</v>
      </c>
      <c r="AA38" s="232">
        <v>3</v>
      </c>
      <c r="AB38" s="232">
        <v>1</v>
      </c>
      <c r="AC38" s="232">
        <v>18</v>
      </c>
      <c r="AD38" s="233">
        <v>4</v>
      </c>
      <c r="AE38" s="233">
        <v>10</v>
      </c>
      <c r="AF38" s="233">
        <v>2</v>
      </c>
      <c r="AG38" s="233">
        <v>7</v>
      </c>
      <c r="AH38" s="242">
        <v>2</v>
      </c>
      <c r="AI38" s="242">
        <v>1</v>
      </c>
      <c r="AJ38" s="242"/>
      <c r="AK38" s="242"/>
      <c r="AL38" s="242">
        <v>16</v>
      </c>
      <c r="AM38" s="242"/>
      <c r="AN38" s="242">
        <v>2</v>
      </c>
      <c r="AO38" s="242"/>
      <c r="AP38" s="242">
        <v>4</v>
      </c>
      <c r="AQ38" s="242">
        <v>3</v>
      </c>
      <c r="AR38" s="242">
        <v>2</v>
      </c>
      <c r="AS38" s="242">
        <v>27</v>
      </c>
      <c r="AT38" s="242">
        <v>5</v>
      </c>
      <c r="AU38" s="241">
        <v>470</v>
      </c>
      <c r="AV38" s="242">
        <v>75</v>
      </c>
      <c r="AX38" s="234">
        <v>2434</v>
      </c>
      <c r="AY38" s="273">
        <v>7319</v>
      </c>
      <c r="AZ38" s="273">
        <v>5</v>
      </c>
      <c r="BA38" s="273">
        <v>16272</v>
      </c>
      <c r="BB38" s="273">
        <v>2</v>
      </c>
      <c r="BC38" s="273">
        <v>4625</v>
      </c>
      <c r="BD38" s="273"/>
      <c r="BE38" s="273">
        <v>2197</v>
      </c>
      <c r="BF38" s="273">
        <v>211</v>
      </c>
      <c r="BG38" s="273">
        <v>962</v>
      </c>
      <c r="BH38" s="273">
        <v>1</v>
      </c>
      <c r="BI38" s="293">
        <v>2</v>
      </c>
      <c r="BJ38" s="273">
        <v>1</v>
      </c>
      <c r="BK38" s="273">
        <v>2</v>
      </c>
      <c r="BL38" s="273"/>
      <c r="BM38" s="232">
        <v>215</v>
      </c>
      <c r="BN38" s="232">
        <v>384</v>
      </c>
      <c r="BO38" s="232">
        <v>113</v>
      </c>
      <c r="BP38" s="232">
        <v>699</v>
      </c>
      <c r="BQ38" s="232">
        <v>2</v>
      </c>
      <c r="BR38" s="232">
        <v>526</v>
      </c>
      <c r="BS38" s="273">
        <v>1650</v>
      </c>
      <c r="BT38" s="273">
        <v>8</v>
      </c>
      <c r="BU38" s="273">
        <v>8</v>
      </c>
      <c r="BV38" s="273">
        <v>3</v>
      </c>
      <c r="BW38" s="273">
        <v>1</v>
      </c>
      <c r="BX38" s="273">
        <v>18</v>
      </c>
      <c r="BY38" s="273">
        <v>4</v>
      </c>
      <c r="BZ38" s="273">
        <v>10</v>
      </c>
      <c r="CA38" s="273">
        <v>2</v>
      </c>
      <c r="CB38" s="273">
        <v>5</v>
      </c>
      <c r="CC38" s="273">
        <v>2</v>
      </c>
      <c r="CD38" s="273">
        <v>1</v>
      </c>
      <c r="CE38" s="273"/>
      <c r="CF38" s="273"/>
      <c r="CG38" s="273">
        <v>11</v>
      </c>
      <c r="CH38" s="273"/>
      <c r="CI38" s="273">
        <v>2</v>
      </c>
      <c r="CJ38" s="273"/>
      <c r="CK38" s="273">
        <v>4</v>
      </c>
      <c r="CL38" s="273">
        <v>3</v>
      </c>
      <c r="CM38" s="273">
        <v>2</v>
      </c>
      <c r="CN38" s="273">
        <v>4</v>
      </c>
      <c r="CO38" s="273">
        <v>5</v>
      </c>
      <c r="CP38" s="232">
        <v>462</v>
      </c>
      <c r="CQ38" s="232">
        <v>60</v>
      </c>
      <c r="CR38" s="322"/>
    </row>
    <row r="39" spans="1:96" ht="12.75">
      <c r="A39" s="241" t="s">
        <v>104</v>
      </c>
      <c r="C39" s="232">
        <v>93</v>
      </c>
      <c r="D39" s="232">
        <v>991</v>
      </c>
      <c r="F39" s="234">
        <v>1905</v>
      </c>
      <c r="G39" s="232">
        <v>47</v>
      </c>
      <c r="H39" s="232">
        <v>159</v>
      </c>
      <c r="J39" s="232">
        <v>72</v>
      </c>
      <c r="K39" s="232">
        <v>71</v>
      </c>
      <c r="L39" s="232">
        <v>152</v>
      </c>
      <c r="N39" s="254"/>
      <c r="R39" s="232">
        <v>53</v>
      </c>
      <c r="S39" s="232">
        <v>137</v>
      </c>
      <c r="T39" s="232">
        <v>10</v>
      </c>
      <c r="U39" s="232">
        <v>39</v>
      </c>
      <c r="W39" s="232">
        <v>272</v>
      </c>
      <c r="X39" s="232">
        <v>237</v>
      </c>
      <c r="AC39" s="232">
        <v>4</v>
      </c>
      <c r="AD39" s="233">
        <v>1</v>
      </c>
      <c r="AH39" s="242"/>
      <c r="AI39" s="242"/>
      <c r="AJ39" s="242"/>
      <c r="AK39" s="242"/>
      <c r="AL39" s="242"/>
      <c r="AM39" s="242"/>
      <c r="AN39" s="242">
        <v>1</v>
      </c>
      <c r="AO39" s="242"/>
      <c r="AP39" s="242"/>
      <c r="AQ39" s="242"/>
      <c r="AR39" s="242"/>
      <c r="AS39" s="242">
        <v>3</v>
      </c>
      <c r="AT39" s="242">
        <v>9</v>
      </c>
      <c r="AU39" s="241">
        <v>27</v>
      </c>
      <c r="AV39" s="242">
        <v>2</v>
      </c>
      <c r="AX39" s="232">
        <v>24</v>
      </c>
      <c r="AY39" s="273">
        <v>178</v>
      </c>
      <c r="AZ39" s="273"/>
      <c r="BA39" s="273">
        <v>412</v>
      </c>
      <c r="BB39" s="273">
        <v>3</v>
      </c>
      <c r="BC39" s="273">
        <v>5</v>
      </c>
      <c r="BD39" s="273"/>
      <c r="BE39" s="273">
        <v>8</v>
      </c>
      <c r="BF39" s="273">
        <v>3</v>
      </c>
      <c r="BG39" s="273">
        <v>5</v>
      </c>
      <c r="BH39" s="273"/>
      <c r="BI39" s="293"/>
      <c r="BJ39" s="273"/>
      <c r="BK39" s="273"/>
      <c r="BL39" s="273"/>
      <c r="BM39" s="232">
        <v>10</v>
      </c>
      <c r="BN39" s="232">
        <v>40</v>
      </c>
      <c r="BO39" s="232">
        <v>3</v>
      </c>
      <c r="BP39" s="232">
        <v>29</v>
      </c>
      <c r="BR39" s="232">
        <v>6</v>
      </c>
      <c r="BS39" s="273">
        <v>106</v>
      </c>
      <c r="BT39" s="273"/>
      <c r="BU39" s="273"/>
      <c r="BV39" s="273"/>
      <c r="BW39" s="273"/>
      <c r="BX39" s="273"/>
      <c r="BY39" s="273"/>
      <c r="BZ39" s="273"/>
      <c r="CA39" s="273"/>
      <c r="CB39" s="273"/>
      <c r="CC39" s="273"/>
      <c r="CD39" s="273"/>
      <c r="CE39" s="273"/>
      <c r="CF39" s="273"/>
      <c r="CG39" s="273"/>
      <c r="CH39" s="273"/>
      <c r="CI39" s="273">
        <v>1</v>
      </c>
      <c r="CJ39" s="273"/>
      <c r="CK39" s="273"/>
      <c r="CL39" s="273"/>
      <c r="CM39" s="273"/>
      <c r="CN39" s="273"/>
      <c r="CO39" s="273">
        <v>7</v>
      </c>
      <c r="CP39" s="232">
        <v>27</v>
      </c>
      <c r="CQ39" s="232">
        <v>2</v>
      </c>
      <c r="CR39" s="322"/>
    </row>
    <row r="40" spans="1:96" s="236" customFormat="1" ht="12.75">
      <c r="A40" s="241" t="s">
        <v>105</v>
      </c>
      <c r="B40" s="232"/>
      <c r="C40" s="232">
        <v>455</v>
      </c>
      <c r="D40" s="234">
        <v>1961</v>
      </c>
      <c r="E40" s="232">
        <v>3</v>
      </c>
      <c r="F40" s="234">
        <v>5469</v>
      </c>
      <c r="G40" s="232">
        <v>53</v>
      </c>
      <c r="H40" s="232">
        <v>1215</v>
      </c>
      <c r="I40" s="232"/>
      <c r="J40" s="232">
        <v>557</v>
      </c>
      <c r="K40" s="232">
        <v>198</v>
      </c>
      <c r="L40" s="232">
        <v>1194</v>
      </c>
      <c r="M40" s="232"/>
      <c r="N40" s="254"/>
      <c r="O40" s="232"/>
      <c r="P40" s="232"/>
      <c r="Q40" s="232"/>
      <c r="R40" s="232">
        <v>835</v>
      </c>
      <c r="S40" s="232">
        <v>476</v>
      </c>
      <c r="T40" s="232">
        <v>42</v>
      </c>
      <c r="U40" s="232">
        <v>201</v>
      </c>
      <c r="V40" s="232"/>
      <c r="W40" s="232">
        <v>783</v>
      </c>
      <c r="X40" s="232">
        <v>454</v>
      </c>
      <c r="Y40" s="232"/>
      <c r="Z40" s="232">
        <v>3</v>
      </c>
      <c r="AA40" s="232"/>
      <c r="AB40" s="232"/>
      <c r="AC40" s="232"/>
      <c r="AD40" s="233">
        <v>1</v>
      </c>
      <c r="AE40" s="233">
        <v>1</v>
      </c>
      <c r="AF40" s="233"/>
      <c r="AG40" s="233">
        <v>1</v>
      </c>
      <c r="AH40" s="242">
        <v>1</v>
      </c>
      <c r="AI40" s="242">
        <v>2</v>
      </c>
      <c r="AJ40" s="242"/>
      <c r="AK40" s="242"/>
      <c r="AL40" s="242"/>
      <c r="AM40" s="242"/>
      <c r="AN40" s="242">
        <v>1</v>
      </c>
      <c r="AO40" s="242"/>
      <c r="AP40" s="242">
        <v>4</v>
      </c>
      <c r="AQ40" s="242">
        <v>20</v>
      </c>
      <c r="AR40" s="242">
        <v>2</v>
      </c>
      <c r="AS40" s="242">
        <v>7</v>
      </c>
      <c r="AT40" s="242">
        <v>5</v>
      </c>
      <c r="AU40" s="241">
        <v>142</v>
      </c>
      <c r="AV40" s="242">
        <v>24</v>
      </c>
      <c r="AW40" s="232"/>
      <c r="AX40" s="232">
        <v>349</v>
      </c>
      <c r="AY40" s="273">
        <v>1242</v>
      </c>
      <c r="AZ40" s="273">
        <v>1</v>
      </c>
      <c r="BA40" s="273">
        <v>3277</v>
      </c>
      <c r="BB40" s="273">
        <v>28</v>
      </c>
      <c r="BC40" s="273">
        <v>505</v>
      </c>
      <c r="BD40" s="273"/>
      <c r="BE40" s="273">
        <v>336</v>
      </c>
      <c r="BF40" s="273">
        <v>38</v>
      </c>
      <c r="BG40" s="273">
        <v>771</v>
      </c>
      <c r="BH40" s="273"/>
      <c r="BI40" s="293"/>
      <c r="BJ40" s="273"/>
      <c r="BK40" s="273"/>
      <c r="BL40" s="273"/>
      <c r="BM40" s="232">
        <v>606</v>
      </c>
      <c r="BN40" s="232">
        <v>282</v>
      </c>
      <c r="BO40" s="232">
        <v>29</v>
      </c>
      <c r="BP40" s="232">
        <v>176</v>
      </c>
      <c r="BQ40" s="232"/>
      <c r="BR40" s="232">
        <v>413</v>
      </c>
      <c r="BS40" s="273">
        <v>420</v>
      </c>
      <c r="BT40" s="273"/>
      <c r="BU40" s="273">
        <v>3</v>
      </c>
      <c r="BV40" s="273"/>
      <c r="BW40" s="273"/>
      <c r="BX40" s="273"/>
      <c r="BY40" s="273"/>
      <c r="BZ40" s="273">
        <v>1</v>
      </c>
      <c r="CA40" s="273"/>
      <c r="CB40" s="273"/>
      <c r="CC40" s="273"/>
      <c r="CD40" s="273">
        <v>2</v>
      </c>
      <c r="CE40" s="273"/>
      <c r="CF40" s="273"/>
      <c r="CG40" s="273"/>
      <c r="CH40" s="273"/>
      <c r="CI40" s="273">
        <v>1</v>
      </c>
      <c r="CJ40" s="273"/>
      <c r="CK40" s="273">
        <v>2</v>
      </c>
      <c r="CL40" s="273">
        <v>17</v>
      </c>
      <c r="CM40" s="273">
        <v>2</v>
      </c>
      <c r="CN40" s="273">
        <v>3</v>
      </c>
      <c r="CO40" s="273">
        <v>5</v>
      </c>
      <c r="CP40" s="232">
        <v>141</v>
      </c>
      <c r="CQ40" s="232">
        <v>17</v>
      </c>
      <c r="CR40" s="322"/>
    </row>
    <row r="41" spans="1:96" ht="12.75">
      <c r="A41" s="235" t="s">
        <v>106</v>
      </c>
      <c r="B41" s="236">
        <v>1</v>
      </c>
      <c r="C41" s="236">
        <v>205</v>
      </c>
      <c r="D41" s="237">
        <v>1725</v>
      </c>
      <c r="E41" s="237">
        <v>3742</v>
      </c>
      <c r="F41" s="237">
        <v>5263</v>
      </c>
      <c r="G41" s="236">
        <v>113</v>
      </c>
      <c r="H41" s="237">
        <v>3076</v>
      </c>
      <c r="I41" s="236"/>
      <c r="J41" s="237">
        <v>4727</v>
      </c>
      <c r="K41" s="236">
        <v>188</v>
      </c>
      <c r="L41" s="237">
        <v>3849</v>
      </c>
      <c r="M41" s="236">
        <v>71</v>
      </c>
      <c r="N41" s="291"/>
      <c r="O41" s="236"/>
      <c r="P41" s="236"/>
      <c r="Q41" s="236"/>
      <c r="R41" s="236">
        <v>35</v>
      </c>
      <c r="S41" s="236">
        <v>103</v>
      </c>
      <c r="T41" s="236">
        <v>39</v>
      </c>
      <c r="U41" s="236">
        <v>329</v>
      </c>
      <c r="V41" s="236">
        <v>112</v>
      </c>
      <c r="W41" s="236">
        <v>156</v>
      </c>
      <c r="X41" s="236">
        <v>542</v>
      </c>
      <c r="Y41" s="236">
        <v>2</v>
      </c>
      <c r="Z41" s="237">
        <v>4482</v>
      </c>
      <c r="AA41" s="237">
        <v>3512</v>
      </c>
      <c r="AB41" s="237">
        <v>11372</v>
      </c>
      <c r="AC41" s="236">
        <v>464</v>
      </c>
      <c r="AD41" s="237">
        <v>2199</v>
      </c>
      <c r="AE41" s="237">
        <v>10784</v>
      </c>
      <c r="AF41" s="236">
        <v>2508</v>
      </c>
      <c r="AG41" s="237">
        <v>3959</v>
      </c>
      <c r="AH41" s="238">
        <v>3402</v>
      </c>
      <c r="AI41" s="238">
        <v>3384</v>
      </c>
      <c r="AJ41" s="239">
        <v>4</v>
      </c>
      <c r="AK41" s="239">
        <v>4</v>
      </c>
      <c r="AL41" s="239">
        <v>46</v>
      </c>
      <c r="AM41" s="239">
        <v>108</v>
      </c>
      <c r="AN41" s="239">
        <v>413</v>
      </c>
      <c r="AO41" s="239">
        <v>2</v>
      </c>
      <c r="AP41" s="239">
        <v>12948</v>
      </c>
      <c r="AQ41" s="239">
        <v>1677</v>
      </c>
      <c r="AR41" s="239">
        <v>1627</v>
      </c>
      <c r="AS41" s="239"/>
      <c r="AT41" s="239"/>
      <c r="AU41" s="235">
        <v>181</v>
      </c>
      <c r="AV41" s="239">
        <v>1</v>
      </c>
      <c r="AW41" s="236"/>
      <c r="AX41" s="236">
        <v>126</v>
      </c>
      <c r="AY41" s="272">
        <v>622</v>
      </c>
      <c r="AZ41" s="272">
        <v>1509</v>
      </c>
      <c r="BA41" s="272">
        <v>2147</v>
      </c>
      <c r="BB41" s="272">
        <v>20</v>
      </c>
      <c r="BC41" s="272">
        <v>571</v>
      </c>
      <c r="BD41" s="272"/>
      <c r="BE41" s="272">
        <v>1945</v>
      </c>
      <c r="BF41" s="272">
        <v>42</v>
      </c>
      <c r="BG41" s="272">
        <v>141</v>
      </c>
      <c r="BH41" s="272">
        <v>71</v>
      </c>
      <c r="BI41" s="292"/>
      <c r="BJ41" s="272"/>
      <c r="BK41" s="272"/>
      <c r="BL41" s="272"/>
      <c r="BM41" s="236">
        <v>17</v>
      </c>
      <c r="BN41" s="236">
        <v>14</v>
      </c>
      <c r="BO41" s="236">
        <v>10</v>
      </c>
      <c r="BP41" s="236">
        <v>196</v>
      </c>
      <c r="BQ41" s="236">
        <v>5</v>
      </c>
      <c r="BR41" s="236">
        <v>27</v>
      </c>
      <c r="BS41" s="272">
        <v>311</v>
      </c>
      <c r="BT41" s="272">
        <v>2</v>
      </c>
      <c r="BU41" s="272">
        <v>1295</v>
      </c>
      <c r="BV41" s="272">
        <v>914</v>
      </c>
      <c r="BW41" s="272">
        <v>5458</v>
      </c>
      <c r="BX41" s="272">
        <v>28</v>
      </c>
      <c r="BY41" s="272">
        <v>505</v>
      </c>
      <c r="BZ41" s="272">
        <v>1029</v>
      </c>
      <c r="CA41" s="272"/>
      <c r="CB41" s="272">
        <v>1445</v>
      </c>
      <c r="CC41" s="272">
        <v>125</v>
      </c>
      <c r="CD41" s="272">
        <v>3381</v>
      </c>
      <c r="CE41" s="272"/>
      <c r="CF41" s="272">
        <v>2</v>
      </c>
      <c r="CG41" s="272">
        <v>12</v>
      </c>
      <c r="CH41" s="272">
        <v>5</v>
      </c>
      <c r="CI41" s="272">
        <v>253</v>
      </c>
      <c r="CJ41" s="272">
        <v>2</v>
      </c>
      <c r="CK41" s="272">
        <v>4316</v>
      </c>
      <c r="CL41" s="272">
        <v>944</v>
      </c>
      <c r="CM41" s="272">
        <v>789</v>
      </c>
      <c r="CN41" s="272"/>
      <c r="CO41" s="272"/>
      <c r="CP41" s="236">
        <v>180</v>
      </c>
      <c r="CQ41" s="236">
        <v>1</v>
      </c>
      <c r="CR41" s="322"/>
    </row>
    <row r="42" spans="1:96" ht="12.75">
      <c r="A42" s="241" t="s">
        <v>107</v>
      </c>
      <c r="B42" s="232">
        <v>2</v>
      </c>
      <c r="C42" s="232">
        <v>861</v>
      </c>
      <c r="D42" s="234">
        <v>3151</v>
      </c>
      <c r="E42" s="232">
        <v>7</v>
      </c>
      <c r="F42" s="234">
        <v>8777</v>
      </c>
      <c r="G42" s="232">
        <v>7</v>
      </c>
      <c r="H42" s="232">
        <v>1334</v>
      </c>
      <c r="J42" s="232">
        <v>656</v>
      </c>
      <c r="K42" s="232">
        <v>272</v>
      </c>
      <c r="L42" s="232">
        <v>673</v>
      </c>
      <c r="N42" s="254">
        <v>1</v>
      </c>
      <c r="R42" s="232">
        <v>247</v>
      </c>
      <c r="S42" s="232">
        <v>939</v>
      </c>
      <c r="T42" s="232">
        <v>30</v>
      </c>
      <c r="U42" s="232">
        <v>570</v>
      </c>
      <c r="V42" s="232">
        <v>2</v>
      </c>
      <c r="W42" s="232">
        <v>76</v>
      </c>
      <c r="X42" s="232">
        <v>336</v>
      </c>
      <c r="Z42" s="232">
        <v>2</v>
      </c>
      <c r="AD42" s="233">
        <v>1</v>
      </c>
      <c r="AE42" s="233">
        <v>3</v>
      </c>
      <c r="AH42" s="242"/>
      <c r="AI42" s="242">
        <v>3</v>
      </c>
      <c r="AJ42" s="242"/>
      <c r="AK42" s="242"/>
      <c r="AL42" s="242"/>
      <c r="AM42" s="242"/>
      <c r="AN42" s="242">
        <v>2</v>
      </c>
      <c r="AO42" s="242"/>
      <c r="AP42" s="242">
        <v>9</v>
      </c>
      <c r="AQ42" s="242">
        <v>7</v>
      </c>
      <c r="AR42" s="242">
        <v>2</v>
      </c>
      <c r="AS42" s="242">
        <v>4</v>
      </c>
      <c r="AT42" s="242">
        <v>132</v>
      </c>
      <c r="AU42" s="241">
        <v>514</v>
      </c>
      <c r="AV42" s="242">
        <v>33</v>
      </c>
      <c r="AX42" s="232">
        <v>620</v>
      </c>
      <c r="AY42" s="273">
        <v>1561</v>
      </c>
      <c r="AZ42" s="273">
        <v>5</v>
      </c>
      <c r="BA42" s="273">
        <v>4906</v>
      </c>
      <c r="BB42" s="273">
        <v>5</v>
      </c>
      <c r="BC42" s="273">
        <v>343</v>
      </c>
      <c r="BD42" s="273"/>
      <c r="BE42" s="273">
        <v>208</v>
      </c>
      <c r="BF42" s="273">
        <v>58</v>
      </c>
      <c r="BG42" s="273">
        <v>81</v>
      </c>
      <c r="BH42" s="273"/>
      <c r="BI42" s="293"/>
      <c r="BJ42" s="273"/>
      <c r="BK42" s="273"/>
      <c r="BL42" s="273"/>
      <c r="BM42" s="232">
        <v>82</v>
      </c>
      <c r="BN42" s="232">
        <v>242</v>
      </c>
      <c r="BO42" s="232">
        <v>10</v>
      </c>
      <c r="BP42" s="232">
        <v>545</v>
      </c>
      <c r="BQ42" s="232">
        <v>2</v>
      </c>
      <c r="BR42" s="232">
        <v>2</v>
      </c>
      <c r="BS42" s="273">
        <v>307</v>
      </c>
      <c r="BT42" s="273"/>
      <c r="BU42" s="273">
        <v>1</v>
      </c>
      <c r="BV42" s="273"/>
      <c r="BW42" s="273"/>
      <c r="BX42" s="273"/>
      <c r="BY42" s="273">
        <v>1</v>
      </c>
      <c r="BZ42" s="273">
        <v>2</v>
      </c>
      <c r="CA42" s="273"/>
      <c r="CB42" s="273"/>
      <c r="CC42" s="273"/>
      <c r="CD42" s="273">
        <v>3</v>
      </c>
      <c r="CE42" s="273"/>
      <c r="CF42" s="273"/>
      <c r="CG42" s="273"/>
      <c r="CH42" s="273"/>
      <c r="CI42" s="273">
        <v>2</v>
      </c>
      <c r="CJ42" s="273"/>
      <c r="CK42" s="273">
        <v>9</v>
      </c>
      <c r="CL42" s="273">
        <v>5</v>
      </c>
      <c r="CM42" s="273">
        <v>2</v>
      </c>
      <c r="CN42" s="273">
        <v>2</v>
      </c>
      <c r="CO42" s="273">
        <v>130</v>
      </c>
      <c r="CP42" s="232">
        <v>514</v>
      </c>
      <c r="CQ42" s="232">
        <v>28</v>
      </c>
      <c r="CR42" s="322"/>
    </row>
    <row r="43" spans="1:96" ht="12.75">
      <c r="A43" s="241" t="s">
        <v>108</v>
      </c>
      <c r="C43" s="232">
        <v>539</v>
      </c>
      <c r="D43" s="234">
        <v>2884</v>
      </c>
      <c r="E43" s="232">
        <v>2</v>
      </c>
      <c r="F43" s="234">
        <v>7787</v>
      </c>
      <c r="G43" s="232">
        <v>71</v>
      </c>
      <c r="H43" s="232">
        <v>1860</v>
      </c>
      <c r="J43" s="232">
        <v>783</v>
      </c>
      <c r="K43" s="232">
        <v>283</v>
      </c>
      <c r="L43" s="232">
        <v>490</v>
      </c>
      <c r="N43" s="254">
        <v>1</v>
      </c>
      <c r="R43" s="232">
        <v>68</v>
      </c>
      <c r="S43" s="232">
        <v>360</v>
      </c>
      <c r="U43" s="232">
        <v>800</v>
      </c>
      <c r="V43" s="232">
        <v>2</v>
      </c>
      <c r="W43" s="232">
        <v>248</v>
      </c>
      <c r="X43" s="232">
        <v>346</v>
      </c>
      <c r="Y43" s="232">
        <v>36</v>
      </c>
      <c r="Z43" s="232">
        <v>3</v>
      </c>
      <c r="AA43" s="232">
        <v>1</v>
      </c>
      <c r="AC43" s="232">
        <v>16</v>
      </c>
      <c r="AD43" s="233">
        <v>5</v>
      </c>
      <c r="AE43" s="233">
        <v>12</v>
      </c>
      <c r="AG43" s="233">
        <v>2</v>
      </c>
      <c r="AH43" s="242">
        <v>3</v>
      </c>
      <c r="AI43" s="242">
        <v>3</v>
      </c>
      <c r="AJ43" s="242"/>
      <c r="AK43" s="242"/>
      <c r="AL43" s="242">
        <v>1</v>
      </c>
      <c r="AM43" s="242"/>
      <c r="AN43" s="242">
        <v>3</v>
      </c>
      <c r="AO43" s="242"/>
      <c r="AP43" s="242">
        <v>8</v>
      </c>
      <c r="AQ43" s="242">
        <v>42</v>
      </c>
      <c r="AR43" s="242">
        <v>5</v>
      </c>
      <c r="AS43" s="242"/>
      <c r="AT43" s="242">
        <v>6</v>
      </c>
      <c r="AU43" s="241">
        <v>672</v>
      </c>
      <c r="AV43" s="242">
        <v>102</v>
      </c>
      <c r="AX43" s="232">
        <v>366</v>
      </c>
      <c r="AY43" s="273">
        <v>1901</v>
      </c>
      <c r="AZ43" s="273">
        <v>1</v>
      </c>
      <c r="BA43" s="273">
        <v>5098</v>
      </c>
      <c r="BB43" s="273">
        <v>34</v>
      </c>
      <c r="BC43" s="273">
        <v>1010</v>
      </c>
      <c r="BD43" s="273"/>
      <c r="BE43" s="273">
        <v>498</v>
      </c>
      <c r="BF43" s="273">
        <v>109</v>
      </c>
      <c r="BG43" s="273">
        <v>274</v>
      </c>
      <c r="BH43" s="273"/>
      <c r="BI43" s="293">
        <v>1</v>
      </c>
      <c r="BJ43" s="273"/>
      <c r="BK43" s="273"/>
      <c r="BL43" s="273"/>
      <c r="BM43" s="232">
        <v>50</v>
      </c>
      <c r="BN43" s="232">
        <v>116</v>
      </c>
      <c r="BP43" s="232">
        <v>746</v>
      </c>
      <c r="BQ43" s="232">
        <v>2</v>
      </c>
      <c r="BR43" s="232">
        <v>25</v>
      </c>
      <c r="BS43" s="273">
        <v>288</v>
      </c>
      <c r="BT43" s="273">
        <v>28</v>
      </c>
      <c r="BU43" s="273">
        <v>2</v>
      </c>
      <c r="BV43" s="273">
        <v>1</v>
      </c>
      <c r="BW43" s="273"/>
      <c r="BX43" s="273">
        <v>9</v>
      </c>
      <c r="BY43" s="273">
        <v>5</v>
      </c>
      <c r="BZ43" s="273">
        <v>10</v>
      </c>
      <c r="CA43" s="273"/>
      <c r="CB43" s="273">
        <v>1</v>
      </c>
      <c r="CC43" s="273">
        <v>2</v>
      </c>
      <c r="CD43" s="273">
        <v>3</v>
      </c>
      <c r="CE43" s="273"/>
      <c r="CF43" s="273"/>
      <c r="CG43" s="273">
        <v>1</v>
      </c>
      <c r="CH43" s="273"/>
      <c r="CI43" s="273">
        <v>3</v>
      </c>
      <c r="CJ43" s="273"/>
      <c r="CK43" s="273">
        <v>4</v>
      </c>
      <c r="CL43" s="273">
        <v>29</v>
      </c>
      <c r="CM43" s="273">
        <v>4</v>
      </c>
      <c r="CN43" s="273"/>
      <c r="CO43" s="273">
        <v>3</v>
      </c>
      <c r="CP43" s="232">
        <v>671</v>
      </c>
      <c r="CQ43" s="232">
        <v>59</v>
      </c>
      <c r="CR43" s="322"/>
    </row>
    <row r="44" spans="1:96" ht="12.75">
      <c r="A44" s="241" t="s">
        <v>109</v>
      </c>
      <c r="B44" s="232">
        <v>1</v>
      </c>
      <c r="C44" s="232">
        <v>56</v>
      </c>
      <c r="D44" s="232">
        <v>359</v>
      </c>
      <c r="F44" s="232">
        <v>702</v>
      </c>
      <c r="G44" s="232">
        <v>22</v>
      </c>
      <c r="H44" s="232">
        <v>75</v>
      </c>
      <c r="J44" s="232">
        <v>64</v>
      </c>
      <c r="K44" s="232">
        <v>57</v>
      </c>
      <c r="L44" s="232">
        <v>77</v>
      </c>
      <c r="N44" s="254"/>
      <c r="R44" s="232">
        <v>6</v>
      </c>
      <c r="S44" s="232">
        <v>197</v>
      </c>
      <c r="U44" s="232">
        <v>18</v>
      </c>
      <c r="W44" s="232">
        <v>80</v>
      </c>
      <c r="X44" s="232">
        <v>28</v>
      </c>
      <c r="AH44" s="242"/>
      <c r="AI44" s="242"/>
      <c r="AJ44" s="242"/>
      <c r="AK44" s="242"/>
      <c r="AL44" s="242"/>
      <c r="AM44" s="242"/>
      <c r="AN44" s="242"/>
      <c r="AO44" s="242"/>
      <c r="AP44" s="242"/>
      <c r="AQ44" s="242">
        <v>2</v>
      </c>
      <c r="AR44" s="242"/>
      <c r="AS44" s="242"/>
      <c r="AT44" s="242"/>
      <c r="AU44" s="241">
        <v>10</v>
      </c>
      <c r="AV44" s="242"/>
      <c r="AX44" s="232">
        <v>27</v>
      </c>
      <c r="AY44" s="273">
        <v>126</v>
      </c>
      <c r="AZ44" s="273"/>
      <c r="BA44" s="273">
        <v>174</v>
      </c>
      <c r="BB44" s="273"/>
      <c r="BC44" s="273">
        <v>13</v>
      </c>
      <c r="BD44" s="273"/>
      <c r="BE44" s="273">
        <v>7</v>
      </c>
      <c r="BF44" s="273">
        <v>5</v>
      </c>
      <c r="BG44" s="273">
        <v>6</v>
      </c>
      <c r="BH44" s="273"/>
      <c r="BI44" s="293"/>
      <c r="BJ44" s="273"/>
      <c r="BK44" s="273"/>
      <c r="BL44" s="273"/>
      <c r="BN44" s="232">
        <v>53</v>
      </c>
      <c r="BP44" s="232">
        <v>11</v>
      </c>
      <c r="BR44" s="232">
        <v>21</v>
      </c>
      <c r="BS44" s="273">
        <v>17</v>
      </c>
      <c r="BT44" s="273"/>
      <c r="BU44" s="273"/>
      <c r="BV44" s="273"/>
      <c r="BW44" s="273"/>
      <c r="BX44" s="273"/>
      <c r="BY44" s="273"/>
      <c r="BZ44" s="273"/>
      <c r="CA44" s="273"/>
      <c r="CB44" s="273"/>
      <c r="CC44" s="273"/>
      <c r="CD44" s="273"/>
      <c r="CE44" s="273"/>
      <c r="CF44" s="273"/>
      <c r="CG44" s="273"/>
      <c r="CH44" s="273"/>
      <c r="CI44" s="273"/>
      <c r="CJ44" s="273"/>
      <c r="CK44" s="273"/>
      <c r="CL44" s="273">
        <v>2</v>
      </c>
      <c r="CM44" s="273"/>
      <c r="CN44" s="273"/>
      <c r="CO44" s="273"/>
      <c r="CP44" s="232">
        <v>10</v>
      </c>
      <c r="CR44" s="322"/>
    </row>
    <row r="45" spans="1:96" s="236" customFormat="1" ht="12.75">
      <c r="A45" s="241" t="s">
        <v>110</v>
      </c>
      <c r="B45" s="232"/>
      <c r="C45" s="232">
        <v>364</v>
      </c>
      <c r="D45" s="234">
        <v>5486</v>
      </c>
      <c r="E45" s="232">
        <v>2</v>
      </c>
      <c r="F45" s="234">
        <v>10597</v>
      </c>
      <c r="G45" s="232">
        <v>47</v>
      </c>
      <c r="H45" s="232">
        <v>1788</v>
      </c>
      <c r="I45" s="232"/>
      <c r="J45" s="232">
        <v>716</v>
      </c>
      <c r="K45" s="232">
        <v>192</v>
      </c>
      <c r="L45" s="232">
        <v>664</v>
      </c>
      <c r="M45" s="232">
        <v>1</v>
      </c>
      <c r="N45" s="254"/>
      <c r="O45" s="232"/>
      <c r="P45" s="232">
        <v>5</v>
      </c>
      <c r="Q45" s="232"/>
      <c r="R45" s="232">
        <v>120</v>
      </c>
      <c r="S45" s="232">
        <v>309</v>
      </c>
      <c r="T45" s="232">
        <v>1</v>
      </c>
      <c r="U45" s="232">
        <v>479</v>
      </c>
      <c r="V45" s="232">
        <v>2</v>
      </c>
      <c r="W45" s="232">
        <v>179</v>
      </c>
      <c r="X45" s="232">
        <v>733</v>
      </c>
      <c r="Y45" s="232">
        <v>5</v>
      </c>
      <c r="Z45" s="232">
        <v>2</v>
      </c>
      <c r="AA45" s="232"/>
      <c r="AB45" s="232"/>
      <c r="AC45" s="232"/>
      <c r="AD45" s="233">
        <v>1</v>
      </c>
      <c r="AE45" s="233">
        <v>2</v>
      </c>
      <c r="AF45" s="233"/>
      <c r="AG45" s="233">
        <v>1</v>
      </c>
      <c r="AH45" s="242"/>
      <c r="AI45" s="242"/>
      <c r="AJ45" s="242"/>
      <c r="AK45" s="242"/>
      <c r="AL45" s="242"/>
      <c r="AM45" s="242"/>
      <c r="AN45" s="242">
        <v>2</v>
      </c>
      <c r="AO45" s="242"/>
      <c r="AP45" s="242">
        <v>3</v>
      </c>
      <c r="AQ45" s="242">
        <v>33</v>
      </c>
      <c r="AR45" s="242">
        <v>1</v>
      </c>
      <c r="AS45" s="242">
        <v>1</v>
      </c>
      <c r="AT45" s="242">
        <v>1</v>
      </c>
      <c r="AU45" s="241">
        <v>267</v>
      </c>
      <c r="AV45" s="242">
        <v>208</v>
      </c>
      <c r="AW45" s="232"/>
      <c r="AX45" s="234">
        <v>278</v>
      </c>
      <c r="AY45" s="273">
        <v>3742</v>
      </c>
      <c r="AZ45" s="273">
        <v>2</v>
      </c>
      <c r="BA45" s="273">
        <v>7229</v>
      </c>
      <c r="BB45" s="273">
        <v>39</v>
      </c>
      <c r="BC45" s="273">
        <v>846</v>
      </c>
      <c r="BD45" s="273"/>
      <c r="BE45" s="273">
        <v>393</v>
      </c>
      <c r="BF45" s="273">
        <v>122</v>
      </c>
      <c r="BG45" s="273">
        <v>238</v>
      </c>
      <c r="BH45" s="273">
        <v>1</v>
      </c>
      <c r="BI45" s="293"/>
      <c r="BJ45" s="273"/>
      <c r="BK45" s="273">
        <v>5</v>
      </c>
      <c r="BL45" s="273"/>
      <c r="BM45" s="232">
        <v>84</v>
      </c>
      <c r="BN45" s="232">
        <v>200</v>
      </c>
      <c r="BO45" s="232">
        <v>1</v>
      </c>
      <c r="BP45" s="232">
        <v>355</v>
      </c>
      <c r="BQ45" s="232">
        <v>2</v>
      </c>
      <c r="BR45" s="232">
        <v>5</v>
      </c>
      <c r="BS45" s="273">
        <v>647</v>
      </c>
      <c r="BT45" s="273">
        <v>4</v>
      </c>
      <c r="BU45" s="273"/>
      <c r="BV45" s="273"/>
      <c r="BW45" s="273"/>
      <c r="BX45" s="273"/>
      <c r="BY45" s="273">
        <v>1</v>
      </c>
      <c r="BZ45" s="273">
        <v>1</v>
      </c>
      <c r="CA45" s="273"/>
      <c r="CB45" s="273">
        <v>1</v>
      </c>
      <c r="CC45" s="273"/>
      <c r="CD45" s="273"/>
      <c r="CE45" s="273"/>
      <c r="CF45" s="273"/>
      <c r="CG45" s="273"/>
      <c r="CH45" s="273"/>
      <c r="CI45" s="273">
        <v>2</v>
      </c>
      <c r="CJ45" s="273"/>
      <c r="CK45" s="273">
        <v>1</v>
      </c>
      <c r="CL45" s="273">
        <v>30</v>
      </c>
      <c r="CM45" s="273">
        <v>1</v>
      </c>
      <c r="CN45" s="273">
        <v>1</v>
      </c>
      <c r="CO45" s="273"/>
      <c r="CP45" s="232">
        <v>263</v>
      </c>
      <c r="CQ45" s="232">
        <v>88</v>
      </c>
      <c r="CR45" s="322"/>
    </row>
    <row r="46" spans="1:96" ht="12.75">
      <c r="A46" s="235" t="s">
        <v>111</v>
      </c>
      <c r="B46" s="236"/>
      <c r="C46" s="236">
        <v>114</v>
      </c>
      <c r="D46" s="237">
        <v>2366</v>
      </c>
      <c r="E46" s="237">
        <v>4821</v>
      </c>
      <c r="F46" s="237">
        <v>4108</v>
      </c>
      <c r="G46" s="236">
        <v>43</v>
      </c>
      <c r="H46" s="237">
        <v>3927</v>
      </c>
      <c r="I46" s="236">
        <v>2</v>
      </c>
      <c r="J46" s="237">
        <v>5769</v>
      </c>
      <c r="K46" s="236">
        <v>186</v>
      </c>
      <c r="L46" s="237">
        <v>6397</v>
      </c>
      <c r="M46" s="236">
        <v>369</v>
      </c>
      <c r="N46" s="291"/>
      <c r="O46" s="236"/>
      <c r="P46" s="236"/>
      <c r="Q46" s="236"/>
      <c r="R46" s="236">
        <v>55</v>
      </c>
      <c r="S46" s="236">
        <v>670</v>
      </c>
      <c r="T46" s="236">
        <v>93</v>
      </c>
      <c r="U46" s="236">
        <v>489</v>
      </c>
      <c r="V46" s="236">
        <v>2</v>
      </c>
      <c r="W46" s="236">
        <v>121</v>
      </c>
      <c r="X46" s="236">
        <v>2083</v>
      </c>
      <c r="Y46" s="236">
        <v>9</v>
      </c>
      <c r="Z46" s="237">
        <v>3909</v>
      </c>
      <c r="AA46" s="237">
        <v>2496</v>
      </c>
      <c r="AB46" s="237">
        <v>16109</v>
      </c>
      <c r="AC46" s="236">
        <v>354</v>
      </c>
      <c r="AD46" s="237">
        <v>3134</v>
      </c>
      <c r="AE46" s="237">
        <v>13552</v>
      </c>
      <c r="AF46" s="237">
        <v>6343</v>
      </c>
      <c r="AG46" s="237">
        <v>5555</v>
      </c>
      <c r="AH46" s="238">
        <v>5933</v>
      </c>
      <c r="AI46" s="238">
        <v>5926</v>
      </c>
      <c r="AJ46" s="239"/>
      <c r="AK46" s="239">
        <v>310</v>
      </c>
      <c r="AL46" s="239">
        <v>431</v>
      </c>
      <c r="AM46" s="239"/>
      <c r="AN46" s="239">
        <v>1816</v>
      </c>
      <c r="AO46" s="239">
        <v>8</v>
      </c>
      <c r="AP46" s="239">
        <v>27643</v>
      </c>
      <c r="AQ46" s="239">
        <v>2706</v>
      </c>
      <c r="AR46" s="239">
        <v>17225</v>
      </c>
      <c r="AS46" s="239">
        <v>10</v>
      </c>
      <c r="AT46" s="239">
        <v>1</v>
      </c>
      <c r="AU46" s="235">
        <v>42</v>
      </c>
      <c r="AV46" s="239">
        <v>13</v>
      </c>
      <c r="AW46" s="236"/>
      <c r="AX46" s="236">
        <v>45</v>
      </c>
      <c r="AY46" s="272">
        <v>373</v>
      </c>
      <c r="AZ46" s="272">
        <v>1641</v>
      </c>
      <c r="BA46" s="272">
        <v>909</v>
      </c>
      <c r="BB46" s="272"/>
      <c r="BC46" s="272">
        <v>2084</v>
      </c>
      <c r="BD46" s="272"/>
      <c r="BE46" s="272">
        <v>2376</v>
      </c>
      <c r="BF46" s="272">
        <v>2</v>
      </c>
      <c r="BG46" s="272">
        <v>1818</v>
      </c>
      <c r="BH46" s="272">
        <v>369</v>
      </c>
      <c r="BI46" s="292"/>
      <c r="BJ46" s="272"/>
      <c r="BK46" s="272"/>
      <c r="BL46" s="272"/>
      <c r="BM46" s="236">
        <v>27</v>
      </c>
      <c r="BN46" s="236">
        <v>168</v>
      </c>
      <c r="BO46" s="236">
        <v>49</v>
      </c>
      <c r="BP46" s="236">
        <v>125</v>
      </c>
      <c r="BQ46" s="236">
        <v>1</v>
      </c>
      <c r="BR46" s="236">
        <v>3</v>
      </c>
      <c r="BS46" s="272">
        <v>1725</v>
      </c>
      <c r="BT46" s="272">
        <v>7</v>
      </c>
      <c r="BU46" s="272">
        <v>780</v>
      </c>
      <c r="BV46" s="272">
        <v>355</v>
      </c>
      <c r="BW46" s="272">
        <v>9884</v>
      </c>
      <c r="BX46" s="272">
        <v>181</v>
      </c>
      <c r="BY46" s="272">
        <v>2035</v>
      </c>
      <c r="BZ46" s="272">
        <v>7951</v>
      </c>
      <c r="CA46" s="272">
        <v>1</v>
      </c>
      <c r="CB46" s="272">
        <v>2336</v>
      </c>
      <c r="CC46" s="272">
        <v>1739</v>
      </c>
      <c r="CD46" s="272">
        <v>5926</v>
      </c>
      <c r="CE46" s="272"/>
      <c r="CF46" s="272">
        <v>158</v>
      </c>
      <c r="CG46" s="272">
        <v>70</v>
      </c>
      <c r="CH46" s="272"/>
      <c r="CI46" s="272">
        <v>1534</v>
      </c>
      <c r="CJ46" s="272">
        <v>6</v>
      </c>
      <c r="CK46" s="272">
        <v>15748</v>
      </c>
      <c r="CL46" s="272">
        <v>1984</v>
      </c>
      <c r="CM46" s="272">
        <v>13837</v>
      </c>
      <c r="CN46" s="272"/>
      <c r="CO46" s="272">
        <v>1</v>
      </c>
      <c r="CP46" s="236">
        <v>41</v>
      </c>
      <c r="CQ46" s="236">
        <v>13</v>
      </c>
      <c r="CR46" s="322"/>
    </row>
    <row r="47" spans="1:96" ht="12.75">
      <c r="A47" s="241" t="s">
        <v>112</v>
      </c>
      <c r="B47" s="232">
        <v>13</v>
      </c>
      <c r="C47" s="234">
        <v>2629</v>
      </c>
      <c r="D47" s="234">
        <v>11913</v>
      </c>
      <c r="E47" s="232">
        <v>17</v>
      </c>
      <c r="F47" s="234">
        <v>32238</v>
      </c>
      <c r="G47" s="232">
        <v>46</v>
      </c>
      <c r="H47" s="234">
        <v>3913</v>
      </c>
      <c r="J47" s="232">
        <v>1215</v>
      </c>
      <c r="K47" s="232">
        <v>532</v>
      </c>
      <c r="L47" s="234">
        <v>1345</v>
      </c>
      <c r="N47" s="254">
        <v>7</v>
      </c>
      <c r="Q47" s="232">
        <v>1</v>
      </c>
      <c r="R47" s="232">
        <v>287</v>
      </c>
      <c r="S47" s="232">
        <v>324</v>
      </c>
      <c r="T47" s="232">
        <v>98</v>
      </c>
      <c r="U47" s="232">
        <v>1721</v>
      </c>
      <c r="V47" s="232">
        <v>1</v>
      </c>
      <c r="W47" s="232">
        <v>1153</v>
      </c>
      <c r="X47" s="232">
        <v>1340</v>
      </c>
      <c r="Z47" s="232">
        <v>5</v>
      </c>
      <c r="AA47" s="232">
        <v>1</v>
      </c>
      <c r="AB47" s="232">
        <v>1</v>
      </c>
      <c r="AC47" s="232">
        <v>1</v>
      </c>
      <c r="AD47" s="233">
        <v>2</v>
      </c>
      <c r="AE47" s="233">
        <v>3</v>
      </c>
      <c r="AG47" s="233">
        <v>2</v>
      </c>
      <c r="AH47" s="242">
        <v>1</v>
      </c>
      <c r="AI47" s="242">
        <v>2</v>
      </c>
      <c r="AJ47" s="242"/>
      <c r="AK47" s="242"/>
      <c r="AL47" s="242">
        <v>1</v>
      </c>
      <c r="AM47" s="242"/>
      <c r="AN47" s="242">
        <v>4</v>
      </c>
      <c r="AO47" s="242"/>
      <c r="AP47" s="242">
        <v>233</v>
      </c>
      <c r="AQ47" s="242">
        <v>405</v>
      </c>
      <c r="AR47" s="242">
        <v>39</v>
      </c>
      <c r="AS47" s="242">
        <v>124</v>
      </c>
      <c r="AT47" s="242">
        <v>2336</v>
      </c>
      <c r="AU47" s="241">
        <v>1605</v>
      </c>
      <c r="AV47" s="242">
        <v>30</v>
      </c>
      <c r="AX47" s="234">
        <v>1992</v>
      </c>
      <c r="AY47" s="273">
        <v>9071</v>
      </c>
      <c r="AZ47" s="273">
        <v>13</v>
      </c>
      <c r="BA47" s="273">
        <v>24752</v>
      </c>
      <c r="BB47" s="273">
        <v>27</v>
      </c>
      <c r="BC47" s="273">
        <v>1206</v>
      </c>
      <c r="BD47" s="273"/>
      <c r="BE47" s="273">
        <v>427</v>
      </c>
      <c r="BF47" s="273">
        <v>295</v>
      </c>
      <c r="BG47" s="273">
        <v>508</v>
      </c>
      <c r="BH47" s="273"/>
      <c r="BI47" s="293">
        <v>4</v>
      </c>
      <c r="BJ47" s="273"/>
      <c r="BK47" s="273"/>
      <c r="BL47" s="273">
        <v>1</v>
      </c>
      <c r="BM47" s="232">
        <v>125</v>
      </c>
      <c r="BN47" s="232">
        <v>107</v>
      </c>
      <c r="BO47" s="232">
        <v>70</v>
      </c>
      <c r="BP47" s="232">
        <v>1660</v>
      </c>
      <c r="BQ47" s="232">
        <v>1</v>
      </c>
      <c r="BR47" s="232">
        <v>444</v>
      </c>
      <c r="BS47" s="273">
        <v>951</v>
      </c>
      <c r="BT47" s="273"/>
      <c r="BU47" s="273">
        <v>3</v>
      </c>
      <c r="BV47" s="273"/>
      <c r="BW47" s="273">
        <v>1</v>
      </c>
      <c r="BX47" s="273"/>
      <c r="BY47" s="273">
        <v>1</v>
      </c>
      <c r="BZ47" s="273">
        <v>2</v>
      </c>
      <c r="CA47" s="273"/>
      <c r="CB47" s="273">
        <v>1</v>
      </c>
      <c r="CC47" s="273">
        <v>1</v>
      </c>
      <c r="CD47" s="273">
        <v>2</v>
      </c>
      <c r="CE47" s="273"/>
      <c r="CF47" s="273"/>
      <c r="CG47" s="273"/>
      <c r="CH47" s="273"/>
      <c r="CI47" s="273">
        <v>3</v>
      </c>
      <c r="CJ47" s="273"/>
      <c r="CK47" s="273">
        <v>124</v>
      </c>
      <c r="CL47" s="273">
        <v>73</v>
      </c>
      <c r="CM47" s="273">
        <v>39</v>
      </c>
      <c r="CN47" s="273">
        <v>104</v>
      </c>
      <c r="CO47" s="273">
        <v>2192</v>
      </c>
      <c r="CP47" s="232">
        <v>1598</v>
      </c>
      <c r="CQ47" s="232">
        <v>28</v>
      </c>
      <c r="CR47" s="322"/>
    </row>
    <row r="48" spans="1:96" ht="12.75">
      <c r="A48" s="241" t="s">
        <v>113</v>
      </c>
      <c r="B48" s="232">
        <v>1</v>
      </c>
      <c r="C48" s="232">
        <v>235</v>
      </c>
      <c r="D48" s="232">
        <v>1427</v>
      </c>
      <c r="F48" s="234">
        <v>3328</v>
      </c>
      <c r="G48" s="232">
        <v>44</v>
      </c>
      <c r="H48" s="232">
        <v>485</v>
      </c>
      <c r="J48" s="232">
        <v>187</v>
      </c>
      <c r="K48" s="232">
        <v>122</v>
      </c>
      <c r="L48" s="232">
        <v>366</v>
      </c>
      <c r="N48" s="254"/>
      <c r="O48" s="232">
        <v>1</v>
      </c>
      <c r="R48" s="232">
        <v>12</v>
      </c>
      <c r="S48" s="232">
        <v>38</v>
      </c>
      <c r="U48" s="232">
        <v>242</v>
      </c>
      <c r="V48" s="232">
        <v>6</v>
      </c>
      <c r="W48" s="232">
        <v>160</v>
      </c>
      <c r="X48" s="232">
        <v>84</v>
      </c>
      <c r="Y48" s="232">
        <v>1</v>
      </c>
      <c r="Z48" s="232">
        <v>1</v>
      </c>
      <c r="AD48" s="233">
        <v>1</v>
      </c>
      <c r="AH48" s="242"/>
      <c r="AI48" s="242">
        <v>1</v>
      </c>
      <c r="AJ48" s="242"/>
      <c r="AK48" s="242"/>
      <c r="AL48" s="242">
        <v>1</v>
      </c>
      <c r="AM48" s="242"/>
      <c r="AN48" s="242"/>
      <c r="AO48" s="242"/>
      <c r="AP48" s="242"/>
      <c r="AQ48" s="242"/>
      <c r="AR48" s="242"/>
      <c r="AS48" s="242"/>
      <c r="AT48" s="242">
        <v>3</v>
      </c>
      <c r="AU48" s="241">
        <v>163</v>
      </c>
      <c r="AV48" s="242">
        <v>9</v>
      </c>
      <c r="AX48" s="232">
        <v>141</v>
      </c>
      <c r="AY48" s="273">
        <v>828</v>
      </c>
      <c r="AZ48" s="273"/>
      <c r="BA48" s="273">
        <v>1930</v>
      </c>
      <c r="BB48" s="273">
        <v>22</v>
      </c>
      <c r="BC48" s="273">
        <v>55</v>
      </c>
      <c r="BD48" s="273"/>
      <c r="BE48" s="273">
        <v>56</v>
      </c>
      <c r="BF48" s="273">
        <v>52</v>
      </c>
      <c r="BG48" s="273">
        <v>70</v>
      </c>
      <c r="BH48" s="273"/>
      <c r="BI48" s="293"/>
      <c r="BJ48" s="273">
        <v>1</v>
      </c>
      <c r="BK48" s="273"/>
      <c r="BL48" s="273"/>
      <c r="BM48" s="232">
        <v>1</v>
      </c>
      <c r="BN48" s="232">
        <v>5</v>
      </c>
      <c r="BP48" s="232">
        <v>219</v>
      </c>
      <c r="BQ48" s="232">
        <v>6</v>
      </c>
      <c r="BR48" s="232">
        <v>57</v>
      </c>
      <c r="BS48" s="273">
        <v>65</v>
      </c>
      <c r="BT48" s="273">
        <v>1</v>
      </c>
      <c r="BU48" s="273">
        <v>1</v>
      </c>
      <c r="BV48" s="273"/>
      <c r="BW48" s="273"/>
      <c r="BX48" s="273"/>
      <c r="BY48" s="273">
        <v>1</v>
      </c>
      <c r="BZ48" s="273"/>
      <c r="CA48" s="273"/>
      <c r="CB48" s="273"/>
      <c r="CC48" s="273"/>
      <c r="CD48" s="273">
        <v>1</v>
      </c>
      <c r="CE48" s="273"/>
      <c r="CF48" s="273"/>
      <c r="CG48" s="273">
        <v>1</v>
      </c>
      <c r="CH48" s="273"/>
      <c r="CI48" s="273"/>
      <c r="CJ48" s="273"/>
      <c r="CK48" s="273"/>
      <c r="CL48" s="273"/>
      <c r="CM48" s="273"/>
      <c r="CN48" s="273"/>
      <c r="CO48" s="273">
        <v>2</v>
      </c>
      <c r="CP48" s="232">
        <v>163</v>
      </c>
      <c r="CQ48" s="232">
        <v>8</v>
      </c>
      <c r="CR48" s="322"/>
    </row>
    <row r="49" spans="1:96" ht="12.75">
      <c r="A49" s="241" t="s">
        <v>114</v>
      </c>
      <c r="C49" s="232">
        <v>288</v>
      </c>
      <c r="D49" s="232">
        <v>1138</v>
      </c>
      <c r="F49" s="234">
        <v>3458</v>
      </c>
      <c r="G49" s="232">
        <v>42</v>
      </c>
      <c r="H49" s="232">
        <v>683</v>
      </c>
      <c r="J49" s="232">
        <v>187</v>
      </c>
      <c r="K49" s="232">
        <v>43</v>
      </c>
      <c r="L49" s="232">
        <v>317</v>
      </c>
      <c r="N49" s="254"/>
      <c r="R49" s="232">
        <v>12</v>
      </c>
      <c r="S49" s="232">
        <v>68</v>
      </c>
      <c r="T49" s="232">
        <v>14</v>
      </c>
      <c r="U49" s="232">
        <v>139</v>
      </c>
      <c r="V49" s="232">
        <v>1</v>
      </c>
      <c r="W49" s="232">
        <v>181</v>
      </c>
      <c r="X49" s="232">
        <v>121</v>
      </c>
      <c r="AC49" s="232">
        <v>3</v>
      </c>
      <c r="AE49" s="233">
        <v>1</v>
      </c>
      <c r="AH49" s="242"/>
      <c r="AI49" s="242"/>
      <c r="AJ49" s="242"/>
      <c r="AK49" s="242"/>
      <c r="AL49" s="242">
        <v>1</v>
      </c>
      <c r="AM49" s="242"/>
      <c r="AN49" s="242"/>
      <c r="AO49" s="242"/>
      <c r="AP49" s="242"/>
      <c r="AQ49" s="242"/>
      <c r="AR49" s="242"/>
      <c r="AS49" s="242"/>
      <c r="AT49" s="242"/>
      <c r="AU49" s="241">
        <v>84</v>
      </c>
      <c r="AV49" s="242">
        <v>35</v>
      </c>
      <c r="AX49" s="232">
        <v>203</v>
      </c>
      <c r="AY49" s="273">
        <v>665</v>
      </c>
      <c r="AZ49" s="273"/>
      <c r="BA49" s="273">
        <v>1849</v>
      </c>
      <c r="BB49" s="273">
        <v>7</v>
      </c>
      <c r="BC49" s="273">
        <v>200</v>
      </c>
      <c r="BD49" s="273"/>
      <c r="BE49" s="273">
        <v>84</v>
      </c>
      <c r="BF49" s="273">
        <v>10</v>
      </c>
      <c r="BG49" s="273">
        <v>72</v>
      </c>
      <c r="BH49" s="273"/>
      <c r="BI49" s="293"/>
      <c r="BJ49" s="273"/>
      <c r="BK49" s="273"/>
      <c r="BL49" s="273"/>
      <c r="BM49" s="232">
        <v>7</v>
      </c>
      <c r="BN49" s="232">
        <v>25</v>
      </c>
      <c r="BO49" s="232">
        <v>9</v>
      </c>
      <c r="BP49" s="232">
        <v>124</v>
      </c>
      <c r="BQ49" s="232">
        <v>1</v>
      </c>
      <c r="BR49" s="232">
        <v>77</v>
      </c>
      <c r="BS49" s="273">
        <v>91</v>
      </c>
      <c r="BT49" s="273"/>
      <c r="BU49" s="273"/>
      <c r="BV49" s="273"/>
      <c r="BW49" s="273"/>
      <c r="BX49" s="273">
        <v>3</v>
      </c>
      <c r="BY49" s="273"/>
      <c r="BZ49" s="273"/>
      <c r="CA49" s="273"/>
      <c r="CB49" s="273"/>
      <c r="CC49" s="273"/>
      <c r="CD49" s="273"/>
      <c r="CE49" s="273"/>
      <c r="CF49" s="273"/>
      <c r="CG49" s="273">
        <v>1</v>
      </c>
      <c r="CH49" s="273"/>
      <c r="CI49" s="273"/>
      <c r="CJ49" s="273"/>
      <c r="CK49" s="273"/>
      <c r="CL49" s="273"/>
      <c r="CM49" s="273"/>
      <c r="CN49" s="273"/>
      <c r="CO49" s="273"/>
      <c r="CP49" s="232">
        <v>84</v>
      </c>
      <c r="CQ49" s="232">
        <v>32</v>
      </c>
      <c r="CR49" s="322"/>
    </row>
    <row r="50" spans="1:96" ht="12.75">
      <c r="A50" s="241" t="s">
        <v>115</v>
      </c>
      <c r="B50" s="232">
        <v>5</v>
      </c>
      <c r="C50" s="232">
        <v>198</v>
      </c>
      <c r="D50" s="232">
        <v>571</v>
      </c>
      <c r="F50" s="232">
        <v>1014</v>
      </c>
      <c r="H50" s="232">
        <v>645</v>
      </c>
      <c r="J50" s="232">
        <v>632</v>
      </c>
      <c r="K50" s="232">
        <v>78</v>
      </c>
      <c r="L50" s="232">
        <v>203</v>
      </c>
      <c r="N50" s="254"/>
      <c r="R50" s="232">
        <v>66</v>
      </c>
      <c r="S50" s="232">
        <v>549</v>
      </c>
      <c r="T50" s="232">
        <v>18</v>
      </c>
      <c r="U50" s="232">
        <v>25</v>
      </c>
      <c r="V50" s="232">
        <v>13</v>
      </c>
      <c r="W50" s="232">
        <v>147</v>
      </c>
      <c r="X50" s="232">
        <v>94</v>
      </c>
      <c r="Y50" s="232">
        <v>1</v>
      </c>
      <c r="AH50" s="242"/>
      <c r="AI50" s="242"/>
      <c r="AJ50" s="242"/>
      <c r="AK50" s="242"/>
      <c r="AL50" s="242"/>
      <c r="AM50" s="242"/>
      <c r="AN50" s="242"/>
      <c r="AO50" s="242"/>
      <c r="AP50" s="242"/>
      <c r="AQ50" s="242"/>
      <c r="AR50" s="242"/>
      <c r="AS50" s="242"/>
      <c r="AT50" s="242"/>
      <c r="AU50" s="241">
        <v>17</v>
      </c>
      <c r="AV50" s="242">
        <v>1</v>
      </c>
      <c r="AX50" s="232">
        <v>125</v>
      </c>
      <c r="AY50" s="273">
        <v>293</v>
      </c>
      <c r="AZ50" s="273"/>
      <c r="BA50" s="273">
        <v>468</v>
      </c>
      <c r="BB50" s="273"/>
      <c r="BC50" s="273">
        <v>397</v>
      </c>
      <c r="BD50" s="273"/>
      <c r="BE50" s="273">
        <v>363</v>
      </c>
      <c r="BF50" s="273">
        <v>7</v>
      </c>
      <c r="BG50" s="273">
        <v>88</v>
      </c>
      <c r="BH50" s="273"/>
      <c r="BI50" s="293"/>
      <c r="BJ50" s="273"/>
      <c r="BK50" s="273"/>
      <c r="BL50" s="273"/>
      <c r="BM50" s="232">
        <v>28</v>
      </c>
      <c r="BN50" s="232">
        <v>335</v>
      </c>
      <c r="BO50" s="232">
        <v>13</v>
      </c>
      <c r="BP50" s="232">
        <v>21</v>
      </c>
      <c r="BQ50" s="232">
        <v>5</v>
      </c>
      <c r="BR50" s="232">
        <v>97</v>
      </c>
      <c r="BS50" s="273">
        <v>89</v>
      </c>
      <c r="BT50" s="273">
        <v>1</v>
      </c>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32">
        <v>17</v>
      </c>
      <c r="CQ50" s="232">
        <v>1</v>
      </c>
      <c r="CR50" s="322"/>
    </row>
    <row r="51" spans="1:96" ht="12.75">
      <c r="A51" s="241" t="s">
        <v>116</v>
      </c>
      <c r="B51" s="232">
        <v>1</v>
      </c>
      <c r="C51" s="232">
        <v>119</v>
      </c>
      <c r="D51" s="232">
        <v>607</v>
      </c>
      <c r="E51" s="232">
        <v>1</v>
      </c>
      <c r="F51" s="232">
        <v>1574</v>
      </c>
      <c r="H51" s="232">
        <v>415</v>
      </c>
      <c r="I51" s="232">
        <v>1</v>
      </c>
      <c r="J51" s="232">
        <v>104</v>
      </c>
      <c r="K51" s="232">
        <v>97</v>
      </c>
      <c r="L51" s="232">
        <v>296</v>
      </c>
      <c r="N51" s="254"/>
      <c r="R51" s="232">
        <v>36</v>
      </c>
      <c r="S51" s="232">
        <v>140</v>
      </c>
      <c r="T51" s="232">
        <v>11</v>
      </c>
      <c r="U51" s="232">
        <v>179</v>
      </c>
      <c r="V51" s="232">
        <v>6</v>
      </c>
      <c r="W51" s="232">
        <v>93</v>
      </c>
      <c r="X51" s="232">
        <v>84</v>
      </c>
      <c r="Z51" s="232">
        <v>1</v>
      </c>
      <c r="AD51" s="233">
        <v>1</v>
      </c>
      <c r="AH51" s="242"/>
      <c r="AI51" s="242"/>
      <c r="AJ51" s="242"/>
      <c r="AK51" s="242"/>
      <c r="AL51" s="242"/>
      <c r="AM51" s="242"/>
      <c r="AN51" s="242"/>
      <c r="AO51" s="242"/>
      <c r="AP51" s="242"/>
      <c r="AQ51" s="242">
        <v>1</v>
      </c>
      <c r="AR51" s="242"/>
      <c r="AS51" s="242">
        <v>1</v>
      </c>
      <c r="AT51" s="242">
        <v>3</v>
      </c>
      <c r="AU51" s="241">
        <v>46</v>
      </c>
      <c r="AV51" s="242">
        <v>15</v>
      </c>
      <c r="AX51" s="232">
        <v>76</v>
      </c>
      <c r="AY51" s="273">
        <v>239</v>
      </c>
      <c r="AZ51" s="273">
        <v>1</v>
      </c>
      <c r="BA51" s="273">
        <v>663</v>
      </c>
      <c r="BB51" s="273"/>
      <c r="BC51" s="273">
        <v>107</v>
      </c>
      <c r="BD51" s="273"/>
      <c r="BE51" s="273">
        <v>27</v>
      </c>
      <c r="BF51" s="273">
        <v>34</v>
      </c>
      <c r="BG51" s="273">
        <v>84</v>
      </c>
      <c r="BH51" s="273"/>
      <c r="BI51" s="293"/>
      <c r="BJ51" s="273"/>
      <c r="BK51" s="273"/>
      <c r="BL51" s="273"/>
      <c r="BM51" s="232">
        <v>11</v>
      </c>
      <c r="BN51" s="232">
        <v>17</v>
      </c>
      <c r="BO51" s="232">
        <v>9</v>
      </c>
      <c r="BP51" s="232">
        <v>111</v>
      </c>
      <c r="BQ51" s="232">
        <v>6</v>
      </c>
      <c r="BR51" s="232">
        <v>31</v>
      </c>
      <c r="BS51" s="273">
        <v>58</v>
      </c>
      <c r="BT51" s="273"/>
      <c r="BU51" s="273">
        <v>1</v>
      </c>
      <c r="BV51" s="273"/>
      <c r="BW51" s="273"/>
      <c r="BX51" s="273"/>
      <c r="BY51" s="273"/>
      <c r="BZ51" s="273"/>
      <c r="CA51" s="273"/>
      <c r="CB51" s="273"/>
      <c r="CC51" s="273"/>
      <c r="CD51" s="273"/>
      <c r="CE51" s="273"/>
      <c r="CF51" s="273"/>
      <c r="CG51" s="273"/>
      <c r="CH51" s="273"/>
      <c r="CI51" s="273"/>
      <c r="CJ51" s="273"/>
      <c r="CK51" s="273"/>
      <c r="CL51" s="273"/>
      <c r="CM51" s="273"/>
      <c r="CN51" s="273">
        <v>1</v>
      </c>
      <c r="CO51" s="273">
        <v>1</v>
      </c>
      <c r="CP51" s="232">
        <v>46</v>
      </c>
      <c r="CQ51" s="232">
        <v>14</v>
      </c>
      <c r="CR51" s="322"/>
    </row>
    <row r="52" spans="1:96" ht="12.75">
      <c r="A52" s="241" t="s">
        <v>117</v>
      </c>
      <c r="B52" s="232">
        <v>2</v>
      </c>
      <c r="C52" s="232">
        <v>739</v>
      </c>
      <c r="D52" s="232">
        <v>3812</v>
      </c>
      <c r="E52" s="232">
        <v>1</v>
      </c>
      <c r="F52" s="232">
        <v>7340</v>
      </c>
      <c r="G52" s="232">
        <v>26</v>
      </c>
      <c r="H52" s="232">
        <v>2082</v>
      </c>
      <c r="I52" s="232">
        <v>0</v>
      </c>
      <c r="J52" s="232">
        <v>943</v>
      </c>
      <c r="K52" s="232">
        <v>293</v>
      </c>
      <c r="L52" s="232">
        <v>573</v>
      </c>
      <c r="M52" s="232">
        <v>0</v>
      </c>
      <c r="N52" s="232">
        <v>0</v>
      </c>
      <c r="O52" s="232">
        <v>0</v>
      </c>
      <c r="P52" s="232">
        <v>1</v>
      </c>
      <c r="Q52" s="232">
        <v>1</v>
      </c>
      <c r="R52" s="232">
        <v>116</v>
      </c>
      <c r="S52" s="232">
        <v>578</v>
      </c>
      <c r="T52" s="232">
        <v>2</v>
      </c>
      <c r="U52" s="232">
        <v>375</v>
      </c>
      <c r="V52" s="232">
        <v>8</v>
      </c>
      <c r="W52" s="232">
        <v>339</v>
      </c>
      <c r="X52" s="232">
        <v>347</v>
      </c>
      <c r="Y52" s="232">
        <v>1</v>
      </c>
      <c r="Z52" s="232">
        <v>3</v>
      </c>
      <c r="AA52" s="232">
        <v>2</v>
      </c>
      <c r="AB52" s="232">
        <v>1</v>
      </c>
      <c r="AC52" s="232">
        <v>3</v>
      </c>
      <c r="AD52" s="232">
        <v>0</v>
      </c>
      <c r="AE52" s="232">
        <v>4</v>
      </c>
      <c r="AF52" s="232">
        <v>0</v>
      </c>
      <c r="AG52" s="232">
        <v>1</v>
      </c>
      <c r="AH52" s="232">
        <v>1</v>
      </c>
      <c r="AI52" s="232">
        <v>1</v>
      </c>
      <c r="AJ52" s="232">
        <v>0</v>
      </c>
      <c r="AK52" s="232">
        <v>0</v>
      </c>
      <c r="AL52" s="232">
        <v>1</v>
      </c>
      <c r="AM52" s="232">
        <v>0</v>
      </c>
      <c r="AN52" s="232">
        <v>0</v>
      </c>
      <c r="AO52" s="232">
        <v>0</v>
      </c>
      <c r="AP52" s="232">
        <v>5</v>
      </c>
      <c r="AQ52" s="232">
        <v>4</v>
      </c>
      <c r="AR52" s="232">
        <v>3</v>
      </c>
      <c r="AS52" s="232">
        <v>1</v>
      </c>
      <c r="AT52" s="232">
        <v>2</v>
      </c>
      <c r="AU52" s="232">
        <v>255</v>
      </c>
      <c r="AV52" s="232">
        <v>33</v>
      </c>
      <c r="AW52" s="232">
        <v>0</v>
      </c>
      <c r="AX52" s="232">
        <v>468</v>
      </c>
      <c r="AY52" s="232">
        <v>2107</v>
      </c>
      <c r="AZ52" s="232">
        <v>0</v>
      </c>
      <c r="BA52" s="232">
        <v>3870</v>
      </c>
      <c r="BB52" s="232">
        <v>11</v>
      </c>
      <c r="BC52" s="232">
        <v>819</v>
      </c>
      <c r="BD52" s="232">
        <v>0</v>
      </c>
      <c r="BE52" s="232">
        <v>446</v>
      </c>
      <c r="BF52" s="232">
        <v>102</v>
      </c>
      <c r="BG52" s="232">
        <v>147</v>
      </c>
      <c r="BH52" s="232">
        <v>0</v>
      </c>
      <c r="BI52" s="232">
        <v>0</v>
      </c>
      <c r="BJ52" s="232">
        <v>0</v>
      </c>
      <c r="BK52" s="232">
        <v>1</v>
      </c>
      <c r="BL52" s="232">
        <v>0</v>
      </c>
      <c r="BM52" s="232">
        <v>26</v>
      </c>
      <c r="BN52" s="232">
        <v>149</v>
      </c>
      <c r="BO52" s="232">
        <v>2</v>
      </c>
      <c r="BP52" s="232">
        <v>319</v>
      </c>
      <c r="BQ52" s="232">
        <v>0</v>
      </c>
      <c r="BR52" s="232">
        <v>75</v>
      </c>
      <c r="BS52" s="232">
        <v>206</v>
      </c>
      <c r="BT52" s="232">
        <v>1</v>
      </c>
      <c r="BU52" s="232">
        <v>3</v>
      </c>
      <c r="BV52" s="232">
        <v>1</v>
      </c>
      <c r="BW52" s="232">
        <v>1</v>
      </c>
      <c r="BX52" s="232">
        <v>2</v>
      </c>
      <c r="BY52" s="232">
        <v>0</v>
      </c>
      <c r="BZ52" s="232">
        <v>4</v>
      </c>
      <c r="CA52" s="232">
        <v>0</v>
      </c>
      <c r="CB52" s="232">
        <v>1</v>
      </c>
      <c r="CC52" s="232">
        <v>0</v>
      </c>
      <c r="CD52" s="232">
        <v>1</v>
      </c>
      <c r="CE52" s="232">
        <v>0</v>
      </c>
      <c r="CF52" s="232">
        <v>0</v>
      </c>
      <c r="CG52" s="232">
        <v>0</v>
      </c>
      <c r="CH52" s="232">
        <v>0</v>
      </c>
      <c r="CI52" s="232">
        <v>0</v>
      </c>
      <c r="CJ52" s="232">
        <v>0</v>
      </c>
      <c r="CK52" s="232">
        <v>3</v>
      </c>
      <c r="CL52" s="232">
        <v>2</v>
      </c>
      <c r="CM52" s="232">
        <v>3</v>
      </c>
      <c r="CN52" s="232">
        <v>0</v>
      </c>
      <c r="CO52" s="232">
        <v>2</v>
      </c>
      <c r="CP52" s="232">
        <v>254</v>
      </c>
      <c r="CQ52" s="232">
        <v>26</v>
      </c>
      <c r="CR52" s="322"/>
    </row>
    <row r="53" spans="1:96" ht="12.75">
      <c r="A53" s="241" t="s">
        <v>381</v>
      </c>
      <c r="B53" s="232">
        <v>2</v>
      </c>
      <c r="C53" s="232">
        <v>687</v>
      </c>
      <c r="D53" s="232">
        <v>3479</v>
      </c>
      <c r="E53" s="232">
        <v>1</v>
      </c>
      <c r="F53" s="234">
        <v>6754</v>
      </c>
      <c r="G53" s="232">
        <v>25</v>
      </c>
      <c r="H53" s="232">
        <v>1889</v>
      </c>
      <c r="J53" s="232">
        <v>641</v>
      </c>
      <c r="K53" s="232">
        <v>258</v>
      </c>
      <c r="L53" s="232">
        <v>497</v>
      </c>
      <c r="N53" s="254"/>
      <c r="P53" s="232">
        <v>1</v>
      </c>
      <c r="R53" s="232">
        <v>111</v>
      </c>
      <c r="S53" s="232">
        <v>566</v>
      </c>
      <c r="T53" s="232">
        <v>2</v>
      </c>
      <c r="U53" s="232">
        <v>307</v>
      </c>
      <c r="V53" s="232">
        <v>8</v>
      </c>
      <c r="W53" s="232">
        <v>221</v>
      </c>
      <c r="X53" s="232">
        <v>245</v>
      </c>
      <c r="Y53" s="232">
        <v>1</v>
      </c>
      <c r="Z53" s="232">
        <v>3</v>
      </c>
      <c r="AA53" s="232">
        <v>2</v>
      </c>
      <c r="AC53" s="232">
        <v>3</v>
      </c>
      <c r="AE53" s="233">
        <v>3</v>
      </c>
      <c r="AG53" s="233">
        <v>1</v>
      </c>
      <c r="AH53" s="242">
        <v>1</v>
      </c>
      <c r="AI53" s="242">
        <v>1</v>
      </c>
      <c r="AJ53" s="242"/>
      <c r="AK53" s="242"/>
      <c r="AL53" s="242">
        <v>1</v>
      </c>
      <c r="AM53" s="242"/>
      <c r="AN53" s="242"/>
      <c r="AO53" s="242"/>
      <c r="AP53" s="242">
        <v>4</v>
      </c>
      <c r="AQ53" s="242">
        <v>1</v>
      </c>
      <c r="AR53" s="242">
        <v>2</v>
      </c>
      <c r="AS53" s="242">
        <v>1</v>
      </c>
      <c r="AT53" s="242">
        <v>2</v>
      </c>
      <c r="AU53" s="241">
        <v>235</v>
      </c>
      <c r="AV53" s="242">
        <v>33</v>
      </c>
      <c r="AX53" s="232">
        <v>429</v>
      </c>
      <c r="AY53" s="273">
        <v>1980</v>
      </c>
      <c r="AZ53" s="273"/>
      <c r="BA53" s="273">
        <v>3625</v>
      </c>
      <c r="BB53" s="273">
        <v>11</v>
      </c>
      <c r="BC53" s="273">
        <v>718</v>
      </c>
      <c r="BD53" s="273"/>
      <c r="BE53" s="273">
        <v>219</v>
      </c>
      <c r="BF53" s="273">
        <v>98</v>
      </c>
      <c r="BG53" s="273">
        <v>101</v>
      </c>
      <c r="BH53" s="273"/>
      <c r="BI53" s="293"/>
      <c r="BJ53" s="273"/>
      <c r="BK53" s="273">
        <v>1</v>
      </c>
      <c r="BL53" s="273"/>
      <c r="BM53" s="232">
        <v>25</v>
      </c>
      <c r="BN53" s="232">
        <v>140</v>
      </c>
      <c r="BO53" s="232">
        <v>2</v>
      </c>
      <c r="BP53" s="232">
        <v>266</v>
      </c>
      <c r="BR53" s="232">
        <v>8</v>
      </c>
      <c r="BS53" s="273">
        <v>167</v>
      </c>
      <c r="BT53" s="273">
        <v>1</v>
      </c>
      <c r="BU53" s="273">
        <v>3</v>
      </c>
      <c r="BV53" s="273">
        <v>1</v>
      </c>
      <c r="BW53" s="273"/>
      <c r="BX53" s="273">
        <v>2</v>
      </c>
      <c r="BY53" s="273"/>
      <c r="BZ53" s="273">
        <v>3</v>
      </c>
      <c r="CA53" s="273"/>
      <c r="CB53" s="273">
        <v>1</v>
      </c>
      <c r="CC53" s="273"/>
      <c r="CD53" s="273">
        <v>1</v>
      </c>
      <c r="CE53" s="273"/>
      <c r="CF53" s="273"/>
      <c r="CG53" s="273"/>
      <c r="CH53" s="273"/>
      <c r="CI53" s="273"/>
      <c r="CJ53" s="273"/>
      <c r="CK53" s="273">
        <v>2</v>
      </c>
      <c r="CL53" s="273">
        <v>1</v>
      </c>
      <c r="CM53" s="273">
        <v>2</v>
      </c>
      <c r="CN53" s="273"/>
      <c r="CO53" s="273">
        <v>2</v>
      </c>
      <c r="CP53" s="232">
        <v>234</v>
      </c>
      <c r="CQ53" s="232">
        <v>26</v>
      </c>
      <c r="CR53" s="322"/>
    </row>
    <row r="54" spans="1:96" ht="12.75">
      <c r="A54" s="241" t="s">
        <v>382</v>
      </c>
      <c r="C54" s="232">
        <v>52</v>
      </c>
      <c r="D54" s="232">
        <v>333</v>
      </c>
      <c r="F54" s="234">
        <v>586</v>
      </c>
      <c r="G54" s="232">
        <v>1</v>
      </c>
      <c r="H54" s="232">
        <v>193</v>
      </c>
      <c r="J54" s="232">
        <v>302</v>
      </c>
      <c r="K54" s="232">
        <v>35</v>
      </c>
      <c r="L54" s="232">
        <v>76</v>
      </c>
      <c r="N54" s="254"/>
      <c r="Q54" s="232">
        <v>1</v>
      </c>
      <c r="R54" s="232">
        <v>5</v>
      </c>
      <c r="S54" s="232">
        <v>12</v>
      </c>
      <c r="U54" s="232">
        <v>68</v>
      </c>
      <c r="W54" s="232">
        <v>118</v>
      </c>
      <c r="X54" s="232">
        <v>102</v>
      </c>
      <c r="AB54" s="232">
        <v>1</v>
      </c>
      <c r="AE54" s="233">
        <v>1</v>
      </c>
      <c r="AH54" s="242"/>
      <c r="AI54" s="242"/>
      <c r="AJ54" s="242"/>
      <c r="AK54" s="242"/>
      <c r="AL54" s="242"/>
      <c r="AM54" s="242"/>
      <c r="AN54" s="242"/>
      <c r="AO54" s="242"/>
      <c r="AP54" s="242">
        <v>1</v>
      </c>
      <c r="AQ54" s="242">
        <v>3</v>
      </c>
      <c r="AR54" s="242">
        <v>1</v>
      </c>
      <c r="AS54" s="242"/>
      <c r="AT54" s="242"/>
      <c r="AU54" s="241">
        <v>20</v>
      </c>
      <c r="AV54" s="242"/>
      <c r="AX54" s="232">
        <v>39</v>
      </c>
      <c r="AY54" s="273">
        <v>127</v>
      </c>
      <c r="AZ54" s="273"/>
      <c r="BA54" s="273">
        <v>245</v>
      </c>
      <c r="BB54" s="273"/>
      <c r="BC54" s="273">
        <v>101</v>
      </c>
      <c r="BD54" s="273"/>
      <c r="BE54" s="273">
        <v>227</v>
      </c>
      <c r="BF54" s="273">
        <v>4</v>
      </c>
      <c r="BG54" s="273">
        <v>46</v>
      </c>
      <c r="BH54" s="273"/>
      <c r="BI54" s="293"/>
      <c r="BJ54" s="273"/>
      <c r="BK54" s="273"/>
      <c r="BL54" s="273"/>
      <c r="BM54" s="232">
        <v>1</v>
      </c>
      <c r="BN54" s="232">
        <v>9</v>
      </c>
      <c r="BP54" s="232">
        <v>53</v>
      </c>
      <c r="BR54" s="232">
        <v>67</v>
      </c>
      <c r="BS54" s="273">
        <v>39</v>
      </c>
      <c r="BT54" s="273"/>
      <c r="BU54" s="273"/>
      <c r="BV54" s="273"/>
      <c r="BW54" s="273">
        <v>1</v>
      </c>
      <c r="BX54" s="273"/>
      <c r="BY54" s="273"/>
      <c r="BZ54" s="273">
        <v>1</v>
      </c>
      <c r="CA54" s="273"/>
      <c r="CB54" s="273"/>
      <c r="CC54" s="273"/>
      <c r="CD54" s="273"/>
      <c r="CE54" s="273"/>
      <c r="CF54" s="273"/>
      <c r="CG54" s="273"/>
      <c r="CH54" s="273"/>
      <c r="CI54" s="273"/>
      <c r="CJ54" s="273"/>
      <c r="CK54" s="273">
        <v>1</v>
      </c>
      <c r="CL54" s="273">
        <v>1</v>
      </c>
      <c r="CM54" s="273">
        <v>1</v>
      </c>
      <c r="CN54" s="273"/>
      <c r="CO54" s="273"/>
      <c r="CP54" s="232">
        <v>20</v>
      </c>
      <c r="CR54" s="322"/>
    </row>
    <row r="55" spans="1:96" ht="12.75">
      <c r="A55" s="241" t="s">
        <v>118</v>
      </c>
      <c r="C55" s="232">
        <v>56</v>
      </c>
      <c r="D55" s="234">
        <v>443</v>
      </c>
      <c r="F55" s="234">
        <v>930</v>
      </c>
      <c r="G55" s="232">
        <v>5</v>
      </c>
      <c r="H55" s="232">
        <v>219</v>
      </c>
      <c r="J55" s="232">
        <v>195</v>
      </c>
      <c r="K55" s="232">
        <v>47</v>
      </c>
      <c r="L55" s="234">
        <v>79</v>
      </c>
      <c r="N55" s="254"/>
      <c r="R55" s="232">
        <v>68</v>
      </c>
      <c r="S55" s="232">
        <v>60</v>
      </c>
      <c r="T55" s="232">
        <v>3</v>
      </c>
      <c r="U55" s="232">
        <v>25</v>
      </c>
      <c r="V55" s="232">
        <v>1</v>
      </c>
      <c r="W55" s="232">
        <v>127</v>
      </c>
      <c r="X55" s="232">
        <v>78</v>
      </c>
      <c r="Y55" s="232">
        <v>2</v>
      </c>
      <c r="AC55" s="232">
        <v>1</v>
      </c>
      <c r="AH55" s="242"/>
      <c r="AI55" s="242"/>
      <c r="AJ55" s="242"/>
      <c r="AK55" s="242"/>
      <c r="AL55" s="242"/>
      <c r="AM55" s="242"/>
      <c r="AN55" s="242"/>
      <c r="AO55" s="242"/>
      <c r="AP55" s="242"/>
      <c r="AQ55" s="242">
        <v>1</v>
      </c>
      <c r="AR55" s="242"/>
      <c r="AS55" s="242"/>
      <c r="AT55" s="242"/>
      <c r="AU55" s="241">
        <v>12</v>
      </c>
      <c r="AV55" s="242"/>
      <c r="AX55" s="232">
        <v>19</v>
      </c>
      <c r="AY55" s="273">
        <v>89</v>
      </c>
      <c r="AZ55" s="273"/>
      <c r="BA55" s="273">
        <v>211</v>
      </c>
      <c r="BB55" s="273">
        <v>2</v>
      </c>
      <c r="BC55" s="273">
        <v>14</v>
      </c>
      <c r="BD55" s="273"/>
      <c r="BE55" s="273">
        <v>62</v>
      </c>
      <c r="BF55" s="273">
        <v>9</v>
      </c>
      <c r="BG55" s="273">
        <v>6</v>
      </c>
      <c r="BH55" s="273"/>
      <c r="BI55" s="293"/>
      <c r="BJ55" s="273"/>
      <c r="BK55" s="273"/>
      <c r="BL55" s="273"/>
      <c r="BM55" s="232">
        <v>9</v>
      </c>
      <c r="BN55" s="232">
        <v>10</v>
      </c>
      <c r="BO55" s="232">
        <v>2</v>
      </c>
      <c r="BP55" s="232">
        <v>13</v>
      </c>
      <c r="BR55" s="232">
        <v>16</v>
      </c>
      <c r="BS55" s="273">
        <v>37</v>
      </c>
      <c r="BT55" s="273">
        <v>1</v>
      </c>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32">
        <v>12</v>
      </c>
      <c r="CR55" s="322"/>
    </row>
    <row r="56" spans="1:96" ht="12.75">
      <c r="A56" s="241" t="s">
        <v>119</v>
      </c>
      <c r="B56" s="232">
        <v>1</v>
      </c>
      <c r="C56" s="232">
        <v>358</v>
      </c>
      <c r="D56" s="232">
        <v>1492</v>
      </c>
      <c r="E56" s="232">
        <v>1</v>
      </c>
      <c r="F56" s="234">
        <v>3759</v>
      </c>
      <c r="G56" s="232">
        <v>11</v>
      </c>
      <c r="H56" s="232">
        <v>284</v>
      </c>
      <c r="J56" s="234">
        <v>164</v>
      </c>
      <c r="K56" s="232">
        <v>42</v>
      </c>
      <c r="L56" s="232">
        <v>249</v>
      </c>
      <c r="N56" s="254"/>
      <c r="R56" s="232">
        <v>36</v>
      </c>
      <c r="S56" s="232">
        <v>54</v>
      </c>
      <c r="T56" s="232">
        <v>1</v>
      </c>
      <c r="U56" s="232">
        <v>128</v>
      </c>
      <c r="W56" s="232">
        <v>430</v>
      </c>
      <c r="X56" s="232">
        <v>261</v>
      </c>
      <c r="Z56" s="232">
        <v>1</v>
      </c>
      <c r="AD56" s="233">
        <v>1</v>
      </c>
      <c r="AE56" s="233">
        <v>2</v>
      </c>
      <c r="AG56" s="233">
        <v>1</v>
      </c>
      <c r="AH56" s="242"/>
      <c r="AI56" s="242"/>
      <c r="AJ56" s="242"/>
      <c r="AK56" s="242">
        <v>1</v>
      </c>
      <c r="AL56" s="242"/>
      <c r="AM56" s="242"/>
      <c r="AN56" s="242"/>
      <c r="AO56" s="242"/>
      <c r="AP56" s="242">
        <v>2</v>
      </c>
      <c r="AQ56" s="242">
        <v>1</v>
      </c>
      <c r="AR56" s="242"/>
      <c r="AS56" s="242">
        <v>2</v>
      </c>
      <c r="AT56" s="242"/>
      <c r="AU56" s="241">
        <v>120</v>
      </c>
      <c r="AV56" s="242">
        <v>4</v>
      </c>
      <c r="AX56" s="232">
        <v>288</v>
      </c>
      <c r="AY56" s="273">
        <v>1013</v>
      </c>
      <c r="AZ56" s="273">
        <v>1</v>
      </c>
      <c r="BA56" s="273">
        <v>2695</v>
      </c>
      <c r="BB56" s="273">
        <v>6</v>
      </c>
      <c r="BC56" s="273">
        <v>59</v>
      </c>
      <c r="BD56" s="273"/>
      <c r="BE56" s="273">
        <v>72</v>
      </c>
      <c r="BF56" s="273">
        <v>8</v>
      </c>
      <c r="BG56" s="273">
        <v>38</v>
      </c>
      <c r="BH56" s="273"/>
      <c r="BI56" s="293"/>
      <c r="BJ56" s="273"/>
      <c r="BK56" s="273"/>
      <c r="BL56" s="273"/>
      <c r="BM56" s="232">
        <v>11</v>
      </c>
      <c r="BN56" s="232">
        <v>17</v>
      </c>
      <c r="BO56" s="232">
        <v>1</v>
      </c>
      <c r="BP56" s="232">
        <v>126</v>
      </c>
      <c r="BR56" s="232">
        <v>360</v>
      </c>
      <c r="BS56" s="273">
        <v>248</v>
      </c>
      <c r="BT56" s="273"/>
      <c r="BU56" s="273"/>
      <c r="BV56" s="273"/>
      <c r="BW56" s="273"/>
      <c r="BX56" s="273"/>
      <c r="BY56" s="273">
        <v>1</v>
      </c>
      <c r="BZ56" s="273">
        <v>1</v>
      </c>
      <c r="CA56" s="273"/>
      <c r="CB56" s="273"/>
      <c r="CC56" s="273"/>
      <c r="CD56" s="273"/>
      <c r="CE56" s="273"/>
      <c r="CF56" s="273">
        <v>1</v>
      </c>
      <c r="CG56" s="273"/>
      <c r="CH56" s="273"/>
      <c r="CI56" s="273"/>
      <c r="CJ56" s="273"/>
      <c r="CK56" s="273">
        <v>1</v>
      </c>
      <c r="CL56" s="273">
        <v>1</v>
      </c>
      <c r="CM56" s="273"/>
      <c r="CN56" s="273">
        <v>1</v>
      </c>
      <c r="CO56" s="273"/>
      <c r="CP56" s="232">
        <v>120</v>
      </c>
      <c r="CQ56" s="232">
        <v>4</v>
      </c>
      <c r="CR56" s="322"/>
    </row>
    <row r="57" spans="1:96" ht="12.75">
      <c r="A57" s="241" t="s">
        <v>120</v>
      </c>
      <c r="B57" s="232">
        <v>8</v>
      </c>
      <c r="C57" s="232">
        <v>1509</v>
      </c>
      <c r="D57" s="234">
        <v>7520</v>
      </c>
      <c r="E57" s="232">
        <v>1</v>
      </c>
      <c r="F57" s="234">
        <v>14603</v>
      </c>
      <c r="G57" s="232">
        <v>11</v>
      </c>
      <c r="H57" s="234">
        <v>2127</v>
      </c>
      <c r="J57" s="234">
        <v>832</v>
      </c>
      <c r="K57" s="232">
        <v>186</v>
      </c>
      <c r="L57" s="232">
        <v>1853</v>
      </c>
      <c r="M57" s="232">
        <v>1</v>
      </c>
      <c r="N57" s="254"/>
      <c r="R57" s="232">
        <v>40</v>
      </c>
      <c r="S57" s="234">
        <v>1847</v>
      </c>
      <c r="T57" s="232">
        <v>2</v>
      </c>
      <c r="U57" s="232">
        <v>528</v>
      </c>
      <c r="V57" s="232">
        <v>480</v>
      </c>
      <c r="W57" s="232">
        <v>392</v>
      </c>
      <c r="X57" s="232">
        <v>541</v>
      </c>
      <c r="Y57" s="232">
        <v>1</v>
      </c>
      <c r="Z57" s="232">
        <v>5</v>
      </c>
      <c r="AC57" s="232">
        <v>1</v>
      </c>
      <c r="AD57" s="233">
        <v>1</v>
      </c>
      <c r="AE57" s="233">
        <v>3</v>
      </c>
      <c r="AH57" s="242">
        <v>2</v>
      </c>
      <c r="AI57" s="242"/>
      <c r="AJ57" s="242"/>
      <c r="AK57" s="242">
        <v>1</v>
      </c>
      <c r="AL57" s="242"/>
      <c r="AM57" s="242"/>
      <c r="AN57" s="242">
        <v>2</v>
      </c>
      <c r="AO57" s="242"/>
      <c r="AP57" s="242">
        <v>1</v>
      </c>
      <c r="AQ57" s="243">
        <v>3</v>
      </c>
      <c r="AR57" s="243">
        <v>1</v>
      </c>
      <c r="AS57" s="243"/>
      <c r="AT57" s="243">
        <v>8</v>
      </c>
      <c r="AU57" s="244">
        <v>395</v>
      </c>
      <c r="AV57" s="243">
        <v>44</v>
      </c>
      <c r="AX57" s="234">
        <v>1207</v>
      </c>
      <c r="AY57" s="273">
        <v>5777</v>
      </c>
      <c r="AZ57" s="273">
        <v>1</v>
      </c>
      <c r="BA57" s="273">
        <v>11252</v>
      </c>
      <c r="BB57" s="273">
        <v>9</v>
      </c>
      <c r="BC57" s="273">
        <v>944</v>
      </c>
      <c r="BD57" s="273"/>
      <c r="BE57" s="273">
        <v>633</v>
      </c>
      <c r="BF57" s="273">
        <v>96</v>
      </c>
      <c r="BG57" s="273">
        <v>780</v>
      </c>
      <c r="BH57" s="273">
        <v>1</v>
      </c>
      <c r="BI57" s="293"/>
      <c r="BJ57" s="273"/>
      <c r="BK57" s="273"/>
      <c r="BL57" s="273"/>
      <c r="BM57" s="232">
        <v>36</v>
      </c>
      <c r="BN57" s="232">
        <v>1410</v>
      </c>
      <c r="BO57" s="232">
        <v>2</v>
      </c>
      <c r="BP57" s="232">
        <v>496</v>
      </c>
      <c r="BQ57" s="232">
        <v>172</v>
      </c>
      <c r="BR57" s="232">
        <v>115</v>
      </c>
      <c r="BS57" s="273">
        <v>479</v>
      </c>
      <c r="BT57" s="273"/>
      <c r="BU57" s="273">
        <v>4</v>
      </c>
      <c r="BV57" s="273"/>
      <c r="BW57" s="273"/>
      <c r="BX57" s="273">
        <v>1</v>
      </c>
      <c r="BY57" s="273">
        <v>1</v>
      </c>
      <c r="BZ57" s="273">
        <v>2</v>
      </c>
      <c r="CA57" s="273"/>
      <c r="CB57" s="273"/>
      <c r="CC57" s="273"/>
      <c r="CD57" s="273"/>
      <c r="CE57" s="273"/>
      <c r="CF57" s="273"/>
      <c r="CG57" s="273"/>
      <c r="CH57" s="273"/>
      <c r="CI57" s="273">
        <v>2</v>
      </c>
      <c r="CJ57" s="273"/>
      <c r="CK57" s="273">
        <v>1</v>
      </c>
      <c r="CL57" s="273">
        <v>1</v>
      </c>
      <c r="CM57" s="273">
        <v>1</v>
      </c>
      <c r="CN57" s="273"/>
      <c r="CO57" s="273">
        <v>8</v>
      </c>
      <c r="CP57" s="232">
        <v>393</v>
      </c>
      <c r="CQ57" s="232">
        <v>42</v>
      </c>
      <c r="CR57" s="322"/>
    </row>
    <row r="58" spans="1:96" ht="12.75">
      <c r="A58" s="241" t="s">
        <v>121</v>
      </c>
      <c r="C58" s="232">
        <v>102</v>
      </c>
      <c r="D58" s="234">
        <v>609</v>
      </c>
      <c r="E58" s="232">
        <v>336</v>
      </c>
      <c r="F58" s="234">
        <v>2463</v>
      </c>
      <c r="G58" s="232">
        <v>16</v>
      </c>
      <c r="H58" s="232">
        <v>512</v>
      </c>
      <c r="J58" s="232">
        <v>449</v>
      </c>
      <c r="K58" s="232">
        <v>33</v>
      </c>
      <c r="L58" s="232">
        <v>234</v>
      </c>
      <c r="N58" s="254"/>
      <c r="P58" s="232">
        <v>1</v>
      </c>
      <c r="R58" s="232">
        <v>21</v>
      </c>
      <c r="S58" s="232">
        <v>118</v>
      </c>
      <c r="T58" s="232">
        <v>72</v>
      </c>
      <c r="U58" s="232">
        <v>1005</v>
      </c>
      <c r="W58" s="232">
        <v>108</v>
      </c>
      <c r="X58" s="232">
        <v>391</v>
      </c>
      <c r="Y58" s="232">
        <v>1</v>
      </c>
      <c r="Z58" s="232">
        <v>83</v>
      </c>
      <c r="AA58" s="232">
        <v>17</v>
      </c>
      <c r="AB58" s="232">
        <v>96</v>
      </c>
      <c r="AE58" s="233">
        <v>185</v>
      </c>
      <c r="AF58" s="233">
        <v>1580</v>
      </c>
      <c r="AH58" s="242"/>
      <c r="AI58" s="242">
        <v>16</v>
      </c>
      <c r="AJ58" s="242">
        <v>7</v>
      </c>
      <c r="AK58" s="242"/>
      <c r="AL58" s="242"/>
      <c r="AM58" s="242"/>
      <c r="AN58" s="242"/>
      <c r="AO58" s="242"/>
      <c r="AP58" s="242">
        <v>277</v>
      </c>
      <c r="AQ58" s="242">
        <v>57</v>
      </c>
      <c r="AR58" s="242"/>
      <c r="AS58" s="242"/>
      <c r="AT58" s="242">
        <v>1</v>
      </c>
      <c r="AU58" s="241">
        <v>48</v>
      </c>
      <c r="AV58" s="242">
        <v>1</v>
      </c>
      <c r="AX58" s="232">
        <v>73</v>
      </c>
      <c r="AY58" s="273">
        <v>363</v>
      </c>
      <c r="AZ58" s="273">
        <v>127</v>
      </c>
      <c r="BA58" s="273">
        <v>1408</v>
      </c>
      <c r="BB58" s="273">
        <v>9</v>
      </c>
      <c r="BC58" s="273">
        <v>175</v>
      </c>
      <c r="BD58" s="273"/>
      <c r="BE58" s="273">
        <v>109</v>
      </c>
      <c r="BF58" s="273">
        <v>15</v>
      </c>
      <c r="BG58" s="273">
        <v>113</v>
      </c>
      <c r="BH58" s="273"/>
      <c r="BI58" s="293"/>
      <c r="BJ58" s="273"/>
      <c r="BK58" s="273">
        <v>1</v>
      </c>
      <c r="BL58" s="273"/>
      <c r="BM58" s="232">
        <v>9</v>
      </c>
      <c r="BN58" s="232">
        <v>63</v>
      </c>
      <c r="BO58" s="232">
        <v>55</v>
      </c>
      <c r="BP58" s="232">
        <v>300</v>
      </c>
      <c r="BR58" s="232">
        <v>53</v>
      </c>
      <c r="BS58" s="273">
        <v>367</v>
      </c>
      <c r="BT58" s="273">
        <v>1</v>
      </c>
      <c r="BU58" s="273">
        <v>14</v>
      </c>
      <c r="BV58" s="273">
        <v>4</v>
      </c>
      <c r="BW58" s="273">
        <v>12</v>
      </c>
      <c r="BX58" s="273"/>
      <c r="BY58" s="273"/>
      <c r="BZ58" s="273">
        <v>38</v>
      </c>
      <c r="CA58" s="273">
        <v>1</v>
      </c>
      <c r="CB58" s="273"/>
      <c r="CC58" s="273"/>
      <c r="CD58" s="273">
        <v>16</v>
      </c>
      <c r="CE58" s="273"/>
      <c r="CF58" s="273"/>
      <c r="CG58" s="273"/>
      <c r="CH58" s="273"/>
      <c r="CI58" s="273"/>
      <c r="CJ58" s="273"/>
      <c r="CK58" s="273">
        <v>70</v>
      </c>
      <c r="CL58" s="273">
        <v>22</v>
      </c>
      <c r="CM58" s="273"/>
      <c r="CN58" s="273"/>
      <c r="CO58" s="273">
        <v>1</v>
      </c>
      <c r="CP58" s="232">
        <v>48</v>
      </c>
      <c r="CQ58" s="232">
        <v>1</v>
      </c>
      <c r="CR58" s="322"/>
    </row>
    <row r="59" spans="1:96" ht="12.75">
      <c r="A59" s="241" t="s">
        <v>122</v>
      </c>
      <c r="B59" s="232">
        <v>35</v>
      </c>
      <c r="C59" s="232">
        <v>1547</v>
      </c>
      <c r="D59" s="234">
        <v>10897</v>
      </c>
      <c r="F59" s="234">
        <v>19925</v>
      </c>
      <c r="G59" s="232">
        <v>20</v>
      </c>
      <c r="H59" s="234">
        <v>4439</v>
      </c>
      <c r="J59" s="234">
        <v>1793</v>
      </c>
      <c r="K59" s="232">
        <v>751</v>
      </c>
      <c r="L59" s="232">
        <v>982</v>
      </c>
      <c r="M59" s="232">
        <v>1</v>
      </c>
      <c r="N59" s="254">
        <v>10</v>
      </c>
      <c r="O59" s="232">
        <v>2</v>
      </c>
      <c r="R59" s="232">
        <v>23</v>
      </c>
      <c r="S59" s="232">
        <v>539</v>
      </c>
      <c r="T59" s="232">
        <v>21</v>
      </c>
      <c r="U59" s="232">
        <v>1087</v>
      </c>
      <c r="V59" s="232">
        <v>1</v>
      </c>
      <c r="W59" s="232">
        <v>1919</v>
      </c>
      <c r="X59" s="232">
        <v>735</v>
      </c>
      <c r="Y59" s="232">
        <v>1</v>
      </c>
      <c r="Z59" s="232">
        <v>6</v>
      </c>
      <c r="AA59" s="232">
        <v>1</v>
      </c>
      <c r="AD59" s="233">
        <v>4</v>
      </c>
      <c r="AE59" s="233">
        <v>4</v>
      </c>
      <c r="AH59" s="242"/>
      <c r="AI59" s="242">
        <v>2</v>
      </c>
      <c r="AJ59" s="242"/>
      <c r="AK59" s="242">
        <v>1</v>
      </c>
      <c r="AL59" s="242">
        <v>1</v>
      </c>
      <c r="AM59" s="242"/>
      <c r="AN59" s="242"/>
      <c r="AO59" s="242"/>
      <c r="AP59" s="242">
        <v>5</v>
      </c>
      <c r="AQ59" s="242">
        <v>6</v>
      </c>
      <c r="AR59" s="242"/>
      <c r="AS59" s="242">
        <v>1</v>
      </c>
      <c r="AT59" s="242"/>
      <c r="AU59" s="241">
        <v>949</v>
      </c>
      <c r="AV59" s="242">
        <v>34</v>
      </c>
      <c r="AW59" s="232">
        <v>7</v>
      </c>
      <c r="AX59" s="232">
        <v>1275</v>
      </c>
      <c r="AY59" s="273">
        <v>8347</v>
      </c>
      <c r="AZ59" s="273"/>
      <c r="BA59" s="273">
        <v>15509</v>
      </c>
      <c r="BB59" s="273">
        <v>13</v>
      </c>
      <c r="BC59" s="273">
        <v>2611</v>
      </c>
      <c r="BD59" s="273"/>
      <c r="BE59" s="273">
        <v>1195</v>
      </c>
      <c r="BF59" s="273">
        <v>261</v>
      </c>
      <c r="BG59" s="273">
        <v>363</v>
      </c>
      <c r="BH59" s="273">
        <v>1</v>
      </c>
      <c r="BI59" s="293">
        <v>6</v>
      </c>
      <c r="BJ59" s="273">
        <v>1</v>
      </c>
      <c r="BK59" s="273"/>
      <c r="BL59" s="273"/>
      <c r="BM59" s="232">
        <v>21</v>
      </c>
      <c r="BN59" s="232">
        <v>75</v>
      </c>
      <c r="BO59" s="232">
        <v>18</v>
      </c>
      <c r="BP59" s="232">
        <v>1066</v>
      </c>
      <c r="BR59" s="232">
        <v>1545</v>
      </c>
      <c r="BS59" s="273">
        <v>679</v>
      </c>
      <c r="BT59" s="273">
        <v>1</v>
      </c>
      <c r="BU59" s="273">
        <v>5</v>
      </c>
      <c r="BV59" s="273">
        <v>1</v>
      </c>
      <c r="BW59" s="273"/>
      <c r="BX59" s="273"/>
      <c r="BY59" s="273">
        <v>4</v>
      </c>
      <c r="BZ59" s="273">
        <v>2</v>
      </c>
      <c r="CA59" s="273"/>
      <c r="CB59" s="273"/>
      <c r="CC59" s="273"/>
      <c r="CD59" s="273">
        <v>2</v>
      </c>
      <c r="CE59" s="273"/>
      <c r="CF59" s="273">
        <v>1</v>
      </c>
      <c r="CG59" s="273"/>
      <c r="CH59" s="273"/>
      <c r="CI59" s="273"/>
      <c r="CJ59" s="273"/>
      <c r="CK59" s="273">
        <v>3</v>
      </c>
      <c r="CL59" s="273">
        <v>2</v>
      </c>
      <c r="CM59" s="273"/>
      <c r="CN59" s="273"/>
      <c r="CO59" s="273"/>
      <c r="CP59" s="232">
        <v>944</v>
      </c>
      <c r="CQ59" s="232">
        <v>33</v>
      </c>
      <c r="CR59" s="322"/>
    </row>
    <row r="60" spans="1:96" ht="12.75">
      <c r="A60" s="241" t="s">
        <v>123</v>
      </c>
      <c r="B60" s="232">
        <v>2</v>
      </c>
      <c r="C60" s="232">
        <v>1087</v>
      </c>
      <c r="D60" s="232">
        <v>6214</v>
      </c>
      <c r="E60" s="232">
        <v>1</v>
      </c>
      <c r="F60" s="234">
        <v>12314</v>
      </c>
      <c r="G60" s="232">
        <v>19</v>
      </c>
      <c r="H60" s="232">
        <v>1353</v>
      </c>
      <c r="J60" s="232">
        <v>403</v>
      </c>
      <c r="K60" s="232">
        <v>217</v>
      </c>
      <c r="L60" s="232">
        <v>858</v>
      </c>
      <c r="N60" s="254">
        <v>3</v>
      </c>
      <c r="O60" s="232">
        <v>1</v>
      </c>
      <c r="R60" s="232">
        <v>153</v>
      </c>
      <c r="S60" s="232">
        <v>674</v>
      </c>
      <c r="T60" s="232">
        <v>5</v>
      </c>
      <c r="U60" s="232">
        <v>1162</v>
      </c>
      <c r="V60" s="232">
        <v>84</v>
      </c>
      <c r="W60" s="232">
        <v>354</v>
      </c>
      <c r="X60" s="232">
        <v>262</v>
      </c>
      <c r="AC60" s="232">
        <v>6</v>
      </c>
      <c r="AE60" s="233">
        <v>1</v>
      </c>
      <c r="AH60" s="242"/>
      <c r="AI60" s="242"/>
      <c r="AJ60" s="242"/>
      <c r="AK60" s="242"/>
      <c r="AL60" s="242">
        <v>1</v>
      </c>
      <c r="AM60" s="242"/>
      <c r="AN60" s="242"/>
      <c r="AO60" s="242"/>
      <c r="AP60" s="242"/>
      <c r="AQ60" s="242">
        <v>2</v>
      </c>
      <c r="AR60" s="242"/>
      <c r="AS60" s="242">
        <v>29</v>
      </c>
      <c r="AT60" s="242">
        <v>31</v>
      </c>
      <c r="AU60" s="241">
        <v>970</v>
      </c>
      <c r="AV60" s="242">
        <v>2</v>
      </c>
      <c r="AX60" s="232">
        <v>809</v>
      </c>
      <c r="AY60" s="273">
        <v>4571</v>
      </c>
      <c r="AZ60" s="273">
        <v>1</v>
      </c>
      <c r="BA60" s="273">
        <v>9059</v>
      </c>
      <c r="BB60" s="273">
        <v>3</v>
      </c>
      <c r="BC60" s="273">
        <v>319</v>
      </c>
      <c r="BD60" s="273"/>
      <c r="BE60" s="273">
        <v>153</v>
      </c>
      <c r="BF60" s="273">
        <v>81</v>
      </c>
      <c r="BG60" s="273">
        <v>166</v>
      </c>
      <c r="BH60" s="273"/>
      <c r="BI60" s="293">
        <v>3</v>
      </c>
      <c r="BJ60" s="273">
        <v>1</v>
      </c>
      <c r="BK60" s="273"/>
      <c r="BL60" s="273"/>
      <c r="BM60" s="232">
        <v>60</v>
      </c>
      <c r="BN60" s="232">
        <v>470</v>
      </c>
      <c r="BO60" s="232">
        <v>1</v>
      </c>
      <c r="BP60" s="232">
        <v>1075</v>
      </c>
      <c r="BR60" s="232">
        <v>92</v>
      </c>
      <c r="BS60" s="273">
        <v>213</v>
      </c>
      <c r="BT60" s="273"/>
      <c r="BU60" s="273"/>
      <c r="BV60" s="273"/>
      <c r="BW60" s="273"/>
      <c r="BX60" s="273">
        <v>4</v>
      </c>
      <c r="BY60" s="273"/>
      <c r="BZ60" s="273">
        <v>1</v>
      </c>
      <c r="CA60" s="273"/>
      <c r="CB60" s="273"/>
      <c r="CC60" s="273"/>
      <c r="CD60" s="273"/>
      <c r="CE60" s="273"/>
      <c r="CF60" s="273"/>
      <c r="CG60" s="273">
        <v>1</v>
      </c>
      <c r="CH60" s="273"/>
      <c r="CI60" s="273"/>
      <c r="CJ60" s="273"/>
      <c r="CK60" s="273"/>
      <c r="CL60" s="273">
        <v>1</v>
      </c>
      <c r="CM60" s="273"/>
      <c r="CN60" s="273">
        <v>11</v>
      </c>
      <c r="CO60" s="273">
        <v>20</v>
      </c>
      <c r="CP60" s="232">
        <v>964</v>
      </c>
      <c r="CQ60" s="232">
        <v>1</v>
      </c>
      <c r="CR60" s="322"/>
    </row>
    <row r="61" spans="1:96" ht="12.75">
      <c r="A61" s="241" t="s">
        <v>124</v>
      </c>
      <c r="B61" s="232">
        <v>1</v>
      </c>
      <c r="C61" s="232">
        <v>667</v>
      </c>
      <c r="D61" s="232">
        <v>4054</v>
      </c>
      <c r="E61" s="232">
        <v>3</v>
      </c>
      <c r="F61" s="234">
        <v>7156</v>
      </c>
      <c r="G61" s="232">
        <v>149</v>
      </c>
      <c r="H61" s="232">
        <v>1809</v>
      </c>
      <c r="J61" s="232">
        <v>1416</v>
      </c>
      <c r="K61" s="232">
        <v>274</v>
      </c>
      <c r="L61" s="232">
        <v>395</v>
      </c>
      <c r="N61" s="254"/>
      <c r="O61" s="232">
        <v>1</v>
      </c>
      <c r="R61" s="232">
        <v>114</v>
      </c>
      <c r="S61" s="232">
        <v>917</v>
      </c>
      <c r="T61" s="232">
        <v>51</v>
      </c>
      <c r="U61" s="232">
        <v>480</v>
      </c>
      <c r="W61" s="232">
        <v>557</v>
      </c>
      <c r="X61" s="232">
        <v>226</v>
      </c>
      <c r="AB61" s="232">
        <v>1</v>
      </c>
      <c r="AC61" s="232">
        <v>1</v>
      </c>
      <c r="AE61" s="233">
        <v>1</v>
      </c>
      <c r="AF61" s="233">
        <v>1</v>
      </c>
      <c r="AG61" s="233">
        <v>3</v>
      </c>
      <c r="AH61" s="242"/>
      <c r="AI61" s="242"/>
      <c r="AJ61" s="242"/>
      <c r="AK61" s="242"/>
      <c r="AL61" s="242"/>
      <c r="AM61" s="242"/>
      <c r="AN61" s="242"/>
      <c r="AO61" s="242"/>
      <c r="AP61" s="242">
        <v>5</v>
      </c>
      <c r="AQ61" s="242">
        <v>11</v>
      </c>
      <c r="AR61" s="242">
        <v>3</v>
      </c>
      <c r="AS61" s="242">
        <v>9</v>
      </c>
      <c r="AT61" s="242"/>
      <c r="AU61" s="241">
        <v>398</v>
      </c>
      <c r="AV61" s="242">
        <v>41</v>
      </c>
      <c r="AX61" s="232">
        <v>504</v>
      </c>
      <c r="AY61" s="273">
        <v>2676</v>
      </c>
      <c r="AZ61" s="273">
        <v>2</v>
      </c>
      <c r="BA61" s="273">
        <v>4548</v>
      </c>
      <c r="BB61" s="273">
        <v>26</v>
      </c>
      <c r="BC61" s="273">
        <v>891</v>
      </c>
      <c r="BD61" s="273"/>
      <c r="BE61" s="273">
        <v>1035</v>
      </c>
      <c r="BF61" s="273">
        <v>43</v>
      </c>
      <c r="BG61" s="273">
        <v>81</v>
      </c>
      <c r="BH61" s="273"/>
      <c r="BI61" s="293"/>
      <c r="BJ61" s="273">
        <v>1</v>
      </c>
      <c r="BK61" s="273"/>
      <c r="BL61" s="273"/>
      <c r="BM61" s="232">
        <v>25</v>
      </c>
      <c r="BN61" s="232">
        <v>344</v>
      </c>
      <c r="BO61" s="232">
        <v>34</v>
      </c>
      <c r="BP61" s="232">
        <v>447</v>
      </c>
      <c r="BR61" s="232">
        <v>36</v>
      </c>
      <c r="BS61" s="273">
        <v>197</v>
      </c>
      <c r="BT61" s="273"/>
      <c r="BU61" s="273"/>
      <c r="BV61" s="273"/>
      <c r="BW61" s="273"/>
      <c r="BX61" s="273"/>
      <c r="BY61" s="273"/>
      <c r="BZ61" s="273"/>
      <c r="CA61" s="273"/>
      <c r="CB61" s="273">
        <v>2</v>
      </c>
      <c r="CC61" s="273"/>
      <c r="CD61" s="273"/>
      <c r="CE61" s="273"/>
      <c r="CF61" s="273"/>
      <c r="CG61" s="273"/>
      <c r="CH61" s="273"/>
      <c r="CI61" s="273"/>
      <c r="CJ61" s="273"/>
      <c r="CK61" s="273">
        <v>4</v>
      </c>
      <c r="CL61" s="273">
        <v>8</v>
      </c>
      <c r="CM61" s="273">
        <v>3</v>
      </c>
      <c r="CN61" s="273"/>
      <c r="CO61" s="273"/>
      <c r="CP61" s="232">
        <v>398</v>
      </c>
      <c r="CQ61" s="232">
        <v>41</v>
      </c>
      <c r="CR61" s="322"/>
    </row>
    <row r="62" spans="1:96" ht="12.75">
      <c r="A62" s="241" t="s">
        <v>125</v>
      </c>
      <c r="B62" s="232">
        <v>2</v>
      </c>
      <c r="C62" s="232">
        <v>530</v>
      </c>
      <c r="D62" s="234">
        <v>2092</v>
      </c>
      <c r="E62" s="232">
        <v>1</v>
      </c>
      <c r="F62" s="234">
        <v>5040</v>
      </c>
      <c r="H62" s="232">
        <v>974</v>
      </c>
      <c r="I62" s="232">
        <v>1</v>
      </c>
      <c r="J62" s="232">
        <v>368</v>
      </c>
      <c r="K62" s="232">
        <v>168</v>
      </c>
      <c r="L62" s="232">
        <v>267</v>
      </c>
      <c r="N62" s="254"/>
      <c r="O62" s="232">
        <v>1</v>
      </c>
      <c r="R62" s="232">
        <v>91</v>
      </c>
      <c r="S62" s="232">
        <v>33</v>
      </c>
      <c r="T62" s="232">
        <v>1</v>
      </c>
      <c r="U62" s="232">
        <v>320</v>
      </c>
      <c r="V62" s="232">
        <v>1</v>
      </c>
      <c r="W62" s="232">
        <v>412</v>
      </c>
      <c r="X62" s="232">
        <v>96</v>
      </c>
      <c r="AA62" s="232">
        <v>1</v>
      </c>
      <c r="AE62" s="233">
        <v>1</v>
      </c>
      <c r="AH62" s="242"/>
      <c r="AI62" s="242"/>
      <c r="AJ62" s="242"/>
      <c r="AK62" s="242"/>
      <c r="AL62" s="242"/>
      <c r="AM62" s="242"/>
      <c r="AN62" s="242"/>
      <c r="AO62" s="242"/>
      <c r="AP62" s="242">
        <v>1</v>
      </c>
      <c r="AQ62" s="242"/>
      <c r="AR62" s="242"/>
      <c r="AS62" s="242"/>
      <c r="AT62" s="242">
        <v>1</v>
      </c>
      <c r="AU62" s="241">
        <v>228</v>
      </c>
      <c r="AV62" s="242">
        <v>49</v>
      </c>
      <c r="AX62" s="232">
        <v>407</v>
      </c>
      <c r="AY62" s="273">
        <v>1478</v>
      </c>
      <c r="AZ62" s="273"/>
      <c r="BA62" s="273">
        <v>3639</v>
      </c>
      <c r="BB62" s="273"/>
      <c r="BC62" s="273">
        <v>397</v>
      </c>
      <c r="BD62" s="273">
        <v>1</v>
      </c>
      <c r="BE62" s="273">
        <v>236</v>
      </c>
      <c r="BF62" s="273">
        <v>89</v>
      </c>
      <c r="BG62" s="273">
        <v>77</v>
      </c>
      <c r="BH62" s="273"/>
      <c r="BI62" s="293"/>
      <c r="BJ62" s="273">
        <v>1</v>
      </c>
      <c r="BK62" s="273"/>
      <c r="BL62" s="273"/>
      <c r="BM62" s="232">
        <v>24</v>
      </c>
      <c r="BN62" s="232">
        <v>25</v>
      </c>
      <c r="BO62" s="232">
        <v>1</v>
      </c>
      <c r="BP62" s="232">
        <v>298</v>
      </c>
      <c r="BR62" s="232">
        <v>219</v>
      </c>
      <c r="BS62" s="273">
        <v>86</v>
      </c>
      <c r="BT62" s="273"/>
      <c r="BU62" s="273"/>
      <c r="BV62" s="273"/>
      <c r="BW62" s="273"/>
      <c r="BX62" s="273"/>
      <c r="BY62" s="273"/>
      <c r="BZ62" s="273">
        <v>1</v>
      </c>
      <c r="CA62" s="273"/>
      <c r="CB62" s="273"/>
      <c r="CC62" s="273"/>
      <c r="CD62" s="273"/>
      <c r="CE62" s="273"/>
      <c r="CF62" s="273"/>
      <c r="CG62" s="273"/>
      <c r="CH62" s="273"/>
      <c r="CI62" s="273"/>
      <c r="CJ62" s="273"/>
      <c r="CK62" s="273">
        <v>1</v>
      </c>
      <c r="CL62" s="273"/>
      <c r="CM62" s="273"/>
      <c r="CN62" s="273"/>
      <c r="CO62" s="273">
        <v>1</v>
      </c>
      <c r="CP62" s="232">
        <v>226</v>
      </c>
      <c r="CQ62" s="232">
        <v>48</v>
      </c>
      <c r="CR62" s="322"/>
    </row>
    <row r="63" spans="1:96" ht="12.75">
      <c r="A63" s="241" t="s">
        <v>126</v>
      </c>
      <c r="B63" s="232">
        <v>1</v>
      </c>
      <c r="C63" s="232">
        <v>6754</v>
      </c>
      <c r="D63" s="234">
        <v>2950</v>
      </c>
      <c r="F63" s="234">
        <v>6034</v>
      </c>
      <c r="G63" s="232">
        <v>168</v>
      </c>
      <c r="H63" s="234">
        <v>2798</v>
      </c>
      <c r="J63" s="234">
        <v>860</v>
      </c>
      <c r="K63" s="232">
        <v>188</v>
      </c>
      <c r="L63" s="232">
        <v>543</v>
      </c>
      <c r="N63" s="254"/>
      <c r="R63" s="232">
        <v>43</v>
      </c>
      <c r="S63" s="232">
        <v>1336</v>
      </c>
      <c r="T63" s="232">
        <v>2</v>
      </c>
      <c r="U63" s="232">
        <v>798</v>
      </c>
      <c r="V63" s="232">
        <v>12</v>
      </c>
      <c r="W63" s="232">
        <v>146</v>
      </c>
      <c r="X63" s="232">
        <v>487</v>
      </c>
      <c r="Y63" s="232">
        <v>53</v>
      </c>
      <c r="Z63" s="232">
        <v>1</v>
      </c>
      <c r="AA63" s="232">
        <v>1</v>
      </c>
      <c r="AE63" s="233">
        <v>1</v>
      </c>
      <c r="AG63" s="233">
        <v>20</v>
      </c>
      <c r="AH63" s="242"/>
      <c r="AI63" s="242"/>
      <c r="AJ63" s="242"/>
      <c r="AK63" s="242"/>
      <c r="AL63" s="242"/>
      <c r="AM63" s="242"/>
      <c r="AN63" s="242"/>
      <c r="AO63" s="242"/>
      <c r="AP63" s="242"/>
      <c r="AQ63" s="242">
        <v>1</v>
      </c>
      <c r="AR63" s="242"/>
      <c r="AS63" s="242"/>
      <c r="AT63" s="242"/>
      <c r="AU63" s="241">
        <v>3</v>
      </c>
      <c r="AV63" s="242"/>
      <c r="AX63" s="234">
        <v>4024</v>
      </c>
      <c r="AY63" s="273">
        <v>1284</v>
      </c>
      <c r="AZ63" s="273"/>
      <c r="BA63" s="273">
        <v>3770</v>
      </c>
      <c r="BB63" s="273">
        <v>29</v>
      </c>
      <c r="BC63" s="273">
        <v>1676</v>
      </c>
      <c r="BD63" s="273"/>
      <c r="BE63" s="273">
        <v>449</v>
      </c>
      <c r="BF63" s="273">
        <v>129</v>
      </c>
      <c r="BG63" s="273">
        <v>82</v>
      </c>
      <c r="BH63" s="273"/>
      <c r="BI63" s="293"/>
      <c r="BJ63" s="273"/>
      <c r="BK63" s="273"/>
      <c r="BL63" s="273"/>
      <c r="BM63" s="232">
        <v>41</v>
      </c>
      <c r="BN63" s="232">
        <v>1234</v>
      </c>
      <c r="BO63" s="232">
        <v>2</v>
      </c>
      <c r="BP63" s="232">
        <v>674</v>
      </c>
      <c r="BQ63" s="232">
        <v>2</v>
      </c>
      <c r="BR63" s="232">
        <v>33</v>
      </c>
      <c r="BS63" s="273">
        <v>410</v>
      </c>
      <c r="BT63" s="273">
        <v>21</v>
      </c>
      <c r="BU63" s="273"/>
      <c r="BV63" s="273">
        <v>1</v>
      </c>
      <c r="BW63" s="273"/>
      <c r="BX63" s="273"/>
      <c r="BY63" s="273"/>
      <c r="BZ63" s="273">
        <v>1</v>
      </c>
      <c r="CA63" s="273"/>
      <c r="CB63" s="273">
        <v>3</v>
      </c>
      <c r="CC63" s="273"/>
      <c r="CD63" s="273"/>
      <c r="CE63" s="273"/>
      <c r="CF63" s="273"/>
      <c r="CG63" s="273"/>
      <c r="CH63" s="273"/>
      <c r="CI63" s="273"/>
      <c r="CJ63" s="273"/>
      <c r="CK63" s="273"/>
      <c r="CL63" s="273"/>
      <c r="CM63" s="273"/>
      <c r="CN63" s="273"/>
      <c r="CO63" s="273"/>
      <c r="CP63" s="232">
        <v>3</v>
      </c>
      <c r="CR63" s="322"/>
    </row>
    <row r="64" spans="1:96" ht="12.75">
      <c r="A64" s="241" t="s">
        <v>127</v>
      </c>
      <c r="B64" s="232">
        <v>61</v>
      </c>
      <c r="C64" s="232">
        <v>8199</v>
      </c>
      <c r="D64" s="234">
        <v>9962</v>
      </c>
      <c r="F64" s="234">
        <v>10176</v>
      </c>
      <c r="H64" s="234">
        <v>1516</v>
      </c>
      <c r="J64" s="234">
        <v>544</v>
      </c>
      <c r="K64" s="232">
        <v>356</v>
      </c>
      <c r="L64" s="232">
        <v>548</v>
      </c>
      <c r="N64" s="254"/>
      <c r="O64" s="232">
        <v>1</v>
      </c>
      <c r="P64" s="232">
        <v>1</v>
      </c>
      <c r="R64" s="232">
        <v>112</v>
      </c>
      <c r="S64" s="232">
        <v>591</v>
      </c>
      <c r="T64" s="232">
        <v>50</v>
      </c>
      <c r="U64" s="232">
        <v>264</v>
      </c>
      <c r="V64" s="232">
        <v>4</v>
      </c>
      <c r="W64" s="232">
        <v>321</v>
      </c>
      <c r="X64" s="232">
        <v>568</v>
      </c>
      <c r="Y64" s="232">
        <v>9</v>
      </c>
      <c r="Z64" s="232">
        <v>2</v>
      </c>
      <c r="AC64" s="232">
        <v>1</v>
      </c>
      <c r="AE64" s="233">
        <v>1</v>
      </c>
      <c r="AG64" s="233">
        <v>4</v>
      </c>
      <c r="AH64" s="242"/>
      <c r="AI64" s="242">
        <v>1</v>
      </c>
      <c r="AJ64" s="242"/>
      <c r="AK64" s="242"/>
      <c r="AL64" s="242">
        <v>1</v>
      </c>
      <c r="AM64" s="242"/>
      <c r="AN64" s="242">
        <v>1</v>
      </c>
      <c r="AO64" s="242"/>
      <c r="AP64" s="242"/>
      <c r="AQ64" s="242"/>
      <c r="AR64" s="242"/>
      <c r="AS64" s="242"/>
      <c r="AT64" s="242">
        <v>3</v>
      </c>
      <c r="AU64" s="241">
        <v>99</v>
      </c>
      <c r="AV64" s="242">
        <v>34</v>
      </c>
      <c r="AX64" s="234">
        <v>5774</v>
      </c>
      <c r="AY64" s="273">
        <v>6159</v>
      </c>
      <c r="AZ64" s="273"/>
      <c r="BA64" s="273">
        <v>6578</v>
      </c>
      <c r="BB64" s="273"/>
      <c r="BC64" s="273">
        <v>295</v>
      </c>
      <c r="BD64" s="273"/>
      <c r="BE64" s="273">
        <v>171</v>
      </c>
      <c r="BF64" s="273">
        <v>60</v>
      </c>
      <c r="BG64" s="273">
        <v>95</v>
      </c>
      <c r="BH64" s="273"/>
      <c r="BI64" s="293"/>
      <c r="BJ64" s="273">
        <v>1</v>
      </c>
      <c r="BK64" s="273"/>
      <c r="BL64" s="273"/>
      <c r="BM64" s="232">
        <v>91</v>
      </c>
      <c r="BN64" s="232">
        <v>344</v>
      </c>
      <c r="BO64" s="232">
        <v>24</v>
      </c>
      <c r="BP64" s="232">
        <v>228</v>
      </c>
      <c r="BQ64" s="232">
        <v>4</v>
      </c>
      <c r="BR64" s="232">
        <v>12</v>
      </c>
      <c r="BS64" s="273">
        <v>362</v>
      </c>
      <c r="BT64" s="273">
        <v>3</v>
      </c>
      <c r="BU64" s="273"/>
      <c r="BV64" s="273"/>
      <c r="BW64" s="273"/>
      <c r="BX64" s="273">
        <v>1</v>
      </c>
      <c r="BY64" s="273"/>
      <c r="BZ64" s="273">
        <v>1</v>
      </c>
      <c r="CA64" s="273"/>
      <c r="CB64" s="273"/>
      <c r="CC64" s="273"/>
      <c r="CD64" s="273">
        <v>1</v>
      </c>
      <c r="CE64" s="273"/>
      <c r="CF64" s="273"/>
      <c r="CG64" s="273">
        <v>1</v>
      </c>
      <c r="CH64" s="273"/>
      <c r="CI64" s="273"/>
      <c r="CJ64" s="273"/>
      <c r="CK64" s="273"/>
      <c r="CL64" s="273"/>
      <c r="CM64" s="273"/>
      <c r="CN64" s="273"/>
      <c r="CO64" s="273"/>
      <c r="CP64" s="232">
        <v>97</v>
      </c>
      <c r="CQ64" s="232">
        <v>33</v>
      </c>
      <c r="CR64" s="322"/>
    </row>
    <row r="65" spans="1:96" s="246" customFormat="1" ht="12.75">
      <c r="A65" s="241" t="s">
        <v>128</v>
      </c>
      <c r="B65" s="232">
        <v>19</v>
      </c>
      <c r="C65" s="232">
        <v>1647</v>
      </c>
      <c r="D65" s="234">
        <v>6647</v>
      </c>
      <c r="E65" s="232">
        <v>55</v>
      </c>
      <c r="F65" s="234">
        <v>13265</v>
      </c>
      <c r="G65" s="232">
        <v>65</v>
      </c>
      <c r="H65" s="234">
        <v>4043</v>
      </c>
      <c r="I65" s="232">
        <v>1</v>
      </c>
      <c r="J65" s="234">
        <v>3565</v>
      </c>
      <c r="K65" s="232">
        <v>587</v>
      </c>
      <c r="L65" s="232">
        <v>501</v>
      </c>
      <c r="M65" s="232"/>
      <c r="N65" s="254">
        <v>8</v>
      </c>
      <c r="O65" s="232">
        <v>1</v>
      </c>
      <c r="P65" s="232">
        <v>3</v>
      </c>
      <c r="Q65" s="232"/>
      <c r="R65" s="232">
        <v>138</v>
      </c>
      <c r="S65" s="232">
        <v>665</v>
      </c>
      <c r="T65" s="232">
        <v>86</v>
      </c>
      <c r="U65" s="232">
        <v>692</v>
      </c>
      <c r="V65" s="232">
        <v>76</v>
      </c>
      <c r="W65" s="232">
        <v>823</v>
      </c>
      <c r="X65" s="232">
        <v>886</v>
      </c>
      <c r="Y65" s="232">
        <v>1</v>
      </c>
      <c r="Z65" s="232">
        <v>4</v>
      </c>
      <c r="AA65" s="232">
        <v>2</v>
      </c>
      <c r="AB65" s="232">
        <v>2</v>
      </c>
      <c r="AC65" s="232"/>
      <c r="AD65" s="233">
        <v>6</v>
      </c>
      <c r="AE65" s="233">
        <v>4</v>
      </c>
      <c r="AF65" s="233">
        <v>1</v>
      </c>
      <c r="AG65" s="233">
        <v>10</v>
      </c>
      <c r="AH65" s="242"/>
      <c r="AI65" s="242">
        <v>1</v>
      </c>
      <c r="AJ65" s="242">
        <v>1</v>
      </c>
      <c r="AK65" s="242"/>
      <c r="AL65" s="242"/>
      <c r="AM65" s="242"/>
      <c r="AN65" s="242">
        <v>3</v>
      </c>
      <c r="AO65" s="242"/>
      <c r="AP65" s="242">
        <v>469</v>
      </c>
      <c r="AQ65" s="242">
        <v>856</v>
      </c>
      <c r="AR65" s="242">
        <v>16</v>
      </c>
      <c r="AS65" s="242">
        <v>521</v>
      </c>
      <c r="AT65" s="242">
        <v>5886</v>
      </c>
      <c r="AU65" s="241">
        <v>562</v>
      </c>
      <c r="AV65" s="242">
        <v>58</v>
      </c>
      <c r="AW65" s="232"/>
      <c r="AX65" s="234">
        <v>984</v>
      </c>
      <c r="AY65" s="273">
        <v>5031</v>
      </c>
      <c r="AZ65" s="273">
        <v>10</v>
      </c>
      <c r="BA65" s="273">
        <v>10076</v>
      </c>
      <c r="BB65" s="273">
        <v>63</v>
      </c>
      <c r="BC65" s="273">
        <v>2645</v>
      </c>
      <c r="BD65" s="273"/>
      <c r="BE65" s="273">
        <v>2007</v>
      </c>
      <c r="BF65" s="273">
        <v>243</v>
      </c>
      <c r="BG65" s="273">
        <v>12</v>
      </c>
      <c r="BH65" s="273"/>
      <c r="BI65" s="293">
        <v>8</v>
      </c>
      <c r="BJ65" s="273">
        <v>1</v>
      </c>
      <c r="BK65" s="273">
        <v>3</v>
      </c>
      <c r="BL65" s="273"/>
      <c r="BM65" s="232">
        <v>44</v>
      </c>
      <c r="BN65" s="232">
        <v>618</v>
      </c>
      <c r="BO65" s="232">
        <v>42</v>
      </c>
      <c r="BP65" s="232">
        <v>654</v>
      </c>
      <c r="BQ65" s="232"/>
      <c r="BR65" s="232">
        <v>397</v>
      </c>
      <c r="BS65" s="273">
        <v>729</v>
      </c>
      <c r="BT65" s="273">
        <v>1</v>
      </c>
      <c r="BU65" s="273">
        <v>2</v>
      </c>
      <c r="BV65" s="273"/>
      <c r="BW65" s="273">
        <v>2</v>
      </c>
      <c r="BX65" s="273"/>
      <c r="BY65" s="273">
        <v>5</v>
      </c>
      <c r="BZ65" s="273">
        <v>4</v>
      </c>
      <c r="CA65" s="273">
        <v>1</v>
      </c>
      <c r="CB65" s="273">
        <v>9</v>
      </c>
      <c r="CC65" s="273"/>
      <c r="CD65" s="273">
        <v>1</v>
      </c>
      <c r="CE65" s="273">
        <v>1</v>
      </c>
      <c r="CF65" s="273"/>
      <c r="CG65" s="273"/>
      <c r="CH65" s="273"/>
      <c r="CI65" s="273">
        <v>3</v>
      </c>
      <c r="CJ65" s="273"/>
      <c r="CK65" s="273">
        <v>219</v>
      </c>
      <c r="CL65" s="273">
        <v>145</v>
      </c>
      <c r="CM65" s="273">
        <v>14</v>
      </c>
      <c r="CN65" s="273">
        <v>514</v>
      </c>
      <c r="CO65" s="273">
        <v>5509</v>
      </c>
      <c r="CP65" s="232">
        <v>557</v>
      </c>
      <c r="CQ65" s="232">
        <v>55</v>
      </c>
      <c r="CR65" s="322"/>
    </row>
    <row r="66" spans="1:96" s="246" customFormat="1" ht="12.75">
      <c r="A66" s="245" t="s">
        <v>129</v>
      </c>
      <c r="D66" s="246">
        <v>1</v>
      </c>
      <c r="H66" s="246">
        <v>2</v>
      </c>
      <c r="J66" s="246">
        <v>1</v>
      </c>
      <c r="X66" s="246">
        <v>7</v>
      </c>
      <c r="AH66" s="247"/>
      <c r="AI66" s="247"/>
      <c r="AJ66" s="247"/>
      <c r="AK66" s="247"/>
      <c r="AL66" s="247"/>
      <c r="AM66" s="247"/>
      <c r="AN66" s="247"/>
      <c r="AO66" s="247"/>
      <c r="AP66" s="247"/>
      <c r="AQ66" s="247">
        <v>1</v>
      </c>
      <c r="AR66" s="247"/>
      <c r="AS66" s="247"/>
      <c r="AT66" s="247"/>
      <c r="AU66" s="245"/>
      <c r="AV66" s="247"/>
      <c r="AY66" s="274"/>
      <c r="AZ66" s="274"/>
      <c r="BA66" s="274"/>
      <c r="BB66" s="274"/>
      <c r="BC66" s="274">
        <v>1</v>
      </c>
      <c r="BD66" s="274"/>
      <c r="BE66" s="274">
        <v>1</v>
      </c>
      <c r="BF66" s="274"/>
      <c r="BG66" s="274"/>
      <c r="BH66" s="274"/>
      <c r="BI66" s="274"/>
      <c r="BJ66" s="274"/>
      <c r="BK66" s="274"/>
      <c r="BL66" s="274"/>
      <c r="BS66" s="274">
        <v>6</v>
      </c>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R66" s="322"/>
    </row>
    <row r="67" spans="1:96" ht="12.75">
      <c r="A67" s="245" t="s">
        <v>130</v>
      </c>
      <c r="B67" s="246"/>
      <c r="C67" s="246"/>
      <c r="D67" s="246"/>
      <c r="E67" s="246"/>
      <c r="F67" s="246">
        <v>1</v>
      </c>
      <c r="G67" s="246"/>
      <c r="H67" s="246"/>
      <c r="I67" s="246"/>
      <c r="J67" s="246"/>
      <c r="K67" s="246"/>
      <c r="L67" s="246">
        <v>24</v>
      </c>
      <c r="M67" s="246"/>
      <c r="N67" s="246"/>
      <c r="O67" s="246"/>
      <c r="P67" s="246"/>
      <c r="Q67" s="246"/>
      <c r="R67" s="246">
        <v>1</v>
      </c>
      <c r="S67" s="246">
        <v>76</v>
      </c>
      <c r="T67" s="246"/>
      <c r="U67" s="246"/>
      <c r="V67" s="246">
        <v>24</v>
      </c>
      <c r="W67" s="246"/>
      <c r="X67" s="246">
        <v>11</v>
      </c>
      <c r="Y67" s="246"/>
      <c r="Z67" s="246"/>
      <c r="AA67" s="246"/>
      <c r="AB67" s="246"/>
      <c r="AC67" s="246"/>
      <c r="AD67" s="246"/>
      <c r="AE67" s="246"/>
      <c r="AF67" s="246"/>
      <c r="AG67" s="246"/>
      <c r="AH67" s="247"/>
      <c r="AI67" s="247"/>
      <c r="AJ67" s="247"/>
      <c r="AK67" s="247"/>
      <c r="AL67" s="247"/>
      <c r="AM67" s="247"/>
      <c r="AN67" s="247"/>
      <c r="AO67" s="247"/>
      <c r="AP67" s="247"/>
      <c r="AQ67" s="247">
        <v>1</v>
      </c>
      <c r="AR67" s="247"/>
      <c r="AS67" s="247"/>
      <c r="AT67" s="247"/>
      <c r="AU67" s="245"/>
      <c r="AV67" s="247"/>
      <c r="AW67" s="246"/>
      <c r="AX67" s="246"/>
      <c r="AY67" s="274"/>
      <c r="AZ67" s="274"/>
      <c r="BA67" s="274">
        <v>1</v>
      </c>
      <c r="BB67" s="274"/>
      <c r="BC67" s="274"/>
      <c r="BD67" s="274"/>
      <c r="BE67" s="274"/>
      <c r="BF67" s="274"/>
      <c r="BG67" s="274">
        <v>2</v>
      </c>
      <c r="BH67" s="274"/>
      <c r="BI67" s="274"/>
      <c r="BJ67" s="274"/>
      <c r="BK67" s="274"/>
      <c r="BL67" s="274"/>
      <c r="BM67" s="246"/>
      <c r="BN67" s="246">
        <v>11</v>
      </c>
      <c r="BO67" s="246"/>
      <c r="BP67" s="246"/>
      <c r="BQ67" s="246"/>
      <c r="BR67" s="246"/>
      <c r="BS67" s="274">
        <v>8</v>
      </c>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46"/>
      <c r="CQ67" s="246"/>
      <c r="CR67" s="322"/>
    </row>
    <row r="68" spans="1:96" ht="12.75">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row>
    <row r="82" spans="29:33" ht="12.75">
      <c r="AC82" s="233"/>
      <c r="AG82" s="232"/>
    </row>
    <row r="83" spans="29:33" ht="12.75">
      <c r="AC83" s="233"/>
      <c r="AG83" s="232"/>
    </row>
    <row r="84" spans="29:33" ht="12.75">
      <c r="AC84" s="233"/>
      <c r="AG84" s="232"/>
    </row>
    <row r="85" spans="29:33" ht="12.75">
      <c r="AC85" s="233"/>
      <c r="AG85" s="232"/>
    </row>
    <row r="86" spans="29:33" ht="12.75">
      <c r="AC86" s="233"/>
      <c r="AG86" s="232"/>
    </row>
    <row r="87" spans="29:33" ht="12.75">
      <c r="AC87" s="233"/>
      <c r="AG87" s="232"/>
    </row>
    <row r="88" spans="29:33" ht="12.75">
      <c r="AC88" s="233"/>
      <c r="AG88" s="232"/>
    </row>
    <row r="89" spans="29:33" ht="12.75">
      <c r="AC89" s="233"/>
      <c r="AG89" s="232"/>
    </row>
    <row r="90" spans="29:33" ht="12.75">
      <c r="AC90" s="233"/>
      <c r="AG90" s="232"/>
    </row>
    <row r="91" spans="29:33" ht="12.75">
      <c r="AC91" s="233"/>
      <c r="AG91" s="232"/>
    </row>
    <row r="92" spans="29:33" ht="12.75">
      <c r="AC92" s="233"/>
      <c r="AG92" s="232"/>
    </row>
    <row r="93" spans="29:33" ht="12.75">
      <c r="AC93" s="233"/>
      <c r="AG93" s="232"/>
    </row>
    <row r="94" spans="29:33" ht="12.75">
      <c r="AC94" s="233"/>
      <c r="AG94" s="232"/>
    </row>
    <row r="95" spans="29:33" ht="12.75">
      <c r="AC95" s="233"/>
      <c r="AG95" s="232"/>
    </row>
    <row r="96" spans="29:33" ht="12.75">
      <c r="AC96" s="233"/>
      <c r="AG96" s="232"/>
    </row>
    <row r="97" spans="29:33" ht="12.75">
      <c r="AC97" s="233"/>
      <c r="AG97" s="232"/>
    </row>
    <row r="98" spans="29:33" ht="12.75">
      <c r="AC98" s="233"/>
      <c r="AG98" s="232"/>
    </row>
    <row r="99" spans="29:33" ht="12.75">
      <c r="AC99" s="233"/>
      <c r="AG99" s="232"/>
    </row>
    <row r="100" spans="29:33" ht="12.75">
      <c r="AC100" s="233"/>
      <c r="AG100" s="232"/>
    </row>
    <row r="101" spans="29:33" ht="12.75">
      <c r="AC101" s="233"/>
      <c r="AG101" s="232"/>
    </row>
    <row r="102" spans="29:33" ht="12.75">
      <c r="AC102" s="233"/>
      <c r="AG102" s="232"/>
    </row>
    <row r="103" spans="29:33" ht="12.75">
      <c r="AC103" s="233"/>
      <c r="AG103" s="232"/>
    </row>
    <row r="104" spans="29:33" ht="12.75">
      <c r="AC104" s="233"/>
      <c r="AG104" s="232"/>
    </row>
    <row r="105" spans="29:33" ht="12.75">
      <c r="AC105" s="233"/>
      <c r="AG105" s="232"/>
    </row>
    <row r="106" spans="29:33" ht="12.75">
      <c r="AC106" s="233"/>
      <c r="AG106" s="232"/>
    </row>
    <row r="107" spans="29:33" ht="12.75">
      <c r="AC107" s="233"/>
      <c r="AG107" s="232"/>
    </row>
    <row r="108" spans="29:33" ht="12.75">
      <c r="AC108" s="233"/>
      <c r="AG108" s="232"/>
    </row>
    <row r="109" spans="29:33" ht="12.75">
      <c r="AC109" s="233"/>
      <c r="AG109" s="232"/>
    </row>
    <row r="110" spans="29:33" ht="12.75">
      <c r="AC110" s="233"/>
      <c r="AG110" s="232"/>
    </row>
    <row r="111" spans="29:33" ht="12.75">
      <c r="AC111" s="233"/>
      <c r="AG111" s="232"/>
    </row>
    <row r="112" spans="29:33" ht="12.75">
      <c r="AC112" s="233"/>
      <c r="AG112" s="232"/>
    </row>
    <row r="113" spans="29:33" ht="12.75">
      <c r="AC113" s="233"/>
      <c r="AG113" s="232"/>
    </row>
    <row r="114" spans="29:33" ht="12.75">
      <c r="AC114" s="233"/>
      <c r="AG114" s="232"/>
    </row>
    <row r="115" spans="29:33" ht="12.75">
      <c r="AC115" s="233"/>
      <c r="AG115" s="232"/>
    </row>
    <row r="116" spans="29:33" ht="12.75">
      <c r="AC116" s="233"/>
      <c r="AG116" s="232"/>
    </row>
    <row r="117" spans="29:33" ht="12.75">
      <c r="AC117" s="233"/>
      <c r="AG117" s="232"/>
    </row>
    <row r="118" spans="29:33" ht="12.75">
      <c r="AC118" s="233"/>
      <c r="AG118" s="232"/>
    </row>
    <row r="119" spans="29:33" ht="12.75">
      <c r="AC119" s="233"/>
      <c r="AG119" s="232"/>
    </row>
    <row r="120" spans="29:33" ht="12.75">
      <c r="AC120" s="233"/>
      <c r="AG120" s="232"/>
    </row>
    <row r="121" spans="29:33" ht="12.75">
      <c r="AC121" s="233"/>
      <c r="AG121" s="232"/>
    </row>
    <row r="122" spans="29:33" ht="12.75">
      <c r="AC122" s="233"/>
      <c r="AG122" s="232"/>
    </row>
    <row r="123" spans="29:33" ht="12.75">
      <c r="AC123" s="233"/>
      <c r="AG123" s="232"/>
    </row>
    <row r="124" spans="29:33" ht="12.75">
      <c r="AC124" s="233"/>
      <c r="AG124" s="232"/>
    </row>
    <row r="125" spans="29:33" ht="12.75">
      <c r="AC125" s="233"/>
      <c r="AG125" s="232"/>
    </row>
    <row r="126" spans="29:33" ht="12.75">
      <c r="AC126" s="233"/>
      <c r="AG126" s="232"/>
    </row>
    <row r="127" spans="29:33" ht="12.75">
      <c r="AC127" s="233"/>
      <c r="AG127" s="232"/>
    </row>
    <row r="128" spans="29:33" ht="12.75">
      <c r="AC128" s="233"/>
      <c r="AG128" s="232"/>
    </row>
    <row r="129" spans="29:33" ht="12.75">
      <c r="AC129" s="233"/>
      <c r="AG129" s="232"/>
    </row>
    <row r="130" spans="29:33" ht="12.75">
      <c r="AC130" s="233"/>
      <c r="AG130" s="232"/>
    </row>
    <row r="131" spans="29:33" ht="12.75">
      <c r="AC131" s="233"/>
      <c r="AG131" s="232"/>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A1" sqref="A1:K1"/>
    </sheetView>
  </sheetViews>
  <sheetFormatPr defaultColWidth="9.140625" defaultRowHeight="12.75"/>
  <cols>
    <col min="1" max="1" width="14.28125" style="0" bestFit="1" customWidth="1"/>
    <col min="2" max="2" width="14.8515625" style="0" customWidth="1"/>
    <col min="3" max="3" width="19.57421875" style="372" customWidth="1"/>
    <col min="4" max="4" width="18.57421875" style="0" customWidth="1"/>
    <col min="5" max="5" width="23.421875" style="0" customWidth="1"/>
    <col min="6" max="6" width="16.140625" style="0" customWidth="1"/>
    <col min="7" max="7" width="21.00390625" style="347" customWidth="1"/>
  </cols>
  <sheetData>
    <row r="1" spans="1:7" ht="12.75">
      <c r="A1" s="446" t="s">
        <v>554</v>
      </c>
      <c r="B1" s="446"/>
      <c r="C1" s="446"/>
      <c r="D1" s="446"/>
      <c r="E1" s="446"/>
      <c r="F1" s="446"/>
      <c r="G1" s="446"/>
    </row>
    <row r="2" spans="1:7" ht="12.75">
      <c r="A2" s="299" t="s">
        <v>440</v>
      </c>
      <c r="B2" s="299" t="s">
        <v>441</v>
      </c>
      <c r="C2" s="371" t="s">
        <v>507</v>
      </c>
      <c r="D2" s="299" t="s">
        <v>555</v>
      </c>
      <c r="E2" s="299" t="s">
        <v>556</v>
      </c>
      <c r="F2" s="299" t="s">
        <v>557</v>
      </c>
      <c r="G2" s="346" t="s">
        <v>558</v>
      </c>
    </row>
    <row r="3" ht="12.75">
      <c r="A3" t="s">
        <v>71</v>
      </c>
    </row>
    <row r="4" spans="1:7" ht="12.75">
      <c r="A4" t="s">
        <v>445</v>
      </c>
      <c r="B4">
        <v>18074</v>
      </c>
      <c r="C4" s="372">
        <v>14358</v>
      </c>
      <c r="F4">
        <v>8</v>
      </c>
      <c r="G4" s="347">
        <v>7</v>
      </c>
    </row>
    <row r="5" spans="1:7" ht="12.75">
      <c r="A5" t="s">
        <v>447</v>
      </c>
      <c r="B5">
        <v>9688</v>
      </c>
      <c r="C5" s="372">
        <v>6841</v>
      </c>
      <c r="F5">
        <v>5</v>
      </c>
      <c r="G5" s="347">
        <v>4</v>
      </c>
    </row>
    <row r="6" spans="1:7" ht="12.75">
      <c r="A6" t="s">
        <v>342</v>
      </c>
      <c r="B6">
        <v>7867</v>
      </c>
      <c r="C6" s="372">
        <v>4822</v>
      </c>
      <c r="F6">
        <v>3</v>
      </c>
      <c r="G6" s="347">
        <v>1</v>
      </c>
    </row>
    <row r="7" spans="1:7" ht="12.75">
      <c r="A7" t="s">
        <v>450</v>
      </c>
      <c r="B7">
        <v>25179</v>
      </c>
      <c r="C7" s="372">
        <v>17765</v>
      </c>
      <c r="F7">
        <v>7</v>
      </c>
      <c r="G7" s="347">
        <v>2</v>
      </c>
    </row>
    <row r="8" spans="1:7" ht="12.75">
      <c r="A8" t="s">
        <v>454</v>
      </c>
      <c r="B8">
        <v>18780</v>
      </c>
      <c r="C8" s="372">
        <v>12122</v>
      </c>
      <c r="F8">
        <v>13</v>
      </c>
      <c r="G8" s="347">
        <v>5</v>
      </c>
    </row>
    <row r="9" spans="1:7" ht="12.75">
      <c r="A9" t="s">
        <v>457</v>
      </c>
      <c r="B9">
        <v>3433</v>
      </c>
      <c r="C9" s="372">
        <v>1877</v>
      </c>
      <c r="F9">
        <v>1</v>
      </c>
      <c r="G9" s="347">
        <v>1</v>
      </c>
    </row>
    <row r="10" spans="1:7" ht="12.75">
      <c r="A10" t="s">
        <v>461</v>
      </c>
      <c r="B10">
        <v>21194</v>
      </c>
      <c r="C10" s="372">
        <v>16757</v>
      </c>
      <c r="F10">
        <v>2</v>
      </c>
      <c r="G10" s="347">
        <v>1</v>
      </c>
    </row>
    <row r="11" spans="1:7" ht="12.75">
      <c r="A11" t="s">
        <v>467</v>
      </c>
      <c r="B11">
        <v>2211</v>
      </c>
      <c r="C11" s="372">
        <v>1402</v>
      </c>
      <c r="F11">
        <v>1</v>
      </c>
      <c r="G11" s="347">
        <v>1</v>
      </c>
    </row>
    <row r="12" spans="1:7" ht="12.75">
      <c r="A12" t="s">
        <v>473</v>
      </c>
      <c r="B12">
        <v>16750</v>
      </c>
      <c r="C12" s="372">
        <v>13159</v>
      </c>
      <c r="F12">
        <v>3</v>
      </c>
      <c r="G12" s="347">
        <v>3</v>
      </c>
    </row>
    <row r="13" spans="1:7" ht="12.75">
      <c r="A13" t="s">
        <v>474</v>
      </c>
      <c r="B13">
        <v>4637</v>
      </c>
      <c r="C13" s="372">
        <v>2595</v>
      </c>
      <c r="F13">
        <v>6</v>
      </c>
      <c r="G13" s="347">
        <v>5</v>
      </c>
    </row>
    <row r="14" spans="1:7" ht="12.75">
      <c r="A14" t="s">
        <v>476</v>
      </c>
      <c r="B14">
        <v>24782</v>
      </c>
      <c r="C14" s="372">
        <v>15680</v>
      </c>
      <c r="F14">
        <v>33686</v>
      </c>
      <c r="G14" s="347">
        <v>19042</v>
      </c>
    </row>
    <row r="15" spans="1:3" ht="12.75">
      <c r="A15" t="s">
        <v>478</v>
      </c>
      <c r="B15">
        <v>10297</v>
      </c>
      <c r="C15" s="372">
        <v>7410</v>
      </c>
    </row>
    <row r="16" spans="1:6" ht="12.75">
      <c r="A16" t="s">
        <v>480</v>
      </c>
      <c r="B16">
        <v>3552</v>
      </c>
      <c r="C16" s="372">
        <v>1879</v>
      </c>
      <c r="F16">
        <v>1</v>
      </c>
    </row>
    <row r="17" spans="1:3" ht="12.75">
      <c r="A17" t="s">
        <v>491</v>
      </c>
      <c r="B17">
        <v>1795</v>
      </c>
      <c r="C17" s="372">
        <v>671</v>
      </c>
    </row>
    <row r="18" spans="1:3" ht="12.75">
      <c r="A18" t="s">
        <v>495</v>
      </c>
      <c r="B18">
        <v>1058</v>
      </c>
      <c r="C18" s="372">
        <v>644</v>
      </c>
    </row>
    <row r="19" spans="1:3" ht="12.75">
      <c r="A19" t="s">
        <v>497</v>
      </c>
      <c r="B19">
        <v>1312</v>
      </c>
      <c r="C19" s="372">
        <v>713</v>
      </c>
    </row>
    <row r="20" spans="1:7" ht="12.75">
      <c r="A20" t="s">
        <v>343</v>
      </c>
      <c r="B20">
        <v>32436</v>
      </c>
      <c r="C20" s="372">
        <v>20676</v>
      </c>
      <c r="F20">
        <v>1</v>
      </c>
      <c r="G20" s="347">
        <v>1</v>
      </c>
    </row>
    <row r="21" spans="1:7" ht="12.75">
      <c r="A21" t="s">
        <v>451</v>
      </c>
      <c r="B21">
        <v>23656</v>
      </c>
      <c r="C21" s="372">
        <v>15986</v>
      </c>
      <c r="F21">
        <v>1</v>
      </c>
      <c r="G21" s="347">
        <v>1</v>
      </c>
    </row>
    <row r="22" spans="1:3" ht="12.75">
      <c r="A22" t="s">
        <v>460</v>
      </c>
      <c r="B22">
        <v>5900</v>
      </c>
      <c r="C22" s="372">
        <v>3676</v>
      </c>
    </row>
    <row r="23" spans="1:7" ht="12.75">
      <c r="A23" t="s">
        <v>462</v>
      </c>
      <c r="B23">
        <v>11057</v>
      </c>
      <c r="C23" s="372">
        <v>7950</v>
      </c>
      <c r="F23">
        <v>10</v>
      </c>
      <c r="G23" s="347">
        <v>5</v>
      </c>
    </row>
    <row r="24" spans="1:7" ht="12.75">
      <c r="A24" t="s">
        <v>466</v>
      </c>
      <c r="B24">
        <v>10399</v>
      </c>
      <c r="C24" s="372">
        <v>6450</v>
      </c>
      <c r="F24">
        <v>2</v>
      </c>
      <c r="G24" s="347">
        <v>1</v>
      </c>
    </row>
    <row r="25" spans="1:7" ht="12.75">
      <c r="A25" t="s">
        <v>470</v>
      </c>
      <c r="B25">
        <v>14843</v>
      </c>
      <c r="C25" s="372">
        <v>8256</v>
      </c>
      <c r="F25">
        <v>5</v>
      </c>
      <c r="G25" s="347">
        <v>3</v>
      </c>
    </row>
    <row r="26" spans="1:3" ht="12.75">
      <c r="A26" t="s">
        <v>471</v>
      </c>
      <c r="B26">
        <v>11386</v>
      </c>
      <c r="C26" s="372">
        <v>5000</v>
      </c>
    </row>
    <row r="27" spans="1:7" ht="12.75">
      <c r="A27" t="s">
        <v>482</v>
      </c>
      <c r="B27">
        <v>26125</v>
      </c>
      <c r="C27" s="372">
        <v>18366</v>
      </c>
      <c r="F27">
        <v>5</v>
      </c>
      <c r="G27" s="347">
        <v>4</v>
      </c>
    </row>
    <row r="28" spans="1:6" ht="12.75">
      <c r="A28" t="s">
        <v>485</v>
      </c>
      <c r="B28">
        <v>5628</v>
      </c>
      <c r="C28" s="372">
        <v>3236</v>
      </c>
      <c r="F28">
        <v>1</v>
      </c>
    </row>
    <row r="29" spans="1:7" ht="12.75">
      <c r="A29" t="s">
        <v>490</v>
      </c>
      <c r="B29">
        <v>46925</v>
      </c>
      <c r="C29" s="372">
        <v>29406</v>
      </c>
      <c r="F29">
        <v>16</v>
      </c>
      <c r="G29" s="347">
        <v>4</v>
      </c>
    </row>
    <row r="30" spans="1:3" ht="12.75">
      <c r="A30" t="s">
        <v>493</v>
      </c>
      <c r="B30">
        <v>59</v>
      </c>
      <c r="C30" s="372">
        <v>42</v>
      </c>
    </row>
    <row r="31" spans="1:7" ht="12.75">
      <c r="A31" t="s">
        <v>498</v>
      </c>
      <c r="B31">
        <v>59413</v>
      </c>
      <c r="C31" s="372">
        <v>40840</v>
      </c>
      <c r="F31">
        <v>2</v>
      </c>
      <c r="G31" s="347">
        <v>1</v>
      </c>
    </row>
    <row r="32" spans="1:7" ht="12.75">
      <c r="A32" t="s">
        <v>449</v>
      </c>
      <c r="B32">
        <v>21449</v>
      </c>
      <c r="C32" s="372">
        <v>17152</v>
      </c>
      <c r="F32">
        <v>8</v>
      </c>
      <c r="G32" s="347">
        <v>7</v>
      </c>
    </row>
    <row r="33" spans="1:3" ht="12.75">
      <c r="A33" t="s">
        <v>453</v>
      </c>
      <c r="B33">
        <v>7604</v>
      </c>
      <c r="C33" s="372">
        <v>4977</v>
      </c>
    </row>
    <row r="34" spans="1:3" ht="12.75">
      <c r="A34" t="s">
        <v>455</v>
      </c>
      <c r="B34">
        <v>1193</v>
      </c>
      <c r="C34" s="372">
        <v>403</v>
      </c>
    </row>
    <row r="35" spans="1:7" ht="12.75">
      <c r="A35" t="s">
        <v>459</v>
      </c>
      <c r="B35">
        <v>37231</v>
      </c>
      <c r="C35" s="372">
        <v>27428</v>
      </c>
      <c r="F35">
        <v>10</v>
      </c>
      <c r="G35" s="347">
        <v>7</v>
      </c>
    </row>
    <row r="36" spans="1:7" ht="12.75">
      <c r="A36" t="s">
        <v>463</v>
      </c>
      <c r="B36">
        <v>3167</v>
      </c>
      <c r="C36" s="372">
        <v>578</v>
      </c>
      <c r="F36">
        <v>1</v>
      </c>
      <c r="G36" s="347">
        <v>1</v>
      </c>
    </row>
    <row r="37" spans="1:7" ht="12.75">
      <c r="A37" t="s">
        <v>464</v>
      </c>
      <c r="B37">
        <v>8192</v>
      </c>
      <c r="C37" s="372">
        <v>5033</v>
      </c>
      <c r="F37">
        <v>2</v>
      </c>
      <c r="G37" s="347">
        <v>2</v>
      </c>
    </row>
    <row r="38" spans="1:7" ht="12.75">
      <c r="A38" t="s">
        <v>469</v>
      </c>
      <c r="B38">
        <v>11296</v>
      </c>
      <c r="C38" s="372">
        <v>4305</v>
      </c>
      <c r="F38">
        <v>18932</v>
      </c>
      <c r="G38" s="347">
        <v>6673</v>
      </c>
    </row>
    <row r="39" spans="1:6" ht="12.75">
      <c r="A39" t="s">
        <v>345</v>
      </c>
      <c r="B39">
        <v>13335</v>
      </c>
      <c r="C39" s="372">
        <v>6968</v>
      </c>
      <c r="F39">
        <v>1</v>
      </c>
    </row>
    <row r="40" spans="1:7" ht="12.75">
      <c r="A40" t="s">
        <v>472</v>
      </c>
      <c r="B40">
        <v>12886</v>
      </c>
      <c r="C40" s="372">
        <v>8592</v>
      </c>
      <c r="F40">
        <v>6</v>
      </c>
      <c r="G40" s="347">
        <v>5</v>
      </c>
    </row>
    <row r="41" spans="1:3" ht="12.75">
      <c r="A41" t="s">
        <v>487</v>
      </c>
      <c r="B41">
        <v>1135</v>
      </c>
      <c r="C41" s="372">
        <v>300</v>
      </c>
    </row>
    <row r="42" spans="1:7" ht="12.75">
      <c r="A42" t="s">
        <v>488</v>
      </c>
      <c r="B42">
        <v>17356</v>
      </c>
      <c r="C42" s="372">
        <v>11748</v>
      </c>
      <c r="F42">
        <v>5</v>
      </c>
      <c r="G42" s="347">
        <v>4</v>
      </c>
    </row>
    <row r="43" spans="1:7" ht="12.75">
      <c r="A43" t="s">
        <v>489</v>
      </c>
      <c r="B43">
        <v>11413</v>
      </c>
      <c r="C43" s="372">
        <v>2991</v>
      </c>
      <c r="F43">
        <v>22061</v>
      </c>
      <c r="G43" s="347">
        <v>10590</v>
      </c>
    </row>
    <row r="44" spans="1:7" ht="12.75">
      <c r="A44" t="s">
        <v>492</v>
      </c>
      <c r="B44">
        <v>51177</v>
      </c>
      <c r="C44" s="372">
        <v>39766</v>
      </c>
      <c r="F44">
        <v>9</v>
      </c>
      <c r="G44" s="347">
        <v>5</v>
      </c>
    </row>
    <row r="45" spans="1:7" ht="12.75">
      <c r="A45" t="s">
        <v>496</v>
      </c>
      <c r="B45">
        <v>5021</v>
      </c>
      <c r="C45" s="372">
        <v>2905</v>
      </c>
      <c r="F45">
        <v>1</v>
      </c>
      <c r="G45" s="347">
        <v>1</v>
      </c>
    </row>
    <row r="46" spans="1:3" ht="12.75">
      <c r="A46" t="s">
        <v>442</v>
      </c>
      <c r="B46">
        <v>5125</v>
      </c>
      <c r="C46" s="372">
        <v>2850</v>
      </c>
    </row>
    <row r="47" spans="1:3" ht="12.75">
      <c r="A47" t="s">
        <v>444</v>
      </c>
      <c r="B47">
        <v>1940</v>
      </c>
      <c r="C47" s="372">
        <v>962</v>
      </c>
    </row>
    <row r="48" spans="1:7" ht="12.75">
      <c r="A48" t="s">
        <v>446</v>
      </c>
      <c r="B48">
        <v>2446</v>
      </c>
      <c r="C48" s="372">
        <v>1101</v>
      </c>
      <c r="F48">
        <v>1</v>
      </c>
      <c r="G48" s="347">
        <v>1</v>
      </c>
    </row>
    <row r="49" spans="1:6" ht="12.75">
      <c r="A49" t="s">
        <v>452</v>
      </c>
      <c r="B49">
        <v>11610</v>
      </c>
      <c r="C49" s="372">
        <v>6525</v>
      </c>
      <c r="D49">
        <v>150</v>
      </c>
      <c r="E49">
        <v>78</v>
      </c>
      <c r="F49">
        <v>4</v>
      </c>
    </row>
    <row r="50" spans="1:7" ht="12.75">
      <c r="A50" t="s">
        <v>448</v>
      </c>
      <c r="B50">
        <v>1026</v>
      </c>
      <c r="C50" s="372">
        <v>414</v>
      </c>
      <c r="F50">
        <v>1</v>
      </c>
      <c r="G50" s="347">
        <v>1</v>
      </c>
    </row>
    <row r="51" spans="1:3" ht="12.75">
      <c r="A51" t="s">
        <v>456</v>
      </c>
      <c r="B51">
        <v>1490</v>
      </c>
      <c r="C51" s="372">
        <v>344</v>
      </c>
    </row>
    <row r="52" spans="1:7" ht="12.75">
      <c r="A52" t="s">
        <v>458</v>
      </c>
      <c r="B52">
        <v>5970</v>
      </c>
      <c r="C52" s="372">
        <v>4438</v>
      </c>
      <c r="F52">
        <v>2</v>
      </c>
      <c r="G52" s="347">
        <v>1</v>
      </c>
    </row>
    <row r="53" spans="1:7" ht="12.75">
      <c r="A53" t="s">
        <v>465</v>
      </c>
      <c r="B53">
        <v>25152</v>
      </c>
      <c r="C53" s="372">
        <v>19860</v>
      </c>
      <c r="F53">
        <v>5</v>
      </c>
      <c r="G53" s="347">
        <v>5</v>
      </c>
    </row>
    <row r="54" spans="1:7" ht="12.75">
      <c r="A54" t="s">
        <v>468</v>
      </c>
      <c r="B54">
        <v>3619</v>
      </c>
      <c r="C54" s="372">
        <v>2186</v>
      </c>
      <c r="F54">
        <v>207</v>
      </c>
      <c r="G54" s="347">
        <v>39</v>
      </c>
    </row>
    <row r="55" spans="1:7" ht="12.75">
      <c r="A55" t="s">
        <v>475</v>
      </c>
      <c r="B55">
        <v>34272</v>
      </c>
      <c r="C55" s="372">
        <v>27550</v>
      </c>
      <c r="F55">
        <v>8</v>
      </c>
      <c r="G55" s="347">
        <v>6</v>
      </c>
    </row>
    <row r="56" spans="1:3" ht="12.75">
      <c r="A56" t="s">
        <v>477</v>
      </c>
      <c r="B56">
        <v>20996</v>
      </c>
      <c r="C56" s="372">
        <v>15597</v>
      </c>
    </row>
    <row r="57" spans="1:6" ht="12.75">
      <c r="A57" t="s">
        <v>479</v>
      </c>
      <c r="B57">
        <v>12563</v>
      </c>
      <c r="C57" s="372">
        <v>8257</v>
      </c>
      <c r="F57">
        <v>1</v>
      </c>
    </row>
    <row r="58" spans="1:7" ht="12.75">
      <c r="A58" t="s">
        <v>481</v>
      </c>
      <c r="B58">
        <v>8273</v>
      </c>
      <c r="C58" s="372">
        <v>6088</v>
      </c>
      <c r="F58">
        <v>1</v>
      </c>
      <c r="G58" s="347">
        <v>1</v>
      </c>
    </row>
    <row r="59" spans="1:3" ht="12.75">
      <c r="A59" t="s">
        <v>483</v>
      </c>
      <c r="B59">
        <v>16467</v>
      </c>
      <c r="C59" s="372">
        <v>9947</v>
      </c>
    </row>
    <row r="60" spans="1:6" ht="12.75">
      <c r="A60" t="s">
        <v>484</v>
      </c>
      <c r="B60">
        <v>29665</v>
      </c>
      <c r="C60" s="372">
        <v>19259</v>
      </c>
      <c r="F60">
        <v>1</v>
      </c>
    </row>
    <row r="61" spans="1:7" ht="12.75">
      <c r="A61" t="s">
        <v>486</v>
      </c>
      <c r="B61">
        <v>28447</v>
      </c>
      <c r="C61" s="372">
        <v>22850</v>
      </c>
      <c r="F61">
        <v>10</v>
      </c>
      <c r="G61" s="347">
        <v>4</v>
      </c>
    </row>
    <row r="62" ht="12.75">
      <c r="A62" t="s">
        <v>494</v>
      </c>
    </row>
    <row r="63" ht="12.75">
      <c r="A63" t="s">
        <v>553</v>
      </c>
    </row>
    <row r="64" spans="1:3" ht="12.75">
      <c r="A64" t="s">
        <v>443</v>
      </c>
      <c r="B64">
        <v>1</v>
      </c>
      <c r="C64" s="372">
        <v>1</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A1" sqref="A1:K1"/>
    </sheetView>
  </sheetViews>
  <sheetFormatPr defaultColWidth="9.140625" defaultRowHeight="12.75"/>
  <cols>
    <col min="1" max="1" width="18.28125" style="0" customWidth="1"/>
    <col min="2" max="2" width="12.140625" style="347" customWidth="1"/>
    <col min="3" max="3" width="25.421875" style="0" customWidth="1"/>
    <col min="5" max="5" width="14.28125" style="347" bestFit="1" customWidth="1"/>
    <col min="6" max="6" width="22.28125" style="0" customWidth="1"/>
    <col min="7" max="7" width="16.7109375" style="347" customWidth="1"/>
  </cols>
  <sheetData>
    <row r="1" spans="1:7" ht="12.75">
      <c r="A1" s="446" t="s">
        <v>439</v>
      </c>
      <c r="B1" s="446"/>
      <c r="C1" s="446" t="s">
        <v>509</v>
      </c>
      <c r="D1" s="446"/>
      <c r="E1" s="446"/>
      <c r="F1" s="446" t="s">
        <v>506</v>
      </c>
      <c r="G1" s="446"/>
    </row>
    <row r="2" spans="1:7" ht="12.75">
      <c r="A2" t="s">
        <v>177</v>
      </c>
      <c r="B2" s="347">
        <f>SUM(B3:B4)</f>
        <v>1</v>
      </c>
      <c r="C2" t="s">
        <v>560</v>
      </c>
      <c r="D2">
        <f>SUM(D6,D4)</f>
        <v>11760</v>
      </c>
      <c r="F2" t="s">
        <v>177</v>
      </c>
      <c r="G2" s="347">
        <f>SUM(G3:G4)</f>
        <v>1</v>
      </c>
    </row>
    <row r="3" spans="1:7" ht="12.75">
      <c r="A3" t="s">
        <v>494</v>
      </c>
      <c r="B3" s="347">
        <f>VLOOKUP(A3,Entitlement_Data!A3:C64,2,FALSE)</f>
        <v>0</v>
      </c>
      <c r="C3" t="s">
        <v>561</v>
      </c>
      <c r="D3">
        <f>SUM(D5,D7)</f>
        <v>6603</v>
      </c>
      <c r="F3" t="s">
        <v>494</v>
      </c>
      <c r="G3" s="354">
        <f>IF(ISNA(VLOOKUP(F3,Entitlement_Data!A2:G66,3,FALSE)),"0",(VLOOKUP(F3,Entitlement_Data!A2:G66,3,FALSE)))</f>
        <v>0</v>
      </c>
    </row>
    <row r="4" spans="1:7" ht="12.75">
      <c r="A4" t="s">
        <v>443</v>
      </c>
      <c r="B4" s="347">
        <f>VLOOKUP(A4,Entitlement_Data!A3:C64,2,FALSE)</f>
        <v>1</v>
      </c>
      <c r="C4" t="s">
        <v>452</v>
      </c>
      <c r="D4">
        <f>VLOOKUP(C4,Entitlement_Data!A2:G67,2,FALSE)</f>
        <v>11610</v>
      </c>
      <c r="E4" s="347" t="s">
        <v>505</v>
      </c>
      <c r="F4" t="s">
        <v>443</v>
      </c>
      <c r="G4" s="354">
        <f>IF(ISNA(VLOOKUP(F4,Entitlement_Data!A2:G67,3,FALSE)),"0",(VLOOKUP(F4,Entitlement_Data!A2:G67,3,FALSE)))</f>
        <v>1</v>
      </c>
    </row>
    <row r="5" spans="3:4" ht="12.75">
      <c r="C5" t="s">
        <v>452</v>
      </c>
      <c r="D5">
        <f>VLOOKUP(C5,Entitlement_Data!A2:G67,3,FALSE)</f>
        <v>6525</v>
      </c>
    </row>
    <row r="6" spans="3:5" ht="12.75">
      <c r="C6" t="s">
        <v>452</v>
      </c>
      <c r="D6">
        <f>VLOOKUP(C6,Entitlement_Data!A2:G66,4,FALSE)</f>
        <v>150</v>
      </c>
      <c r="E6" s="347" t="s">
        <v>288</v>
      </c>
    </row>
    <row r="7" spans="3:5" ht="12.75">
      <c r="C7" t="s">
        <v>452</v>
      </c>
      <c r="D7">
        <f>VLOOKUP(C7,Entitlement_Data!A2:G68,5,FALSE)</f>
        <v>78</v>
      </c>
      <c r="E7" s="347" t="s">
        <v>559</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A1" sqref="A1:K1"/>
    </sheetView>
  </sheetViews>
  <sheetFormatPr defaultColWidth="9.140625" defaultRowHeight="12.75"/>
  <cols>
    <col min="1" max="1" width="14.28125" style="0" customWidth="1"/>
    <col min="2" max="2" width="7.57421875" style="0" customWidth="1"/>
    <col min="3" max="3" width="14.8515625" style="0" customWidth="1"/>
    <col min="4" max="4" width="19.57421875" style="347" customWidth="1"/>
    <col min="5" max="5" width="12.00390625" style="0" customWidth="1"/>
    <col min="6" max="6" width="16.28125" style="0" customWidth="1"/>
    <col min="7" max="7" width="11.00390625" style="0" customWidth="1"/>
    <col min="8" max="8" width="21.140625" style="347" customWidth="1"/>
    <col min="9" max="9" width="14.00390625" style="0" customWidth="1"/>
    <col min="10" max="10" width="7.8515625" style="0" customWidth="1"/>
    <col min="11" max="11" width="19.421875" style="347" customWidth="1"/>
    <col min="12" max="12" width="10.8515625" style="0" bestFit="1" customWidth="1"/>
    <col min="13" max="13" width="10.00390625" style="0" bestFit="1" customWidth="1"/>
    <col min="14" max="14" width="19.421875" style="347" bestFit="1" customWidth="1"/>
    <col min="15" max="15" width="13.421875" style="0" bestFit="1" customWidth="1"/>
    <col min="16" max="16" width="7.8515625" style="0" customWidth="1"/>
    <col min="17" max="17" width="14.421875" style="347" bestFit="1" customWidth="1"/>
    <col min="18" max="18" width="13.421875" style="0" customWidth="1"/>
    <col min="19" max="19" width="7.8515625" style="0" customWidth="1"/>
    <col min="20" max="20" width="19.421875" style="347" bestFit="1" customWidth="1"/>
  </cols>
  <sheetData>
    <row r="1" spans="1:20" ht="12.75">
      <c r="A1" s="446" t="s">
        <v>510</v>
      </c>
      <c r="B1" s="446"/>
      <c r="C1" s="446"/>
      <c r="D1" s="446"/>
      <c r="E1" s="446"/>
      <c r="F1" s="446"/>
      <c r="G1" s="446"/>
      <c r="H1" s="446"/>
      <c r="I1" s="446"/>
      <c r="J1" s="446"/>
      <c r="K1" s="446"/>
      <c r="N1"/>
      <c r="Q1"/>
      <c r="T1"/>
    </row>
    <row r="2" spans="1:20" ht="12.75">
      <c r="A2" s="299" t="s">
        <v>440</v>
      </c>
      <c r="B2" s="299" t="s">
        <v>562</v>
      </c>
      <c r="C2" s="299" t="s">
        <v>441</v>
      </c>
      <c r="D2" s="346" t="s">
        <v>507</v>
      </c>
      <c r="E2" s="348" t="s">
        <v>563</v>
      </c>
      <c r="F2" s="299" t="s">
        <v>564</v>
      </c>
      <c r="G2" s="299" t="s">
        <v>565</v>
      </c>
      <c r="H2" s="346" t="s">
        <v>566</v>
      </c>
      <c r="I2" s="348"/>
      <c r="J2" s="299"/>
      <c r="K2" s="346"/>
      <c r="N2"/>
      <c r="Q2"/>
      <c r="T2"/>
    </row>
    <row r="3" spans="1:20" ht="12.75">
      <c r="A3" t="s">
        <v>71</v>
      </c>
      <c r="B3">
        <v>0</v>
      </c>
      <c r="E3" s="300"/>
      <c r="I3" s="300"/>
      <c r="N3"/>
      <c r="Q3"/>
      <c r="T3"/>
    </row>
    <row r="4" spans="1:20" ht="12.75">
      <c r="A4" t="s">
        <v>445</v>
      </c>
      <c r="B4">
        <v>313</v>
      </c>
      <c r="C4">
        <v>3836</v>
      </c>
      <c r="D4" s="347">
        <v>2463</v>
      </c>
      <c r="E4" s="300">
        <v>24</v>
      </c>
      <c r="F4">
        <v>22</v>
      </c>
      <c r="I4" s="300"/>
      <c r="N4"/>
      <c r="Q4"/>
      <c r="T4"/>
    </row>
    <row r="5" spans="1:20" ht="12.75">
      <c r="A5" t="s">
        <v>447</v>
      </c>
      <c r="B5">
        <v>301</v>
      </c>
      <c r="C5">
        <v>2252</v>
      </c>
      <c r="D5" s="347">
        <v>922</v>
      </c>
      <c r="E5">
        <v>14</v>
      </c>
      <c r="F5">
        <v>11</v>
      </c>
      <c r="I5" s="300"/>
      <c r="N5"/>
      <c r="Q5"/>
      <c r="T5"/>
    </row>
    <row r="6" spans="1:20" ht="12.75">
      <c r="A6" t="s">
        <v>342</v>
      </c>
      <c r="B6">
        <v>307</v>
      </c>
      <c r="C6">
        <v>2755</v>
      </c>
      <c r="D6" s="347">
        <v>1564</v>
      </c>
      <c r="E6">
        <v>5</v>
      </c>
      <c r="F6">
        <v>3</v>
      </c>
      <c r="I6" s="300"/>
      <c r="N6"/>
      <c r="Q6"/>
      <c r="T6"/>
    </row>
    <row r="7" spans="1:20" ht="12.75">
      <c r="A7" t="s">
        <v>450</v>
      </c>
      <c r="B7">
        <v>325</v>
      </c>
      <c r="C7">
        <v>4342</v>
      </c>
      <c r="D7" s="347">
        <v>1583</v>
      </c>
      <c r="E7">
        <v>19</v>
      </c>
      <c r="F7">
        <v>15</v>
      </c>
      <c r="I7" s="300"/>
      <c r="N7"/>
      <c r="Q7"/>
      <c r="T7"/>
    </row>
    <row r="8" spans="1:20" ht="12.75">
      <c r="A8" t="s">
        <v>454</v>
      </c>
      <c r="B8">
        <v>329</v>
      </c>
      <c r="C8">
        <v>4394</v>
      </c>
      <c r="D8" s="347">
        <v>2102</v>
      </c>
      <c r="E8">
        <v>5</v>
      </c>
      <c r="F8">
        <v>3</v>
      </c>
      <c r="I8" s="300"/>
      <c r="N8"/>
      <c r="Q8"/>
      <c r="T8"/>
    </row>
    <row r="9" spans="1:20" ht="12.75">
      <c r="A9" t="s">
        <v>457</v>
      </c>
      <c r="B9">
        <v>308</v>
      </c>
      <c r="C9">
        <v>871</v>
      </c>
      <c r="D9" s="347">
        <v>178</v>
      </c>
      <c r="E9">
        <v>1</v>
      </c>
      <c r="I9" s="300"/>
      <c r="N9"/>
      <c r="Q9"/>
      <c r="T9"/>
    </row>
    <row r="10" spans="1:20" ht="12.75">
      <c r="A10" t="s">
        <v>461</v>
      </c>
      <c r="B10">
        <v>326</v>
      </c>
      <c r="C10">
        <v>4120</v>
      </c>
      <c r="D10" s="347">
        <v>2857</v>
      </c>
      <c r="E10">
        <v>11</v>
      </c>
      <c r="F10">
        <v>4</v>
      </c>
      <c r="I10" s="300"/>
      <c r="N10"/>
      <c r="Q10"/>
      <c r="T10"/>
    </row>
    <row r="11" spans="1:20" ht="12.75">
      <c r="A11" t="s">
        <v>467</v>
      </c>
      <c r="B11">
        <v>373</v>
      </c>
      <c r="C11">
        <v>742</v>
      </c>
      <c r="D11" s="347">
        <v>261</v>
      </c>
      <c r="E11">
        <v>1</v>
      </c>
      <c r="I11" s="300"/>
      <c r="N11"/>
      <c r="Q11"/>
      <c r="T11"/>
    </row>
    <row r="12" spans="1:20" ht="12.75">
      <c r="A12" t="s">
        <v>473</v>
      </c>
      <c r="B12">
        <v>306</v>
      </c>
      <c r="C12">
        <v>4462</v>
      </c>
      <c r="D12" s="347">
        <v>2123</v>
      </c>
      <c r="E12">
        <v>13</v>
      </c>
      <c r="F12">
        <v>9</v>
      </c>
      <c r="I12" s="300"/>
      <c r="N12"/>
      <c r="Q12"/>
      <c r="T12"/>
    </row>
    <row r="13" spans="1:20" ht="12.75">
      <c r="A13" t="s">
        <v>474</v>
      </c>
      <c r="B13">
        <v>309</v>
      </c>
      <c r="C13">
        <v>1287</v>
      </c>
      <c r="D13" s="347">
        <v>680</v>
      </c>
      <c r="E13">
        <v>8</v>
      </c>
      <c r="F13">
        <v>6</v>
      </c>
      <c r="I13" s="300"/>
      <c r="N13"/>
      <c r="Q13"/>
      <c r="T13"/>
    </row>
    <row r="14" spans="1:20" ht="12.75">
      <c r="A14" t="s">
        <v>476</v>
      </c>
      <c r="B14">
        <v>310</v>
      </c>
      <c r="C14">
        <v>7319</v>
      </c>
      <c r="D14" s="347">
        <v>4804</v>
      </c>
      <c r="E14">
        <v>65302</v>
      </c>
      <c r="F14">
        <v>22645</v>
      </c>
      <c r="I14" s="300"/>
      <c r="N14"/>
      <c r="Q14"/>
      <c r="T14"/>
    </row>
    <row r="15" spans="1:20" ht="12.75">
      <c r="A15" t="s">
        <v>478</v>
      </c>
      <c r="B15">
        <v>311</v>
      </c>
      <c r="C15">
        <v>3526</v>
      </c>
      <c r="D15" s="347">
        <v>2128</v>
      </c>
      <c r="E15">
        <v>9</v>
      </c>
      <c r="F15">
        <v>7</v>
      </c>
      <c r="I15" s="300"/>
      <c r="N15"/>
      <c r="Q15"/>
      <c r="T15"/>
    </row>
    <row r="16" spans="1:20" ht="12.75">
      <c r="A16" t="s">
        <v>480</v>
      </c>
      <c r="B16">
        <v>304</v>
      </c>
      <c r="C16">
        <v>675</v>
      </c>
      <c r="D16" s="347">
        <v>211</v>
      </c>
      <c r="I16" s="300"/>
      <c r="N16"/>
      <c r="Q16"/>
      <c r="T16"/>
    </row>
    <row r="17" spans="1:20" ht="12.75">
      <c r="A17" t="s">
        <v>491</v>
      </c>
      <c r="B17">
        <v>402</v>
      </c>
      <c r="C17">
        <v>1629</v>
      </c>
      <c r="D17" s="347">
        <v>788</v>
      </c>
      <c r="E17">
        <v>4</v>
      </c>
      <c r="F17">
        <v>4</v>
      </c>
      <c r="I17" s="300"/>
      <c r="N17"/>
      <c r="Q17"/>
      <c r="T17"/>
    </row>
    <row r="18" spans="1:20" ht="12.75">
      <c r="A18" t="s">
        <v>495</v>
      </c>
      <c r="B18">
        <v>405</v>
      </c>
      <c r="C18">
        <v>337</v>
      </c>
      <c r="D18" s="347">
        <v>119</v>
      </c>
      <c r="E18">
        <v>1</v>
      </c>
      <c r="F18">
        <v>1</v>
      </c>
      <c r="I18" s="300"/>
      <c r="N18"/>
      <c r="Q18"/>
      <c r="T18"/>
    </row>
    <row r="19" spans="1:20" ht="12.75">
      <c r="A19" t="s">
        <v>497</v>
      </c>
      <c r="B19">
        <v>460</v>
      </c>
      <c r="C19">
        <v>392</v>
      </c>
      <c r="D19" s="347">
        <v>221</v>
      </c>
      <c r="I19" s="300"/>
      <c r="N19"/>
      <c r="Q19"/>
      <c r="T19"/>
    </row>
    <row r="20" spans="1:20" ht="12.75">
      <c r="A20" t="s">
        <v>343</v>
      </c>
      <c r="B20">
        <v>316</v>
      </c>
      <c r="C20">
        <v>8656</v>
      </c>
      <c r="D20" s="347">
        <v>3621</v>
      </c>
      <c r="E20">
        <v>7</v>
      </c>
      <c r="F20">
        <v>5</v>
      </c>
      <c r="I20" s="300"/>
      <c r="N20"/>
      <c r="Q20"/>
      <c r="T20"/>
    </row>
    <row r="21" spans="1:20" ht="12.75">
      <c r="A21" t="s">
        <v>451</v>
      </c>
      <c r="B21">
        <v>319</v>
      </c>
      <c r="C21">
        <v>3290</v>
      </c>
      <c r="D21" s="347">
        <v>732</v>
      </c>
      <c r="E21">
        <v>21</v>
      </c>
      <c r="F21">
        <v>15</v>
      </c>
      <c r="I21" s="300"/>
      <c r="N21"/>
      <c r="Q21"/>
      <c r="T21"/>
    </row>
    <row r="22" spans="1:20" ht="12.75">
      <c r="A22" t="s">
        <v>460</v>
      </c>
      <c r="B22">
        <v>315</v>
      </c>
      <c r="C22">
        <v>966</v>
      </c>
      <c r="D22" s="347">
        <v>191</v>
      </c>
      <c r="E22">
        <v>2</v>
      </c>
      <c r="I22" s="300"/>
      <c r="N22"/>
      <c r="Q22"/>
      <c r="T22"/>
    </row>
    <row r="23" spans="1:20" ht="12.75">
      <c r="A23" t="s">
        <v>462</v>
      </c>
      <c r="B23">
        <v>323</v>
      </c>
      <c r="C23">
        <v>1585</v>
      </c>
      <c r="D23" s="347">
        <v>413</v>
      </c>
      <c r="E23">
        <v>43</v>
      </c>
      <c r="F23">
        <v>1</v>
      </c>
      <c r="I23" s="300"/>
      <c r="N23"/>
      <c r="Q23"/>
      <c r="T23"/>
    </row>
    <row r="24" spans="1:20" ht="12.75">
      <c r="A24" t="s">
        <v>466</v>
      </c>
      <c r="B24">
        <v>327</v>
      </c>
      <c r="C24">
        <v>4024</v>
      </c>
      <c r="D24" s="347">
        <v>1844</v>
      </c>
      <c r="E24">
        <v>12</v>
      </c>
      <c r="F24">
        <v>7</v>
      </c>
      <c r="I24" s="300"/>
      <c r="N24"/>
      <c r="Q24"/>
      <c r="T24"/>
    </row>
    <row r="25" spans="1:20" ht="12.75">
      <c r="A25" t="s">
        <v>470</v>
      </c>
      <c r="B25">
        <v>322</v>
      </c>
      <c r="C25">
        <v>5436</v>
      </c>
      <c r="D25" s="347">
        <v>2569</v>
      </c>
      <c r="E25">
        <v>10</v>
      </c>
      <c r="F25">
        <v>5</v>
      </c>
      <c r="I25" s="300"/>
      <c r="N25"/>
      <c r="Q25"/>
      <c r="T25"/>
    </row>
    <row r="26" spans="1:20" ht="12.75">
      <c r="A26" t="s">
        <v>471</v>
      </c>
      <c r="B26">
        <v>320</v>
      </c>
      <c r="C26">
        <v>3814</v>
      </c>
      <c r="D26" s="347">
        <v>1035</v>
      </c>
      <c r="E26">
        <v>14</v>
      </c>
      <c r="F26">
        <v>6</v>
      </c>
      <c r="I26" s="300"/>
      <c r="N26"/>
      <c r="Q26"/>
      <c r="T26"/>
    </row>
    <row r="27" spans="1:20" ht="12.75">
      <c r="A27" t="s">
        <v>482</v>
      </c>
      <c r="B27">
        <v>314</v>
      </c>
      <c r="C27">
        <v>7532</v>
      </c>
      <c r="D27" s="347">
        <v>3986</v>
      </c>
      <c r="E27">
        <v>16</v>
      </c>
      <c r="F27">
        <v>10</v>
      </c>
      <c r="I27" s="300"/>
      <c r="N27"/>
      <c r="Q27"/>
      <c r="T27"/>
    </row>
    <row r="28" spans="1:20" ht="12.75">
      <c r="A28" t="s">
        <v>485</v>
      </c>
      <c r="B28">
        <v>355</v>
      </c>
      <c r="C28">
        <v>1782</v>
      </c>
      <c r="D28" s="347">
        <v>794</v>
      </c>
      <c r="E28">
        <v>5</v>
      </c>
      <c r="F28">
        <v>1</v>
      </c>
      <c r="I28" s="300"/>
      <c r="N28"/>
      <c r="Q28"/>
      <c r="T28"/>
    </row>
    <row r="29" spans="1:20" ht="12.75">
      <c r="A29" t="s">
        <v>490</v>
      </c>
      <c r="B29">
        <v>317</v>
      </c>
      <c r="C29">
        <v>10084</v>
      </c>
      <c r="D29" s="347">
        <v>3541</v>
      </c>
      <c r="E29">
        <v>28</v>
      </c>
      <c r="F29">
        <v>22</v>
      </c>
      <c r="I29" s="300"/>
      <c r="N29"/>
      <c r="Q29"/>
      <c r="T29"/>
    </row>
    <row r="30" spans="1:20" ht="12.75">
      <c r="A30" t="s">
        <v>493</v>
      </c>
      <c r="B30">
        <v>372</v>
      </c>
      <c r="C30">
        <v>68</v>
      </c>
      <c r="D30" s="347">
        <v>52</v>
      </c>
      <c r="I30" s="300"/>
      <c r="N30"/>
      <c r="Q30"/>
      <c r="T30"/>
    </row>
    <row r="31" spans="1:20" ht="12.75">
      <c r="A31" t="s">
        <v>498</v>
      </c>
      <c r="B31">
        <v>318</v>
      </c>
      <c r="C31">
        <v>18723</v>
      </c>
      <c r="D31" s="347">
        <v>13624</v>
      </c>
      <c r="E31">
        <v>175</v>
      </c>
      <c r="F31">
        <v>90</v>
      </c>
      <c r="I31" s="300"/>
      <c r="N31"/>
      <c r="Q31"/>
      <c r="T31"/>
    </row>
    <row r="32" spans="1:20" ht="12.75">
      <c r="A32" t="s">
        <v>449</v>
      </c>
      <c r="B32">
        <v>328</v>
      </c>
      <c r="C32">
        <v>4976</v>
      </c>
      <c r="D32" s="347">
        <v>3521</v>
      </c>
      <c r="E32">
        <v>30</v>
      </c>
      <c r="F32">
        <v>22</v>
      </c>
      <c r="I32" s="300"/>
      <c r="N32"/>
      <c r="Q32"/>
      <c r="T32"/>
    </row>
    <row r="33" spans="1:20" ht="12.75">
      <c r="A33" t="s">
        <v>453</v>
      </c>
      <c r="B33">
        <v>333</v>
      </c>
      <c r="C33">
        <v>2209</v>
      </c>
      <c r="D33" s="347">
        <v>1194</v>
      </c>
      <c r="E33">
        <v>10</v>
      </c>
      <c r="F33">
        <v>4</v>
      </c>
      <c r="I33" s="300"/>
      <c r="N33"/>
      <c r="Q33"/>
      <c r="T33"/>
    </row>
    <row r="34" spans="1:20" ht="12.75">
      <c r="A34" t="s">
        <v>455</v>
      </c>
      <c r="B34">
        <v>437</v>
      </c>
      <c r="C34">
        <v>208</v>
      </c>
      <c r="D34" s="347">
        <v>28</v>
      </c>
      <c r="I34" s="300"/>
      <c r="N34"/>
      <c r="Q34"/>
      <c r="T34"/>
    </row>
    <row r="35" spans="1:20" ht="12.75">
      <c r="A35" t="s">
        <v>459</v>
      </c>
      <c r="B35">
        <v>362</v>
      </c>
      <c r="C35">
        <v>13322</v>
      </c>
      <c r="D35" s="347">
        <v>8101</v>
      </c>
      <c r="E35">
        <v>41</v>
      </c>
      <c r="F35">
        <v>38</v>
      </c>
      <c r="I35" s="300"/>
      <c r="N35"/>
      <c r="Q35"/>
      <c r="T35"/>
    </row>
    <row r="36" spans="1:20" ht="12.75">
      <c r="A36" t="s">
        <v>463</v>
      </c>
      <c r="B36">
        <v>334</v>
      </c>
      <c r="C36">
        <v>524</v>
      </c>
      <c r="D36" s="347">
        <v>29</v>
      </c>
      <c r="E36">
        <v>89</v>
      </c>
      <c r="F36">
        <v>88</v>
      </c>
      <c r="I36" s="300"/>
      <c r="N36"/>
      <c r="Q36"/>
      <c r="T36"/>
    </row>
    <row r="37" spans="1:20" ht="12.75">
      <c r="A37" t="s">
        <v>464</v>
      </c>
      <c r="B37">
        <v>350</v>
      </c>
      <c r="C37">
        <v>3292</v>
      </c>
      <c r="D37" s="347">
        <v>1796</v>
      </c>
      <c r="E37">
        <v>3</v>
      </c>
      <c r="I37" s="300"/>
      <c r="N37"/>
      <c r="Q37"/>
      <c r="T37"/>
    </row>
    <row r="38" spans="1:20" ht="12.75">
      <c r="A38" t="s">
        <v>469</v>
      </c>
      <c r="B38">
        <v>330</v>
      </c>
      <c r="C38">
        <v>3170</v>
      </c>
      <c r="D38" s="347">
        <v>570</v>
      </c>
      <c r="E38">
        <v>32387</v>
      </c>
      <c r="F38">
        <v>4215</v>
      </c>
      <c r="I38" s="300"/>
      <c r="N38"/>
      <c r="Q38"/>
      <c r="T38"/>
    </row>
    <row r="39" spans="1:20" ht="12.75">
      <c r="A39" t="s">
        <v>345</v>
      </c>
      <c r="B39">
        <v>351</v>
      </c>
      <c r="C39">
        <v>2673</v>
      </c>
      <c r="D39" s="347">
        <v>564</v>
      </c>
      <c r="E39">
        <v>4</v>
      </c>
      <c r="F39">
        <v>3</v>
      </c>
      <c r="I39" s="300"/>
      <c r="N39"/>
      <c r="Q39"/>
      <c r="T39"/>
    </row>
    <row r="40" spans="1:20" ht="12.75">
      <c r="A40" t="s">
        <v>472</v>
      </c>
      <c r="B40">
        <v>321</v>
      </c>
      <c r="C40">
        <v>3696</v>
      </c>
      <c r="D40" s="347">
        <v>2094</v>
      </c>
      <c r="E40">
        <v>40</v>
      </c>
      <c r="F40">
        <v>26</v>
      </c>
      <c r="I40" s="300"/>
      <c r="N40"/>
      <c r="Q40"/>
      <c r="T40"/>
    </row>
    <row r="41" spans="1:20" ht="12.75">
      <c r="A41" t="s">
        <v>487</v>
      </c>
      <c r="B41">
        <v>438</v>
      </c>
      <c r="C41">
        <v>239</v>
      </c>
      <c r="D41" s="347">
        <v>25</v>
      </c>
      <c r="E41">
        <v>1</v>
      </c>
      <c r="I41" s="300"/>
      <c r="N41"/>
      <c r="Q41"/>
      <c r="T41"/>
    </row>
    <row r="42" spans="1:20" ht="12.75">
      <c r="A42" t="s">
        <v>488</v>
      </c>
      <c r="B42">
        <v>331</v>
      </c>
      <c r="C42">
        <v>3481</v>
      </c>
      <c r="D42" s="347">
        <v>1602</v>
      </c>
      <c r="E42">
        <v>4</v>
      </c>
      <c r="F42">
        <v>3</v>
      </c>
      <c r="I42" s="300"/>
      <c r="N42"/>
      <c r="Q42"/>
      <c r="T42"/>
    </row>
    <row r="43" spans="1:20" ht="12.75">
      <c r="A43" t="s">
        <v>489</v>
      </c>
      <c r="B43">
        <v>335</v>
      </c>
      <c r="C43">
        <v>2155</v>
      </c>
      <c r="D43" s="347">
        <v>406</v>
      </c>
      <c r="E43">
        <v>42532</v>
      </c>
      <c r="F43">
        <v>13882</v>
      </c>
      <c r="I43" s="300"/>
      <c r="N43"/>
      <c r="Q43"/>
      <c r="T43"/>
    </row>
    <row r="44" spans="1:20" ht="12.75">
      <c r="A44" t="s">
        <v>492</v>
      </c>
      <c r="B44">
        <v>349</v>
      </c>
      <c r="C44">
        <v>7062</v>
      </c>
      <c r="D44" s="347">
        <v>2755</v>
      </c>
      <c r="E44">
        <v>13</v>
      </c>
      <c r="F44">
        <v>8</v>
      </c>
      <c r="I44" s="300"/>
      <c r="N44"/>
      <c r="Q44"/>
      <c r="T44"/>
    </row>
    <row r="45" spans="1:20" ht="12.75">
      <c r="A45" t="s">
        <v>496</v>
      </c>
      <c r="B45">
        <v>452</v>
      </c>
      <c r="C45">
        <v>1249</v>
      </c>
      <c r="D45" s="347">
        <v>302</v>
      </c>
      <c r="E45">
        <v>3</v>
      </c>
      <c r="F45">
        <v>2</v>
      </c>
      <c r="I45" s="300"/>
      <c r="N45"/>
      <c r="Q45"/>
      <c r="T45"/>
    </row>
    <row r="46" spans="1:20" ht="12.75">
      <c r="A46" t="s">
        <v>442</v>
      </c>
      <c r="B46">
        <v>340</v>
      </c>
      <c r="C46">
        <v>1355</v>
      </c>
      <c r="D46" s="347">
        <v>433</v>
      </c>
      <c r="E46">
        <v>3</v>
      </c>
      <c r="F46">
        <v>3</v>
      </c>
      <c r="I46" s="300"/>
      <c r="N46"/>
      <c r="Q46"/>
      <c r="T46"/>
    </row>
    <row r="47" spans="1:20" ht="12.75">
      <c r="A47" t="s">
        <v>444</v>
      </c>
      <c r="B47">
        <v>463</v>
      </c>
      <c r="C47">
        <v>1633</v>
      </c>
      <c r="D47" s="347">
        <v>895</v>
      </c>
      <c r="E47">
        <v>2</v>
      </c>
      <c r="F47">
        <v>2</v>
      </c>
      <c r="I47" s="300"/>
      <c r="N47"/>
      <c r="Q47"/>
      <c r="T47"/>
    </row>
    <row r="48" spans="1:20" ht="12.75">
      <c r="A48" t="s">
        <v>446</v>
      </c>
      <c r="B48">
        <v>347</v>
      </c>
      <c r="C48">
        <v>789</v>
      </c>
      <c r="D48" s="347">
        <v>201</v>
      </c>
      <c r="I48" s="300"/>
      <c r="N48"/>
      <c r="Q48"/>
      <c r="T48"/>
    </row>
    <row r="49" spans="1:20" ht="12.75">
      <c r="A49" t="s">
        <v>452</v>
      </c>
      <c r="B49">
        <v>339</v>
      </c>
      <c r="C49">
        <v>3509</v>
      </c>
      <c r="D49" s="347">
        <v>1234</v>
      </c>
      <c r="E49">
        <v>5</v>
      </c>
      <c r="F49">
        <v>4</v>
      </c>
      <c r="G49">
        <v>5</v>
      </c>
      <c r="H49" s="347">
        <v>5</v>
      </c>
      <c r="I49" s="300"/>
      <c r="N49"/>
      <c r="Q49"/>
      <c r="T49"/>
    </row>
    <row r="50" spans="1:20" ht="12.75">
      <c r="A50" t="s">
        <v>448</v>
      </c>
      <c r="B50">
        <v>442</v>
      </c>
      <c r="C50">
        <v>577</v>
      </c>
      <c r="D50" s="347">
        <v>341</v>
      </c>
      <c r="E50">
        <v>1</v>
      </c>
      <c r="F50">
        <v>1</v>
      </c>
      <c r="I50" s="300"/>
      <c r="N50"/>
      <c r="Q50"/>
      <c r="T50"/>
    </row>
    <row r="51" spans="1:20" ht="12.75">
      <c r="A51" t="s">
        <v>456</v>
      </c>
      <c r="B51">
        <v>436</v>
      </c>
      <c r="C51">
        <v>613</v>
      </c>
      <c r="D51" s="347">
        <v>147</v>
      </c>
      <c r="E51">
        <v>1</v>
      </c>
      <c r="I51" s="300"/>
      <c r="N51"/>
      <c r="Q51"/>
      <c r="T51"/>
    </row>
    <row r="52" spans="1:20" ht="12.75">
      <c r="A52" t="s">
        <v>458</v>
      </c>
      <c r="B52">
        <v>459</v>
      </c>
      <c r="C52">
        <v>619</v>
      </c>
      <c r="D52" s="347">
        <v>185</v>
      </c>
      <c r="E52">
        <v>2</v>
      </c>
      <c r="F52">
        <v>2</v>
      </c>
      <c r="I52" s="300"/>
      <c r="N52"/>
      <c r="Q52"/>
      <c r="T52"/>
    </row>
    <row r="53" spans="1:20" ht="12.75">
      <c r="A53" t="s">
        <v>465</v>
      </c>
      <c r="B53">
        <v>344</v>
      </c>
      <c r="C53">
        <v>4697</v>
      </c>
      <c r="D53" s="347">
        <v>2385</v>
      </c>
      <c r="E53">
        <v>7</v>
      </c>
      <c r="F53">
        <v>6</v>
      </c>
      <c r="I53" s="300"/>
      <c r="N53"/>
      <c r="Q53"/>
      <c r="T53"/>
    </row>
    <row r="54" spans="1:20" ht="12.75">
      <c r="A54" t="s">
        <v>468</v>
      </c>
      <c r="B54">
        <v>358</v>
      </c>
      <c r="C54">
        <v>1163</v>
      </c>
      <c r="D54" s="347">
        <v>398</v>
      </c>
      <c r="E54">
        <v>2015</v>
      </c>
      <c r="F54">
        <v>50</v>
      </c>
      <c r="I54" s="300"/>
      <c r="N54"/>
      <c r="Q54"/>
      <c r="T54"/>
    </row>
    <row r="55" spans="1:20" ht="12.75">
      <c r="A55" t="s">
        <v>475</v>
      </c>
      <c r="B55">
        <v>343</v>
      </c>
      <c r="C55">
        <v>7990</v>
      </c>
      <c r="D55" s="347">
        <v>4825</v>
      </c>
      <c r="E55">
        <v>9</v>
      </c>
      <c r="F55">
        <v>6</v>
      </c>
      <c r="I55" s="300"/>
      <c r="N55"/>
      <c r="Q55"/>
      <c r="T55"/>
    </row>
    <row r="56" spans="1:20" ht="12.75">
      <c r="A56" t="s">
        <v>477</v>
      </c>
      <c r="B56">
        <v>345</v>
      </c>
      <c r="C56">
        <v>3138</v>
      </c>
      <c r="D56" s="347">
        <v>781</v>
      </c>
      <c r="E56">
        <v>11</v>
      </c>
      <c r="F56">
        <v>8</v>
      </c>
      <c r="I56" s="300"/>
      <c r="N56"/>
      <c r="Q56"/>
      <c r="T56"/>
    </row>
    <row r="57" spans="1:20" ht="12.75">
      <c r="A57" t="s">
        <v>479</v>
      </c>
      <c r="B57">
        <v>348</v>
      </c>
      <c r="C57">
        <v>4165</v>
      </c>
      <c r="D57" s="347">
        <v>2189</v>
      </c>
      <c r="E57">
        <v>6</v>
      </c>
      <c r="F57">
        <v>3</v>
      </c>
      <c r="I57" s="300"/>
      <c r="N57"/>
      <c r="Q57"/>
      <c r="T57"/>
    </row>
    <row r="58" spans="1:20" ht="12.75">
      <c r="A58" t="s">
        <v>481</v>
      </c>
      <c r="B58">
        <v>354</v>
      </c>
      <c r="C58">
        <v>1835</v>
      </c>
      <c r="D58" s="347">
        <v>895</v>
      </c>
      <c r="E58">
        <v>1</v>
      </c>
      <c r="F58">
        <v>1</v>
      </c>
      <c r="I58" s="300"/>
      <c r="N58"/>
      <c r="Q58"/>
      <c r="T58"/>
    </row>
    <row r="59" spans="1:20" ht="12.75">
      <c r="A59" t="s">
        <v>483</v>
      </c>
      <c r="B59">
        <v>341</v>
      </c>
      <c r="C59">
        <v>4618</v>
      </c>
      <c r="D59" s="347">
        <v>2753</v>
      </c>
      <c r="E59">
        <v>26</v>
      </c>
      <c r="F59">
        <v>5</v>
      </c>
      <c r="I59" s="300"/>
      <c r="N59"/>
      <c r="Q59"/>
      <c r="T59"/>
    </row>
    <row r="60" spans="1:20" ht="12.75">
      <c r="A60" t="s">
        <v>484</v>
      </c>
      <c r="B60">
        <v>377</v>
      </c>
      <c r="C60">
        <v>3726</v>
      </c>
      <c r="D60" s="347">
        <v>758</v>
      </c>
      <c r="E60">
        <v>10</v>
      </c>
      <c r="F60">
        <v>3</v>
      </c>
      <c r="I60" s="300"/>
      <c r="N60"/>
      <c r="Q60"/>
      <c r="T60"/>
    </row>
    <row r="61" spans="1:20" ht="12.75">
      <c r="A61" t="s">
        <v>486</v>
      </c>
      <c r="B61">
        <v>346</v>
      </c>
      <c r="C61">
        <v>8879</v>
      </c>
      <c r="D61" s="347">
        <v>5270</v>
      </c>
      <c r="E61">
        <v>14</v>
      </c>
      <c r="F61">
        <v>12</v>
      </c>
      <c r="I61" s="300"/>
      <c r="N61"/>
      <c r="Q61"/>
      <c r="T61"/>
    </row>
    <row r="62" spans="1:20" ht="12.75">
      <c r="A62" t="s">
        <v>494</v>
      </c>
      <c r="B62">
        <v>101</v>
      </c>
      <c r="C62">
        <v>3</v>
      </c>
      <c r="D62" s="347">
        <v>3</v>
      </c>
      <c r="I62" s="300"/>
      <c r="N62"/>
      <c r="Q62"/>
      <c r="T62"/>
    </row>
    <row r="63" spans="1:20" ht="12.75">
      <c r="A63" t="s">
        <v>553</v>
      </c>
      <c r="B63">
        <v>376</v>
      </c>
      <c r="N63"/>
      <c r="Q63"/>
      <c r="T63"/>
    </row>
    <row r="64" spans="1:20" ht="12.75">
      <c r="A64" t="s">
        <v>443</v>
      </c>
      <c r="B64">
        <v>397</v>
      </c>
      <c r="C64">
        <v>28</v>
      </c>
      <c r="D64" s="347">
        <v>1</v>
      </c>
      <c r="N64"/>
      <c r="Q64"/>
      <c r="T64"/>
    </row>
    <row r="65" spans="14:20" ht="12.75">
      <c r="N65"/>
      <c r="Q65"/>
      <c r="T65"/>
    </row>
    <row r="66" spans="14:20" ht="12.75">
      <c r="N66"/>
      <c r="Q66"/>
      <c r="T66"/>
    </row>
    <row r="67" spans="10:20" ht="12.75">
      <c r="J67" s="349"/>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A1" sqref="A1:K1"/>
    </sheetView>
  </sheetViews>
  <sheetFormatPr defaultColWidth="9.140625" defaultRowHeight="12.75"/>
  <cols>
    <col min="1" max="1" width="18.28125" style="0" customWidth="1"/>
    <col min="2" max="2" width="12.140625" style="347" customWidth="1"/>
    <col min="3" max="3" width="25.57421875" style="0" bestFit="1" customWidth="1"/>
    <col min="5" max="5" width="14.28125" style="347" bestFit="1" customWidth="1"/>
    <col min="6" max="6" width="22.28125" style="0" customWidth="1"/>
    <col min="7" max="7" width="16.7109375" style="347" customWidth="1"/>
    <col min="8" max="8" width="13.8515625" style="0" customWidth="1"/>
    <col min="10" max="10" width="17.140625" style="0" customWidth="1"/>
    <col min="11" max="11" width="11.8515625" style="0" customWidth="1"/>
    <col min="12" max="12" width="8.8515625" style="347" customWidth="1"/>
    <col min="13" max="13" width="7.57421875" style="0" customWidth="1"/>
    <col min="14" max="14" width="18.57421875" style="0" customWidth="1"/>
    <col min="15" max="15" width="24.57421875" style="347" customWidth="1"/>
    <col min="16" max="16" width="7.57421875" style="372" customWidth="1"/>
    <col min="17" max="17" width="18.57421875" style="0" customWidth="1"/>
    <col min="18" max="18" width="24.57421875" style="0" customWidth="1"/>
  </cols>
  <sheetData>
    <row r="1" spans="1:18" ht="12.75">
      <c r="A1" s="352" t="s">
        <v>510</v>
      </c>
      <c r="B1" s="352"/>
      <c r="C1" s="446" t="s">
        <v>569</v>
      </c>
      <c r="D1" s="446"/>
      <c r="E1" s="446"/>
      <c r="F1" s="446" t="s">
        <v>511</v>
      </c>
      <c r="G1" s="446"/>
      <c r="H1" s="446" t="s">
        <v>582</v>
      </c>
      <c r="I1" s="446"/>
      <c r="J1" s="446" t="s">
        <v>593</v>
      </c>
      <c r="K1" s="446"/>
      <c r="L1" s="446"/>
      <c r="M1" s="299" t="s">
        <v>562</v>
      </c>
      <c r="N1" s="299" t="s">
        <v>594</v>
      </c>
      <c r="O1" s="346" t="s">
        <v>570</v>
      </c>
      <c r="P1" s="348" t="s">
        <v>562</v>
      </c>
      <c r="Q1" s="299" t="s">
        <v>594</v>
      </c>
      <c r="R1" s="299" t="s">
        <v>570</v>
      </c>
    </row>
    <row r="2" spans="1:18" ht="12.75">
      <c r="A2" t="s">
        <v>177</v>
      </c>
      <c r="B2" s="347">
        <f>SUM(B3:B4)</f>
        <v>31</v>
      </c>
      <c r="C2" t="s">
        <v>560</v>
      </c>
      <c r="D2">
        <f>SUM(D4:D5)</f>
        <v>3514</v>
      </c>
      <c r="F2" t="s">
        <v>177</v>
      </c>
      <c r="G2" s="347">
        <f>SUM(G3:G4)</f>
        <v>4</v>
      </c>
      <c r="H2" t="s">
        <v>177</v>
      </c>
      <c r="J2" t="s">
        <v>184</v>
      </c>
      <c r="K2" t="s">
        <v>476</v>
      </c>
      <c r="L2" s="347">
        <f>IF(ISNA(VLOOKUP(K2,'Award Adjustment_Data'!$A$2:$I$69,3,FALSE)),"0",(VLOOKUP(K2,'Award Adjustment_Data'!$A$2:$I$69,3,FALSE)))</f>
        <v>7319</v>
      </c>
      <c r="M2">
        <v>310</v>
      </c>
      <c r="N2">
        <v>135</v>
      </c>
      <c r="O2" s="347">
        <v>1793</v>
      </c>
      <c r="P2" s="300">
        <v>310</v>
      </c>
      <c r="Q2">
        <v>135</v>
      </c>
      <c r="R2">
        <v>1181</v>
      </c>
    </row>
    <row r="3" spans="1:18" ht="12.75">
      <c r="A3" t="s">
        <v>494</v>
      </c>
      <c r="B3" s="347">
        <f>VLOOKUP(A3,'Award Adjustment_Data'!A$3:K$65,3,FALSE)</f>
        <v>3</v>
      </c>
      <c r="C3" t="s">
        <v>561</v>
      </c>
      <c r="D3">
        <f>SUM(D6:D7)</f>
        <v>1239</v>
      </c>
      <c r="F3" t="s">
        <v>494</v>
      </c>
      <c r="G3" s="354">
        <f>IF(ISNA(VLOOKUP(F3,'Award Adjustment_Data'!A2:H69,4,FALSE)),"0",(VLOOKUP(F3,'Award Adjustment_Data'!A2:H69,4,FALSE)))</f>
        <v>3</v>
      </c>
      <c r="H3" t="s">
        <v>494</v>
      </c>
      <c r="I3" s="354" t="str">
        <f>IF(ISNA(VLOOKUP(H3,'Award Adjustment_Data'!C2:J69,5,FALSE)),"0",(VLOOKUP(H3,'Award Adjustment_Data'!C2:J69,5,FALSE)))</f>
        <v>0</v>
      </c>
      <c r="J3" s="375"/>
      <c r="K3" t="s">
        <v>469</v>
      </c>
      <c r="L3" s="347">
        <f>IF(ISNA(VLOOKUP(K3,'Award Adjustment_Data'!$A$2:$I$69,3,FALSE)),"0",(VLOOKUP(K3,'Award Adjustment_Data'!$A$2:$I$69,3,FALSE)))</f>
        <v>3170</v>
      </c>
      <c r="M3">
        <v>330</v>
      </c>
      <c r="N3">
        <v>135</v>
      </c>
      <c r="O3" s="347">
        <v>589</v>
      </c>
      <c r="P3" s="300">
        <v>330</v>
      </c>
      <c r="Q3">
        <v>135</v>
      </c>
      <c r="R3">
        <v>51</v>
      </c>
    </row>
    <row r="4" spans="1:18" ht="12.75">
      <c r="A4" t="s">
        <v>443</v>
      </c>
      <c r="B4" s="347">
        <f>VLOOKUP(A4,'Award Adjustment_Data'!A$3:K$65,3,FALSE)</f>
        <v>28</v>
      </c>
      <c r="C4" t="s">
        <v>452</v>
      </c>
      <c r="D4">
        <f>VLOOKUP(C4,'Award Adjustment_Data'!A3:G66,3,FALSE)</f>
        <v>3509</v>
      </c>
      <c r="E4" s="347" t="s">
        <v>505</v>
      </c>
      <c r="F4" t="s">
        <v>443</v>
      </c>
      <c r="G4" s="354">
        <f>IF(ISNA(VLOOKUP(F4,'Award Adjustment_Data'!A2:H69,4,FALSE)),"0",(VLOOKUP(F4,'Award Adjustment_Data'!A2:H69,4,FALSE)))</f>
        <v>1</v>
      </c>
      <c r="H4" t="s">
        <v>443</v>
      </c>
      <c r="I4" s="354" t="str">
        <f>IF(ISNA(VLOOKUP(H4,'Award Adjustment_Data'!C3:J70,5,FALSE)),"0",(VLOOKUP(H4,'Award Adjustment_Data'!C3:J70,5,FALSE)))</f>
        <v>0</v>
      </c>
      <c r="J4" s="375"/>
      <c r="K4" t="s">
        <v>489</v>
      </c>
      <c r="L4" s="347">
        <f>IF(ISNA(VLOOKUP(K4,'Award Adjustment_Data'!$A$2:$I$69,3,FALSE)),"0",(VLOOKUP(K4,'Award Adjustment_Data'!$A$2:$I$69,3,FALSE)))</f>
        <v>2155</v>
      </c>
      <c r="M4">
        <v>335</v>
      </c>
      <c r="N4">
        <v>135</v>
      </c>
      <c r="O4" s="347">
        <v>481</v>
      </c>
      <c r="P4" s="300">
        <v>335</v>
      </c>
      <c r="Q4">
        <v>135</v>
      </c>
      <c r="R4">
        <v>250</v>
      </c>
    </row>
    <row r="5" spans="3:12" ht="12.75">
      <c r="C5" t="s">
        <v>452</v>
      </c>
      <c r="D5">
        <f>VLOOKUP(C4,'Award Adjustment_Data'!A2:G69,7,FALSE)</f>
        <v>5</v>
      </c>
      <c r="E5" s="347" t="s">
        <v>503</v>
      </c>
      <c r="J5" t="s">
        <v>595</v>
      </c>
      <c r="K5" t="s">
        <v>476</v>
      </c>
      <c r="L5" s="347">
        <f>IF(ISNA(VLOOKUP(K5,'Award Adjustment_Data'!$A$2:$I$69,4,FALSE)),"0",(VLOOKUP(K5,'Award Adjustment_Data'!$A$2:$I$69,4,FALSE)))</f>
        <v>4804</v>
      </c>
    </row>
    <row r="6" spans="3:12" ht="12.75">
      <c r="C6" t="s">
        <v>452</v>
      </c>
      <c r="D6">
        <f>VLOOKUP(C6,'Award Adjustment_Data'!A5:G68,4,FALSE)</f>
        <v>1234</v>
      </c>
      <c r="E6" s="347" t="s">
        <v>568</v>
      </c>
      <c r="K6" t="s">
        <v>469</v>
      </c>
      <c r="L6" s="347">
        <f>IF(ISNA(VLOOKUP(K6,'Award Adjustment_Data'!$A$2:$I$69,4,FALSE)),"0",(VLOOKUP(K6,'Award Adjustment_Data'!$A$2:$I$69,4,FALSE)))</f>
        <v>570</v>
      </c>
    </row>
    <row r="7" spans="3:12" ht="12.75">
      <c r="C7" t="s">
        <v>452</v>
      </c>
      <c r="D7">
        <f>VLOOKUP(C6,'Award Adjustment_Data'!A4:H71,8,FALSE)</f>
        <v>5</v>
      </c>
      <c r="E7" s="347" t="s">
        <v>567</v>
      </c>
      <c r="K7" t="s">
        <v>489</v>
      </c>
      <c r="L7" s="347">
        <f>IF(ISNA(VLOOKUP(K7,'Award Adjustment_Data'!$A$2:$I$69,3,FALSE)),"0",(VLOOKUP(K7,'Award Adjustment_Data'!$A$2:$I$69,4,FALSE)))</f>
        <v>406</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7, 2012 Monday Morning Workload Report (Office of Performance Analysis and Integrity)</dc:title>
  <dc:subject>April 7,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2012-04-09T15:49:02Z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20120409</vt:lpwstr>
  </property>
  <property fmtid="{D5CDD505-2E9C-101B-9397-08002B2CF9AE}" pid="6" name="Type">
    <vt:lpwstr>Report</vt:lpwstr>
  </property>
</Properties>
</file>