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Data!$A$1:$P$2203</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80" i="77" l="1"/>
  <c r="D79" i="77"/>
  <c r="D78" i="77"/>
  <c r="D77" i="77"/>
  <c r="D76" i="77"/>
  <c r="R7"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64" i="86"/>
  <c r="A33" i="86"/>
  <c r="A53" i="86"/>
  <c r="A56" i="86"/>
  <c r="A32" i="86"/>
  <c r="A49" i="86"/>
  <c r="A16" i="86"/>
  <c r="A58" i="86"/>
  <c r="A60" i="86"/>
  <c r="A76" i="86"/>
  <c r="A68" i="86"/>
  <c r="A42" i="86"/>
  <c r="A23" i="86"/>
  <c r="A28" i="86"/>
  <c r="A51" i="86"/>
  <c r="A35" i="86"/>
  <c r="A37" i="86"/>
  <c r="A34" i="86"/>
  <c r="A48" i="86"/>
  <c r="A19" i="86"/>
  <c r="A55" i="86"/>
  <c r="A47" i="86"/>
  <c r="A15" i="86"/>
  <c r="A39" i="86"/>
  <c r="A54" i="86"/>
  <c r="A62" i="86"/>
  <c r="A20" i="86"/>
  <c r="A67" i="86"/>
  <c r="A69" i="86"/>
  <c r="A26" i="86"/>
  <c r="A57" i="86"/>
  <c r="A17" i="86"/>
  <c r="A27" i="86"/>
  <c r="A40" i="86"/>
  <c r="A46" i="86"/>
  <c r="A66" i="86"/>
  <c r="A36" i="86"/>
  <c r="A71" i="86"/>
  <c r="A61" i="86"/>
  <c r="A25" i="86"/>
  <c r="A45" i="86"/>
  <c r="A75" i="86"/>
  <c r="A52" i="86"/>
  <c r="A43" i="86"/>
  <c r="A24" i="86"/>
  <c r="A22" i="86"/>
  <c r="A29" i="86"/>
  <c r="A70" i="86"/>
  <c r="A65" i="86"/>
  <c r="A31" i="86"/>
  <c r="A50" i="86"/>
  <c r="A44" i="86"/>
  <c r="A59" i="86"/>
  <c r="A73" i="86"/>
  <c r="A21" i="86"/>
  <c r="A38" i="86"/>
  <c r="A63" i="86"/>
  <c r="A41" i="86"/>
  <c r="A74" i="86"/>
  <c r="A30" i="86"/>
  <c r="A18"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39" i="86"/>
  <c r="D49" i="86"/>
  <c r="D65" i="86"/>
  <c r="C58" i="86"/>
  <c r="D40" i="86"/>
  <c r="D48" i="86"/>
  <c r="C36" i="86"/>
  <c r="C60" i="86"/>
  <c r="D74" i="86"/>
  <c r="D50" i="86"/>
  <c r="D76" i="86"/>
  <c r="C49" i="86"/>
  <c r="C61" i="86"/>
  <c r="C32" i="86"/>
  <c r="D71" i="86"/>
  <c r="C73" i="86"/>
  <c r="C43" i="86"/>
  <c r="C72" i="86"/>
  <c r="D55" i="86"/>
  <c r="D30" i="86"/>
  <c r="D34" i="86"/>
  <c r="C64" i="86"/>
  <c r="C67" i="86"/>
  <c r="D54" i="86"/>
  <c r="D35" i="86"/>
  <c r="D38" i="86"/>
  <c r="C55" i="86"/>
  <c r="D51" i="86"/>
  <c r="C31" i="86"/>
  <c r="C50" i="86"/>
  <c r="C57" i="86"/>
  <c r="C46" i="86"/>
  <c r="C30" i="86"/>
  <c r="C69" i="86"/>
  <c r="C59" i="86"/>
  <c r="C33" i="86"/>
  <c r="C70" i="86"/>
  <c r="C38" i="86"/>
  <c r="D53" i="86"/>
  <c r="D37" i="86"/>
  <c r="D64" i="86"/>
  <c r="D33" i="86"/>
  <c r="D45" i="86"/>
  <c r="C68" i="86"/>
  <c r="C51" i="86"/>
  <c r="C63" i="86"/>
  <c r="C44" i="86"/>
  <c r="C37" i="86"/>
  <c r="C47" i="86"/>
  <c r="C41" i="86"/>
  <c r="D29" i="86"/>
  <c r="D15" i="86"/>
  <c r="C62" i="86"/>
  <c r="C34" i="86"/>
  <c r="C71" i="86"/>
  <c r="D52" i="86"/>
  <c r="D72" i="86"/>
  <c r="D57" i="86"/>
  <c r="D67" i="86"/>
  <c r="D75" i="86"/>
  <c r="D47" i="86"/>
  <c r="C52" i="86"/>
  <c r="C42" i="86"/>
  <c r="C66" i="86"/>
  <c r="C54" i="86"/>
  <c r="D36" i="86"/>
  <c r="D43" i="86"/>
  <c r="D56" i="86"/>
  <c r="D62" i="86"/>
  <c r="D63" i="86"/>
  <c r="C40" i="86"/>
  <c r="C65" i="86"/>
  <c r="C29" i="86"/>
  <c r="D28" i="86"/>
  <c r="D66" i="86"/>
  <c r="D44" i="86"/>
  <c r="D32" i="86"/>
  <c r="D69" i="86"/>
  <c r="C74" i="86"/>
  <c r="C76" i="86"/>
  <c r="C53" i="86"/>
  <c r="D46" i="86"/>
  <c r="D68" i="86"/>
  <c r="D42" i="86"/>
  <c r="D61" i="86"/>
  <c r="C45" i="86"/>
  <c r="D41" i="86"/>
  <c r="D60" i="86"/>
  <c r="D70" i="86"/>
  <c r="D59" i="86"/>
  <c r="D31" i="86"/>
  <c r="D58" i="86"/>
  <c r="C28" i="86"/>
  <c r="D39" i="86"/>
  <c r="C56" i="86"/>
  <c r="D73" i="86"/>
  <c r="C75" i="86"/>
  <c r="C35" i="86"/>
  <c r="C48" i="86"/>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D25" i="86"/>
  <c r="C22" i="86"/>
  <c r="D22" i="86"/>
  <c r="D24" i="86"/>
  <c r="D27" i="86"/>
  <c r="C25" i="86"/>
  <c r="C26" i="86"/>
  <c r="C23" i="86"/>
  <c r="D26" i="86"/>
  <c r="C24" i="86"/>
  <c r="C27" i="86"/>
  <c r="D23"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9" i="86"/>
  <c r="D17" i="86"/>
  <c r="C16" i="86"/>
  <c r="D18" i="86"/>
  <c r="C18" i="86"/>
  <c r="C14" i="86"/>
  <c r="D14" i="86"/>
  <c r="D20" i="86"/>
  <c r="D16" i="86"/>
  <c r="C15" i="86"/>
  <c r="C21" i="86"/>
  <c r="C17" i="86"/>
  <c r="D21" i="86"/>
  <c r="C20"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2" i="72"/>
  <c r="C23" i="72"/>
  <c r="C27" i="72"/>
  <c r="C18" i="72"/>
  <c r="C20" i="72"/>
  <c r="C14" i="72"/>
  <c r="C26" i="72"/>
  <c r="C28" i="72"/>
  <c r="C21" i="72"/>
  <c r="C25" i="72"/>
  <c r="C24" i="72"/>
  <c r="C17" i="72"/>
  <c r="C19" i="72"/>
  <c r="C16" i="72"/>
  <c r="C15" i="72"/>
  <c r="C13" i="72"/>
  <c r="C29"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4" i="84"/>
  <c r="C16" i="85"/>
  <c r="C30" i="85"/>
  <c r="C16" i="84"/>
  <c r="C15" i="85"/>
  <c r="C17" i="84"/>
  <c r="C25" i="84"/>
  <c r="C14" i="85"/>
  <c r="C15" i="84"/>
  <c r="C21" i="84"/>
  <c r="C27" i="84"/>
  <c r="C18" i="84"/>
  <c r="C18" i="85"/>
  <c r="C22" i="84"/>
  <c r="C29" i="84"/>
  <c r="C20" i="85"/>
  <c r="C13" i="84"/>
  <c r="C21" i="85"/>
  <c r="C28" i="84"/>
  <c r="C26" i="85"/>
  <c r="C26" i="84"/>
  <c r="C20" i="84"/>
  <c r="C23" i="85"/>
  <c r="C29" i="85"/>
  <c r="C19" i="84"/>
  <c r="C19" i="85"/>
  <c r="C17" i="85"/>
  <c r="C24" i="85"/>
  <c r="C31" i="85"/>
  <c r="C30" i="84"/>
  <c r="C14" i="84"/>
  <c r="C22" i="85"/>
  <c r="C23" i="84"/>
  <c r="C28" i="85"/>
  <c r="C27" i="85"/>
  <c r="C25"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0" i="83"/>
  <c r="C16" i="83"/>
  <c r="C22" i="83"/>
  <c r="C18" i="83"/>
  <c r="C19" i="83"/>
  <c r="C29" i="83"/>
  <c r="C17" i="83"/>
  <c r="C28" i="83"/>
  <c r="C24" i="83"/>
  <c r="C13" i="83"/>
  <c r="C15" i="83"/>
  <c r="C30" i="83"/>
  <c r="C14" i="83"/>
  <c r="C26" i="83"/>
  <c r="C27" i="83"/>
  <c r="C23" i="83"/>
  <c r="C25" i="83"/>
  <c r="C21"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4"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4"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4"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text>
        <r>
          <rPr>
            <b/>
            <sz val="8"/>
            <color indexed="81"/>
            <rFont val="Tahoma"/>
            <family val="2"/>
          </rPr>
          <t>Pending Remands Sent to the Appeals Management Center</t>
        </r>
      </text>
    </comment>
    <comment ref="C74"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text>
        <r>
          <rPr>
            <b/>
            <sz val="12"/>
            <color indexed="81"/>
            <rFont val="Tahoma"/>
            <family val="2"/>
          </rPr>
          <t>Pension Entitlement Bundle End Products:</t>
        </r>
        <r>
          <rPr>
            <sz val="12"/>
            <color indexed="81"/>
            <rFont val="Tahoma"/>
            <family val="2"/>
          </rPr>
          <t xml:space="preserve">  
EP 180, EP 120, EP 190</t>
        </r>
      </text>
    </comment>
    <comment ref="H74"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text>
        <r>
          <rPr>
            <b/>
            <sz val="12"/>
            <color indexed="81"/>
            <rFont val="Tahoma"/>
            <family val="2"/>
          </rPr>
          <t xml:space="preserve">Pension Other Bundle End Products: </t>
        </r>
        <r>
          <rPr>
            <sz val="12"/>
            <color indexed="81"/>
            <rFont val="Tahoma"/>
            <family val="2"/>
          </rPr>
          <t xml:space="preserve">
EP 407, EP 507, EP 937</t>
        </r>
      </text>
    </comment>
    <comment ref="Q74"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<sst xmlns="http://schemas.openxmlformats.org/spreadsheetml/2006/main" count="10212" uniqueCount="888">
  <si>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</si>
  <si>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</si>
  <si>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</si>
  <si>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</si>
  <si>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</si>
  <si>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</si>
  <si>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</si>
  <si>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</si>
  <si>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</si>
  <si>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</si>
  <si>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</si>
  <si>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</si>
  <si>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</si>
  <si>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</si>
  <si>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</si>
  <si>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</si>
  <si>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</si>
  <si>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</si>
  <si>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</si>
  <si>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</si>
  <si>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</si>
  <si>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</si>
  <si>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</si>
  <si>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</si>
  <si>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</si>
  <si>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</si>
  <si>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</si>
  <si>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</si>
  <si>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</si>
  <si>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</si>
  <si>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</si>
  <si>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</si>
  <si>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</si>
  <si>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</si>
  <si>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</si>
  <si>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</si>
  <si>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</si>
  <si>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</si>
  <si>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</si>
  <si>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</si>
  <si>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</si>
  <si>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</si>
  <si>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</si>
  <si>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</si>
  <si>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</si>
  <si>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</si>
  <si>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</si>
  <si>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</si>
  <si>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</si>
  <si>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</si>
  <si>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</si>
  <si>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</si>
  <si>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</si>
  <si>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</si>
  <si>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</si>
  <si>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</si>
  <si>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</si>
  <si>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</si>
  <si>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</si>
  <si>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</si>
  <si>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</si>
  <si>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</si>
  <si>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</si>
  <si>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</si>
  <si>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</si>
  <si>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</si>
  <si>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</si>
  <si>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</si>
  <si>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</si>
  <si>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</si>
  <si>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</si>
  <si>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</si>
  <si>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</si>
  <si>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</si>
  <si>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</si>
  <si>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</si>
  <si>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</si>
  <si>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</si>
  <si>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</si>
  <si>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</si>
  <si>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</si>
  <si>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</si>
  <si>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</si>
  <si>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</si>
  <si>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</si>
  <si>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</si>
  <si>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</si>
  <si>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</si>
  <si>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</si>
  <si>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</si>
  <si>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</si>
  <si>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</si>
  <si>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</si>
  <si>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</si>
  <si>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</si>
  <si>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</si>
  <si>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</si>
  <si>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</si>
  <si>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</si>
  <si>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</si>
  <si>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</si>
  <si>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</si>
  <si>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</si>
  <si>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</si>
  <si>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</si>
  <si>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</si>
  <si>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</si>
  <si>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</si>
  <si>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</si>
  <si>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</si>
  <si>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</si>
  <si>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</si>
  <si>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</si>
  <si>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</si>
  <si>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</si>
  <si>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</si>
  <si>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</si>
  <si>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</si>
  <si>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</si>
  <si>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</si>
  <si>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</si>
  <si>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</si>
  <si>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</si>
  <si>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</si>
  <si>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</si>
  <si>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</si>
  <si>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</si>
  <si>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</si>
  <si>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</si>
  <si>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</si>
  <si>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</si>
  <si>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</si>
  <si>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</si>
  <si>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</si>
  <si>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</si>
  <si>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</si>
  <si>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</si>
  <si>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</si>
  <si>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</si>
  <si>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</si>
  <si>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</si>
  <si>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</si>
  <si>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</si>
  <si>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</si>
  <si>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</si>
  <si>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</si>
  <si>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</si>
  <si>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</si>
  <si>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</si>
  <si>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</si>
  <si>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</si>
  <si>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</si>
  <si>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</si>
  <si>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</si>
  <si>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</si>
  <si>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</si>
  <si>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</si>
  <si>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</si>
  <si>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</si>
  <si>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</si>
  <si>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</si>
  <si>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</si>
  <si>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</si>
  <si>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</si>
  <si>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</si>
  <si>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</si>
  <si>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</si>
  <si>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</si>
  <si>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</si>
  <si>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</si>
  <si>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</si>
  <si>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</si>
  <si>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</si>
  <si>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</si>
  <si>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</si>
  <si>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</si>
  <si>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</si>
  <si>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</si>
  <si>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</si>
  <si>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</si>
  <si>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</si>
  <si>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</si>
  <si>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</si>
  <si>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</si>
  <si>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</si>
  <si>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</si>
  <si>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</si>
  <si>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</si>
  <si>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</si>
  <si>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</si>
  <si>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</si>
  <si>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</si>
  <si>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</si>
  <si>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</si>
  <si>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</si>
  <si>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</si>
  <si>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</si>
  <si>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</si>
  <si>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</si>
  <si>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</si>
  <si>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</si>
  <si>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</si>
  <si>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</si>
  <si>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</si>
  <si>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</si>
  <si>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</si>
  <si>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</si>
  <si>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</si>
  <si>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</si>
  <si>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</si>
  <si>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</si>
  <si>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</si>
  <si>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</si>
  <si>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</si>
  <si>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</si>
  <si>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</si>
  <si>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</si>
  <si>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</si>
  <si>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</si>
  <si>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</si>
  <si>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</si>
  <si>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</si>
  <si>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</si>
  <si>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</si>
  <si>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</si>
  <si>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</si>
  <si>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</si>
  <si>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</si>
  <si>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</si>
  <si>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</si>
  <si>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</si>
  <si>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</si>
  <si>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</si>
  <si>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</si>
  <si>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</si>
  <si>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</si>
  <si>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</si>
  <si>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</si>
  <si>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</si>
  <si>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</si>
  <si>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</si>
  <si>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</si>
  <si>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</si>
  <si>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</si>
  <si>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</si>
  <si>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</si>
  <si>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</si>
  <si>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</si>
  <si>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</si>
  <si>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</si>
  <si>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</si>
  <si>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</si>
  <si>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</si>
  <si>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</si>
  <si>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</si>
  <si>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</si>
  <si>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</si>
  <si>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</si>
  <si>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</si>
  <si>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</si>
  <si>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</si>
  <si>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</si>
  <si>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</si>
  <si>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</si>
  <si>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</si>
  <si>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</si>
  <si>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</si>
  <si>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</si>
  <si>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</si>
  <si>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</si>
  <si>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</si>
  <si>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</si>
  <si>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</si>
  <si>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</si>
  <si>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</si>
  <si>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</si>
  <si>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</si>
  <si>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</si>
  <si>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</si>
  <si>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</si>
  <si>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</si>
  <si>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</si>
  <si>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</si>
  <si>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</si>
  <si>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</si>
  <si>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</si>
  <si>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</si>
  <si>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</si>
  <si>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</si>
  <si>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</si>
  <si>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</si>
  <si>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</si>
  <si>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</si>
  <si>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</si>
  <si>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</si>
  <si>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</si>
  <si>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</si>
  <si>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</si>
  <si>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</si>
  <si>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</si>
  <si>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</si>
  <si>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</si>
  <si>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</si>
  <si>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</si>
  <si>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</si>
  <si>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</si>
  <si>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</si>
  <si>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</si>
  <si>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</si>
  <si>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</si>
  <si>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</si>
  <si>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</si>
  <si>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</si>
  <si>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</si>
  <si>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</si>
  <si>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</si>
  <si>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</si>
  <si>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</si>
  <si>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</si>
  <si>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</si>
  <si>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</si>
  <si>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</si>
  <si>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</si>
  <si>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</si>
  <si>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</si>
  <si>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</si>
  <si>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</si>
  <si>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</si>
  <si>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</si>
  <si>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</si>
  <si>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</si>
  <si>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</si>
  <si>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</si>
  <si>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</si>
  <si>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</si>
  <si>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</si>
  <si>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</si>
  <si>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</si>
  <si>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</si>
  <si>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</si>
  <si>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</si>
  <si>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</si>
  <si>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</si>
  <si>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</si>
  <si>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</si>
  <si>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</si>
  <si>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</si>
  <si>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</si>
  <si>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</si>
  <si>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</si>
  <si>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</si>
  <si>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</si>
  <si>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</si>
  <si>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</si>
  <si>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</si>
  <si>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</si>
  <si>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</si>
  <si>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</si>
  <si>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</si>
  <si>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</si>
  <si>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</si>
  <si>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</si>
  <si>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</si>
  <si>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</si>
  <si>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</si>
  <si>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</si>
  <si>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</si>
  <si>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</si>
  <si>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</si>
  <si>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</si>
  <si>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</si>
  <si>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</si>
  <si>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</si>
  <si>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</si>
  <si>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</si>
  <si>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</si>
  <si>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</si>
  <si>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</si>
  <si>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</si>
  <si>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</si>
  <si>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</si>
  <si>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</si>
  <si>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</si>
  <si>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</si>
  <si>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</si>
  <si>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</si>
  <si>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</si>
  <si>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</si>
  <si>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</si>
  <si>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</si>
  <si>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</si>
  <si>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</si>
  <si>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</si>
  <si>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</si>
  <si>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</si>
  <si>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</si>
  <si>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</si>
  <si>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</si>
  <si>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</si>
  <si>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</si>
  <si>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</si>
  <si>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</si>
  <si>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</si>
  <si>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</si>
  <si>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</si>
  <si>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</si>
  <si>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</si>
  <si>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</si>
  <si>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</si>
  <si>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</si>
  <si>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</si>
  <si>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</si>
  <si>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</si>
  <si>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</si>
  <si>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</si>
  <si>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</si>
  <si>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</si>
  <si>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</si>
  <si>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</si>
  <si>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</si>
  <si>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</si>
  <si>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</si>
  <si>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</si>
  <si>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</si>
  <si>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</si>
  <si>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</si>
  <si>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</si>
  <si>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</si>
  <si>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</si>
  <si>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</si>
  <si>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</si>
  <si>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</si>
  <si>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</si>
  <si>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</si>
  <si>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</si>
  <si>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</si>
  <si>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</si>
  <si>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</si>
  <si>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</si>
  <si>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</si>
  <si>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</si>
  <si>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</si>
  <si>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</si>
  <si>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</si>
  <si>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</si>
  <si>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</si>
  <si>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</si>
  <si>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</si>
  <si>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</si>
  <si>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</si>
  <si>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</si>
  <si>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</si>
  <si>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</si>
  <si>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</si>
  <si>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</si>
  <si>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</si>
  <si>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</si>
  <si>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</si>
  <si>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</si>
  <si>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</si>
  <si>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</si>
  <si>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</si>
  <si>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</si>
  <si>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</si>
  <si>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</si>
  <si>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</si>
  <si>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</si>
  <si>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</si>
  <si>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</si>
  <si>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</si>
  <si>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</si>
  <si>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</si>
  <si>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</si>
  <si>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</si>
  <si>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</si>
  <si>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</si>
  <si>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</si>
  <si>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</si>
  <si>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</si>
  <si>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</si>
  <si>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</si>
  <si>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</si>
  <si>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</si>
  <si>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</si>
  <si>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</si>
  <si>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</si>
  <si>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</si>
  <si>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</si>
  <si>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</si>
  <si>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</si>
  <si>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</si>
  <si>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</si>
  <si>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</si>
  <si>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</si>
  <si>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</si>
  <si>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</si>
  <si>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</si>
  <si>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</si>
  <si>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</si>
  <si>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</si>
  <si>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</si>
  <si>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</si>
  <si>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</si>
  <si>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</si>
  <si>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</si>
  <si>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</si>
  <si>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</si>
  <si>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</si>
  <si>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</si>
  <si>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</si>
  <si>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</si>
  <si>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</si>
  <si>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</si>
  <si>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</si>
  <si>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</si>
  <si>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</si>
  <si>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</si>
  <si>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</si>
  <si>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</si>
  <si>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</si>
  <si>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</si>
  <si>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</si>
  <si>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</si>
  <si>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</si>
  <si>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</si>
  <si>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</si>
  <si>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</si>
  <si>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</si>
  <si>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</si>
  <si>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</si>
  <si>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</si>
  <si>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</si>
  <si>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</si>
  <si>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</si>
  <si>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</si>
  <si>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</si>
  <si>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</si>
  <si>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</si>
  <si>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</si>
  <si>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</si>
  <si>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</si>
  <si>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</si>
  <si>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</si>
  <si>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</si>
  <si>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</si>
  <si>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</si>
  <si>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</si>
  <si>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</si>
  <si>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</si>
  <si>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</si>
  <si>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</si>
  <si>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</si>
  <si>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</si>
  <si>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</si>
  <si>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</si>
  <si>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</si>
  <si>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</si>
  <si>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</si>
  <si>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</si>
  <si>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</si>
  <si>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</si>
  <si>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</si>
  <si>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</si>
  <si>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</si>
  <si>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</si>
  <si>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</si>
  <si>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</si>
  <si>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</si>
  <si>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</si>
  <si>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</si>
  <si>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</si>
  <si>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</si>
  <si>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</si>
  <si>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</si>
  <si>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</si>
  <si>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</si>
  <si>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</si>
  <si>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</si>
  <si>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</si>
  <si>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</si>
  <si>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</si>
  <si>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</si>
  <si>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</si>
  <si>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</si>
  <si>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</si>
  <si>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</si>
  <si>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</si>
  <si>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</si>
  <si>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</si>
  <si>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</si>
  <si>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</si>
  <si>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</si>
  <si>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</si>
  <si>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</si>
  <si>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</si>
  <si>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</si>
  <si>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</si>
  <si>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</si>
  <si>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</si>
  <si>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</si>
  <si>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</si>
  <si>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</si>
  <si>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</si>
  <si>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</si>
  <si>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</si>
  <si>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</si>
  <si>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</si>
  <si>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</si>
  <si>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</si>
  <si>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</si>
  <si>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</si>
  <si>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</si>
  <si>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</si>
  <si>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</si>
  <si>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</si>
  <si>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</si>
  <si>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</si>
  <si>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</si>
  <si>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</si>
  <si>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</si>
  <si>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</si>
  <si>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</si>
  <si>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</si>
  <si>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</si>
  <si>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</si>
  <si>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</si>
  <si>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</si>
  <si>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</si>
  <si>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</si>
  <si>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</si>
  <si>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</si>
  <si>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</si>
  <si>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</si>
  <si>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</si>
  <si>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</si>
  <si>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</si>
  <si>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</si>
  <si>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</si>
  <si>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</si>
  <si>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</si>
  <si>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</si>
  <si>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</si>
  <si>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</si>
  <si>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</si>
  <si>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</si>
  <si>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</si>
  <si>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</si>
  <si>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</si>
  <si>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</si>
  <si>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</si>
  <si>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</si>
  <si>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</si>
  <si>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</si>
  <si>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</si>
  <si>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</si>
  <si>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</si>
  <si>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</si>
  <si>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</si>
  <si>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</si>
  <si>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</si>
  <si>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</si>
  <si>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</si>
  <si>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</si>
  <si>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</si>
  <si>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</si>
  <si>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</si>
  <si>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</si>
  <si>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</si>
  <si>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</si>
  <si>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</si>
  <si>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</si>
  <si>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</si>
  <si>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</si>
  <si>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</si>
  <si>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</si>
  <si>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</si>
  <si>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</si>
  <si>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</si>
  <si>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</si>
  <si>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</si>
  <si>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</si>
  <si>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</si>
  <si>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</si>
  <si>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</si>
  <si>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</si>
  <si>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</si>
  <si>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</si>
  <si>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</si>
  <si>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</si>
  <si>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</si>
  <si>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</si>
  <si>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</si>
  <si>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</si>
  <si>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</si>
  <si>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</si>
  <si>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</si>
  <si>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</si>
  <si>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</si>
  <si>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</si>
  <si>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</si>
  <si>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</si>
  <si>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</si>
  <si>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</si>
  <si>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</si>
  <si>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</si>
  <si>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</si>
  <si>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</si>
  <si>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</si>
  <si>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</si>
  <si>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</si>
  <si>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</si>
  <si>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</si>
  <si>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</si>
  <si>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</si>
  <si>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</si>
  <si>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</si>
  <si>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</si>
  <si>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</si>
  <si>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</si>
  <si>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</si>
  <si>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</si>
  <si>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</si>
  <si>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</si>
  <si>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</si>
  <si>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</si>
  <si>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</si>
  <si>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</si>
  <si>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</si>
  <si>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</si>
  <si>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</si>
  <si>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</si>
  <si>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</si>
  <si>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</si>
  <si>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</si>
  <si>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</si>
  <si>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</si>
  <si>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</si>
  <si>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</si>
  <si>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</si>
  <si>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</si>
  <si>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</si>
  <si>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</si>
  <si>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</si>
  <si>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</si>
  <si>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</si>
  <si>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</si>
  <si>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</si>
  <si>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</si>
  <si>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</si>
  <si>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</si>
  <si>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</si>
  <si>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</si>
  <si>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</si>
  <si>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</si>
  <si>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</si>
  <si>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</si>
  <si>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</si>
  <si>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</si>
  <si>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</si>
  <si>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</si>
  <si>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</si>
  <si>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</si>
  <si>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</si>
  <si>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</si>
  <si>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</si>
  <si>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</si>
  <si>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</si>
  <si>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</si>
  <si>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</si>
  <si>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</si>
  <si>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</si>
  <si>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</si>
  <si>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</si>
  <si>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</si>
  <si>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</si>
  <si>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</si>
  <si>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</si>
  <si>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</si>
  <si>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</si>
  <si>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</si>
  <si>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</si>
  <si>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</si>
  <si>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</si>
  <si>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</si>
  <si>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</si>
  <si>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</si>
  <si>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</si>
  <si>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</si>
  <si>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</si>
  <si>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</si>
  <si>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</si>
  <si>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</si>
  <si>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</si>
  <si>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</si>
  <si>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</si>
  <si>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</si>
  <si>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</si>
  <si>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</si>
  <si>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</si>
  <si>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</si>
  <si>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</si>
  <si>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</si>
  <si>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</si>
  <si>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</si>
  <si>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</si>
  <si>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</si>
  <si>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</si>
  <si>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</si>
  <si>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</si>
  <si>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</si>
  <si>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</si>
  <si>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</si>
  <si>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</si>
  <si>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</si>
  <si>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</si>
  <si>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</si>
  <si>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</si>
  <si>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</si>
  <si>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</si>
  <si>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</si>
  <si>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</si>
  <si>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</si>
  <si>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</si>
  <si>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</si>
  <si>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</si>
  <si>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</si>
  <si>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</si>
  <si>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</si>
  <si>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</si>
  <si>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</si>
  <si>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</si>
  <si>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</si>
  <si>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</si>
  <si>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</si>
  <si>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</si>
  <si>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</si>
  <si>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</si>
  <si>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</si>
  <si>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</si>
  <si>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</si>
  <si>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</si>
  <si>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</si>
  <si>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</si>
  <si>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</si>
  <si>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</si>
  <si>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</si>
  <si>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</si>
  <si>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</si>
  <si>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</si>
  <si>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</si>
  <si>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</si>
  <si>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</si>
  <si>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</si>
  <si>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</si>
  <si>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</si>
  <si>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</si>
  <si>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</si>
  <si>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</si>
  <si>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</si>
  <si>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</si>
  <si>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</si>
  <si>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</si>
  <si>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</si>
  <si>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</si>
  <si>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</si>
  <si>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</si>
  <si>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</si>
  <si>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</si>
  <si>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</si>
  <si>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</si>
  <si>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</si>
  <si>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</si>
  <si>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</si>
  <si>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</si>
  <si>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</si>
  <si>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</si>
  <si>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</si>
  <si>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</si>
  <si>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</si>
  <si>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</si>
  <si>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</si>
  <si>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</si>
  <si>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*The claims pending under 'Non-Rating' are a subset of claims listed under the 'Award Adjustment' column and should not be counted twice when computing totals</t>
  </si>
  <si>
    <t>17-APR-18</t>
  </si>
  <si>
    <t>04-MAY-18</t>
  </si>
  <si>
    <t>201</t>
  </si>
  <si>
    <t>383</t>
  </si>
  <si>
    <t>388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</si>
</sst>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1">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9"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03"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03"/>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28515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358</v>
      </c>
      <c r="B2" t="s">
        <v>363</v>
      </c>
      <c r="C2" t="s">
        <v>653</v>
      </c>
      <c r="D2" t="s">
        <v>410</v>
      </c>
      <c r="E2">
        <v>344</v>
      </c>
      <c r="F2">
        <v>81</v>
      </c>
      <c r="G2">
        <v>96.43</v>
      </c>
      <c r="L2">
        <v>2</v>
      </c>
      <c r="M2">
        <v>324</v>
      </c>
      <c r="N2">
        <v>17</v>
      </c>
      <c r="O2">
        <v>1</v>
      </c>
    </row>
    <row r="3" spans="1:16" x14ac:dyDescent="0.2">
      <c r="A3" t="s">
        <v>358</v>
      </c>
      <c r="B3" t="s">
        <v>364</v>
      </c>
      <c r="C3" t="s">
        <v>653</v>
      </c>
      <c r="D3" t="s">
        <v>410</v>
      </c>
      <c r="E3">
        <v>1</v>
      </c>
      <c r="F3">
        <v>1</v>
      </c>
      <c r="G3">
        <v>467</v>
      </c>
      <c r="M3">
        <v>1</v>
      </c>
    </row>
    <row r="4" spans="1:16" x14ac:dyDescent="0.2">
      <c r="A4" t="s">
        <v>358</v>
      </c>
      <c r="B4" t="s">
        <v>365</v>
      </c>
      <c r="C4" t="s">
        <v>653</v>
      </c>
      <c r="D4" t="s">
        <v>410</v>
      </c>
      <c r="E4">
        <v>1</v>
      </c>
      <c r="F4">
        <v>1</v>
      </c>
      <c r="G4">
        <v>643</v>
      </c>
      <c r="M4">
        <v>1</v>
      </c>
    </row>
    <row r="5" spans="1:16" x14ac:dyDescent="0.2">
      <c r="A5" t="s">
        <v>358</v>
      </c>
      <c r="B5" t="s">
        <v>437</v>
      </c>
      <c r="C5" t="s">
        <v>654</v>
      </c>
      <c r="D5" t="s">
        <v>410</v>
      </c>
      <c r="E5">
        <v>2124</v>
      </c>
      <c r="F5">
        <v>473</v>
      </c>
      <c r="G5">
        <v>84.48</v>
      </c>
      <c r="L5">
        <v>399</v>
      </c>
      <c r="M5">
        <v>1123</v>
      </c>
      <c r="N5">
        <v>230</v>
      </c>
      <c r="O5">
        <v>302</v>
      </c>
      <c r="P5">
        <v>70</v>
      </c>
    </row>
    <row r="6" spans="1:16" x14ac:dyDescent="0.2">
      <c r="A6" t="s">
        <v>358</v>
      </c>
      <c r="B6" t="s">
        <v>363</v>
      </c>
      <c r="C6" t="s">
        <v>654</v>
      </c>
      <c r="D6" t="s">
        <v>410</v>
      </c>
      <c r="E6">
        <v>1640</v>
      </c>
      <c r="F6">
        <v>419</v>
      </c>
      <c r="G6">
        <v>91.29</v>
      </c>
      <c r="L6">
        <v>208</v>
      </c>
      <c r="M6">
        <v>907</v>
      </c>
      <c r="N6">
        <v>220</v>
      </c>
      <c r="O6">
        <v>246</v>
      </c>
      <c r="P6">
        <v>59</v>
      </c>
    </row>
    <row r="7" spans="1:16" x14ac:dyDescent="0.2">
      <c r="A7" t="s">
        <v>358</v>
      </c>
      <c r="B7" t="s">
        <v>364</v>
      </c>
      <c r="C7" t="s">
        <v>654</v>
      </c>
      <c r="D7" t="s">
        <v>410</v>
      </c>
      <c r="E7">
        <v>473</v>
      </c>
      <c r="F7">
        <v>48</v>
      </c>
      <c r="G7">
        <v>59.37</v>
      </c>
      <c r="L7">
        <v>190</v>
      </c>
      <c r="M7">
        <v>210</v>
      </c>
      <c r="N7">
        <v>9</v>
      </c>
      <c r="O7">
        <v>56</v>
      </c>
      <c r="P7">
        <v>8</v>
      </c>
    </row>
    <row r="8" spans="1:16" x14ac:dyDescent="0.2">
      <c r="A8" t="s">
        <v>358</v>
      </c>
      <c r="B8" t="s">
        <v>365</v>
      </c>
      <c r="C8" t="s">
        <v>654</v>
      </c>
      <c r="D8" t="s">
        <v>410</v>
      </c>
      <c r="E8">
        <v>9</v>
      </c>
      <c r="F8">
        <v>4</v>
      </c>
      <c r="G8">
        <v>119.78</v>
      </c>
      <c r="L8">
        <v>1</v>
      </c>
      <c r="M8">
        <v>5</v>
      </c>
      <c r="P8">
        <v>3</v>
      </c>
    </row>
    <row r="9" spans="1:16" x14ac:dyDescent="0.2">
      <c r="A9" t="s">
        <v>358</v>
      </c>
      <c r="B9" t="s">
        <v>366</v>
      </c>
      <c r="C9" t="s">
        <v>654</v>
      </c>
      <c r="D9" t="s">
        <v>410</v>
      </c>
      <c r="E9">
        <v>2</v>
      </c>
      <c r="F9">
        <v>2</v>
      </c>
      <c r="G9">
        <v>278</v>
      </c>
      <c r="M9">
        <v>1</v>
      </c>
      <c r="N9">
        <v>1</v>
      </c>
    </row>
    <row r="10" spans="1:16" x14ac:dyDescent="0.2">
      <c r="A10" t="s">
        <v>358</v>
      </c>
      <c r="B10" t="s">
        <v>437</v>
      </c>
      <c r="C10" t="s">
        <v>655</v>
      </c>
      <c r="D10" t="s">
        <v>410</v>
      </c>
      <c r="E10">
        <v>616</v>
      </c>
      <c r="F10">
        <v>25</v>
      </c>
      <c r="G10">
        <v>36.340000000000003</v>
      </c>
      <c r="L10">
        <v>196</v>
      </c>
      <c r="M10">
        <v>291</v>
      </c>
      <c r="N10">
        <v>65</v>
      </c>
      <c r="O10">
        <v>51</v>
      </c>
      <c r="P10">
        <v>13</v>
      </c>
    </row>
    <row r="11" spans="1:16" x14ac:dyDescent="0.2">
      <c r="A11" t="s">
        <v>358</v>
      </c>
      <c r="B11" t="s">
        <v>363</v>
      </c>
      <c r="C11" t="s">
        <v>655</v>
      </c>
      <c r="D11" t="s">
        <v>410</v>
      </c>
      <c r="E11">
        <v>609</v>
      </c>
      <c r="F11">
        <v>23</v>
      </c>
      <c r="G11">
        <v>35.659999999999997</v>
      </c>
      <c r="L11">
        <v>196</v>
      </c>
      <c r="M11">
        <v>286</v>
      </c>
      <c r="N11">
        <v>65</v>
      </c>
      <c r="O11">
        <v>49</v>
      </c>
      <c r="P11">
        <v>13</v>
      </c>
    </row>
    <row r="12" spans="1:16" x14ac:dyDescent="0.2">
      <c r="A12" t="s">
        <v>358</v>
      </c>
      <c r="B12" t="s">
        <v>365</v>
      </c>
      <c r="C12" t="s">
        <v>655</v>
      </c>
      <c r="D12" t="s">
        <v>410</v>
      </c>
      <c r="E12">
        <v>7</v>
      </c>
      <c r="F12">
        <v>2</v>
      </c>
      <c r="G12">
        <v>95.71</v>
      </c>
      <c r="M12">
        <v>5</v>
      </c>
      <c r="O12">
        <v>2</v>
      </c>
    </row>
    <row r="13" spans="1:16" x14ac:dyDescent="0.2">
      <c r="A13" t="s">
        <v>358</v>
      </c>
      <c r="B13" t="s">
        <v>437</v>
      </c>
      <c r="C13" t="s">
        <v>656</v>
      </c>
      <c r="D13" t="s">
        <v>410</v>
      </c>
      <c r="E13">
        <v>4887</v>
      </c>
      <c r="F13">
        <v>978</v>
      </c>
      <c r="G13">
        <v>83.26</v>
      </c>
      <c r="L13">
        <v>91</v>
      </c>
      <c r="M13">
        <v>4409</v>
      </c>
      <c r="N13">
        <v>384</v>
      </c>
      <c r="O13">
        <v>3</v>
      </c>
    </row>
    <row r="14" spans="1:16" x14ac:dyDescent="0.2">
      <c r="A14" t="s">
        <v>358</v>
      </c>
      <c r="B14" t="s">
        <v>363</v>
      </c>
      <c r="C14" t="s">
        <v>656</v>
      </c>
      <c r="D14" t="s">
        <v>410</v>
      </c>
      <c r="E14">
        <v>4854</v>
      </c>
      <c r="F14">
        <v>961</v>
      </c>
      <c r="G14">
        <v>82.77</v>
      </c>
      <c r="L14">
        <v>91</v>
      </c>
      <c r="M14">
        <v>4377</v>
      </c>
      <c r="N14">
        <v>384</v>
      </c>
      <c r="O14">
        <v>2</v>
      </c>
    </row>
    <row r="15" spans="1:16" x14ac:dyDescent="0.2">
      <c r="A15" t="s">
        <v>358</v>
      </c>
      <c r="B15" t="s">
        <v>364</v>
      </c>
      <c r="C15" t="s">
        <v>656</v>
      </c>
      <c r="D15" t="s">
        <v>410</v>
      </c>
      <c r="E15">
        <v>3</v>
      </c>
      <c r="F15">
        <v>3</v>
      </c>
      <c r="G15">
        <v>339.33</v>
      </c>
      <c r="M15">
        <v>3</v>
      </c>
    </row>
    <row r="16" spans="1:16" x14ac:dyDescent="0.2">
      <c r="A16" t="s">
        <v>358</v>
      </c>
      <c r="B16" t="s">
        <v>365</v>
      </c>
      <c r="C16" t="s">
        <v>656</v>
      </c>
      <c r="D16" t="s">
        <v>410</v>
      </c>
      <c r="E16">
        <v>27</v>
      </c>
      <c r="F16">
        <v>11</v>
      </c>
      <c r="G16">
        <v>125.11</v>
      </c>
      <c r="M16">
        <v>26</v>
      </c>
      <c r="O16">
        <v>1</v>
      </c>
    </row>
    <row r="17" spans="1:16" x14ac:dyDescent="0.2">
      <c r="A17" t="s">
        <v>358</v>
      </c>
      <c r="B17" t="s">
        <v>366</v>
      </c>
      <c r="C17" t="s">
        <v>656</v>
      </c>
      <c r="D17" t="s">
        <v>410</v>
      </c>
      <c r="E17">
        <v>3</v>
      </c>
      <c r="F17">
        <v>3</v>
      </c>
      <c r="G17">
        <v>239</v>
      </c>
      <c r="M17">
        <v>3</v>
      </c>
    </row>
    <row r="18" spans="1:16" x14ac:dyDescent="0.2">
      <c r="A18" t="s">
        <v>358</v>
      </c>
      <c r="B18" t="s">
        <v>437</v>
      </c>
      <c r="C18" t="s">
        <v>657</v>
      </c>
      <c r="D18" t="s">
        <v>410</v>
      </c>
      <c r="E18">
        <v>876</v>
      </c>
      <c r="F18">
        <v>186</v>
      </c>
      <c r="G18">
        <v>88.48</v>
      </c>
      <c r="L18">
        <v>71</v>
      </c>
      <c r="M18">
        <v>479</v>
      </c>
      <c r="N18">
        <v>138</v>
      </c>
      <c r="O18">
        <v>151</v>
      </c>
      <c r="P18">
        <v>37</v>
      </c>
    </row>
    <row r="19" spans="1:16" x14ac:dyDescent="0.2">
      <c r="A19" t="s">
        <v>358</v>
      </c>
      <c r="B19" t="s">
        <v>363</v>
      </c>
      <c r="C19" t="s">
        <v>657</v>
      </c>
      <c r="D19" t="s">
        <v>410</v>
      </c>
      <c r="E19">
        <v>873</v>
      </c>
      <c r="F19">
        <v>185</v>
      </c>
      <c r="G19">
        <v>87.79</v>
      </c>
      <c r="L19">
        <v>71</v>
      </c>
      <c r="M19">
        <v>478</v>
      </c>
      <c r="N19">
        <v>137</v>
      </c>
      <c r="O19">
        <v>150</v>
      </c>
      <c r="P19">
        <v>37</v>
      </c>
    </row>
    <row r="20" spans="1:16" x14ac:dyDescent="0.2">
      <c r="A20" t="s">
        <v>358</v>
      </c>
      <c r="B20" t="s">
        <v>364</v>
      </c>
      <c r="C20" t="s">
        <v>657</v>
      </c>
      <c r="D20" t="s">
        <v>410</v>
      </c>
      <c r="E20">
        <v>2</v>
      </c>
      <c r="F20">
        <v>1</v>
      </c>
      <c r="G20">
        <v>410.5</v>
      </c>
      <c r="N20">
        <v>1</v>
      </c>
      <c r="O20">
        <v>1</v>
      </c>
    </row>
    <row r="21" spans="1:16" x14ac:dyDescent="0.2">
      <c r="A21" t="s">
        <v>358</v>
      </c>
      <c r="B21" t="s">
        <v>365</v>
      </c>
      <c r="C21" t="s">
        <v>657</v>
      </c>
      <c r="D21" t="s">
        <v>410</v>
      </c>
      <c r="E21">
        <v>1</v>
      </c>
      <c r="G21">
        <v>45</v>
      </c>
      <c r="M21">
        <v>1</v>
      </c>
    </row>
    <row r="22" spans="1:16" x14ac:dyDescent="0.2">
      <c r="A22" t="s">
        <v>358</v>
      </c>
      <c r="B22" t="s">
        <v>437</v>
      </c>
      <c r="C22" t="s">
        <v>658</v>
      </c>
      <c r="D22" t="s">
        <v>410</v>
      </c>
      <c r="E22">
        <v>581</v>
      </c>
      <c r="F22">
        <v>43</v>
      </c>
      <c r="G22">
        <v>47.61</v>
      </c>
      <c r="L22">
        <v>189</v>
      </c>
      <c r="M22">
        <v>296</v>
      </c>
      <c r="N22">
        <v>30</v>
      </c>
      <c r="O22">
        <v>47</v>
      </c>
      <c r="P22">
        <v>19</v>
      </c>
    </row>
    <row r="23" spans="1:16" x14ac:dyDescent="0.2">
      <c r="A23" t="s">
        <v>358</v>
      </c>
      <c r="B23" t="s">
        <v>363</v>
      </c>
      <c r="C23" t="s">
        <v>658</v>
      </c>
      <c r="D23" t="s">
        <v>410</v>
      </c>
      <c r="E23">
        <v>355</v>
      </c>
      <c r="F23">
        <v>19</v>
      </c>
      <c r="G23">
        <v>42.47</v>
      </c>
      <c r="L23">
        <v>126</v>
      </c>
      <c r="M23">
        <v>161</v>
      </c>
      <c r="N23">
        <v>29</v>
      </c>
      <c r="O23">
        <v>30</v>
      </c>
      <c r="P23">
        <v>9</v>
      </c>
    </row>
    <row r="24" spans="1:16" x14ac:dyDescent="0.2">
      <c r="A24" t="s">
        <v>358</v>
      </c>
      <c r="B24" t="s">
        <v>364</v>
      </c>
      <c r="C24" t="s">
        <v>658</v>
      </c>
      <c r="D24" t="s">
        <v>410</v>
      </c>
      <c r="E24">
        <v>224</v>
      </c>
      <c r="F24">
        <v>24</v>
      </c>
      <c r="G24">
        <v>56.12</v>
      </c>
      <c r="L24">
        <v>62</v>
      </c>
      <c r="M24">
        <v>134</v>
      </c>
      <c r="N24">
        <v>1</v>
      </c>
      <c r="O24">
        <v>17</v>
      </c>
      <c r="P24">
        <v>10</v>
      </c>
    </row>
    <row r="25" spans="1:16" x14ac:dyDescent="0.2">
      <c r="A25" t="s">
        <v>358</v>
      </c>
      <c r="B25" t="s">
        <v>365</v>
      </c>
      <c r="C25" t="s">
        <v>658</v>
      </c>
      <c r="D25" t="s">
        <v>410</v>
      </c>
      <c r="E25">
        <v>2</v>
      </c>
      <c r="G25">
        <v>7</v>
      </c>
      <c r="L25">
        <v>1</v>
      </c>
      <c r="M25">
        <v>1</v>
      </c>
    </row>
    <row r="26" spans="1:16" x14ac:dyDescent="0.2">
      <c r="A26" t="s">
        <v>358</v>
      </c>
      <c r="B26" t="s">
        <v>437</v>
      </c>
      <c r="C26" t="s">
        <v>659</v>
      </c>
      <c r="D26" t="s">
        <v>410</v>
      </c>
      <c r="E26">
        <v>3010</v>
      </c>
      <c r="F26">
        <v>560</v>
      </c>
      <c r="G26">
        <v>79.760000000000005</v>
      </c>
      <c r="L26">
        <v>65</v>
      </c>
      <c r="M26">
        <v>2770</v>
      </c>
      <c r="N26">
        <v>174</v>
      </c>
      <c r="O26">
        <v>1</v>
      </c>
    </row>
    <row r="27" spans="1:16" x14ac:dyDescent="0.2">
      <c r="A27" t="s">
        <v>358</v>
      </c>
      <c r="B27" t="s">
        <v>363</v>
      </c>
      <c r="C27" t="s">
        <v>659</v>
      </c>
      <c r="D27" t="s">
        <v>410</v>
      </c>
      <c r="E27">
        <v>2996</v>
      </c>
      <c r="F27">
        <v>551</v>
      </c>
      <c r="G27">
        <v>79</v>
      </c>
      <c r="L27">
        <v>65</v>
      </c>
      <c r="M27">
        <v>2756</v>
      </c>
      <c r="N27">
        <v>174</v>
      </c>
      <c r="O27">
        <v>1</v>
      </c>
    </row>
    <row r="28" spans="1:16" x14ac:dyDescent="0.2">
      <c r="A28" t="s">
        <v>358</v>
      </c>
      <c r="B28" t="s">
        <v>364</v>
      </c>
      <c r="C28" t="s">
        <v>659</v>
      </c>
      <c r="D28" t="s">
        <v>410</v>
      </c>
      <c r="E28">
        <v>5</v>
      </c>
      <c r="F28">
        <v>4</v>
      </c>
      <c r="G28">
        <v>382.2</v>
      </c>
      <c r="M28">
        <v>5</v>
      </c>
    </row>
    <row r="29" spans="1:16" x14ac:dyDescent="0.2">
      <c r="A29" t="s">
        <v>358</v>
      </c>
      <c r="B29" t="s">
        <v>365</v>
      </c>
      <c r="C29" t="s">
        <v>659</v>
      </c>
      <c r="D29" t="s">
        <v>410</v>
      </c>
      <c r="E29">
        <v>7</v>
      </c>
      <c r="F29">
        <v>3</v>
      </c>
      <c r="G29">
        <v>135.86000000000001</v>
      </c>
      <c r="M29">
        <v>7</v>
      </c>
    </row>
    <row r="30" spans="1:16" x14ac:dyDescent="0.2">
      <c r="A30" t="s">
        <v>358</v>
      </c>
      <c r="B30" t="s">
        <v>366</v>
      </c>
      <c r="C30" t="s">
        <v>659</v>
      </c>
      <c r="D30" t="s">
        <v>410</v>
      </c>
      <c r="E30">
        <v>2</v>
      </c>
      <c r="F30">
        <v>2</v>
      </c>
      <c r="G30">
        <v>263</v>
      </c>
      <c r="M30">
        <v>2</v>
      </c>
    </row>
    <row r="31" spans="1:16" x14ac:dyDescent="0.2">
      <c r="A31" t="s">
        <v>358</v>
      </c>
      <c r="B31" t="s">
        <v>437</v>
      </c>
      <c r="C31" t="s">
        <v>660</v>
      </c>
      <c r="D31" t="s">
        <v>410</v>
      </c>
      <c r="E31">
        <v>630</v>
      </c>
      <c r="F31">
        <v>168</v>
      </c>
      <c r="G31">
        <v>100.51</v>
      </c>
      <c r="L31">
        <v>31</v>
      </c>
      <c r="M31">
        <v>373</v>
      </c>
      <c r="N31">
        <v>85</v>
      </c>
      <c r="O31">
        <v>112</v>
      </c>
      <c r="P31">
        <v>29</v>
      </c>
    </row>
    <row r="32" spans="1:16" x14ac:dyDescent="0.2">
      <c r="A32" t="s">
        <v>358</v>
      </c>
      <c r="B32" t="s">
        <v>363</v>
      </c>
      <c r="C32" t="s">
        <v>660</v>
      </c>
      <c r="D32" t="s">
        <v>410</v>
      </c>
      <c r="E32">
        <v>583</v>
      </c>
      <c r="F32">
        <v>164</v>
      </c>
      <c r="G32">
        <v>103.7</v>
      </c>
      <c r="L32">
        <v>19</v>
      </c>
      <c r="M32">
        <v>355</v>
      </c>
      <c r="N32">
        <v>85</v>
      </c>
      <c r="O32">
        <v>96</v>
      </c>
      <c r="P32">
        <v>28</v>
      </c>
    </row>
    <row r="33" spans="1:16" x14ac:dyDescent="0.2">
      <c r="A33" t="s">
        <v>358</v>
      </c>
      <c r="B33" t="s">
        <v>364</v>
      </c>
      <c r="C33" t="s">
        <v>660</v>
      </c>
      <c r="D33" t="s">
        <v>410</v>
      </c>
      <c r="E33">
        <v>46</v>
      </c>
      <c r="F33">
        <v>4</v>
      </c>
      <c r="G33">
        <v>62.11</v>
      </c>
      <c r="L33">
        <v>11</v>
      </c>
      <c r="M33">
        <v>18</v>
      </c>
      <c r="O33">
        <v>16</v>
      </c>
      <c r="P33">
        <v>1</v>
      </c>
    </row>
    <row r="34" spans="1:16" x14ac:dyDescent="0.2">
      <c r="A34" t="s">
        <v>358</v>
      </c>
      <c r="B34" t="s">
        <v>365</v>
      </c>
      <c r="C34" t="s">
        <v>660</v>
      </c>
      <c r="D34" t="s">
        <v>410</v>
      </c>
      <c r="E34">
        <v>1</v>
      </c>
      <c r="G34">
        <v>6</v>
      </c>
      <c r="L34">
        <v>1</v>
      </c>
    </row>
    <row r="35" spans="1:16" x14ac:dyDescent="0.2">
      <c r="A35" t="s">
        <v>358</v>
      </c>
      <c r="B35" t="s">
        <v>437</v>
      </c>
      <c r="C35" t="s">
        <v>661</v>
      </c>
      <c r="D35" t="s">
        <v>410</v>
      </c>
      <c r="E35">
        <v>223</v>
      </c>
      <c r="F35">
        <v>12</v>
      </c>
      <c r="G35">
        <v>44.26</v>
      </c>
      <c r="L35">
        <v>58</v>
      </c>
      <c r="M35">
        <v>125</v>
      </c>
      <c r="N35">
        <v>16</v>
      </c>
      <c r="O35">
        <v>20</v>
      </c>
      <c r="P35">
        <v>4</v>
      </c>
    </row>
    <row r="36" spans="1:16" x14ac:dyDescent="0.2">
      <c r="A36" t="s">
        <v>358</v>
      </c>
      <c r="B36" t="s">
        <v>363</v>
      </c>
      <c r="C36" t="s">
        <v>661</v>
      </c>
      <c r="D36" t="s">
        <v>410</v>
      </c>
      <c r="E36">
        <v>222</v>
      </c>
      <c r="F36">
        <v>11</v>
      </c>
      <c r="G36">
        <v>42.45</v>
      </c>
      <c r="L36">
        <v>58</v>
      </c>
      <c r="M36">
        <v>124</v>
      </c>
      <c r="N36">
        <v>16</v>
      </c>
      <c r="O36">
        <v>20</v>
      </c>
      <c r="P36">
        <v>4</v>
      </c>
    </row>
    <row r="37" spans="1:16" x14ac:dyDescent="0.2">
      <c r="A37" t="s">
        <v>358</v>
      </c>
      <c r="B37" t="s">
        <v>364</v>
      </c>
      <c r="C37" t="s">
        <v>661</v>
      </c>
      <c r="D37" t="s">
        <v>410</v>
      </c>
      <c r="E37">
        <v>1</v>
      </c>
      <c r="F37">
        <v>1</v>
      </c>
      <c r="G37">
        <v>446</v>
      </c>
      <c r="M37">
        <v>1</v>
      </c>
    </row>
    <row r="38" spans="1:16" x14ac:dyDescent="0.2">
      <c r="A38" t="s">
        <v>358</v>
      </c>
      <c r="B38" t="s">
        <v>437</v>
      </c>
      <c r="C38" t="s">
        <v>662</v>
      </c>
      <c r="D38" t="s">
        <v>410</v>
      </c>
      <c r="E38">
        <v>1783</v>
      </c>
      <c r="F38">
        <v>355</v>
      </c>
      <c r="G38">
        <v>85.54</v>
      </c>
      <c r="L38">
        <v>29</v>
      </c>
      <c r="M38">
        <v>1665</v>
      </c>
      <c r="N38">
        <v>88</v>
      </c>
      <c r="O38">
        <v>1</v>
      </c>
    </row>
    <row r="39" spans="1:16" x14ac:dyDescent="0.2">
      <c r="A39" t="s">
        <v>358</v>
      </c>
      <c r="B39" t="s">
        <v>363</v>
      </c>
      <c r="C39" t="s">
        <v>662</v>
      </c>
      <c r="D39" t="s">
        <v>410</v>
      </c>
      <c r="E39">
        <v>1775</v>
      </c>
      <c r="F39">
        <v>351</v>
      </c>
      <c r="G39">
        <v>85.32</v>
      </c>
      <c r="L39">
        <v>29</v>
      </c>
      <c r="M39">
        <v>1657</v>
      </c>
      <c r="N39">
        <v>88</v>
      </c>
      <c r="O39">
        <v>1</v>
      </c>
    </row>
    <row r="40" spans="1:16" x14ac:dyDescent="0.2">
      <c r="A40" t="s">
        <v>358</v>
      </c>
      <c r="B40" t="s">
        <v>364</v>
      </c>
      <c r="C40" t="s">
        <v>662</v>
      </c>
      <c r="D40" t="s">
        <v>410</v>
      </c>
      <c r="E40">
        <v>2</v>
      </c>
      <c r="F40">
        <v>1</v>
      </c>
      <c r="G40">
        <v>201</v>
      </c>
      <c r="M40">
        <v>2</v>
      </c>
    </row>
    <row r="41" spans="1:16" x14ac:dyDescent="0.2">
      <c r="A41" t="s">
        <v>358</v>
      </c>
      <c r="B41" t="s">
        <v>365</v>
      </c>
      <c r="C41" t="s">
        <v>662</v>
      </c>
      <c r="D41" t="s">
        <v>410</v>
      </c>
      <c r="E41">
        <v>5</v>
      </c>
      <c r="F41">
        <v>2</v>
      </c>
      <c r="G41">
        <v>85.8</v>
      </c>
      <c r="M41">
        <v>5</v>
      </c>
    </row>
    <row r="42" spans="1:16" x14ac:dyDescent="0.2">
      <c r="A42" t="s">
        <v>358</v>
      </c>
      <c r="B42" t="s">
        <v>366</v>
      </c>
      <c r="C42" t="s">
        <v>662</v>
      </c>
      <c r="D42" t="s">
        <v>410</v>
      </c>
      <c r="E42">
        <v>1</v>
      </c>
      <c r="F42">
        <v>1</v>
      </c>
      <c r="G42">
        <v>247</v>
      </c>
      <c r="M42">
        <v>1</v>
      </c>
    </row>
    <row r="43" spans="1:16" x14ac:dyDescent="0.2">
      <c r="A43" t="s">
        <v>358</v>
      </c>
      <c r="B43" t="s">
        <v>437</v>
      </c>
      <c r="C43" t="s">
        <v>663</v>
      </c>
      <c r="D43" t="s">
        <v>410</v>
      </c>
      <c r="E43">
        <v>228</v>
      </c>
      <c r="F43">
        <v>59</v>
      </c>
      <c r="G43">
        <v>103.36</v>
      </c>
      <c r="L43">
        <v>14</v>
      </c>
      <c r="M43">
        <v>130</v>
      </c>
      <c r="N43">
        <v>42</v>
      </c>
      <c r="O43">
        <v>27</v>
      </c>
      <c r="P43">
        <v>15</v>
      </c>
    </row>
    <row r="44" spans="1:16" x14ac:dyDescent="0.2">
      <c r="A44" t="s">
        <v>358</v>
      </c>
      <c r="B44" t="s">
        <v>363</v>
      </c>
      <c r="C44" t="s">
        <v>663</v>
      </c>
      <c r="D44" t="s">
        <v>410</v>
      </c>
      <c r="E44">
        <v>201</v>
      </c>
      <c r="F44">
        <v>55</v>
      </c>
      <c r="G44">
        <v>105.12</v>
      </c>
      <c r="L44">
        <v>4</v>
      </c>
      <c r="M44">
        <v>119</v>
      </c>
      <c r="N44">
        <v>39</v>
      </c>
      <c r="O44">
        <v>26</v>
      </c>
      <c r="P44">
        <v>13</v>
      </c>
    </row>
    <row r="45" spans="1:16" x14ac:dyDescent="0.2">
      <c r="A45" t="s">
        <v>358</v>
      </c>
      <c r="B45" t="s">
        <v>364</v>
      </c>
      <c r="C45" t="s">
        <v>663</v>
      </c>
      <c r="D45" t="s">
        <v>410</v>
      </c>
      <c r="E45">
        <v>24</v>
      </c>
      <c r="F45">
        <v>1</v>
      </c>
      <c r="G45">
        <v>61.67</v>
      </c>
      <c r="L45">
        <v>10</v>
      </c>
      <c r="M45">
        <v>10</v>
      </c>
      <c r="N45">
        <v>1</v>
      </c>
      <c r="O45">
        <v>1</v>
      </c>
      <c r="P45">
        <v>2</v>
      </c>
    </row>
    <row r="46" spans="1:16" x14ac:dyDescent="0.2">
      <c r="A46" t="s">
        <v>358</v>
      </c>
      <c r="B46" t="s">
        <v>365</v>
      </c>
      <c r="C46" t="s">
        <v>663</v>
      </c>
      <c r="D46" t="s">
        <v>410</v>
      </c>
      <c r="E46">
        <v>1</v>
      </c>
      <c r="F46">
        <v>1</v>
      </c>
      <c r="G46">
        <v>309</v>
      </c>
      <c r="N46">
        <v>1</v>
      </c>
    </row>
    <row r="47" spans="1:16" x14ac:dyDescent="0.2">
      <c r="A47" t="s">
        <v>358</v>
      </c>
      <c r="B47" t="s">
        <v>366</v>
      </c>
      <c r="C47" t="s">
        <v>663</v>
      </c>
      <c r="D47" t="s">
        <v>410</v>
      </c>
      <c r="E47">
        <v>2</v>
      </c>
      <c r="F47">
        <v>2</v>
      </c>
      <c r="G47">
        <v>323.5</v>
      </c>
      <c r="M47">
        <v>1</v>
      </c>
      <c r="N47">
        <v>1</v>
      </c>
    </row>
    <row r="48" spans="1:16" x14ac:dyDescent="0.2">
      <c r="A48" t="s">
        <v>358</v>
      </c>
      <c r="B48" t="s">
        <v>437</v>
      </c>
      <c r="C48" t="s">
        <v>664</v>
      </c>
      <c r="D48" t="s">
        <v>410</v>
      </c>
      <c r="E48">
        <v>51</v>
      </c>
      <c r="F48">
        <v>3</v>
      </c>
      <c r="G48">
        <v>47.45</v>
      </c>
      <c r="L48">
        <v>7</v>
      </c>
      <c r="M48">
        <v>28</v>
      </c>
      <c r="N48">
        <v>9</v>
      </c>
      <c r="O48">
        <v>4</v>
      </c>
      <c r="P48">
        <v>3</v>
      </c>
    </row>
    <row r="49" spans="1:16" x14ac:dyDescent="0.2">
      <c r="A49" t="s">
        <v>358</v>
      </c>
      <c r="B49" t="s">
        <v>363</v>
      </c>
      <c r="C49" t="s">
        <v>664</v>
      </c>
      <c r="D49" t="s">
        <v>410</v>
      </c>
      <c r="E49">
        <v>51</v>
      </c>
      <c r="F49">
        <v>3</v>
      </c>
      <c r="G49">
        <v>47.45</v>
      </c>
      <c r="L49">
        <v>7</v>
      </c>
      <c r="M49">
        <v>28</v>
      </c>
      <c r="N49">
        <v>9</v>
      </c>
      <c r="O49">
        <v>4</v>
      </c>
      <c r="P49">
        <v>3</v>
      </c>
    </row>
    <row r="50" spans="1:16" x14ac:dyDescent="0.2">
      <c r="A50" t="s">
        <v>358</v>
      </c>
      <c r="B50" t="s">
        <v>437</v>
      </c>
      <c r="C50" t="s">
        <v>665</v>
      </c>
      <c r="D50" t="s">
        <v>410</v>
      </c>
      <c r="E50">
        <v>783</v>
      </c>
      <c r="F50">
        <v>181</v>
      </c>
      <c r="G50">
        <v>92.53</v>
      </c>
      <c r="L50">
        <v>7</v>
      </c>
      <c r="M50">
        <v>743</v>
      </c>
      <c r="N50">
        <v>33</v>
      </c>
    </row>
    <row r="51" spans="1:16" x14ac:dyDescent="0.2">
      <c r="A51" t="s">
        <v>358</v>
      </c>
      <c r="B51" t="s">
        <v>363</v>
      </c>
      <c r="C51" t="s">
        <v>665</v>
      </c>
      <c r="D51" t="s">
        <v>410</v>
      </c>
      <c r="E51">
        <v>781</v>
      </c>
      <c r="F51">
        <v>179</v>
      </c>
      <c r="G51">
        <v>92.09</v>
      </c>
      <c r="L51">
        <v>7</v>
      </c>
      <c r="M51">
        <v>741</v>
      </c>
      <c r="N51">
        <v>33</v>
      </c>
    </row>
    <row r="52" spans="1:16" x14ac:dyDescent="0.2">
      <c r="A52" t="s">
        <v>358</v>
      </c>
      <c r="B52" t="s">
        <v>365</v>
      </c>
      <c r="C52" t="s">
        <v>665</v>
      </c>
      <c r="D52" t="s">
        <v>410</v>
      </c>
      <c r="E52">
        <v>1</v>
      </c>
      <c r="F52">
        <v>1</v>
      </c>
      <c r="G52">
        <v>217</v>
      </c>
      <c r="M52">
        <v>1</v>
      </c>
    </row>
    <row r="53" spans="1:16" x14ac:dyDescent="0.2">
      <c r="A53" t="s">
        <v>358</v>
      </c>
      <c r="B53" t="s">
        <v>366</v>
      </c>
      <c r="C53" t="s">
        <v>665</v>
      </c>
      <c r="D53" t="s">
        <v>410</v>
      </c>
      <c r="E53">
        <v>1</v>
      </c>
      <c r="F53">
        <v>1</v>
      </c>
      <c r="G53">
        <v>308</v>
      </c>
      <c r="M53">
        <v>1</v>
      </c>
    </row>
    <row r="54" spans="1:16" x14ac:dyDescent="0.2">
      <c r="A54" t="s">
        <v>358</v>
      </c>
      <c r="B54" t="s">
        <v>363</v>
      </c>
      <c r="C54" t="s">
        <v>686</v>
      </c>
      <c r="D54" t="s">
        <v>410</v>
      </c>
      <c r="E54">
        <v>7018</v>
      </c>
      <c r="F54">
        <v>1657</v>
      </c>
      <c r="G54">
        <v>95.82</v>
      </c>
      <c r="L54">
        <v>507</v>
      </c>
      <c r="M54">
        <v>5470</v>
      </c>
      <c r="N54">
        <v>657</v>
      </c>
      <c r="O54">
        <v>302</v>
      </c>
      <c r="P54">
        <v>82</v>
      </c>
    </row>
    <row r="55" spans="1:16" x14ac:dyDescent="0.2">
      <c r="A55" t="s">
        <v>358</v>
      </c>
      <c r="B55" t="s">
        <v>364</v>
      </c>
      <c r="C55" t="s">
        <v>686</v>
      </c>
      <c r="D55" t="s">
        <v>410</v>
      </c>
      <c r="E55">
        <v>517</v>
      </c>
      <c r="F55">
        <v>54</v>
      </c>
      <c r="G55">
        <v>58.48</v>
      </c>
      <c r="L55">
        <v>125</v>
      </c>
      <c r="M55">
        <v>309</v>
      </c>
      <c r="N55">
        <v>9</v>
      </c>
      <c r="O55">
        <v>49</v>
      </c>
      <c r="P55">
        <v>25</v>
      </c>
    </row>
    <row r="56" spans="1:16" x14ac:dyDescent="0.2">
      <c r="A56" t="s">
        <v>358</v>
      </c>
      <c r="B56" t="s">
        <v>365</v>
      </c>
      <c r="C56" t="s">
        <v>686</v>
      </c>
      <c r="D56" t="s">
        <v>410</v>
      </c>
      <c r="E56">
        <v>29</v>
      </c>
      <c r="F56">
        <v>8</v>
      </c>
      <c r="G56">
        <v>99.59</v>
      </c>
      <c r="L56">
        <v>3</v>
      </c>
      <c r="M56">
        <v>15</v>
      </c>
      <c r="N56">
        <v>6</v>
      </c>
      <c r="O56">
        <v>5</v>
      </c>
    </row>
    <row r="57" spans="1:16" x14ac:dyDescent="0.2">
      <c r="A57" t="s">
        <v>358</v>
      </c>
      <c r="B57" t="s">
        <v>366</v>
      </c>
      <c r="C57" t="s">
        <v>686</v>
      </c>
      <c r="D57" t="s">
        <v>410</v>
      </c>
      <c r="E57">
        <v>9</v>
      </c>
      <c r="F57">
        <v>8</v>
      </c>
      <c r="G57">
        <v>208.78</v>
      </c>
      <c r="L57">
        <v>1</v>
      </c>
      <c r="M57">
        <v>6</v>
      </c>
      <c r="N57">
        <v>2</v>
      </c>
    </row>
    <row r="58" spans="1:16" x14ac:dyDescent="0.2">
      <c r="A58" t="s">
        <v>358</v>
      </c>
      <c r="B58" t="s">
        <v>437</v>
      </c>
      <c r="C58" t="s">
        <v>686</v>
      </c>
      <c r="D58" t="s">
        <v>410</v>
      </c>
      <c r="E58">
        <v>7573</v>
      </c>
      <c r="F58">
        <v>1727</v>
      </c>
      <c r="G58">
        <v>93.42</v>
      </c>
      <c r="L58">
        <v>636</v>
      </c>
      <c r="M58">
        <v>5800</v>
      </c>
      <c r="N58">
        <v>674</v>
      </c>
      <c r="O58">
        <v>356</v>
      </c>
      <c r="P58">
        <v>107</v>
      </c>
    </row>
    <row r="59" spans="1:16" x14ac:dyDescent="0.2">
      <c r="A59" t="s">
        <v>358</v>
      </c>
      <c r="B59" t="s">
        <v>363</v>
      </c>
      <c r="C59" t="s">
        <v>689</v>
      </c>
      <c r="D59" t="s">
        <v>410</v>
      </c>
      <c r="E59">
        <v>31350</v>
      </c>
      <c r="F59">
        <v>7153</v>
      </c>
      <c r="G59">
        <v>90.84</v>
      </c>
      <c r="L59">
        <v>2084</v>
      </c>
      <c r="M59">
        <v>25063</v>
      </c>
      <c r="N59">
        <v>2641</v>
      </c>
      <c r="O59">
        <v>1170</v>
      </c>
      <c r="P59">
        <v>391</v>
      </c>
    </row>
    <row r="60" spans="1:16" x14ac:dyDescent="0.2">
      <c r="A60" t="s">
        <v>358</v>
      </c>
      <c r="B60" t="s">
        <v>364</v>
      </c>
      <c r="C60" t="s">
        <v>689</v>
      </c>
      <c r="D60" t="s">
        <v>410</v>
      </c>
      <c r="E60">
        <v>1926</v>
      </c>
      <c r="F60">
        <v>168</v>
      </c>
      <c r="G60">
        <v>61.59</v>
      </c>
      <c r="L60">
        <v>700</v>
      </c>
      <c r="M60">
        <v>896</v>
      </c>
      <c r="N60">
        <v>23</v>
      </c>
      <c r="O60">
        <v>247</v>
      </c>
      <c r="P60">
        <v>60</v>
      </c>
    </row>
    <row r="61" spans="1:16" x14ac:dyDescent="0.2">
      <c r="A61" t="s">
        <v>358</v>
      </c>
      <c r="B61" t="s">
        <v>365</v>
      </c>
      <c r="C61" t="s">
        <v>689</v>
      </c>
      <c r="D61" t="s">
        <v>410</v>
      </c>
      <c r="E61">
        <v>148</v>
      </c>
      <c r="F61">
        <v>40</v>
      </c>
      <c r="G61">
        <v>89.68</v>
      </c>
      <c r="L61">
        <v>4</v>
      </c>
      <c r="M61">
        <v>115</v>
      </c>
      <c r="N61">
        <v>18</v>
      </c>
      <c r="O61">
        <v>10</v>
      </c>
      <c r="P61">
        <v>1</v>
      </c>
    </row>
    <row r="62" spans="1:16" x14ac:dyDescent="0.2">
      <c r="A62" t="s">
        <v>358</v>
      </c>
      <c r="B62" t="s">
        <v>366</v>
      </c>
      <c r="C62" t="s">
        <v>689</v>
      </c>
      <c r="D62" t="s">
        <v>410</v>
      </c>
      <c r="E62">
        <v>59</v>
      </c>
      <c r="F62">
        <v>54</v>
      </c>
      <c r="G62">
        <v>259.58</v>
      </c>
      <c r="M62">
        <v>51</v>
      </c>
      <c r="N62">
        <v>4</v>
      </c>
      <c r="O62">
        <v>3</v>
      </c>
      <c r="P62">
        <v>1</v>
      </c>
    </row>
    <row r="63" spans="1:16" x14ac:dyDescent="0.2">
      <c r="A63" t="s">
        <v>358</v>
      </c>
      <c r="B63" t="s">
        <v>437</v>
      </c>
      <c r="C63" t="s">
        <v>689</v>
      </c>
      <c r="D63" t="s">
        <v>410</v>
      </c>
      <c r="E63">
        <v>33483</v>
      </c>
      <c r="F63">
        <v>7415</v>
      </c>
      <c r="G63">
        <v>89.45</v>
      </c>
      <c r="L63">
        <v>2788</v>
      </c>
      <c r="M63">
        <v>26125</v>
      </c>
      <c r="N63">
        <v>2686</v>
      </c>
      <c r="O63">
        <v>1430</v>
      </c>
      <c r="P63">
        <v>453</v>
      </c>
    </row>
    <row r="64" spans="1:16" x14ac:dyDescent="0.2">
      <c r="A64" t="s">
        <v>358</v>
      </c>
      <c r="B64" t="s">
        <v>363</v>
      </c>
      <c r="C64" t="s">
        <v>690</v>
      </c>
      <c r="D64" t="s">
        <v>410</v>
      </c>
      <c r="E64">
        <v>6727</v>
      </c>
      <c r="F64">
        <v>1368</v>
      </c>
      <c r="G64">
        <v>87.25</v>
      </c>
      <c r="L64">
        <v>391</v>
      </c>
      <c r="M64">
        <v>5591</v>
      </c>
      <c r="N64">
        <v>426</v>
      </c>
      <c r="O64">
        <v>244</v>
      </c>
      <c r="P64">
        <v>75</v>
      </c>
    </row>
    <row r="65" spans="1:16" x14ac:dyDescent="0.2">
      <c r="A65" t="s">
        <v>358</v>
      </c>
      <c r="B65" t="s">
        <v>364</v>
      </c>
      <c r="C65" t="s">
        <v>690</v>
      </c>
      <c r="D65" t="s">
        <v>410</v>
      </c>
      <c r="E65">
        <v>285</v>
      </c>
      <c r="F65">
        <v>39</v>
      </c>
      <c r="G65">
        <v>69.3</v>
      </c>
      <c r="L65">
        <v>101</v>
      </c>
      <c r="M65">
        <v>150</v>
      </c>
      <c r="N65">
        <v>4</v>
      </c>
      <c r="O65">
        <v>24</v>
      </c>
      <c r="P65">
        <v>6</v>
      </c>
    </row>
    <row r="66" spans="1:16" x14ac:dyDescent="0.2">
      <c r="A66" t="s">
        <v>358</v>
      </c>
      <c r="B66" t="s">
        <v>365</v>
      </c>
      <c r="C66" t="s">
        <v>690</v>
      </c>
      <c r="D66" t="s">
        <v>410</v>
      </c>
      <c r="E66">
        <v>49</v>
      </c>
      <c r="F66">
        <v>12</v>
      </c>
      <c r="G66">
        <v>114.96</v>
      </c>
      <c r="L66">
        <v>2</v>
      </c>
      <c r="M66">
        <v>38</v>
      </c>
      <c r="N66">
        <v>6</v>
      </c>
      <c r="O66">
        <v>2</v>
      </c>
      <c r="P66">
        <v>1</v>
      </c>
    </row>
    <row r="67" spans="1:16" x14ac:dyDescent="0.2">
      <c r="A67" t="s">
        <v>358</v>
      </c>
      <c r="B67" t="s">
        <v>366</v>
      </c>
      <c r="C67" t="s">
        <v>690</v>
      </c>
      <c r="D67" t="s">
        <v>410</v>
      </c>
      <c r="E67">
        <v>13</v>
      </c>
      <c r="F67">
        <v>12</v>
      </c>
      <c r="G67">
        <v>273.23</v>
      </c>
      <c r="M67">
        <v>13</v>
      </c>
    </row>
    <row r="68" spans="1:16" x14ac:dyDescent="0.2">
      <c r="A68" t="s">
        <v>358</v>
      </c>
      <c r="B68" t="s">
        <v>437</v>
      </c>
      <c r="C68" t="s">
        <v>690</v>
      </c>
      <c r="D68" t="s">
        <v>410</v>
      </c>
      <c r="E68">
        <v>7074</v>
      </c>
      <c r="F68">
        <v>1431</v>
      </c>
      <c r="G68">
        <v>87.06</v>
      </c>
      <c r="L68">
        <v>494</v>
      </c>
      <c r="M68">
        <v>5792</v>
      </c>
      <c r="N68">
        <v>436</v>
      </c>
      <c r="O68">
        <v>270</v>
      </c>
      <c r="P68">
        <v>82</v>
      </c>
    </row>
    <row r="69" spans="1:16" x14ac:dyDescent="0.2">
      <c r="A69" t="s">
        <v>358</v>
      </c>
      <c r="B69" t="s">
        <v>363</v>
      </c>
      <c r="C69" t="s">
        <v>668</v>
      </c>
      <c r="D69" t="s">
        <v>410</v>
      </c>
      <c r="E69">
        <v>1008</v>
      </c>
      <c r="F69">
        <v>222</v>
      </c>
      <c r="G69">
        <v>90.95</v>
      </c>
      <c r="L69">
        <v>96</v>
      </c>
      <c r="M69">
        <v>779</v>
      </c>
      <c r="N69">
        <v>73</v>
      </c>
      <c r="O69">
        <v>46</v>
      </c>
      <c r="P69">
        <v>14</v>
      </c>
    </row>
    <row r="70" spans="1:16" x14ac:dyDescent="0.2">
      <c r="A70" t="s">
        <v>358</v>
      </c>
      <c r="B70" t="s">
        <v>364</v>
      </c>
      <c r="C70" t="s">
        <v>668</v>
      </c>
      <c r="D70" t="s">
        <v>410</v>
      </c>
      <c r="E70">
        <v>20</v>
      </c>
      <c r="F70">
        <v>3</v>
      </c>
      <c r="G70">
        <v>79.5</v>
      </c>
      <c r="L70">
        <v>6</v>
      </c>
      <c r="M70">
        <v>6</v>
      </c>
      <c r="N70">
        <v>1</v>
      </c>
      <c r="O70">
        <v>6</v>
      </c>
      <c r="P70">
        <v>1</v>
      </c>
    </row>
    <row r="71" spans="1:16" x14ac:dyDescent="0.2">
      <c r="A71" t="s">
        <v>358</v>
      </c>
      <c r="B71" t="s">
        <v>365</v>
      </c>
      <c r="C71" t="s">
        <v>668</v>
      </c>
      <c r="D71" t="s">
        <v>410</v>
      </c>
      <c r="E71">
        <v>2</v>
      </c>
      <c r="F71">
        <v>1</v>
      </c>
      <c r="G71">
        <v>81</v>
      </c>
      <c r="L71">
        <v>1</v>
      </c>
      <c r="M71">
        <v>1</v>
      </c>
    </row>
    <row r="72" spans="1:16" x14ac:dyDescent="0.2">
      <c r="A72" t="s">
        <v>358</v>
      </c>
      <c r="B72" t="s">
        <v>437</v>
      </c>
      <c r="C72" t="s">
        <v>668</v>
      </c>
      <c r="D72" t="s">
        <v>410</v>
      </c>
      <c r="E72">
        <v>1030</v>
      </c>
      <c r="F72">
        <v>226</v>
      </c>
      <c r="G72">
        <v>90.71</v>
      </c>
      <c r="L72">
        <v>103</v>
      </c>
      <c r="M72">
        <v>786</v>
      </c>
      <c r="N72">
        <v>74</v>
      </c>
      <c r="O72">
        <v>52</v>
      </c>
      <c r="P72">
        <v>15</v>
      </c>
    </row>
    <row r="73" spans="1:16" x14ac:dyDescent="0.2">
      <c r="A73" t="s">
        <v>358</v>
      </c>
      <c r="B73" t="s">
        <v>363</v>
      </c>
      <c r="C73" t="s">
        <v>691</v>
      </c>
      <c r="D73" t="s">
        <v>410</v>
      </c>
      <c r="E73">
        <v>23482</v>
      </c>
      <c r="F73">
        <v>4411</v>
      </c>
      <c r="G73">
        <v>84.16</v>
      </c>
      <c r="L73">
        <v>1618</v>
      </c>
      <c r="M73">
        <v>18446</v>
      </c>
      <c r="N73">
        <v>1998</v>
      </c>
      <c r="O73">
        <v>1112</v>
      </c>
      <c r="P73">
        <v>308</v>
      </c>
    </row>
    <row r="74" spans="1:16" x14ac:dyDescent="0.2">
      <c r="A74" t="s">
        <v>358</v>
      </c>
      <c r="B74" t="s">
        <v>364</v>
      </c>
      <c r="C74" t="s">
        <v>691</v>
      </c>
      <c r="D74" t="s">
        <v>410</v>
      </c>
      <c r="E74">
        <v>863</v>
      </c>
      <c r="F74">
        <v>60</v>
      </c>
      <c r="G74">
        <v>53.96</v>
      </c>
      <c r="L74">
        <v>193</v>
      </c>
      <c r="M74">
        <v>311</v>
      </c>
      <c r="N74">
        <v>14</v>
      </c>
      <c r="O74">
        <v>306</v>
      </c>
      <c r="P74">
        <v>39</v>
      </c>
    </row>
    <row r="75" spans="1:16" x14ac:dyDescent="0.2">
      <c r="A75" t="s">
        <v>358</v>
      </c>
      <c r="B75" t="s">
        <v>365</v>
      </c>
      <c r="C75" t="s">
        <v>691</v>
      </c>
      <c r="D75" t="s">
        <v>410</v>
      </c>
      <c r="E75">
        <v>149</v>
      </c>
      <c r="F75">
        <v>45</v>
      </c>
      <c r="G75">
        <v>105.02</v>
      </c>
      <c r="L75">
        <v>3</v>
      </c>
      <c r="M75">
        <v>121</v>
      </c>
      <c r="N75">
        <v>9</v>
      </c>
      <c r="O75">
        <v>11</v>
      </c>
      <c r="P75">
        <v>5</v>
      </c>
    </row>
    <row r="76" spans="1:16" x14ac:dyDescent="0.2">
      <c r="A76" t="s">
        <v>358</v>
      </c>
      <c r="B76" t="s">
        <v>366</v>
      </c>
      <c r="C76" t="s">
        <v>691</v>
      </c>
      <c r="D76" t="s">
        <v>410</v>
      </c>
      <c r="E76">
        <v>26</v>
      </c>
      <c r="F76">
        <v>25</v>
      </c>
      <c r="G76">
        <v>246.23</v>
      </c>
      <c r="M76">
        <v>23</v>
      </c>
      <c r="N76">
        <v>3</v>
      </c>
    </row>
    <row r="77" spans="1:16" x14ac:dyDescent="0.2">
      <c r="A77" t="s">
        <v>358</v>
      </c>
      <c r="B77" t="s">
        <v>437</v>
      </c>
      <c r="C77" t="s">
        <v>691</v>
      </c>
      <c r="D77" t="s">
        <v>410</v>
      </c>
      <c r="E77">
        <v>24520</v>
      </c>
      <c r="F77">
        <v>4541</v>
      </c>
      <c r="G77">
        <v>83.4</v>
      </c>
      <c r="L77">
        <v>1814</v>
      </c>
      <c r="M77">
        <v>18901</v>
      </c>
      <c r="N77">
        <v>2024</v>
      </c>
      <c r="O77">
        <v>1429</v>
      </c>
      <c r="P77">
        <v>352</v>
      </c>
    </row>
    <row r="78" spans="1:16" x14ac:dyDescent="0.2">
      <c r="A78" t="s">
        <v>358</v>
      </c>
      <c r="B78" t="s">
        <v>363</v>
      </c>
      <c r="C78" t="s">
        <v>698</v>
      </c>
      <c r="D78" t="s">
        <v>410</v>
      </c>
      <c r="E78">
        <v>2459</v>
      </c>
      <c r="F78">
        <v>471</v>
      </c>
      <c r="G78">
        <v>79.55</v>
      </c>
      <c r="L78">
        <v>177</v>
      </c>
      <c r="M78">
        <v>1975</v>
      </c>
      <c r="N78">
        <v>190</v>
      </c>
      <c r="O78">
        <v>87</v>
      </c>
      <c r="P78">
        <v>30</v>
      </c>
    </row>
    <row r="79" spans="1:16" x14ac:dyDescent="0.2">
      <c r="A79" t="s">
        <v>358</v>
      </c>
      <c r="B79" t="s">
        <v>364</v>
      </c>
      <c r="C79" t="s">
        <v>698</v>
      </c>
      <c r="D79" t="s">
        <v>410</v>
      </c>
      <c r="E79">
        <v>259</v>
      </c>
      <c r="F79">
        <v>15</v>
      </c>
      <c r="G79">
        <v>50.68</v>
      </c>
      <c r="L79">
        <v>99</v>
      </c>
      <c r="M79">
        <v>123</v>
      </c>
      <c r="N79">
        <v>1</v>
      </c>
      <c r="O79">
        <v>29</v>
      </c>
      <c r="P79">
        <v>7</v>
      </c>
    </row>
    <row r="80" spans="1:16" x14ac:dyDescent="0.2">
      <c r="A80" t="s">
        <v>358</v>
      </c>
      <c r="B80" t="s">
        <v>365</v>
      </c>
      <c r="C80" t="s">
        <v>698</v>
      </c>
      <c r="D80" t="s">
        <v>410</v>
      </c>
      <c r="E80">
        <v>13</v>
      </c>
      <c r="F80">
        <v>6</v>
      </c>
      <c r="G80">
        <v>152.91999999999999</v>
      </c>
      <c r="L80">
        <v>2</v>
      </c>
      <c r="M80">
        <v>9</v>
      </c>
      <c r="N80">
        <v>1</v>
      </c>
      <c r="O80">
        <v>1</v>
      </c>
    </row>
    <row r="81" spans="1:16" x14ac:dyDescent="0.2">
      <c r="A81" t="s">
        <v>358</v>
      </c>
      <c r="B81" t="s">
        <v>366</v>
      </c>
      <c r="C81" t="s">
        <v>698</v>
      </c>
      <c r="D81" t="s">
        <v>410</v>
      </c>
      <c r="E81">
        <v>4</v>
      </c>
      <c r="F81">
        <v>3</v>
      </c>
      <c r="G81">
        <v>235</v>
      </c>
      <c r="M81">
        <v>4</v>
      </c>
    </row>
    <row r="82" spans="1:16" x14ac:dyDescent="0.2">
      <c r="A82" t="s">
        <v>358</v>
      </c>
      <c r="B82" t="s">
        <v>437</v>
      </c>
      <c r="C82" t="s">
        <v>698</v>
      </c>
      <c r="D82" t="s">
        <v>410</v>
      </c>
      <c r="E82">
        <v>2735</v>
      </c>
      <c r="F82">
        <v>495</v>
      </c>
      <c r="G82">
        <v>77.39</v>
      </c>
      <c r="L82">
        <v>278</v>
      </c>
      <c r="M82">
        <v>2111</v>
      </c>
      <c r="N82">
        <v>192</v>
      </c>
      <c r="O82">
        <v>117</v>
      </c>
      <c r="P82">
        <v>37</v>
      </c>
    </row>
    <row r="83" spans="1:16" x14ac:dyDescent="0.2">
      <c r="A83" t="s">
        <v>358</v>
      </c>
      <c r="B83" t="s">
        <v>363</v>
      </c>
      <c r="C83" t="s">
        <v>700</v>
      </c>
      <c r="D83" t="s">
        <v>410</v>
      </c>
      <c r="E83">
        <v>5969</v>
      </c>
      <c r="F83">
        <v>1230</v>
      </c>
      <c r="G83">
        <v>85.48</v>
      </c>
      <c r="L83">
        <v>298</v>
      </c>
      <c r="M83">
        <v>4900</v>
      </c>
      <c r="N83">
        <v>495</v>
      </c>
      <c r="O83">
        <v>211</v>
      </c>
      <c r="P83">
        <v>65</v>
      </c>
    </row>
    <row r="84" spans="1:16" x14ac:dyDescent="0.2">
      <c r="A84" t="s">
        <v>358</v>
      </c>
      <c r="B84" t="s">
        <v>364</v>
      </c>
      <c r="C84" t="s">
        <v>700</v>
      </c>
      <c r="D84" t="s">
        <v>410</v>
      </c>
      <c r="E84">
        <v>346</v>
      </c>
      <c r="F84">
        <v>33</v>
      </c>
      <c r="G84">
        <v>58.16</v>
      </c>
      <c r="L84">
        <v>97</v>
      </c>
      <c r="M84">
        <v>198</v>
      </c>
      <c r="N84">
        <v>3</v>
      </c>
      <c r="O84">
        <v>22</v>
      </c>
      <c r="P84">
        <v>26</v>
      </c>
    </row>
    <row r="85" spans="1:16" x14ac:dyDescent="0.2">
      <c r="A85" t="s">
        <v>358</v>
      </c>
      <c r="B85" t="s">
        <v>365</v>
      </c>
      <c r="C85" t="s">
        <v>700</v>
      </c>
      <c r="D85" t="s">
        <v>410</v>
      </c>
      <c r="E85">
        <v>30</v>
      </c>
      <c r="F85">
        <v>9</v>
      </c>
      <c r="G85">
        <v>108</v>
      </c>
      <c r="M85">
        <v>27</v>
      </c>
      <c r="O85">
        <v>2</v>
      </c>
      <c r="P85">
        <v>1</v>
      </c>
    </row>
    <row r="86" spans="1:16" x14ac:dyDescent="0.2">
      <c r="A86" t="s">
        <v>358</v>
      </c>
      <c r="B86" t="s">
        <v>366</v>
      </c>
      <c r="C86" t="s">
        <v>700</v>
      </c>
      <c r="D86" t="s">
        <v>410</v>
      </c>
      <c r="E86">
        <v>2</v>
      </c>
      <c r="F86">
        <v>2</v>
      </c>
      <c r="G86">
        <v>215.5</v>
      </c>
      <c r="M86">
        <v>2</v>
      </c>
    </row>
    <row r="87" spans="1:16" x14ac:dyDescent="0.2">
      <c r="A87" t="s">
        <v>358</v>
      </c>
      <c r="B87" t="s">
        <v>437</v>
      </c>
      <c r="C87" t="s">
        <v>700</v>
      </c>
      <c r="D87" t="s">
        <v>410</v>
      </c>
      <c r="E87">
        <v>6347</v>
      </c>
      <c r="F87">
        <v>1274</v>
      </c>
      <c r="G87">
        <v>84.14</v>
      </c>
      <c r="L87">
        <v>395</v>
      </c>
      <c r="M87">
        <v>5127</v>
      </c>
      <c r="N87">
        <v>498</v>
      </c>
      <c r="O87">
        <v>235</v>
      </c>
      <c r="P87">
        <v>92</v>
      </c>
    </row>
    <row r="88" spans="1:16" x14ac:dyDescent="0.2">
      <c r="A88" t="s">
        <v>358</v>
      </c>
      <c r="B88" t="s">
        <v>363</v>
      </c>
      <c r="C88" t="s">
        <v>701</v>
      </c>
      <c r="D88" t="s">
        <v>410</v>
      </c>
      <c r="E88">
        <v>4133</v>
      </c>
      <c r="F88">
        <v>806</v>
      </c>
      <c r="G88">
        <v>83.01</v>
      </c>
      <c r="L88">
        <v>318</v>
      </c>
      <c r="M88">
        <v>3243</v>
      </c>
      <c r="N88">
        <v>333</v>
      </c>
      <c r="O88">
        <v>173</v>
      </c>
      <c r="P88">
        <v>66</v>
      </c>
    </row>
    <row r="89" spans="1:16" x14ac:dyDescent="0.2">
      <c r="A89" t="s">
        <v>358</v>
      </c>
      <c r="B89" t="s">
        <v>364</v>
      </c>
      <c r="C89" t="s">
        <v>701</v>
      </c>
      <c r="D89" t="s">
        <v>410</v>
      </c>
      <c r="E89">
        <v>130</v>
      </c>
      <c r="F89">
        <v>16</v>
      </c>
      <c r="G89">
        <v>65.760000000000005</v>
      </c>
      <c r="L89">
        <v>45</v>
      </c>
      <c r="M89">
        <v>46</v>
      </c>
      <c r="N89">
        <v>3</v>
      </c>
      <c r="O89">
        <v>35</v>
      </c>
      <c r="P89">
        <v>1</v>
      </c>
    </row>
    <row r="90" spans="1:16" x14ac:dyDescent="0.2">
      <c r="A90" t="s">
        <v>358</v>
      </c>
      <c r="B90" t="s">
        <v>365</v>
      </c>
      <c r="C90" t="s">
        <v>701</v>
      </c>
      <c r="D90" t="s">
        <v>410</v>
      </c>
      <c r="E90">
        <v>11</v>
      </c>
      <c r="F90">
        <v>2</v>
      </c>
      <c r="G90">
        <v>105.91</v>
      </c>
      <c r="M90">
        <v>8</v>
      </c>
      <c r="N90">
        <v>1</v>
      </c>
      <c r="O90">
        <v>2</v>
      </c>
    </row>
    <row r="91" spans="1:16" x14ac:dyDescent="0.2">
      <c r="A91" t="s">
        <v>358</v>
      </c>
      <c r="B91" t="s">
        <v>437</v>
      </c>
      <c r="C91" t="s">
        <v>701</v>
      </c>
      <c r="D91" t="s">
        <v>410</v>
      </c>
      <c r="E91">
        <v>4274</v>
      </c>
      <c r="F91">
        <v>824</v>
      </c>
      <c r="G91">
        <v>82.54</v>
      </c>
      <c r="L91">
        <v>363</v>
      </c>
      <c r="M91">
        <v>3297</v>
      </c>
      <c r="N91">
        <v>337</v>
      </c>
      <c r="O91">
        <v>210</v>
      </c>
      <c r="P91">
        <v>67</v>
      </c>
    </row>
    <row r="92" spans="1:16" x14ac:dyDescent="0.2">
      <c r="A92" t="s">
        <v>358</v>
      </c>
      <c r="B92" t="s">
        <v>363</v>
      </c>
      <c r="C92" t="s">
        <v>713</v>
      </c>
      <c r="D92" t="s">
        <v>410</v>
      </c>
      <c r="E92">
        <v>4401</v>
      </c>
      <c r="F92">
        <v>1107</v>
      </c>
      <c r="G92">
        <v>97.04</v>
      </c>
      <c r="L92">
        <v>208</v>
      </c>
      <c r="M92">
        <v>3642</v>
      </c>
      <c r="N92">
        <v>331</v>
      </c>
      <c r="O92">
        <v>166</v>
      </c>
      <c r="P92">
        <v>53</v>
      </c>
    </row>
    <row r="93" spans="1:16" x14ac:dyDescent="0.2">
      <c r="A93" t="s">
        <v>358</v>
      </c>
      <c r="B93" t="s">
        <v>364</v>
      </c>
      <c r="C93" t="s">
        <v>713</v>
      </c>
      <c r="D93" t="s">
        <v>410</v>
      </c>
      <c r="E93">
        <v>171</v>
      </c>
      <c r="F93">
        <v>15</v>
      </c>
      <c r="G93">
        <v>55.26</v>
      </c>
      <c r="L93">
        <v>53</v>
      </c>
      <c r="M93">
        <v>71</v>
      </c>
      <c r="N93">
        <v>3</v>
      </c>
      <c r="O93">
        <v>42</v>
      </c>
      <c r="P93">
        <v>2</v>
      </c>
    </row>
    <row r="94" spans="1:16" x14ac:dyDescent="0.2">
      <c r="A94" t="s">
        <v>358</v>
      </c>
      <c r="B94" t="s">
        <v>365</v>
      </c>
      <c r="C94" t="s">
        <v>713</v>
      </c>
      <c r="D94" t="s">
        <v>410</v>
      </c>
      <c r="E94">
        <v>22</v>
      </c>
      <c r="F94">
        <v>3</v>
      </c>
      <c r="G94">
        <v>65.73</v>
      </c>
      <c r="L94">
        <v>1</v>
      </c>
      <c r="M94">
        <v>18</v>
      </c>
      <c r="N94">
        <v>2</v>
      </c>
      <c r="O94">
        <v>1</v>
      </c>
    </row>
    <row r="95" spans="1:16" x14ac:dyDescent="0.2">
      <c r="A95" t="s">
        <v>358</v>
      </c>
      <c r="B95" t="s">
        <v>366</v>
      </c>
      <c r="C95" t="s">
        <v>713</v>
      </c>
      <c r="D95" t="s">
        <v>410</v>
      </c>
      <c r="E95">
        <v>5</v>
      </c>
      <c r="F95">
        <v>2</v>
      </c>
      <c r="G95">
        <v>166.8</v>
      </c>
      <c r="M95">
        <v>4</v>
      </c>
      <c r="N95">
        <v>1</v>
      </c>
    </row>
    <row r="96" spans="1:16" x14ac:dyDescent="0.2">
      <c r="A96" t="s">
        <v>358</v>
      </c>
      <c r="B96" t="s">
        <v>437</v>
      </c>
      <c r="C96" t="s">
        <v>713</v>
      </c>
      <c r="D96" t="s">
        <v>410</v>
      </c>
      <c r="E96">
        <v>4599</v>
      </c>
      <c r="F96">
        <v>1127</v>
      </c>
      <c r="G96">
        <v>95.42</v>
      </c>
      <c r="L96">
        <v>262</v>
      </c>
      <c r="M96">
        <v>3735</v>
      </c>
      <c r="N96">
        <v>337</v>
      </c>
      <c r="O96">
        <v>209</v>
      </c>
      <c r="P96">
        <v>55</v>
      </c>
    </row>
    <row r="97" spans="1:16" x14ac:dyDescent="0.2">
      <c r="A97" t="s">
        <v>358</v>
      </c>
      <c r="B97" t="s">
        <v>363</v>
      </c>
      <c r="C97" t="s">
        <v>717</v>
      </c>
      <c r="D97" t="s">
        <v>410</v>
      </c>
      <c r="E97">
        <v>9381</v>
      </c>
      <c r="F97">
        <v>1876</v>
      </c>
      <c r="G97">
        <v>84.39</v>
      </c>
      <c r="L97">
        <v>638</v>
      </c>
      <c r="M97">
        <v>7501</v>
      </c>
      <c r="N97">
        <v>753</v>
      </c>
      <c r="O97">
        <v>376</v>
      </c>
      <c r="P97">
        <v>113</v>
      </c>
    </row>
    <row r="98" spans="1:16" x14ac:dyDescent="0.2">
      <c r="A98" t="s">
        <v>358</v>
      </c>
      <c r="B98" t="s">
        <v>364</v>
      </c>
      <c r="C98" t="s">
        <v>717</v>
      </c>
      <c r="D98" t="s">
        <v>410</v>
      </c>
      <c r="E98">
        <v>704</v>
      </c>
      <c r="F98">
        <v>89</v>
      </c>
      <c r="G98">
        <v>70.849999999999994</v>
      </c>
      <c r="L98">
        <v>185</v>
      </c>
      <c r="M98">
        <v>425</v>
      </c>
      <c r="N98">
        <v>8</v>
      </c>
      <c r="O98">
        <v>58</v>
      </c>
      <c r="P98">
        <v>28</v>
      </c>
    </row>
    <row r="99" spans="1:16" x14ac:dyDescent="0.2">
      <c r="A99" t="s">
        <v>358</v>
      </c>
      <c r="B99" t="s">
        <v>365</v>
      </c>
      <c r="C99" t="s">
        <v>717</v>
      </c>
      <c r="D99" t="s">
        <v>410</v>
      </c>
      <c r="E99">
        <v>18</v>
      </c>
      <c r="F99">
        <v>5</v>
      </c>
      <c r="G99">
        <v>130.66999999999999</v>
      </c>
      <c r="M99">
        <v>14</v>
      </c>
      <c r="N99">
        <v>1</v>
      </c>
      <c r="O99">
        <v>1</v>
      </c>
      <c r="P99">
        <v>2</v>
      </c>
    </row>
    <row r="100" spans="1:16" x14ac:dyDescent="0.2">
      <c r="A100" t="s">
        <v>358</v>
      </c>
      <c r="B100" t="s">
        <v>366</v>
      </c>
      <c r="C100" t="s">
        <v>717</v>
      </c>
      <c r="D100" t="s">
        <v>410</v>
      </c>
      <c r="E100">
        <v>9</v>
      </c>
      <c r="F100">
        <v>8</v>
      </c>
      <c r="G100">
        <v>219.11</v>
      </c>
      <c r="M100">
        <v>8</v>
      </c>
      <c r="P100">
        <v>1</v>
      </c>
    </row>
    <row r="101" spans="1:16" x14ac:dyDescent="0.2">
      <c r="A101" t="s">
        <v>358</v>
      </c>
      <c r="B101" t="s">
        <v>437</v>
      </c>
      <c r="C101" t="s">
        <v>717</v>
      </c>
      <c r="D101" t="s">
        <v>410</v>
      </c>
      <c r="E101">
        <v>10112</v>
      </c>
      <c r="F101">
        <v>1978</v>
      </c>
      <c r="G101">
        <v>83.65</v>
      </c>
      <c r="L101">
        <v>823</v>
      </c>
      <c r="M101">
        <v>7948</v>
      </c>
      <c r="N101">
        <v>762</v>
      </c>
      <c r="O101">
        <v>435</v>
      </c>
      <c r="P101">
        <v>144</v>
      </c>
    </row>
    <row r="102" spans="1:16" x14ac:dyDescent="0.2">
      <c r="A102" t="s">
        <v>358</v>
      </c>
      <c r="B102" t="s">
        <v>363</v>
      </c>
      <c r="C102" t="s">
        <v>719</v>
      </c>
      <c r="D102" t="s">
        <v>410</v>
      </c>
      <c r="E102">
        <v>4800</v>
      </c>
      <c r="F102">
        <v>944</v>
      </c>
      <c r="G102">
        <v>81.63</v>
      </c>
      <c r="L102">
        <v>363</v>
      </c>
      <c r="M102">
        <v>3791</v>
      </c>
      <c r="N102">
        <v>401</v>
      </c>
      <c r="O102">
        <v>192</v>
      </c>
      <c r="P102">
        <v>53</v>
      </c>
    </row>
    <row r="103" spans="1:16" x14ac:dyDescent="0.2">
      <c r="A103" t="s">
        <v>358</v>
      </c>
      <c r="B103" t="s">
        <v>364</v>
      </c>
      <c r="C103" t="s">
        <v>719</v>
      </c>
      <c r="D103" t="s">
        <v>410</v>
      </c>
      <c r="E103">
        <v>295</v>
      </c>
      <c r="F103">
        <v>35</v>
      </c>
      <c r="G103">
        <v>73.459999999999994</v>
      </c>
      <c r="L103">
        <v>115</v>
      </c>
      <c r="M103">
        <v>140</v>
      </c>
      <c r="N103">
        <v>4</v>
      </c>
      <c r="O103">
        <v>30</v>
      </c>
      <c r="P103">
        <v>6</v>
      </c>
    </row>
    <row r="104" spans="1:16" x14ac:dyDescent="0.2">
      <c r="A104" t="s">
        <v>358</v>
      </c>
      <c r="B104" t="s">
        <v>365</v>
      </c>
      <c r="C104" t="s">
        <v>719</v>
      </c>
      <c r="D104" t="s">
        <v>410</v>
      </c>
      <c r="E104">
        <v>12</v>
      </c>
      <c r="F104">
        <v>4</v>
      </c>
      <c r="G104">
        <v>109.58</v>
      </c>
      <c r="L104">
        <v>1</v>
      </c>
      <c r="M104">
        <v>9</v>
      </c>
      <c r="N104">
        <v>1</v>
      </c>
      <c r="O104">
        <v>1</v>
      </c>
    </row>
    <row r="105" spans="1:16" x14ac:dyDescent="0.2">
      <c r="A105" t="s">
        <v>358</v>
      </c>
      <c r="B105" t="s">
        <v>366</v>
      </c>
      <c r="C105" t="s">
        <v>719</v>
      </c>
      <c r="D105" t="s">
        <v>410</v>
      </c>
      <c r="E105">
        <v>6</v>
      </c>
      <c r="F105">
        <v>5</v>
      </c>
      <c r="G105">
        <v>209.33</v>
      </c>
      <c r="M105">
        <v>4</v>
      </c>
      <c r="N105">
        <v>1</v>
      </c>
      <c r="O105">
        <v>1</v>
      </c>
    </row>
    <row r="106" spans="1:16" x14ac:dyDescent="0.2">
      <c r="A106" t="s">
        <v>358</v>
      </c>
      <c r="B106" t="s">
        <v>437</v>
      </c>
      <c r="C106" t="s">
        <v>719</v>
      </c>
      <c r="D106" t="s">
        <v>410</v>
      </c>
      <c r="E106">
        <v>5113</v>
      </c>
      <c r="F106">
        <v>988</v>
      </c>
      <c r="G106">
        <v>81.37</v>
      </c>
      <c r="L106">
        <v>479</v>
      </c>
      <c r="M106">
        <v>3944</v>
      </c>
      <c r="N106">
        <v>407</v>
      </c>
      <c r="O106">
        <v>224</v>
      </c>
      <c r="P106">
        <v>59</v>
      </c>
    </row>
    <row r="107" spans="1:16" x14ac:dyDescent="0.2">
      <c r="A107" t="s">
        <v>358</v>
      </c>
      <c r="B107" t="s">
        <v>363</v>
      </c>
      <c r="C107" t="s">
        <v>721</v>
      </c>
      <c r="D107" t="s">
        <v>410</v>
      </c>
      <c r="E107">
        <v>8694</v>
      </c>
      <c r="F107">
        <v>1974</v>
      </c>
      <c r="G107">
        <v>93</v>
      </c>
      <c r="L107">
        <v>476</v>
      </c>
      <c r="M107">
        <v>7040</v>
      </c>
      <c r="N107">
        <v>715</v>
      </c>
      <c r="O107">
        <v>354</v>
      </c>
      <c r="P107">
        <v>109</v>
      </c>
    </row>
    <row r="108" spans="1:16" x14ac:dyDescent="0.2">
      <c r="A108" t="s">
        <v>358</v>
      </c>
      <c r="B108" t="s">
        <v>364</v>
      </c>
      <c r="C108" t="s">
        <v>721</v>
      </c>
      <c r="D108" t="s">
        <v>410</v>
      </c>
      <c r="E108">
        <v>552</v>
      </c>
      <c r="F108">
        <v>41</v>
      </c>
      <c r="G108">
        <v>58.29</v>
      </c>
      <c r="L108">
        <v>125</v>
      </c>
      <c r="M108">
        <v>198</v>
      </c>
      <c r="N108">
        <v>23</v>
      </c>
      <c r="O108">
        <v>173</v>
      </c>
      <c r="P108">
        <v>33</v>
      </c>
    </row>
    <row r="109" spans="1:16" x14ac:dyDescent="0.2">
      <c r="A109" t="s">
        <v>358</v>
      </c>
      <c r="B109" t="s">
        <v>365</v>
      </c>
      <c r="C109" t="s">
        <v>721</v>
      </c>
      <c r="D109" t="s">
        <v>410</v>
      </c>
      <c r="E109">
        <v>18</v>
      </c>
      <c r="F109">
        <v>4</v>
      </c>
      <c r="G109">
        <v>105.67</v>
      </c>
      <c r="L109">
        <v>1</v>
      </c>
      <c r="M109">
        <v>15</v>
      </c>
      <c r="O109">
        <v>2</v>
      </c>
    </row>
    <row r="110" spans="1:16" x14ac:dyDescent="0.2">
      <c r="A110" t="s">
        <v>358</v>
      </c>
      <c r="B110" t="s">
        <v>366</v>
      </c>
      <c r="C110" t="s">
        <v>721</v>
      </c>
      <c r="D110" t="s">
        <v>410</v>
      </c>
      <c r="E110">
        <v>6</v>
      </c>
      <c r="F110">
        <v>5</v>
      </c>
      <c r="G110">
        <v>203.5</v>
      </c>
      <c r="M110">
        <v>5</v>
      </c>
      <c r="N110">
        <v>1</v>
      </c>
    </row>
    <row r="111" spans="1:16" x14ac:dyDescent="0.2">
      <c r="A111" t="s">
        <v>358</v>
      </c>
      <c r="B111" t="s">
        <v>437</v>
      </c>
      <c r="C111" t="s">
        <v>721</v>
      </c>
      <c r="D111" t="s">
        <v>410</v>
      </c>
      <c r="E111">
        <v>9270</v>
      </c>
      <c r="F111">
        <v>2024</v>
      </c>
      <c r="G111">
        <v>91.03</v>
      </c>
      <c r="L111">
        <v>602</v>
      </c>
      <c r="M111">
        <v>7258</v>
      </c>
      <c r="N111">
        <v>739</v>
      </c>
      <c r="O111">
        <v>529</v>
      </c>
      <c r="P111">
        <v>142</v>
      </c>
    </row>
    <row r="112" spans="1:16" x14ac:dyDescent="0.2">
      <c r="A112" t="s">
        <v>358</v>
      </c>
      <c r="B112" t="s">
        <v>363</v>
      </c>
      <c r="C112" t="s">
        <v>728</v>
      </c>
      <c r="D112" t="s">
        <v>410</v>
      </c>
      <c r="E112">
        <v>34109</v>
      </c>
      <c r="F112">
        <v>6927</v>
      </c>
      <c r="G112">
        <v>85.27</v>
      </c>
      <c r="L112">
        <v>2283</v>
      </c>
      <c r="M112">
        <v>26845</v>
      </c>
      <c r="N112">
        <v>2996</v>
      </c>
      <c r="O112">
        <v>1566</v>
      </c>
      <c r="P112">
        <v>418</v>
      </c>
    </row>
    <row r="113" spans="1:16" x14ac:dyDescent="0.2">
      <c r="A113" t="s">
        <v>358</v>
      </c>
      <c r="B113" t="s">
        <v>364</v>
      </c>
      <c r="C113" t="s">
        <v>728</v>
      </c>
      <c r="D113" t="s">
        <v>410</v>
      </c>
      <c r="E113">
        <v>1655</v>
      </c>
      <c r="F113">
        <v>163</v>
      </c>
      <c r="G113">
        <v>64.12</v>
      </c>
      <c r="L113">
        <v>607</v>
      </c>
      <c r="M113">
        <v>783</v>
      </c>
      <c r="N113">
        <v>29</v>
      </c>
      <c r="O113">
        <v>193</v>
      </c>
      <c r="P113">
        <v>43</v>
      </c>
    </row>
    <row r="114" spans="1:16" x14ac:dyDescent="0.2">
      <c r="A114" t="s">
        <v>358</v>
      </c>
      <c r="B114" t="s">
        <v>365</v>
      </c>
      <c r="C114" t="s">
        <v>728</v>
      </c>
      <c r="D114" t="s">
        <v>410</v>
      </c>
      <c r="E114">
        <v>147</v>
      </c>
      <c r="F114">
        <v>42</v>
      </c>
      <c r="G114">
        <v>111.96</v>
      </c>
      <c r="L114">
        <v>5</v>
      </c>
      <c r="M114">
        <v>102</v>
      </c>
      <c r="N114">
        <v>23</v>
      </c>
      <c r="O114">
        <v>15</v>
      </c>
      <c r="P114">
        <v>2</v>
      </c>
    </row>
    <row r="115" spans="1:16" x14ac:dyDescent="0.2">
      <c r="A115" t="s">
        <v>358</v>
      </c>
      <c r="B115" t="s">
        <v>366</v>
      </c>
      <c r="C115" t="s">
        <v>728</v>
      </c>
      <c r="D115" t="s">
        <v>410</v>
      </c>
      <c r="E115">
        <v>36</v>
      </c>
      <c r="F115">
        <v>33</v>
      </c>
      <c r="G115">
        <v>258.08</v>
      </c>
      <c r="M115">
        <v>28</v>
      </c>
      <c r="N115">
        <v>3</v>
      </c>
      <c r="O115">
        <v>3</v>
      </c>
      <c r="P115">
        <v>2</v>
      </c>
    </row>
    <row r="116" spans="1:16" x14ac:dyDescent="0.2">
      <c r="A116" t="s">
        <v>358</v>
      </c>
      <c r="B116" t="s">
        <v>437</v>
      </c>
      <c r="C116" t="s">
        <v>728</v>
      </c>
      <c r="D116" t="s">
        <v>410</v>
      </c>
      <c r="E116">
        <v>35947</v>
      </c>
      <c r="F116">
        <v>7165</v>
      </c>
      <c r="G116">
        <v>84.58</v>
      </c>
      <c r="L116">
        <v>2895</v>
      </c>
      <c r="M116">
        <v>27758</v>
      </c>
      <c r="N116">
        <v>3051</v>
      </c>
      <c r="O116">
        <v>1777</v>
      </c>
      <c r="P116">
        <v>465</v>
      </c>
    </row>
    <row r="117" spans="1:16" x14ac:dyDescent="0.2">
      <c r="A117" t="s">
        <v>358</v>
      </c>
      <c r="B117" t="s">
        <v>363</v>
      </c>
      <c r="C117" t="s">
        <v>733</v>
      </c>
      <c r="D117" t="s">
        <v>410</v>
      </c>
      <c r="E117">
        <v>4224</v>
      </c>
      <c r="F117">
        <v>755</v>
      </c>
      <c r="G117">
        <v>77.739999999999995</v>
      </c>
      <c r="L117">
        <v>262</v>
      </c>
      <c r="M117">
        <v>3395</v>
      </c>
      <c r="N117">
        <v>340</v>
      </c>
      <c r="O117">
        <v>181</v>
      </c>
      <c r="P117">
        <v>46</v>
      </c>
    </row>
    <row r="118" spans="1:16" x14ac:dyDescent="0.2">
      <c r="A118" t="s">
        <v>358</v>
      </c>
      <c r="B118" t="s">
        <v>364</v>
      </c>
      <c r="C118" t="s">
        <v>733</v>
      </c>
      <c r="D118" t="s">
        <v>410</v>
      </c>
      <c r="E118">
        <v>231</v>
      </c>
      <c r="F118">
        <v>29</v>
      </c>
      <c r="G118">
        <v>66.239999999999995</v>
      </c>
      <c r="L118">
        <v>62</v>
      </c>
      <c r="M118">
        <v>139</v>
      </c>
      <c r="N118">
        <v>2</v>
      </c>
      <c r="O118">
        <v>18</v>
      </c>
      <c r="P118">
        <v>10</v>
      </c>
    </row>
    <row r="119" spans="1:16" x14ac:dyDescent="0.2">
      <c r="A119" t="s">
        <v>358</v>
      </c>
      <c r="B119" t="s">
        <v>365</v>
      </c>
      <c r="C119" t="s">
        <v>733</v>
      </c>
      <c r="D119" t="s">
        <v>410</v>
      </c>
      <c r="E119">
        <v>10</v>
      </c>
      <c r="F119">
        <v>3</v>
      </c>
      <c r="G119">
        <v>101</v>
      </c>
      <c r="L119">
        <v>1</v>
      </c>
      <c r="M119">
        <v>9</v>
      </c>
    </row>
    <row r="120" spans="1:16" x14ac:dyDescent="0.2">
      <c r="A120" t="s">
        <v>358</v>
      </c>
      <c r="B120" t="s">
        <v>366</v>
      </c>
      <c r="C120" t="s">
        <v>733</v>
      </c>
      <c r="D120" t="s">
        <v>410</v>
      </c>
      <c r="E120">
        <v>2</v>
      </c>
      <c r="F120">
        <v>2</v>
      </c>
      <c r="G120">
        <v>263</v>
      </c>
      <c r="M120">
        <v>2</v>
      </c>
    </row>
    <row r="121" spans="1:16" x14ac:dyDescent="0.2">
      <c r="A121" t="s">
        <v>358</v>
      </c>
      <c r="B121" t="s">
        <v>437</v>
      </c>
      <c r="C121" t="s">
        <v>733</v>
      </c>
      <c r="D121" t="s">
        <v>410</v>
      </c>
      <c r="E121">
        <v>4467</v>
      </c>
      <c r="F121">
        <v>789</v>
      </c>
      <c r="G121">
        <v>77.28</v>
      </c>
      <c r="L121">
        <v>325</v>
      </c>
      <c r="M121">
        <v>3545</v>
      </c>
      <c r="N121">
        <v>342</v>
      </c>
      <c r="O121">
        <v>199</v>
      </c>
      <c r="P121">
        <v>56</v>
      </c>
    </row>
    <row r="122" spans="1:16" x14ac:dyDescent="0.2">
      <c r="A122" t="s">
        <v>358</v>
      </c>
      <c r="B122" t="s">
        <v>363</v>
      </c>
      <c r="C122" t="s">
        <v>688</v>
      </c>
      <c r="D122" t="s">
        <v>410</v>
      </c>
      <c r="E122">
        <v>6250</v>
      </c>
      <c r="F122">
        <v>1292</v>
      </c>
      <c r="G122">
        <v>87.12</v>
      </c>
      <c r="L122">
        <v>292</v>
      </c>
      <c r="M122">
        <v>5204</v>
      </c>
      <c r="N122">
        <v>475</v>
      </c>
      <c r="O122">
        <v>216</v>
      </c>
      <c r="P122">
        <v>63</v>
      </c>
    </row>
    <row r="123" spans="1:16" x14ac:dyDescent="0.2">
      <c r="A123" t="s">
        <v>358</v>
      </c>
      <c r="B123" t="s">
        <v>364</v>
      </c>
      <c r="C123" t="s">
        <v>688</v>
      </c>
      <c r="D123" t="s">
        <v>410</v>
      </c>
      <c r="E123">
        <v>515</v>
      </c>
      <c r="F123">
        <v>38</v>
      </c>
      <c r="G123">
        <v>61.28</v>
      </c>
      <c r="L123">
        <v>196</v>
      </c>
      <c r="M123">
        <v>243</v>
      </c>
      <c r="N123">
        <v>6</v>
      </c>
      <c r="O123">
        <v>62</v>
      </c>
      <c r="P123">
        <v>8</v>
      </c>
    </row>
    <row r="124" spans="1:16" x14ac:dyDescent="0.2">
      <c r="A124" t="s">
        <v>358</v>
      </c>
      <c r="B124" t="s">
        <v>365</v>
      </c>
      <c r="C124" t="s">
        <v>688</v>
      </c>
      <c r="D124" t="s">
        <v>410</v>
      </c>
      <c r="E124">
        <v>17</v>
      </c>
      <c r="F124">
        <v>5</v>
      </c>
      <c r="G124">
        <v>120.82</v>
      </c>
      <c r="L124">
        <v>1</v>
      </c>
      <c r="M124">
        <v>14</v>
      </c>
      <c r="N124">
        <v>2</v>
      </c>
    </row>
    <row r="125" spans="1:16" x14ac:dyDescent="0.2">
      <c r="A125" t="s">
        <v>358</v>
      </c>
      <c r="B125" t="s">
        <v>366</v>
      </c>
      <c r="C125" t="s">
        <v>688</v>
      </c>
      <c r="D125" t="s">
        <v>410</v>
      </c>
      <c r="E125">
        <v>8</v>
      </c>
      <c r="F125">
        <v>8</v>
      </c>
      <c r="G125">
        <v>238</v>
      </c>
      <c r="M125">
        <v>8</v>
      </c>
    </row>
    <row r="126" spans="1:16" x14ac:dyDescent="0.2">
      <c r="A126" t="s">
        <v>358</v>
      </c>
      <c r="B126" t="s">
        <v>437</v>
      </c>
      <c r="C126" t="s">
        <v>688</v>
      </c>
      <c r="D126" t="s">
        <v>410</v>
      </c>
      <c r="E126">
        <v>6790</v>
      </c>
      <c r="F126">
        <v>1343</v>
      </c>
      <c r="G126">
        <v>85.42</v>
      </c>
      <c r="L126">
        <v>489</v>
      </c>
      <c r="M126">
        <v>5469</v>
      </c>
      <c r="N126">
        <v>483</v>
      </c>
      <c r="O126">
        <v>278</v>
      </c>
      <c r="P126">
        <v>71</v>
      </c>
    </row>
    <row r="127" spans="1:16" x14ac:dyDescent="0.2">
      <c r="A127" t="s">
        <v>358</v>
      </c>
      <c r="B127" t="s">
        <v>363</v>
      </c>
      <c r="C127" t="s">
        <v>669</v>
      </c>
      <c r="D127" t="s">
        <v>410</v>
      </c>
      <c r="E127">
        <v>445</v>
      </c>
      <c r="F127">
        <v>137</v>
      </c>
      <c r="G127">
        <v>104.34</v>
      </c>
      <c r="L127">
        <v>22</v>
      </c>
      <c r="M127">
        <v>363</v>
      </c>
      <c r="N127">
        <v>32</v>
      </c>
      <c r="O127">
        <v>21</v>
      </c>
      <c r="P127">
        <v>7</v>
      </c>
    </row>
    <row r="128" spans="1:16" x14ac:dyDescent="0.2">
      <c r="A128" t="s">
        <v>358</v>
      </c>
      <c r="B128" t="s">
        <v>364</v>
      </c>
      <c r="C128" t="s">
        <v>669</v>
      </c>
      <c r="D128" t="s">
        <v>410</v>
      </c>
      <c r="E128">
        <v>19</v>
      </c>
      <c r="F128">
        <v>1</v>
      </c>
      <c r="G128">
        <v>52.32</v>
      </c>
      <c r="L128">
        <v>5</v>
      </c>
      <c r="M128">
        <v>8</v>
      </c>
      <c r="O128">
        <v>5</v>
      </c>
      <c r="P128">
        <v>1</v>
      </c>
    </row>
    <row r="129" spans="1:16" x14ac:dyDescent="0.2">
      <c r="A129" t="s">
        <v>358</v>
      </c>
      <c r="B129" t="s">
        <v>366</v>
      </c>
      <c r="C129" t="s">
        <v>669</v>
      </c>
      <c r="D129" t="s">
        <v>410</v>
      </c>
      <c r="E129">
        <v>2</v>
      </c>
      <c r="F129">
        <v>2</v>
      </c>
      <c r="G129">
        <v>384</v>
      </c>
      <c r="M129">
        <v>1</v>
      </c>
      <c r="N129">
        <v>1</v>
      </c>
    </row>
    <row r="130" spans="1:16" x14ac:dyDescent="0.2">
      <c r="A130" t="s">
        <v>358</v>
      </c>
      <c r="B130" t="s">
        <v>437</v>
      </c>
      <c r="C130" t="s">
        <v>669</v>
      </c>
      <c r="D130" t="s">
        <v>410</v>
      </c>
      <c r="E130">
        <v>466</v>
      </c>
      <c r="F130">
        <v>140</v>
      </c>
      <c r="G130">
        <v>103.42</v>
      </c>
      <c r="L130">
        <v>27</v>
      </c>
      <c r="M130">
        <v>372</v>
      </c>
      <c r="N130">
        <v>33</v>
      </c>
      <c r="O130">
        <v>26</v>
      </c>
      <c r="P130">
        <v>8</v>
      </c>
    </row>
    <row r="131" spans="1:16" x14ac:dyDescent="0.2">
      <c r="A131" t="s">
        <v>358</v>
      </c>
      <c r="B131" t="s">
        <v>363</v>
      </c>
      <c r="C131" t="s">
        <v>693</v>
      </c>
      <c r="D131" t="s">
        <v>410</v>
      </c>
      <c r="E131">
        <v>2032</v>
      </c>
      <c r="F131">
        <v>479</v>
      </c>
      <c r="G131">
        <v>90.16</v>
      </c>
      <c r="L131">
        <v>115</v>
      </c>
      <c r="M131">
        <v>1666</v>
      </c>
      <c r="N131">
        <v>156</v>
      </c>
      <c r="O131">
        <v>74</v>
      </c>
      <c r="P131">
        <v>21</v>
      </c>
    </row>
    <row r="132" spans="1:16" x14ac:dyDescent="0.2">
      <c r="A132" t="s">
        <v>358</v>
      </c>
      <c r="B132" t="s">
        <v>364</v>
      </c>
      <c r="C132" t="s">
        <v>693</v>
      </c>
      <c r="D132" t="s">
        <v>410</v>
      </c>
      <c r="E132">
        <v>59</v>
      </c>
      <c r="F132">
        <v>6</v>
      </c>
      <c r="G132">
        <v>73.75</v>
      </c>
      <c r="L132">
        <v>18</v>
      </c>
      <c r="M132">
        <v>32</v>
      </c>
      <c r="N132">
        <v>2</v>
      </c>
      <c r="O132">
        <v>4</v>
      </c>
      <c r="P132">
        <v>3</v>
      </c>
    </row>
    <row r="133" spans="1:16" x14ac:dyDescent="0.2">
      <c r="A133" t="s">
        <v>358</v>
      </c>
      <c r="B133" t="s">
        <v>365</v>
      </c>
      <c r="C133" t="s">
        <v>693</v>
      </c>
      <c r="D133" t="s">
        <v>410</v>
      </c>
      <c r="E133">
        <v>5</v>
      </c>
      <c r="F133">
        <v>2</v>
      </c>
      <c r="G133">
        <v>161.4</v>
      </c>
      <c r="M133">
        <v>5</v>
      </c>
    </row>
    <row r="134" spans="1:16" x14ac:dyDescent="0.2">
      <c r="A134" t="s">
        <v>358</v>
      </c>
      <c r="B134" t="s">
        <v>366</v>
      </c>
      <c r="C134" t="s">
        <v>693</v>
      </c>
      <c r="D134" t="s">
        <v>410</v>
      </c>
      <c r="E134">
        <v>2</v>
      </c>
      <c r="F134">
        <v>2</v>
      </c>
      <c r="G134">
        <v>190</v>
      </c>
      <c r="M134">
        <v>1</v>
      </c>
      <c r="N134">
        <v>1</v>
      </c>
    </row>
    <row r="135" spans="1:16" x14ac:dyDescent="0.2">
      <c r="A135" t="s">
        <v>358</v>
      </c>
      <c r="B135" t="s">
        <v>437</v>
      </c>
      <c r="C135" t="s">
        <v>693</v>
      </c>
      <c r="D135" t="s">
        <v>410</v>
      </c>
      <c r="E135">
        <v>2098</v>
      </c>
      <c r="F135">
        <v>489</v>
      </c>
      <c r="G135">
        <v>89.96</v>
      </c>
      <c r="L135">
        <v>133</v>
      </c>
      <c r="M135">
        <v>1704</v>
      </c>
      <c r="N135">
        <v>159</v>
      </c>
      <c r="O135">
        <v>78</v>
      </c>
      <c r="P135">
        <v>24</v>
      </c>
    </row>
    <row r="136" spans="1:16" x14ac:dyDescent="0.2">
      <c r="A136" t="s">
        <v>358</v>
      </c>
      <c r="B136" t="s">
        <v>363</v>
      </c>
      <c r="C136" t="s">
        <v>699</v>
      </c>
      <c r="D136" t="s">
        <v>410</v>
      </c>
      <c r="E136">
        <v>3884</v>
      </c>
      <c r="F136">
        <v>816</v>
      </c>
      <c r="G136">
        <v>84.27</v>
      </c>
      <c r="L136">
        <v>316</v>
      </c>
      <c r="M136">
        <v>3037</v>
      </c>
      <c r="N136">
        <v>330</v>
      </c>
      <c r="O136">
        <v>140</v>
      </c>
      <c r="P136">
        <v>61</v>
      </c>
    </row>
    <row r="137" spans="1:16" x14ac:dyDescent="0.2">
      <c r="A137" t="s">
        <v>358</v>
      </c>
      <c r="B137" t="s">
        <v>364</v>
      </c>
      <c r="C137" t="s">
        <v>699</v>
      </c>
      <c r="D137" t="s">
        <v>410</v>
      </c>
      <c r="E137">
        <v>235</v>
      </c>
      <c r="F137">
        <v>30</v>
      </c>
      <c r="G137">
        <v>69.87</v>
      </c>
      <c r="L137">
        <v>55</v>
      </c>
      <c r="M137">
        <v>148</v>
      </c>
      <c r="N137">
        <v>5</v>
      </c>
      <c r="O137">
        <v>14</v>
      </c>
      <c r="P137">
        <v>13</v>
      </c>
    </row>
    <row r="138" spans="1:16" x14ac:dyDescent="0.2">
      <c r="A138" t="s">
        <v>358</v>
      </c>
      <c r="B138" t="s">
        <v>365</v>
      </c>
      <c r="C138" t="s">
        <v>699</v>
      </c>
      <c r="D138" t="s">
        <v>410</v>
      </c>
      <c r="E138">
        <v>21</v>
      </c>
      <c r="F138">
        <v>3</v>
      </c>
      <c r="G138">
        <v>69.62</v>
      </c>
      <c r="L138">
        <v>2</v>
      </c>
      <c r="M138">
        <v>16</v>
      </c>
      <c r="N138">
        <v>1</v>
      </c>
      <c r="O138">
        <v>1</v>
      </c>
      <c r="P138">
        <v>1</v>
      </c>
    </row>
    <row r="139" spans="1:16" x14ac:dyDescent="0.2">
      <c r="A139" t="s">
        <v>358</v>
      </c>
      <c r="B139" t="s">
        <v>366</v>
      </c>
      <c r="C139" t="s">
        <v>699</v>
      </c>
      <c r="D139" t="s">
        <v>410</v>
      </c>
      <c r="E139">
        <v>1</v>
      </c>
      <c r="F139">
        <v>1</v>
      </c>
      <c r="G139">
        <v>366</v>
      </c>
      <c r="M139">
        <v>1</v>
      </c>
    </row>
    <row r="140" spans="1:16" x14ac:dyDescent="0.2">
      <c r="A140" t="s">
        <v>358</v>
      </c>
      <c r="B140" t="s">
        <v>437</v>
      </c>
      <c r="C140" t="s">
        <v>699</v>
      </c>
      <c r="D140" t="s">
        <v>410</v>
      </c>
      <c r="E140">
        <v>4141</v>
      </c>
      <c r="F140">
        <v>850</v>
      </c>
      <c r="G140">
        <v>83.45</v>
      </c>
      <c r="L140">
        <v>373</v>
      </c>
      <c r="M140">
        <v>3202</v>
      </c>
      <c r="N140">
        <v>336</v>
      </c>
      <c r="O140">
        <v>155</v>
      </c>
      <c r="P140">
        <v>75</v>
      </c>
    </row>
    <row r="141" spans="1:16" x14ac:dyDescent="0.2">
      <c r="A141" t="s">
        <v>358</v>
      </c>
      <c r="B141" t="s">
        <v>363</v>
      </c>
      <c r="C141" t="s">
        <v>702</v>
      </c>
      <c r="D141" t="s">
        <v>410</v>
      </c>
      <c r="E141">
        <v>6208</v>
      </c>
      <c r="F141">
        <v>1569</v>
      </c>
      <c r="G141">
        <v>97.88</v>
      </c>
      <c r="L141">
        <v>334</v>
      </c>
      <c r="M141">
        <v>4952</v>
      </c>
      <c r="N141">
        <v>577</v>
      </c>
      <c r="O141">
        <v>264</v>
      </c>
      <c r="P141">
        <v>81</v>
      </c>
    </row>
    <row r="142" spans="1:16" x14ac:dyDescent="0.2">
      <c r="A142" t="s">
        <v>358</v>
      </c>
      <c r="B142" t="s">
        <v>364</v>
      </c>
      <c r="C142" t="s">
        <v>702</v>
      </c>
      <c r="D142" t="s">
        <v>410</v>
      </c>
      <c r="E142">
        <v>142</v>
      </c>
      <c r="F142">
        <v>12</v>
      </c>
      <c r="G142">
        <v>50.26</v>
      </c>
      <c r="L142">
        <v>39</v>
      </c>
      <c r="M142">
        <v>53</v>
      </c>
      <c r="N142">
        <v>5</v>
      </c>
      <c r="O142">
        <v>37</v>
      </c>
      <c r="P142">
        <v>8</v>
      </c>
    </row>
    <row r="143" spans="1:16" x14ac:dyDescent="0.2">
      <c r="A143" t="s">
        <v>358</v>
      </c>
      <c r="B143" t="s">
        <v>365</v>
      </c>
      <c r="C143" t="s">
        <v>702</v>
      </c>
      <c r="D143" t="s">
        <v>410</v>
      </c>
      <c r="E143">
        <v>45</v>
      </c>
      <c r="F143">
        <v>20</v>
      </c>
      <c r="G143">
        <v>139.62</v>
      </c>
      <c r="M143">
        <v>37</v>
      </c>
      <c r="N143">
        <v>3</v>
      </c>
      <c r="O143">
        <v>5</v>
      </c>
    </row>
    <row r="144" spans="1:16" x14ac:dyDescent="0.2">
      <c r="A144" t="s">
        <v>358</v>
      </c>
      <c r="B144" t="s">
        <v>366</v>
      </c>
      <c r="C144" t="s">
        <v>702</v>
      </c>
      <c r="D144" t="s">
        <v>410</v>
      </c>
      <c r="E144">
        <v>16</v>
      </c>
      <c r="F144">
        <v>15</v>
      </c>
      <c r="G144">
        <v>255.56</v>
      </c>
      <c r="M144">
        <v>13</v>
      </c>
      <c r="N144">
        <v>1</v>
      </c>
      <c r="O144">
        <v>1</v>
      </c>
      <c r="P144">
        <v>1</v>
      </c>
    </row>
    <row r="145" spans="1:16" x14ac:dyDescent="0.2">
      <c r="A145" t="s">
        <v>358</v>
      </c>
      <c r="B145" t="s">
        <v>437</v>
      </c>
      <c r="C145" t="s">
        <v>702</v>
      </c>
      <c r="D145" t="s">
        <v>410</v>
      </c>
      <c r="E145">
        <v>6411</v>
      </c>
      <c r="F145">
        <v>1616</v>
      </c>
      <c r="G145">
        <v>97.51</v>
      </c>
      <c r="L145">
        <v>373</v>
      </c>
      <c r="M145">
        <v>5055</v>
      </c>
      <c r="N145">
        <v>586</v>
      </c>
      <c r="O145">
        <v>307</v>
      </c>
      <c r="P145">
        <v>90</v>
      </c>
    </row>
    <row r="146" spans="1:16" x14ac:dyDescent="0.2">
      <c r="A146" t="s">
        <v>358</v>
      </c>
      <c r="B146" t="s">
        <v>363</v>
      </c>
      <c r="C146" t="s">
        <v>706</v>
      </c>
      <c r="D146" t="s">
        <v>410</v>
      </c>
      <c r="E146">
        <v>5713</v>
      </c>
      <c r="F146">
        <v>1195</v>
      </c>
      <c r="G146">
        <v>84.58</v>
      </c>
      <c r="L146">
        <v>381</v>
      </c>
      <c r="M146">
        <v>4670</v>
      </c>
      <c r="N146">
        <v>432</v>
      </c>
      <c r="O146">
        <v>180</v>
      </c>
      <c r="P146">
        <v>50</v>
      </c>
    </row>
    <row r="147" spans="1:16" x14ac:dyDescent="0.2">
      <c r="A147" t="s">
        <v>358</v>
      </c>
      <c r="B147" t="s">
        <v>364</v>
      </c>
      <c r="C147" t="s">
        <v>706</v>
      </c>
      <c r="D147" t="s">
        <v>410</v>
      </c>
      <c r="E147">
        <v>406</v>
      </c>
      <c r="F147">
        <v>62</v>
      </c>
      <c r="G147">
        <v>68.73</v>
      </c>
      <c r="L147">
        <v>106</v>
      </c>
      <c r="M147">
        <v>237</v>
      </c>
      <c r="N147">
        <v>6</v>
      </c>
      <c r="O147">
        <v>38</v>
      </c>
      <c r="P147">
        <v>19</v>
      </c>
    </row>
    <row r="148" spans="1:16" x14ac:dyDescent="0.2">
      <c r="A148" t="s">
        <v>358</v>
      </c>
      <c r="B148" t="s">
        <v>365</v>
      </c>
      <c r="C148" t="s">
        <v>706</v>
      </c>
      <c r="D148" t="s">
        <v>410</v>
      </c>
      <c r="E148">
        <v>19</v>
      </c>
      <c r="F148">
        <v>9</v>
      </c>
      <c r="G148">
        <v>132.21</v>
      </c>
      <c r="L148">
        <v>2</v>
      </c>
      <c r="M148">
        <v>17</v>
      </c>
    </row>
    <row r="149" spans="1:16" x14ac:dyDescent="0.2">
      <c r="A149" t="s">
        <v>358</v>
      </c>
      <c r="B149" t="s">
        <v>366</v>
      </c>
      <c r="C149" t="s">
        <v>706</v>
      </c>
      <c r="D149" t="s">
        <v>410</v>
      </c>
      <c r="E149">
        <v>3</v>
      </c>
      <c r="F149">
        <v>2</v>
      </c>
      <c r="G149">
        <v>216.67</v>
      </c>
      <c r="M149">
        <v>3</v>
      </c>
    </row>
    <row r="150" spans="1:16" x14ac:dyDescent="0.2">
      <c r="A150" t="s">
        <v>358</v>
      </c>
      <c r="B150" t="s">
        <v>437</v>
      </c>
      <c r="C150" t="s">
        <v>706</v>
      </c>
      <c r="D150" t="s">
        <v>410</v>
      </c>
      <c r="E150">
        <v>6141</v>
      </c>
      <c r="F150">
        <v>1268</v>
      </c>
      <c r="G150">
        <v>83.74</v>
      </c>
      <c r="L150">
        <v>489</v>
      </c>
      <c r="M150">
        <v>4927</v>
      </c>
      <c r="N150">
        <v>438</v>
      </c>
      <c r="O150">
        <v>218</v>
      </c>
      <c r="P150">
        <v>69</v>
      </c>
    </row>
    <row r="151" spans="1:16" x14ac:dyDescent="0.2">
      <c r="A151" t="s">
        <v>358</v>
      </c>
      <c r="B151" t="s">
        <v>363</v>
      </c>
      <c r="C151" t="s">
        <v>707</v>
      </c>
      <c r="D151" t="s">
        <v>410</v>
      </c>
      <c r="E151">
        <v>4367</v>
      </c>
      <c r="F151">
        <v>1044</v>
      </c>
      <c r="G151">
        <v>95.82</v>
      </c>
      <c r="L151">
        <v>184</v>
      </c>
      <c r="M151">
        <v>3599</v>
      </c>
      <c r="N151">
        <v>359</v>
      </c>
      <c r="O151">
        <v>187</v>
      </c>
      <c r="P151">
        <v>38</v>
      </c>
    </row>
    <row r="152" spans="1:16" x14ac:dyDescent="0.2">
      <c r="A152" t="s">
        <v>358</v>
      </c>
      <c r="B152" t="s">
        <v>364</v>
      </c>
      <c r="C152" t="s">
        <v>707</v>
      </c>
      <c r="D152" t="s">
        <v>410</v>
      </c>
      <c r="E152">
        <v>259</v>
      </c>
      <c r="F152">
        <v>37</v>
      </c>
      <c r="G152">
        <v>70.430000000000007</v>
      </c>
      <c r="L152">
        <v>62</v>
      </c>
      <c r="M152">
        <v>160</v>
      </c>
      <c r="N152">
        <v>6</v>
      </c>
      <c r="O152">
        <v>18</v>
      </c>
      <c r="P152">
        <v>13</v>
      </c>
    </row>
    <row r="153" spans="1:16" x14ac:dyDescent="0.2">
      <c r="A153" t="s">
        <v>358</v>
      </c>
      <c r="B153" t="s">
        <v>365</v>
      </c>
      <c r="C153" t="s">
        <v>707</v>
      </c>
      <c r="D153" t="s">
        <v>410</v>
      </c>
      <c r="E153">
        <v>18</v>
      </c>
      <c r="F153">
        <v>4</v>
      </c>
      <c r="G153">
        <v>98.56</v>
      </c>
      <c r="L153">
        <v>1</v>
      </c>
      <c r="M153">
        <v>14</v>
      </c>
      <c r="N153">
        <v>1</v>
      </c>
      <c r="O153">
        <v>2</v>
      </c>
    </row>
    <row r="154" spans="1:16" x14ac:dyDescent="0.2">
      <c r="A154" t="s">
        <v>358</v>
      </c>
      <c r="B154" t="s">
        <v>366</v>
      </c>
      <c r="C154" t="s">
        <v>707</v>
      </c>
      <c r="D154" t="s">
        <v>410</v>
      </c>
      <c r="E154">
        <v>2</v>
      </c>
      <c r="F154">
        <v>1</v>
      </c>
      <c r="G154">
        <v>186</v>
      </c>
      <c r="M154">
        <v>1</v>
      </c>
      <c r="N154">
        <v>1</v>
      </c>
    </row>
    <row r="155" spans="1:16" x14ac:dyDescent="0.2">
      <c r="A155" t="s">
        <v>358</v>
      </c>
      <c r="B155" t="s">
        <v>437</v>
      </c>
      <c r="C155" t="s">
        <v>707</v>
      </c>
      <c r="D155" t="s">
        <v>410</v>
      </c>
      <c r="E155">
        <v>4646</v>
      </c>
      <c r="F155">
        <v>1086</v>
      </c>
      <c r="G155">
        <v>94.46</v>
      </c>
      <c r="L155">
        <v>247</v>
      </c>
      <c r="M155">
        <v>3774</v>
      </c>
      <c r="N155">
        <v>367</v>
      </c>
      <c r="O155">
        <v>207</v>
      </c>
      <c r="P155">
        <v>51</v>
      </c>
    </row>
    <row r="156" spans="1:16" x14ac:dyDescent="0.2">
      <c r="A156" t="s">
        <v>358</v>
      </c>
      <c r="B156" t="s">
        <v>363</v>
      </c>
      <c r="C156" t="s">
        <v>710</v>
      </c>
      <c r="D156" t="s">
        <v>410</v>
      </c>
      <c r="E156">
        <v>765</v>
      </c>
      <c r="F156">
        <v>141</v>
      </c>
      <c r="G156">
        <v>72.19</v>
      </c>
      <c r="L156">
        <v>59</v>
      </c>
      <c r="M156">
        <v>608</v>
      </c>
      <c r="N156">
        <v>71</v>
      </c>
      <c r="O156">
        <v>24</v>
      </c>
      <c r="P156">
        <v>3</v>
      </c>
    </row>
    <row r="157" spans="1:16" x14ac:dyDescent="0.2">
      <c r="A157" t="s">
        <v>358</v>
      </c>
      <c r="B157" t="s">
        <v>364</v>
      </c>
      <c r="C157" t="s">
        <v>710</v>
      </c>
      <c r="D157" t="s">
        <v>410</v>
      </c>
      <c r="E157">
        <v>37</v>
      </c>
      <c r="F157">
        <v>3</v>
      </c>
      <c r="G157">
        <v>55.41</v>
      </c>
      <c r="L157">
        <v>17</v>
      </c>
      <c r="M157">
        <v>14</v>
      </c>
      <c r="N157">
        <v>1</v>
      </c>
      <c r="O157">
        <v>4</v>
      </c>
      <c r="P157">
        <v>1</v>
      </c>
    </row>
    <row r="158" spans="1:16" x14ac:dyDescent="0.2">
      <c r="A158" t="s">
        <v>358</v>
      </c>
      <c r="B158" t="s">
        <v>365</v>
      </c>
      <c r="C158" t="s">
        <v>710</v>
      </c>
      <c r="D158" t="s">
        <v>410</v>
      </c>
      <c r="E158">
        <v>2</v>
      </c>
      <c r="F158">
        <v>1</v>
      </c>
      <c r="G158">
        <v>106</v>
      </c>
      <c r="M158">
        <v>2</v>
      </c>
    </row>
    <row r="159" spans="1:16" x14ac:dyDescent="0.2">
      <c r="A159" t="s">
        <v>358</v>
      </c>
      <c r="B159" t="s">
        <v>437</v>
      </c>
      <c r="C159" t="s">
        <v>710</v>
      </c>
      <c r="D159" t="s">
        <v>410</v>
      </c>
      <c r="E159">
        <v>804</v>
      </c>
      <c r="F159">
        <v>145</v>
      </c>
      <c r="G159">
        <v>71.5</v>
      </c>
      <c r="L159">
        <v>76</v>
      </c>
      <c r="M159">
        <v>624</v>
      </c>
      <c r="N159">
        <v>72</v>
      </c>
      <c r="O159">
        <v>28</v>
      </c>
      <c r="P159">
        <v>4</v>
      </c>
    </row>
    <row r="160" spans="1:16" x14ac:dyDescent="0.2">
      <c r="A160" t="s">
        <v>358</v>
      </c>
      <c r="B160" t="s">
        <v>363</v>
      </c>
      <c r="C160" t="s">
        <v>716</v>
      </c>
      <c r="D160" t="s">
        <v>410</v>
      </c>
      <c r="E160">
        <v>8402</v>
      </c>
      <c r="F160">
        <v>1716</v>
      </c>
      <c r="G160">
        <v>83.69</v>
      </c>
      <c r="L160">
        <v>687</v>
      </c>
      <c r="M160">
        <v>6540</v>
      </c>
      <c r="N160">
        <v>759</v>
      </c>
      <c r="O160">
        <v>336</v>
      </c>
      <c r="P160">
        <v>80</v>
      </c>
    </row>
    <row r="161" spans="1:16" x14ac:dyDescent="0.2">
      <c r="A161" t="s">
        <v>358</v>
      </c>
      <c r="B161" t="s">
        <v>364</v>
      </c>
      <c r="C161" t="s">
        <v>716</v>
      </c>
      <c r="D161" t="s">
        <v>410</v>
      </c>
      <c r="E161">
        <v>509</v>
      </c>
      <c r="F161">
        <v>41</v>
      </c>
      <c r="G161">
        <v>58.59</v>
      </c>
      <c r="L161">
        <v>106</v>
      </c>
      <c r="M161">
        <v>202</v>
      </c>
      <c r="N161">
        <v>13</v>
      </c>
      <c r="O161">
        <v>171</v>
      </c>
      <c r="P161">
        <v>17</v>
      </c>
    </row>
    <row r="162" spans="1:16" x14ac:dyDescent="0.2">
      <c r="A162" t="s">
        <v>358</v>
      </c>
      <c r="B162" t="s">
        <v>365</v>
      </c>
      <c r="C162" t="s">
        <v>716</v>
      </c>
      <c r="D162" t="s">
        <v>410</v>
      </c>
      <c r="E162">
        <v>31</v>
      </c>
      <c r="F162">
        <v>8</v>
      </c>
      <c r="G162">
        <v>82.94</v>
      </c>
      <c r="L162">
        <v>7</v>
      </c>
      <c r="M162">
        <v>19</v>
      </c>
      <c r="N162">
        <v>3</v>
      </c>
      <c r="O162">
        <v>1</v>
      </c>
      <c r="P162">
        <v>1</v>
      </c>
    </row>
    <row r="163" spans="1:16" x14ac:dyDescent="0.2">
      <c r="A163" t="s">
        <v>358</v>
      </c>
      <c r="B163" t="s">
        <v>366</v>
      </c>
      <c r="C163" t="s">
        <v>716</v>
      </c>
      <c r="D163" t="s">
        <v>410</v>
      </c>
      <c r="E163">
        <v>5</v>
      </c>
      <c r="F163">
        <v>5</v>
      </c>
      <c r="G163">
        <v>263.60000000000002</v>
      </c>
      <c r="M163">
        <v>4</v>
      </c>
      <c r="P163">
        <v>1</v>
      </c>
    </row>
    <row r="164" spans="1:16" x14ac:dyDescent="0.2">
      <c r="A164" t="s">
        <v>358</v>
      </c>
      <c r="B164" t="s">
        <v>437</v>
      </c>
      <c r="C164" t="s">
        <v>716</v>
      </c>
      <c r="D164" t="s">
        <v>410</v>
      </c>
      <c r="E164">
        <v>8947</v>
      </c>
      <c r="F164">
        <v>1770</v>
      </c>
      <c r="G164">
        <v>82.36</v>
      </c>
      <c r="L164">
        <v>800</v>
      </c>
      <c r="M164">
        <v>6765</v>
      </c>
      <c r="N164">
        <v>775</v>
      </c>
      <c r="O164">
        <v>508</v>
      </c>
      <c r="P164">
        <v>99</v>
      </c>
    </row>
    <row r="165" spans="1:16" x14ac:dyDescent="0.2">
      <c r="A165" t="s">
        <v>358</v>
      </c>
      <c r="B165" t="s">
        <v>363</v>
      </c>
      <c r="C165" t="s">
        <v>720</v>
      </c>
      <c r="D165" t="s">
        <v>410</v>
      </c>
      <c r="E165">
        <v>3460</v>
      </c>
      <c r="F165">
        <v>976</v>
      </c>
      <c r="G165">
        <v>110.52</v>
      </c>
      <c r="L165">
        <v>206</v>
      </c>
      <c r="M165">
        <v>2958</v>
      </c>
      <c r="N165">
        <v>236</v>
      </c>
      <c r="O165">
        <v>46</v>
      </c>
      <c r="P165">
        <v>14</v>
      </c>
    </row>
    <row r="166" spans="1:16" x14ac:dyDescent="0.2">
      <c r="A166" t="s">
        <v>358</v>
      </c>
      <c r="B166" t="s">
        <v>364</v>
      </c>
      <c r="C166" t="s">
        <v>720</v>
      </c>
      <c r="D166" t="s">
        <v>410</v>
      </c>
      <c r="E166">
        <v>147</v>
      </c>
      <c r="F166">
        <v>32</v>
      </c>
      <c r="G166">
        <v>105.63</v>
      </c>
      <c r="L166">
        <v>30</v>
      </c>
      <c r="M166">
        <v>104</v>
      </c>
      <c r="N166">
        <v>2</v>
      </c>
      <c r="O166">
        <v>10</v>
      </c>
      <c r="P166">
        <v>1</v>
      </c>
    </row>
    <row r="167" spans="1:16" x14ac:dyDescent="0.2">
      <c r="A167" t="s">
        <v>358</v>
      </c>
      <c r="B167" t="s">
        <v>365</v>
      </c>
      <c r="C167" t="s">
        <v>720</v>
      </c>
      <c r="D167" t="s">
        <v>410</v>
      </c>
      <c r="E167">
        <v>21</v>
      </c>
      <c r="F167">
        <v>6</v>
      </c>
      <c r="G167">
        <v>99.1</v>
      </c>
      <c r="L167">
        <v>2</v>
      </c>
      <c r="M167">
        <v>17</v>
      </c>
      <c r="N167">
        <v>2</v>
      </c>
    </row>
    <row r="168" spans="1:16" x14ac:dyDescent="0.2">
      <c r="A168" t="s">
        <v>358</v>
      </c>
      <c r="B168" t="s">
        <v>366</v>
      </c>
      <c r="C168" t="s">
        <v>720</v>
      </c>
      <c r="D168" t="s">
        <v>410</v>
      </c>
      <c r="E168">
        <v>1</v>
      </c>
      <c r="F168">
        <v>1</v>
      </c>
      <c r="G168">
        <v>247</v>
      </c>
      <c r="M168">
        <v>1</v>
      </c>
    </row>
    <row r="169" spans="1:16" x14ac:dyDescent="0.2">
      <c r="A169" t="s">
        <v>358</v>
      </c>
      <c r="B169" t="s">
        <v>437</v>
      </c>
      <c r="C169" t="s">
        <v>720</v>
      </c>
      <c r="D169" t="s">
        <v>410</v>
      </c>
      <c r="E169">
        <v>3629</v>
      </c>
      <c r="F169">
        <v>1015</v>
      </c>
      <c r="G169">
        <v>110.29</v>
      </c>
      <c r="L169">
        <v>238</v>
      </c>
      <c r="M169">
        <v>3080</v>
      </c>
      <c r="N169">
        <v>240</v>
      </c>
      <c r="O169">
        <v>56</v>
      </c>
      <c r="P169">
        <v>15</v>
      </c>
    </row>
    <row r="170" spans="1:16" x14ac:dyDescent="0.2">
      <c r="A170" t="s">
        <v>358</v>
      </c>
      <c r="B170" t="s">
        <v>363</v>
      </c>
      <c r="C170" t="s">
        <v>726</v>
      </c>
      <c r="D170" t="s">
        <v>410</v>
      </c>
      <c r="E170">
        <v>1146</v>
      </c>
      <c r="F170">
        <v>234</v>
      </c>
      <c r="G170">
        <v>87.5</v>
      </c>
      <c r="L170">
        <v>81</v>
      </c>
      <c r="M170">
        <v>913</v>
      </c>
      <c r="N170">
        <v>88</v>
      </c>
      <c r="O170">
        <v>50</v>
      </c>
      <c r="P170">
        <v>14</v>
      </c>
    </row>
    <row r="171" spans="1:16" x14ac:dyDescent="0.2">
      <c r="A171" t="s">
        <v>358</v>
      </c>
      <c r="B171" t="s">
        <v>364</v>
      </c>
      <c r="C171" t="s">
        <v>726</v>
      </c>
      <c r="D171" t="s">
        <v>410</v>
      </c>
      <c r="E171">
        <v>60</v>
      </c>
      <c r="F171">
        <v>2</v>
      </c>
      <c r="G171">
        <v>45.27</v>
      </c>
      <c r="L171">
        <v>28</v>
      </c>
      <c r="M171">
        <v>19</v>
      </c>
      <c r="N171">
        <v>2</v>
      </c>
      <c r="O171">
        <v>7</v>
      </c>
      <c r="P171">
        <v>4</v>
      </c>
    </row>
    <row r="172" spans="1:16" x14ac:dyDescent="0.2">
      <c r="A172" t="s">
        <v>358</v>
      </c>
      <c r="B172" t="s">
        <v>365</v>
      </c>
      <c r="C172" t="s">
        <v>726</v>
      </c>
      <c r="D172" t="s">
        <v>410</v>
      </c>
      <c r="E172">
        <v>5</v>
      </c>
      <c r="F172">
        <v>2</v>
      </c>
      <c r="G172">
        <v>124</v>
      </c>
      <c r="M172">
        <v>5</v>
      </c>
    </row>
    <row r="173" spans="1:16" x14ac:dyDescent="0.2">
      <c r="A173" t="s">
        <v>358</v>
      </c>
      <c r="B173" t="s">
        <v>366</v>
      </c>
      <c r="C173" t="s">
        <v>726</v>
      </c>
      <c r="D173" t="s">
        <v>410</v>
      </c>
      <c r="E173">
        <v>1</v>
      </c>
      <c r="F173">
        <v>1</v>
      </c>
      <c r="G173">
        <v>277</v>
      </c>
      <c r="M173">
        <v>1</v>
      </c>
    </row>
    <row r="174" spans="1:16" x14ac:dyDescent="0.2">
      <c r="A174" t="s">
        <v>358</v>
      </c>
      <c r="B174" t="s">
        <v>437</v>
      </c>
      <c r="C174" t="s">
        <v>726</v>
      </c>
      <c r="D174" t="s">
        <v>410</v>
      </c>
      <c r="E174">
        <v>1212</v>
      </c>
      <c r="F174">
        <v>239</v>
      </c>
      <c r="G174">
        <v>85.72</v>
      </c>
      <c r="L174">
        <v>109</v>
      </c>
      <c r="M174">
        <v>938</v>
      </c>
      <c r="N174">
        <v>90</v>
      </c>
      <c r="O174">
        <v>57</v>
      </c>
      <c r="P174">
        <v>18</v>
      </c>
    </row>
    <row r="175" spans="1:16" x14ac:dyDescent="0.2">
      <c r="A175" t="s">
        <v>358</v>
      </c>
      <c r="B175" t="s">
        <v>363</v>
      </c>
      <c r="C175" t="s">
        <v>729</v>
      </c>
      <c r="D175" t="s">
        <v>410</v>
      </c>
      <c r="E175">
        <v>1964</v>
      </c>
      <c r="F175">
        <v>433</v>
      </c>
      <c r="G175">
        <v>87.1</v>
      </c>
      <c r="L175">
        <v>62</v>
      </c>
      <c r="M175">
        <v>1653</v>
      </c>
      <c r="N175">
        <v>148</v>
      </c>
      <c r="O175">
        <v>83</v>
      </c>
      <c r="P175">
        <v>18</v>
      </c>
    </row>
    <row r="176" spans="1:16" x14ac:dyDescent="0.2">
      <c r="A176" t="s">
        <v>358</v>
      </c>
      <c r="B176" t="s">
        <v>364</v>
      </c>
      <c r="C176" t="s">
        <v>729</v>
      </c>
      <c r="D176" t="s">
        <v>410</v>
      </c>
      <c r="E176">
        <v>172</v>
      </c>
      <c r="F176">
        <v>16</v>
      </c>
      <c r="G176">
        <v>54.7</v>
      </c>
      <c r="L176">
        <v>72</v>
      </c>
      <c r="M176">
        <v>73</v>
      </c>
      <c r="N176">
        <v>1</v>
      </c>
      <c r="O176">
        <v>23</v>
      </c>
      <c r="P176">
        <v>3</v>
      </c>
    </row>
    <row r="177" spans="1:16" x14ac:dyDescent="0.2">
      <c r="A177" t="s">
        <v>358</v>
      </c>
      <c r="B177" t="s">
        <v>365</v>
      </c>
      <c r="C177" t="s">
        <v>729</v>
      </c>
      <c r="D177" t="s">
        <v>410</v>
      </c>
      <c r="E177">
        <v>4</v>
      </c>
      <c r="F177">
        <v>1</v>
      </c>
      <c r="G177">
        <v>93</v>
      </c>
      <c r="M177">
        <v>4</v>
      </c>
    </row>
    <row r="178" spans="1:16" x14ac:dyDescent="0.2">
      <c r="A178" t="s">
        <v>358</v>
      </c>
      <c r="B178" t="s">
        <v>366</v>
      </c>
      <c r="C178" t="s">
        <v>729</v>
      </c>
      <c r="D178" t="s">
        <v>410</v>
      </c>
      <c r="E178">
        <v>1</v>
      </c>
      <c r="F178">
        <v>1</v>
      </c>
      <c r="G178">
        <v>217</v>
      </c>
      <c r="N178">
        <v>1</v>
      </c>
    </row>
    <row r="179" spans="1:16" x14ac:dyDescent="0.2">
      <c r="A179" t="s">
        <v>358</v>
      </c>
      <c r="B179" t="s">
        <v>437</v>
      </c>
      <c r="C179" t="s">
        <v>729</v>
      </c>
      <c r="D179" t="s">
        <v>410</v>
      </c>
      <c r="E179">
        <v>2141</v>
      </c>
      <c r="F179">
        <v>451</v>
      </c>
      <c r="G179">
        <v>84.57</v>
      </c>
      <c r="L179">
        <v>134</v>
      </c>
      <c r="M179">
        <v>1730</v>
      </c>
      <c r="N179">
        <v>150</v>
      </c>
      <c r="O179">
        <v>106</v>
      </c>
      <c r="P179">
        <v>21</v>
      </c>
    </row>
    <row r="180" spans="1:16" x14ac:dyDescent="0.2">
      <c r="A180" t="s">
        <v>358</v>
      </c>
      <c r="B180" t="s">
        <v>363</v>
      </c>
      <c r="C180" t="s">
        <v>730</v>
      </c>
      <c r="D180" t="s">
        <v>410</v>
      </c>
      <c r="E180">
        <v>11234</v>
      </c>
      <c r="F180">
        <v>2732</v>
      </c>
      <c r="G180">
        <v>94.81</v>
      </c>
      <c r="L180">
        <v>710</v>
      </c>
      <c r="M180">
        <v>8639</v>
      </c>
      <c r="N180">
        <v>1121</v>
      </c>
      <c r="O180">
        <v>598</v>
      </c>
      <c r="P180">
        <v>166</v>
      </c>
    </row>
    <row r="181" spans="1:16" x14ac:dyDescent="0.2">
      <c r="A181" t="s">
        <v>358</v>
      </c>
      <c r="B181" t="s">
        <v>364</v>
      </c>
      <c r="C181" t="s">
        <v>730</v>
      </c>
      <c r="D181" t="s">
        <v>410</v>
      </c>
      <c r="E181">
        <v>208</v>
      </c>
      <c r="F181">
        <v>21</v>
      </c>
      <c r="G181">
        <v>69.510000000000005</v>
      </c>
      <c r="L181">
        <v>44</v>
      </c>
      <c r="M181">
        <v>85</v>
      </c>
      <c r="N181">
        <v>4</v>
      </c>
      <c r="O181">
        <v>70</v>
      </c>
      <c r="P181">
        <v>5</v>
      </c>
    </row>
    <row r="182" spans="1:16" x14ac:dyDescent="0.2">
      <c r="A182" t="s">
        <v>358</v>
      </c>
      <c r="B182" t="s">
        <v>365</v>
      </c>
      <c r="C182" t="s">
        <v>730</v>
      </c>
      <c r="D182" t="s">
        <v>410</v>
      </c>
      <c r="E182">
        <v>93</v>
      </c>
      <c r="F182">
        <v>34</v>
      </c>
      <c r="G182">
        <v>131.44</v>
      </c>
      <c r="M182">
        <v>77</v>
      </c>
      <c r="N182">
        <v>12</v>
      </c>
      <c r="O182">
        <v>4</v>
      </c>
    </row>
    <row r="183" spans="1:16" x14ac:dyDescent="0.2">
      <c r="A183" t="s">
        <v>358</v>
      </c>
      <c r="B183" t="s">
        <v>366</v>
      </c>
      <c r="C183" t="s">
        <v>730</v>
      </c>
      <c r="D183" t="s">
        <v>410</v>
      </c>
      <c r="E183">
        <v>42</v>
      </c>
      <c r="F183">
        <v>41</v>
      </c>
      <c r="G183">
        <v>237.48</v>
      </c>
      <c r="M183">
        <v>35</v>
      </c>
      <c r="N183">
        <v>4</v>
      </c>
      <c r="O183">
        <v>2</v>
      </c>
      <c r="P183">
        <v>1</v>
      </c>
    </row>
    <row r="184" spans="1:16" x14ac:dyDescent="0.2">
      <c r="A184" t="s">
        <v>358</v>
      </c>
      <c r="B184" t="s">
        <v>437</v>
      </c>
      <c r="C184" t="s">
        <v>730</v>
      </c>
      <c r="D184" t="s">
        <v>410</v>
      </c>
      <c r="E184">
        <v>11577</v>
      </c>
      <c r="F184">
        <v>2828</v>
      </c>
      <c r="G184">
        <v>95.16</v>
      </c>
      <c r="L184">
        <v>754</v>
      </c>
      <c r="M184">
        <v>8836</v>
      </c>
      <c r="N184">
        <v>1141</v>
      </c>
      <c r="O184">
        <v>674</v>
      </c>
      <c r="P184">
        <v>172</v>
      </c>
    </row>
    <row r="185" spans="1:16" x14ac:dyDescent="0.2">
      <c r="A185" t="s">
        <v>358</v>
      </c>
      <c r="B185" t="s">
        <v>363</v>
      </c>
      <c r="C185" t="s">
        <v>734</v>
      </c>
      <c r="D185" t="s">
        <v>410</v>
      </c>
      <c r="E185">
        <v>2580</v>
      </c>
      <c r="F185">
        <v>526</v>
      </c>
      <c r="G185">
        <v>85.78</v>
      </c>
      <c r="L185">
        <v>106</v>
      </c>
      <c r="M185">
        <v>2136</v>
      </c>
      <c r="N185">
        <v>189</v>
      </c>
      <c r="O185">
        <v>117</v>
      </c>
      <c r="P185">
        <v>32</v>
      </c>
    </row>
    <row r="186" spans="1:16" x14ac:dyDescent="0.2">
      <c r="A186" t="s">
        <v>358</v>
      </c>
      <c r="B186" t="s">
        <v>364</v>
      </c>
      <c r="C186" t="s">
        <v>734</v>
      </c>
      <c r="D186" t="s">
        <v>410</v>
      </c>
      <c r="E186">
        <v>49</v>
      </c>
      <c r="F186">
        <v>6</v>
      </c>
      <c r="G186">
        <v>75.61</v>
      </c>
      <c r="L186">
        <v>11</v>
      </c>
      <c r="M186">
        <v>21</v>
      </c>
      <c r="O186">
        <v>16</v>
      </c>
      <c r="P186">
        <v>1</v>
      </c>
    </row>
    <row r="187" spans="1:16" x14ac:dyDescent="0.2">
      <c r="A187" t="s">
        <v>358</v>
      </c>
      <c r="B187" t="s">
        <v>365</v>
      </c>
      <c r="C187" t="s">
        <v>734</v>
      </c>
      <c r="D187" t="s">
        <v>410</v>
      </c>
      <c r="E187">
        <v>6</v>
      </c>
      <c r="F187">
        <v>2</v>
      </c>
      <c r="G187">
        <v>72.5</v>
      </c>
      <c r="L187">
        <v>1</v>
      </c>
      <c r="M187">
        <v>5</v>
      </c>
    </row>
    <row r="188" spans="1:16" x14ac:dyDescent="0.2">
      <c r="A188" t="s">
        <v>358</v>
      </c>
      <c r="B188" t="s">
        <v>366</v>
      </c>
      <c r="C188" t="s">
        <v>734</v>
      </c>
      <c r="D188" t="s">
        <v>410</v>
      </c>
      <c r="E188">
        <v>1</v>
      </c>
      <c r="F188">
        <v>1</v>
      </c>
      <c r="G188">
        <v>247</v>
      </c>
      <c r="M188">
        <v>1</v>
      </c>
    </row>
    <row r="189" spans="1:16" x14ac:dyDescent="0.2">
      <c r="A189" t="s">
        <v>358</v>
      </c>
      <c r="B189" t="s">
        <v>437</v>
      </c>
      <c r="C189" t="s">
        <v>734</v>
      </c>
      <c r="D189" t="s">
        <v>410</v>
      </c>
      <c r="E189">
        <v>2636</v>
      </c>
      <c r="F189">
        <v>535</v>
      </c>
      <c r="G189">
        <v>85.62</v>
      </c>
      <c r="L189">
        <v>118</v>
      </c>
      <c r="M189">
        <v>2163</v>
      </c>
      <c r="N189">
        <v>189</v>
      </c>
      <c r="O189">
        <v>133</v>
      </c>
      <c r="P189">
        <v>33</v>
      </c>
    </row>
    <row r="190" spans="1:16" x14ac:dyDescent="0.2">
      <c r="A190" t="s">
        <v>358</v>
      </c>
      <c r="B190" t="s">
        <v>363</v>
      </c>
      <c r="C190" t="s">
        <v>735</v>
      </c>
      <c r="D190" t="s">
        <v>410</v>
      </c>
      <c r="E190">
        <v>1033</v>
      </c>
      <c r="F190">
        <v>237</v>
      </c>
      <c r="G190">
        <v>92.42</v>
      </c>
      <c r="L190">
        <v>18</v>
      </c>
      <c r="M190">
        <v>888</v>
      </c>
      <c r="N190">
        <v>81</v>
      </c>
      <c r="O190">
        <v>30</v>
      </c>
      <c r="P190">
        <v>16</v>
      </c>
    </row>
    <row r="191" spans="1:16" x14ac:dyDescent="0.2">
      <c r="A191" t="s">
        <v>358</v>
      </c>
      <c r="B191" t="s">
        <v>364</v>
      </c>
      <c r="C191" t="s">
        <v>735</v>
      </c>
      <c r="D191" t="s">
        <v>410</v>
      </c>
      <c r="E191">
        <v>24</v>
      </c>
      <c r="F191">
        <v>1</v>
      </c>
      <c r="G191">
        <v>61.67</v>
      </c>
      <c r="L191">
        <v>10</v>
      </c>
      <c r="M191">
        <v>10</v>
      </c>
      <c r="N191">
        <v>1</v>
      </c>
      <c r="O191">
        <v>1</v>
      </c>
      <c r="P191">
        <v>2</v>
      </c>
    </row>
    <row r="192" spans="1:16" x14ac:dyDescent="0.2">
      <c r="A192" t="s">
        <v>358</v>
      </c>
      <c r="B192" t="s">
        <v>365</v>
      </c>
      <c r="C192" t="s">
        <v>735</v>
      </c>
      <c r="D192" t="s">
        <v>410</v>
      </c>
      <c r="E192">
        <v>2</v>
      </c>
      <c r="F192">
        <v>2</v>
      </c>
      <c r="G192">
        <v>263</v>
      </c>
      <c r="M192">
        <v>1</v>
      </c>
      <c r="N192">
        <v>1</v>
      </c>
    </row>
    <row r="193" spans="1:16" x14ac:dyDescent="0.2">
      <c r="A193" t="s">
        <v>358</v>
      </c>
      <c r="B193" t="s">
        <v>366</v>
      </c>
      <c r="C193" t="s">
        <v>735</v>
      </c>
      <c r="D193" t="s">
        <v>410</v>
      </c>
      <c r="E193">
        <v>3</v>
      </c>
      <c r="F193">
        <v>3</v>
      </c>
      <c r="G193">
        <v>318.33</v>
      </c>
      <c r="M193">
        <v>2</v>
      </c>
      <c r="N193">
        <v>1</v>
      </c>
    </row>
    <row r="194" spans="1:16" x14ac:dyDescent="0.2">
      <c r="A194" t="s">
        <v>358</v>
      </c>
      <c r="B194" t="s">
        <v>437</v>
      </c>
      <c r="C194" t="s">
        <v>735</v>
      </c>
      <c r="D194" t="s">
        <v>410</v>
      </c>
      <c r="E194">
        <v>1062</v>
      </c>
      <c r="F194">
        <v>243</v>
      </c>
      <c r="G194">
        <v>92.69</v>
      </c>
      <c r="L194">
        <v>28</v>
      </c>
      <c r="M194">
        <v>901</v>
      </c>
      <c r="N194">
        <v>84</v>
      </c>
      <c r="O194">
        <v>31</v>
      </c>
      <c r="P194">
        <v>18</v>
      </c>
    </row>
    <row r="195" spans="1:16" x14ac:dyDescent="0.2">
      <c r="A195" t="s">
        <v>358</v>
      </c>
      <c r="B195" t="s">
        <v>363</v>
      </c>
      <c r="C195" t="s">
        <v>692</v>
      </c>
      <c r="D195" t="s">
        <v>410</v>
      </c>
      <c r="E195">
        <v>16890</v>
      </c>
      <c r="F195">
        <v>3464</v>
      </c>
      <c r="G195">
        <v>85.54</v>
      </c>
      <c r="L195">
        <v>872</v>
      </c>
      <c r="M195">
        <v>13458</v>
      </c>
      <c r="N195">
        <v>1572</v>
      </c>
      <c r="O195">
        <v>804</v>
      </c>
      <c r="P195">
        <v>184</v>
      </c>
    </row>
    <row r="196" spans="1:16" x14ac:dyDescent="0.2">
      <c r="A196" t="s">
        <v>358</v>
      </c>
      <c r="B196" t="s">
        <v>364</v>
      </c>
      <c r="C196" t="s">
        <v>692</v>
      </c>
      <c r="D196" t="s">
        <v>410</v>
      </c>
      <c r="E196">
        <v>340</v>
      </c>
      <c r="F196">
        <v>27</v>
      </c>
      <c r="G196">
        <v>54.4</v>
      </c>
      <c r="L196">
        <v>67</v>
      </c>
      <c r="M196">
        <v>125</v>
      </c>
      <c r="N196">
        <v>10</v>
      </c>
      <c r="O196">
        <v>120</v>
      </c>
      <c r="P196">
        <v>18</v>
      </c>
    </row>
    <row r="197" spans="1:16" x14ac:dyDescent="0.2">
      <c r="A197" t="s">
        <v>358</v>
      </c>
      <c r="B197" t="s">
        <v>365</v>
      </c>
      <c r="C197" t="s">
        <v>692</v>
      </c>
      <c r="D197" t="s">
        <v>410</v>
      </c>
      <c r="E197">
        <v>110</v>
      </c>
      <c r="F197">
        <v>31</v>
      </c>
      <c r="G197">
        <v>128.91999999999999</v>
      </c>
      <c r="L197">
        <v>1</v>
      </c>
      <c r="M197">
        <v>85</v>
      </c>
      <c r="N197">
        <v>13</v>
      </c>
      <c r="O197">
        <v>10</v>
      </c>
      <c r="P197">
        <v>1</v>
      </c>
    </row>
    <row r="198" spans="1:16" x14ac:dyDescent="0.2">
      <c r="A198" t="s">
        <v>358</v>
      </c>
      <c r="B198" t="s">
        <v>366</v>
      </c>
      <c r="C198" t="s">
        <v>692</v>
      </c>
      <c r="D198" t="s">
        <v>410</v>
      </c>
      <c r="E198">
        <v>14</v>
      </c>
      <c r="F198">
        <v>12</v>
      </c>
      <c r="G198">
        <v>237.5</v>
      </c>
      <c r="M198">
        <v>13</v>
      </c>
      <c r="P198">
        <v>1</v>
      </c>
    </row>
    <row r="199" spans="1:16" x14ac:dyDescent="0.2">
      <c r="A199" t="s">
        <v>358</v>
      </c>
      <c r="B199" t="s">
        <v>437</v>
      </c>
      <c r="C199" t="s">
        <v>692</v>
      </c>
      <c r="D199" t="s">
        <v>410</v>
      </c>
      <c r="E199">
        <v>17354</v>
      </c>
      <c r="F199">
        <v>3534</v>
      </c>
      <c r="G199">
        <v>85.32</v>
      </c>
      <c r="L199">
        <v>940</v>
      </c>
      <c r="M199">
        <v>13681</v>
      </c>
      <c r="N199">
        <v>1595</v>
      </c>
      <c r="O199">
        <v>934</v>
      </c>
      <c r="P199">
        <v>204</v>
      </c>
    </row>
    <row r="200" spans="1:16" x14ac:dyDescent="0.2">
      <c r="A200" t="s">
        <v>358</v>
      </c>
      <c r="B200" t="s">
        <v>363</v>
      </c>
      <c r="C200" t="s">
        <v>694</v>
      </c>
      <c r="D200" t="s">
        <v>410</v>
      </c>
      <c r="E200">
        <v>2691</v>
      </c>
      <c r="F200">
        <v>526</v>
      </c>
      <c r="G200">
        <v>79.56</v>
      </c>
      <c r="L200">
        <v>158</v>
      </c>
      <c r="M200">
        <v>2256</v>
      </c>
      <c r="N200">
        <v>166</v>
      </c>
      <c r="O200">
        <v>81</v>
      </c>
      <c r="P200">
        <v>30</v>
      </c>
    </row>
    <row r="201" spans="1:16" x14ac:dyDescent="0.2">
      <c r="A201" t="s">
        <v>358</v>
      </c>
      <c r="B201" t="s">
        <v>364</v>
      </c>
      <c r="C201" t="s">
        <v>694</v>
      </c>
      <c r="D201" t="s">
        <v>410</v>
      </c>
      <c r="E201">
        <v>254</v>
      </c>
      <c r="F201">
        <v>22</v>
      </c>
      <c r="G201">
        <v>65.489999999999995</v>
      </c>
      <c r="L201">
        <v>83</v>
      </c>
      <c r="M201">
        <v>130</v>
      </c>
      <c r="N201">
        <v>1</v>
      </c>
      <c r="O201">
        <v>34</v>
      </c>
      <c r="P201">
        <v>6</v>
      </c>
    </row>
    <row r="202" spans="1:16" x14ac:dyDescent="0.2">
      <c r="A202" t="s">
        <v>358</v>
      </c>
      <c r="B202" t="s">
        <v>365</v>
      </c>
      <c r="C202" t="s">
        <v>694</v>
      </c>
      <c r="D202" t="s">
        <v>410</v>
      </c>
      <c r="E202">
        <v>11</v>
      </c>
      <c r="F202">
        <v>2</v>
      </c>
      <c r="G202">
        <v>70.180000000000007</v>
      </c>
      <c r="L202">
        <v>2</v>
      </c>
      <c r="M202">
        <v>7</v>
      </c>
      <c r="O202">
        <v>1</v>
      </c>
      <c r="P202">
        <v>1</v>
      </c>
    </row>
    <row r="203" spans="1:16" x14ac:dyDescent="0.2">
      <c r="A203" t="s">
        <v>358</v>
      </c>
      <c r="B203" t="s">
        <v>366</v>
      </c>
      <c r="C203" t="s">
        <v>694</v>
      </c>
      <c r="D203" t="s">
        <v>410</v>
      </c>
      <c r="E203">
        <v>4</v>
      </c>
      <c r="F203">
        <v>4</v>
      </c>
      <c r="G203">
        <v>290.25</v>
      </c>
      <c r="M203">
        <v>4</v>
      </c>
    </row>
    <row r="204" spans="1:16" x14ac:dyDescent="0.2">
      <c r="A204" t="s">
        <v>358</v>
      </c>
      <c r="B204" t="s">
        <v>437</v>
      </c>
      <c r="C204" t="s">
        <v>694</v>
      </c>
      <c r="D204" t="s">
        <v>410</v>
      </c>
      <c r="E204">
        <v>2960</v>
      </c>
      <c r="F204">
        <v>554</v>
      </c>
      <c r="G204">
        <v>78.61</v>
      </c>
      <c r="L204">
        <v>243</v>
      </c>
      <c r="M204">
        <v>2397</v>
      </c>
      <c r="N204">
        <v>167</v>
      </c>
      <c r="O204">
        <v>116</v>
      </c>
      <c r="P204">
        <v>37</v>
      </c>
    </row>
    <row r="205" spans="1:16" x14ac:dyDescent="0.2">
      <c r="A205" t="s">
        <v>358</v>
      </c>
      <c r="B205" t="s">
        <v>363</v>
      </c>
      <c r="C205" t="s">
        <v>697</v>
      </c>
      <c r="D205" t="s">
        <v>410</v>
      </c>
      <c r="E205">
        <v>5367</v>
      </c>
      <c r="F205">
        <v>1094</v>
      </c>
      <c r="G205">
        <v>85.19</v>
      </c>
      <c r="L205">
        <v>326</v>
      </c>
      <c r="M205">
        <v>4383</v>
      </c>
      <c r="N205">
        <v>406</v>
      </c>
      <c r="O205">
        <v>189</v>
      </c>
      <c r="P205">
        <v>63</v>
      </c>
    </row>
    <row r="206" spans="1:16" x14ac:dyDescent="0.2">
      <c r="A206" t="s">
        <v>358</v>
      </c>
      <c r="B206" t="s">
        <v>364</v>
      </c>
      <c r="C206" t="s">
        <v>697</v>
      </c>
      <c r="D206" t="s">
        <v>410</v>
      </c>
      <c r="E206">
        <v>382</v>
      </c>
      <c r="F206">
        <v>46</v>
      </c>
      <c r="G206">
        <v>61.47</v>
      </c>
      <c r="L206">
        <v>100</v>
      </c>
      <c r="M206">
        <v>226</v>
      </c>
      <c r="N206">
        <v>4</v>
      </c>
      <c r="O206">
        <v>32</v>
      </c>
      <c r="P206">
        <v>20</v>
      </c>
    </row>
    <row r="207" spans="1:16" x14ac:dyDescent="0.2">
      <c r="A207" t="s">
        <v>358</v>
      </c>
      <c r="B207" t="s">
        <v>365</v>
      </c>
      <c r="C207" t="s">
        <v>697</v>
      </c>
      <c r="D207" t="s">
        <v>410</v>
      </c>
      <c r="E207">
        <v>16</v>
      </c>
      <c r="F207">
        <v>6</v>
      </c>
      <c r="G207">
        <v>96.13</v>
      </c>
      <c r="M207">
        <v>13</v>
      </c>
      <c r="N207">
        <v>2</v>
      </c>
      <c r="O207">
        <v>1</v>
      </c>
    </row>
    <row r="208" spans="1:16" x14ac:dyDescent="0.2">
      <c r="A208" t="s">
        <v>358</v>
      </c>
      <c r="B208" t="s">
        <v>366</v>
      </c>
      <c r="C208" t="s">
        <v>697</v>
      </c>
      <c r="D208" t="s">
        <v>410</v>
      </c>
      <c r="E208">
        <v>6</v>
      </c>
      <c r="F208">
        <v>6</v>
      </c>
      <c r="G208">
        <v>242</v>
      </c>
      <c r="M208">
        <v>6</v>
      </c>
    </row>
    <row r="209" spans="1:16" x14ac:dyDescent="0.2">
      <c r="A209" t="s">
        <v>358</v>
      </c>
      <c r="B209" t="s">
        <v>437</v>
      </c>
      <c r="C209" t="s">
        <v>697</v>
      </c>
      <c r="D209" t="s">
        <v>410</v>
      </c>
      <c r="E209">
        <v>5771</v>
      </c>
      <c r="F209">
        <v>1152</v>
      </c>
      <c r="G209">
        <v>83.81</v>
      </c>
      <c r="L209">
        <v>426</v>
      </c>
      <c r="M209">
        <v>4628</v>
      </c>
      <c r="N209">
        <v>412</v>
      </c>
      <c r="O209">
        <v>222</v>
      </c>
      <c r="P209">
        <v>83</v>
      </c>
    </row>
    <row r="210" spans="1:16" x14ac:dyDescent="0.2">
      <c r="A210" t="s">
        <v>358</v>
      </c>
      <c r="B210" t="s">
        <v>363</v>
      </c>
      <c r="C210" t="s">
        <v>703</v>
      </c>
      <c r="D210" t="s">
        <v>410</v>
      </c>
      <c r="E210">
        <v>1538</v>
      </c>
      <c r="F210">
        <v>272</v>
      </c>
      <c r="G210">
        <v>74.22</v>
      </c>
      <c r="L210">
        <v>170</v>
      </c>
      <c r="M210">
        <v>1144</v>
      </c>
      <c r="N210">
        <v>119</v>
      </c>
      <c r="O210">
        <v>81</v>
      </c>
      <c r="P210">
        <v>24</v>
      </c>
    </row>
    <row r="211" spans="1:16" x14ac:dyDescent="0.2">
      <c r="A211" t="s">
        <v>358</v>
      </c>
      <c r="B211" t="s">
        <v>364</v>
      </c>
      <c r="C211" t="s">
        <v>703</v>
      </c>
      <c r="D211" t="s">
        <v>410</v>
      </c>
      <c r="E211">
        <v>43</v>
      </c>
      <c r="F211">
        <v>3</v>
      </c>
      <c r="G211">
        <v>57.44</v>
      </c>
      <c r="L211">
        <v>10</v>
      </c>
      <c r="M211">
        <v>17</v>
      </c>
      <c r="N211">
        <v>3</v>
      </c>
      <c r="O211">
        <v>12</v>
      </c>
      <c r="P211">
        <v>1</v>
      </c>
    </row>
    <row r="212" spans="1:16" x14ac:dyDescent="0.2">
      <c r="A212" t="s">
        <v>358</v>
      </c>
      <c r="B212" t="s">
        <v>437</v>
      </c>
      <c r="C212" t="s">
        <v>703</v>
      </c>
      <c r="D212" t="s">
        <v>410</v>
      </c>
      <c r="E212">
        <v>1581</v>
      </c>
      <c r="F212">
        <v>275</v>
      </c>
      <c r="G212">
        <v>73.760000000000005</v>
      </c>
      <c r="L212">
        <v>180</v>
      </c>
      <c r="M212">
        <v>1161</v>
      </c>
      <c r="N212">
        <v>122</v>
      </c>
      <c r="O212">
        <v>93</v>
      </c>
      <c r="P212">
        <v>25</v>
      </c>
    </row>
    <row r="213" spans="1:16" x14ac:dyDescent="0.2">
      <c r="A213" t="s">
        <v>358</v>
      </c>
      <c r="B213" t="s">
        <v>363</v>
      </c>
      <c r="C213" t="s">
        <v>709</v>
      </c>
      <c r="D213" t="s">
        <v>410</v>
      </c>
      <c r="E213">
        <v>15680</v>
      </c>
      <c r="F213">
        <v>3665</v>
      </c>
      <c r="G213">
        <v>92.72</v>
      </c>
      <c r="L213">
        <v>990</v>
      </c>
      <c r="M213">
        <v>12268</v>
      </c>
      <c r="N213">
        <v>1423</v>
      </c>
      <c r="O213">
        <v>777</v>
      </c>
      <c r="P213">
        <v>222</v>
      </c>
    </row>
    <row r="214" spans="1:16" x14ac:dyDescent="0.2">
      <c r="A214" t="s">
        <v>358</v>
      </c>
      <c r="B214" t="s">
        <v>364</v>
      </c>
      <c r="C214" t="s">
        <v>709</v>
      </c>
      <c r="D214" t="s">
        <v>410</v>
      </c>
      <c r="E214">
        <v>321</v>
      </c>
      <c r="F214">
        <v>25</v>
      </c>
      <c r="G214">
        <v>57.32</v>
      </c>
      <c r="L214">
        <v>78</v>
      </c>
      <c r="M214">
        <v>122</v>
      </c>
      <c r="N214">
        <v>8</v>
      </c>
      <c r="O214">
        <v>103</v>
      </c>
      <c r="P214">
        <v>10</v>
      </c>
    </row>
    <row r="215" spans="1:16" x14ac:dyDescent="0.2">
      <c r="A215" t="s">
        <v>358</v>
      </c>
      <c r="B215" t="s">
        <v>365</v>
      </c>
      <c r="C215" t="s">
        <v>709</v>
      </c>
      <c r="D215" t="s">
        <v>410</v>
      </c>
      <c r="E215">
        <v>74</v>
      </c>
      <c r="F215">
        <v>27</v>
      </c>
      <c r="G215">
        <v>124.64</v>
      </c>
      <c r="L215">
        <v>3</v>
      </c>
      <c r="M215">
        <v>55</v>
      </c>
      <c r="N215">
        <v>10</v>
      </c>
      <c r="O215">
        <v>5</v>
      </c>
      <c r="P215">
        <v>1</v>
      </c>
    </row>
    <row r="216" spans="1:16" x14ac:dyDescent="0.2">
      <c r="A216" t="s">
        <v>358</v>
      </c>
      <c r="B216" t="s">
        <v>366</v>
      </c>
      <c r="C216" t="s">
        <v>709</v>
      </c>
      <c r="D216" t="s">
        <v>410</v>
      </c>
      <c r="E216">
        <v>21</v>
      </c>
      <c r="F216">
        <v>19</v>
      </c>
      <c r="G216">
        <v>215.33</v>
      </c>
      <c r="M216">
        <v>19</v>
      </c>
      <c r="N216">
        <v>2</v>
      </c>
    </row>
    <row r="217" spans="1:16" x14ac:dyDescent="0.2">
      <c r="A217" t="s">
        <v>358</v>
      </c>
      <c r="B217" t="s">
        <v>437</v>
      </c>
      <c r="C217" t="s">
        <v>709</v>
      </c>
      <c r="D217" t="s">
        <v>410</v>
      </c>
      <c r="E217">
        <v>16096</v>
      </c>
      <c r="F217">
        <v>3736</v>
      </c>
      <c r="G217">
        <v>92.32</v>
      </c>
      <c r="L217">
        <v>1071</v>
      </c>
      <c r="M217">
        <v>12464</v>
      </c>
      <c r="N217">
        <v>1443</v>
      </c>
      <c r="O217">
        <v>885</v>
      </c>
      <c r="P217">
        <v>233</v>
      </c>
    </row>
    <row r="218" spans="1:16" x14ac:dyDescent="0.2">
      <c r="A218" t="s">
        <v>358</v>
      </c>
      <c r="B218" t="s">
        <v>363</v>
      </c>
      <c r="C218" t="s">
        <v>724</v>
      </c>
      <c r="D218" t="s">
        <v>410</v>
      </c>
      <c r="E218">
        <v>909</v>
      </c>
      <c r="F218">
        <v>179</v>
      </c>
      <c r="G218">
        <v>79.95</v>
      </c>
      <c r="L218">
        <v>44</v>
      </c>
      <c r="M218">
        <v>734</v>
      </c>
      <c r="N218">
        <v>80</v>
      </c>
      <c r="O218">
        <v>34</v>
      </c>
      <c r="P218">
        <v>17</v>
      </c>
    </row>
    <row r="219" spans="1:16" x14ac:dyDescent="0.2">
      <c r="A219" t="s">
        <v>358</v>
      </c>
      <c r="B219" t="s">
        <v>364</v>
      </c>
      <c r="C219" t="s">
        <v>724</v>
      </c>
      <c r="D219" t="s">
        <v>410</v>
      </c>
      <c r="E219">
        <v>28</v>
      </c>
      <c r="F219">
        <v>5</v>
      </c>
      <c r="G219">
        <v>75.64</v>
      </c>
      <c r="L219">
        <v>5</v>
      </c>
      <c r="M219">
        <v>16</v>
      </c>
      <c r="N219">
        <v>1</v>
      </c>
      <c r="O219">
        <v>5</v>
      </c>
      <c r="P219">
        <v>1</v>
      </c>
    </row>
    <row r="220" spans="1:16" x14ac:dyDescent="0.2">
      <c r="A220" t="s">
        <v>358</v>
      </c>
      <c r="B220" t="s">
        <v>365</v>
      </c>
      <c r="C220" t="s">
        <v>724</v>
      </c>
      <c r="D220" t="s">
        <v>410</v>
      </c>
      <c r="E220">
        <v>2</v>
      </c>
      <c r="G220">
        <v>37</v>
      </c>
      <c r="M220">
        <v>2</v>
      </c>
    </row>
    <row r="221" spans="1:16" x14ac:dyDescent="0.2">
      <c r="A221" t="s">
        <v>358</v>
      </c>
      <c r="B221" t="s">
        <v>437</v>
      </c>
      <c r="C221" t="s">
        <v>724</v>
      </c>
      <c r="D221" t="s">
        <v>410</v>
      </c>
      <c r="E221">
        <v>939</v>
      </c>
      <c r="F221">
        <v>184</v>
      </c>
      <c r="G221">
        <v>79.73</v>
      </c>
      <c r="L221">
        <v>49</v>
      </c>
      <c r="M221">
        <v>752</v>
      </c>
      <c r="N221">
        <v>81</v>
      </c>
      <c r="O221">
        <v>39</v>
      </c>
      <c r="P221">
        <v>18</v>
      </c>
    </row>
    <row r="222" spans="1:16" x14ac:dyDescent="0.2">
      <c r="A222" t="s">
        <v>358</v>
      </c>
      <c r="B222" t="s">
        <v>363</v>
      </c>
      <c r="C222" t="s">
        <v>725</v>
      </c>
      <c r="D222" t="s">
        <v>410</v>
      </c>
      <c r="E222">
        <v>8913</v>
      </c>
      <c r="F222">
        <v>2029</v>
      </c>
      <c r="G222">
        <v>89.72</v>
      </c>
      <c r="L222">
        <v>622</v>
      </c>
      <c r="M222">
        <v>6974</v>
      </c>
      <c r="N222">
        <v>823</v>
      </c>
      <c r="O222">
        <v>389</v>
      </c>
      <c r="P222">
        <v>105</v>
      </c>
    </row>
    <row r="223" spans="1:16" x14ac:dyDescent="0.2">
      <c r="A223" t="s">
        <v>358</v>
      </c>
      <c r="B223" t="s">
        <v>364</v>
      </c>
      <c r="C223" t="s">
        <v>725</v>
      </c>
      <c r="D223" t="s">
        <v>410</v>
      </c>
      <c r="E223">
        <v>217</v>
      </c>
      <c r="F223">
        <v>18</v>
      </c>
      <c r="G223">
        <v>59.98</v>
      </c>
      <c r="L223">
        <v>58</v>
      </c>
      <c r="M223">
        <v>60</v>
      </c>
      <c r="N223">
        <v>5</v>
      </c>
      <c r="O223">
        <v>87</v>
      </c>
      <c r="P223">
        <v>7</v>
      </c>
    </row>
    <row r="224" spans="1:16" x14ac:dyDescent="0.2">
      <c r="A224" t="s">
        <v>358</v>
      </c>
      <c r="B224" t="s">
        <v>365</v>
      </c>
      <c r="C224" t="s">
        <v>725</v>
      </c>
      <c r="D224" t="s">
        <v>410</v>
      </c>
      <c r="E224">
        <v>37</v>
      </c>
      <c r="F224">
        <v>17</v>
      </c>
      <c r="G224">
        <v>154.22</v>
      </c>
      <c r="M224">
        <v>28</v>
      </c>
      <c r="N224">
        <v>2</v>
      </c>
      <c r="O224">
        <v>7</v>
      </c>
    </row>
    <row r="225" spans="1:16" x14ac:dyDescent="0.2">
      <c r="A225" t="s">
        <v>358</v>
      </c>
      <c r="B225" t="s">
        <v>366</v>
      </c>
      <c r="C225" t="s">
        <v>725</v>
      </c>
      <c r="D225" t="s">
        <v>410</v>
      </c>
      <c r="E225">
        <v>4</v>
      </c>
      <c r="F225">
        <v>4</v>
      </c>
      <c r="G225">
        <v>252</v>
      </c>
      <c r="M225">
        <v>4</v>
      </c>
    </row>
    <row r="226" spans="1:16" x14ac:dyDescent="0.2">
      <c r="A226" t="s">
        <v>358</v>
      </c>
      <c r="B226" t="s">
        <v>437</v>
      </c>
      <c r="C226" t="s">
        <v>725</v>
      </c>
      <c r="D226" t="s">
        <v>410</v>
      </c>
      <c r="E226">
        <v>9171</v>
      </c>
      <c r="F226">
        <v>2068</v>
      </c>
      <c r="G226">
        <v>89.35</v>
      </c>
      <c r="L226">
        <v>680</v>
      </c>
      <c r="M226">
        <v>7066</v>
      </c>
      <c r="N226">
        <v>830</v>
      </c>
      <c r="O226">
        <v>483</v>
      </c>
      <c r="P226">
        <v>112</v>
      </c>
    </row>
    <row r="227" spans="1:16" x14ac:dyDescent="0.2">
      <c r="A227" t="s">
        <v>358</v>
      </c>
      <c r="B227" t="s">
        <v>363</v>
      </c>
      <c r="C227" t="s">
        <v>727</v>
      </c>
      <c r="D227" t="s">
        <v>410</v>
      </c>
      <c r="E227">
        <v>8986</v>
      </c>
      <c r="F227">
        <v>1728</v>
      </c>
      <c r="G227">
        <v>80.3</v>
      </c>
      <c r="L227">
        <v>682</v>
      </c>
      <c r="M227">
        <v>6955</v>
      </c>
      <c r="N227">
        <v>851</v>
      </c>
      <c r="O227">
        <v>373</v>
      </c>
      <c r="P227">
        <v>125</v>
      </c>
    </row>
    <row r="228" spans="1:16" x14ac:dyDescent="0.2">
      <c r="A228" t="s">
        <v>358</v>
      </c>
      <c r="B228" t="s">
        <v>364</v>
      </c>
      <c r="C228" t="s">
        <v>727</v>
      </c>
      <c r="D228" t="s">
        <v>410</v>
      </c>
      <c r="E228">
        <v>504</v>
      </c>
      <c r="F228">
        <v>78</v>
      </c>
      <c r="G228">
        <v>75.05</v>
      </c>
      <c r="L228">
        <v>140</v>
      </c>
      <c r="M228">
        <v>297</v>
      </c>
      <c r="N228">
        <v>9</v>
      </c>
      <c r="O228">
        <v>28</v>
      </c>
      <c r="P228">
        <v>30</v>
      </c>
    </row>
    <row r="229" spans="1:16" x14ac:dyDescent="0.2">
      <c r="A229" t="s">
        <v>358</v>
      </c>
      <c r="B229" t="s">
        <v>365</v>
      </c>
      <c r="C229" t="s">
        <v>727</v>
      </c>
      <c r="D229" t="s">
        <v>410</v>
      </c>
      <c r="E229">
        <v>33</v>
      </c>
      <c r="F229">
        <v>14</v>
      </c>
      <c r="G229">
        <v>133.15</v>
      </c>
      <c r="L229">
        <v>2</v>
      </c>
      <c r="M229">
        <v>26</v>
      </c>
      <c r="N229">
        <v>5</v>
      </c>
    </row>
    <row r="230" spans="1:16" x14ac:dyDescent="0.2">
      <c r="A230" t="s">
        <v>358</v>
      </c>
      <c r="B230" t="s">
        <v>366</v>
      </c>
      <c r="C230" t="s">
        <v>727</v>
      </c>
      <c r="D230" t="s">
        <v>410</v>
      </c>
      <c r="E230">
        <v>11</v>
      </c>
      <c r="F230">
        <v>11</v>
      </c>
      <c r="G230">
        <v>261.08999999999997</v>
      </c>
      <c r="M230">
        <v>9</v>
      </c>
      <c r="N230">
        <v>1</v>
      </c>
      <c r="O230">
        <v>1</v>
      </c>
    </row>
    <row r="231" spans="1:16" x14ac:dyDescent="0.2">
      <c r="A231" t="s">
        <v>358</v>
      </c>
      <c r="B231" t="s">
        <v>437</v>
      </c>
      <c r="C231" t="s">
        <v>727</v>
      </c>
      <c r="D231" t="s">
        <v>410</v>
      </c>
      <c r="E231">
        <v>9534</v>
      </c>
      <c r="F231">
        <v>1831</v>
      </c>
      <c r="G231">
        <v>80.41</v>
      </c>
      <c r="L231">
        <v>824</v>
      </c>
      <c r="M231">
        <v>7287</v>
      </c>
      <c r="N231">
        <v>866</v>
      </c>
      <c r="O231">
        <v>402</v>
      </c>
      <c r="P231">
        <v>155</v>
      </c>
    </row>
    <row r="232" spans="1:16" x14ac:dyDescent="0.2">
      <c r="A232" t="s">
        <v>358</v>
      </c>
      <c r="B232" t="s">
        <v>363</v>
      </c>
      <c r="C232" t="s">
        <v>732</v>
      </c>
      <c r="D232" t="s">
        <v>410</v>
      </c>
      <c r="E232">
        <v>7103</v>
      </c>
      <c r="F232">
        <v>1403</v>
      </c>
      <c r="G232">
        <v>80.7</v>
      </c>
      <c r="L232">
        <v>495</v>
      </c>
      <c r="M232">
        <v>5570</v>
      </c>
      <c r="N232">
        <v>669</v>
      </c>
      <c r="O232">
        <v>297</v>
      </c>
      <c r="P232">
        <v>72</v>
      </c>
    </row>
    <row r="233" spans="1:16" x14ac:dyDescent="0.2">
      <c r="A233" t="s">
        <v>358</v>
      </c>
      <c r="B233" t="s">
        <v>364</v>
      </c>
      <c r="C233" t="s">
        <v>732</v>
      </c>
      <c r="D233" t="s">
        <v>410</v>
      </c>
      <c r="E233">
        <v>476</v>
      </c>
      <c r="F233">
        <v>51</v>
      </c>
      <c r="G233">
        <v>61.13</v>
      </c>
      <c r="L233">
        <v>190</v>
      </c>
      <c r="M233">
        <v>213</v>
      </c>
      <c r="N233">
        <v>9</v>
      </c>
      <c r="O233">
        <v>56</v>
      </c>
      <c r="P233">
        <v>8</v>
      </c>
    </row>
    <row r="234" spans="1:16" x14ac:dyDescent="0.2">
      <c r="A234" t="s">
        <v>358</v>
      </c>
      <c r="B234" t="s">
        <v>365</v>
      </c>
      <c r="C234" t="s">
        <v>732</v>
      </c>
      <c r="D234" t="s">
        <v>410</v>
      </c>
      <c r="E234">
        <v>43</v>
      </c>
      <c r="F234">
        <v>17</v>
      </c>
      <c r="G234">
        <v>119.21</v>
      </c>
      <c r="L234">
        <v>1</v>
      </c>
      <c r="M234">
        <v>36</v>
      </c>
      <c r="O234">
        <v>3</v>
      </c>
      <c r="P234">
        <v>3</v>
      </c>
    </row>
    <row r="235" spans="1:16" x14ac:dyDescent="0.2">
      <c r="A235" t="s">
        <v>358</v>
      </c>
      <c r="B235" t="s">
        <v>366</v>
      </c>
      <c r="C235" t="s">
        <v>732</v>
      </c>
      <c r="D235" t="s">
        <v>410</v>
      </c>
      <c r="E235">
        <v>5</v>
      </c>
      <c r="F235">
        <v>5</v>
      </c>
      <c r="G235">
        <v>254.6</v>
      </c>
      <c r="M235">
        <v>4</v>
      </c>
      <c r="N235">
        <v>1</v>
      </c>
    </row>
    <row r="236" spans="1:16" x14ac:dyDescent="0.2">
      <c r="A236" t="s">
        <v>358</v>
      </c>
      <c r="B236" t="s">
        <v>437</v>
      </c>
      <c r="C236" t="s">
        <v>732</v>
      </c>
      <c r="D236" t="s">
        <v>410</v>
      </c>
      <c r="E236">
        <v>7627</v>
      </c>
      <c r="F236">
        <v>1476</v>
      </c>
      <c r="G236">
        <v>79.81</v>
      </c>
      <c r="L236">
        <v>686</v>
      </c>
      <c r="M236">
        <v>5823</v>
      </c>
      <c r="N236">
        <v>679</v>
      </c>
      <c r="O236">
        <v>356</v>
      </c>
      <c r="P236">
        <v>83</v>
      </c>
    </row>
    <row r="237" spans="1:16" x14ac:dyDescent="0.2">
      <c r="A237" t="s">
        <v>358</v>
      </c>
      <c r="B237" t="s">
        <v>363</v>
      </c>
      <c r="C237" t="s">
        <v>685</v>
      </c>
      <c r="D237" t="s">
        <v>410</v>
      </c>
      <c r="E237">
        <v>1192</v>
      </c>
      <c r="F237">
        <v>283</v>
      </c>
      <c r="G237">
        <v>91.56</v>
      </c>
      <c r="L237">
        <v>91</v>
      </c>
      <c r="M237">
        <v>971</v>
      </c>
      <c r="N237">
        <v>82</v>
      </c>
      <c r="O237">
        <v>41</v>
      </c>
      <c r="P237">
        <v>7</v>
      </c>
    </row>
    <row r="238" spans="1:16" x14ac:dyDescent="0.2">
      <c r="A238" t="s">
        <v>358</v>
      </c>
      <c r="B238" t="s">
        <v>364</v>
      </c>
      <c r="C238" t="s">
        <v>685</v>
      </c>
      <c r="D238" t="s">
        <v>410</v>
      </c>
      <c r="E238">
        <v>23</v>
      </c>
      <c r="F238">
        <v>5</v>
      </c>
      <c r="G238">
        <v>73.39</v>
      </c>
      <c r="L238">
        <v>6</v>
      </c>
      <c r="M238">
        <v>14</v>
      </c>
      <c r="O238">
        <v>3</v>
      </c>
    </row>
    <row r="239" spans="1:16" x14ac:dyDescent="0.2">
      <c r="A239" t="s">
        <v>358</v>
      </c>
      <c r="B239" t="s">
        <v>365</v>
      </c>
      <c r="C239" t="s">
        <v>685</v>
      </c>
      <c r="D239" t="s">
        <v>410</v>
      </c>
      <c r="E239">
        <v>3</v>
      </c>
      <c r="F239">
        <v>2</v>
      </c>
      <c r="G239">
        <v>166</v>
      </c>
      <c r="M239">
        <v>3</v>
      </c>
    </row>
    <row r="240" spans="1:16" x14ac:dyDescent="0.2">
      <c r="A240" t="s">
        <v>358</v>
      </c>
      <c r="B240" t="s">
        <v>366</v>
      </c>
      <c r="C240" t="s">
        <v>685</v>
      </c>
      <c r="D240" t="s">
        <v>410</v>
      </c>
      <c r="E240">
        <v>3</v>
      </c>
      <c r="F240">
        <v>3</v>
      </c>
      <c r="G240">
        <v>329</v>
      </c>
      <c r="M240">
        <v>3</v>
      </c>
    </row>
    <row r="241" spans="1:16" x14ac:dyDescent="0.2">
      <c r="A241" t="s">
        <v>358</v>
      </c>
      <c r="B241" t="s">
        <v>437</v>
      </c>
      <c r="C241" t="s">
        <v>685</v>
      </c>
      <c r="D241" t="s">
        <v>410</v>
      </c>
      <c r="E241">
        <v>1221</v>
      </c>
      <c r="F241">
        <v>293</v>
      </c>
      <c r="G241">
        <v>91.99</v>
      </c>
      <c r="L241">
        <v>97</v>
      </c>
      <c r="M241">
        <v>991</v>
      </c>
      <c r="N241">
        <v>82</v>
      </c>
      <c r="O241">
        <v>44</v>
      </c>
      <c r="P241">
        <v>7</v>
      </c>
    </row>
    <row r="242" spans="1:16" x14ac:dyDescent="0.2">
      <c r="A242" t="s">
        <v>358</v>
      </c>
      <c r="B242" t="s">
        <v>363</v>
      </c>
      <c r="C242" t="s">
        <v>687</v>
      </c>
      <c r="D242" t="s">
        <v>410</v>
      </c>
      <c r="E242">
        <v>4083</v>
      </c>
      <c r="F242">
        <v>1041</v>
      </c>
      <c r="G242">
        <v>92.61</v>
      </c>
      <c r="L242">
        <v>309</v>
      </c>
      <c r="M242">
        <v>3258</v>
      </c>
      <c r="N242">
        <v>335</v>
      </c>
      <c r="O242">
        <v>137</v>
      </c>
      <c r="P242">
        <v>44</v>
      </c>
    </row>
    <row r="243" spans="1:16" x14ac:dyDescent="0.2">
      <c r="A243" t="s">
        <v>358</v>
      </c>
      <c r="B243" t="s">
        <v>364</v>
      </c>
      <c r="C243" t="s">
        <v>687</v>
      </c>
      <c r="D243" t="s">
        <v>410</v>
      </c>
      <c r="E243">
        <v>229</v>
      </c>
      <c r="F243">
        <v>30</v>
      </c>
      <c r="G243">
        <v>66.92</v>
      </c>
      <c r="L243">
        <v>61</v>
      </c>
      <c r="M243">
        <v>135</v>
      </c>
      <c r="N243">
        <v>6</v>
      </c>
      <c r="O243">
        <v>13</v>
      </c>
      <c r="P243">
        <v>14</v>
      </c>
    </row>
    <row r="244" spans="1:16" x14ac:dyDescent="0.2">
      <c r="A244" t="s">
        <v>358</v>
      </c>
      <c r="B244" t="s">
        <v>365</v>
      </c>
      <c r="C244" t="s">
        <v>687</v>
      </c>
      <c r="D244" t="s">
        <v>410</v>
      </c>
      <c r="E244">
        <v>8</v>
      </c>
      <c r="F244">
        <v>3</v>
      </c>
      <c r="G244">
        <v>119.5</v>
      </c>
      <c r="L244">
        <v>3</v>
      </c>
      <c r="M244">
        <v>5</v>
      </c>
    </row>
    <row r="245" spans="1:16" x14ac:dyDescent="0.2">
      <c r="A245" t="s">
        <v>358</v>
      </c>
      <c r="B245" t="s">
        <v>366</v>
      </c>
      <c r="C245" t="s">
        <v>687</v>
      </c>
      <c r="D245" t="s">
        <v>410</v>
      </c>
      <c r="E245">
        <v>3</v>
      </c>
      <c r="F245">
        <v>3</v>
      </c>
      <c r="G245">
        <v>188.33</v>
      </c>
      <c r="M245">
        <v>3</v>
      </c>
    </row>
    <row r="246" spans="1:16" x14ac:dyDescent="0.2">
      <c r="A246" t="s">
        <v>358</v>
      </c>
      <c r="B246" t="s">
        <v>437</v>
      </c>
      <c r="C246" t="s">
        <v>687</v>
      </c>
      <c r="D246" t="s">
        <v>410</v>
      </c>
      <c r="E246">
        <v>4323</v>
      </c>
      <c r="F246">
        <v>1077</v>
      </c>
      <c r="G246">
        <v>91.37</v>
      </c>
      <c r="L246">
        <v>373</v>
      </c>
      <c r="M246">
        <v>3401</v>
      </c>
      <c r="N246">
        <v>341</v>
      </c>
      <c r="O246">
        <v>150</v>
      </c>
      <c r="P246">
        <v>58</v>
      </c>
    </row>
    <row r="247" spans="1:16" x14ac:dyDescent="0.2">
      <c r="A247" t="s">
        <v>358</v>
      </c>
      <c r="B247" t="s">
        <v>363</v>
      </c>
      <c r="C247" t="s">
        <v>667</v>
      </c>
      <c r="D247" t="s">
        <v>410</v>
      </c>
      <c r="E247">
        <v>1913</v>
      </c>
      <c r="F247">
        <v>352</v>
      </c>
      <c r="G247">
        <v>78.7</v>
      </c>
      <c r="L247">
        <v>170</v>
      </c>
      <c r="M247">
        <v>1496</v>
      </c>
      <c r="N247">
        <v>150</v>
      </c>
      <c r="O247">
        <v>78</v>
      </c>
      <c r="P247">
        <v>19</v>
      </c>
    </row>
    <row r="248" spans="1:16" x14ac:dyDescent="0.2">
      <c r="A248" t="s">
        <v>358</v>
      </c>
      <c r="B248" t="s">
        <v>364</v>
      </c>
      <c r="C248" t="s">
        <v>667</v>
      </c>
      <c r="D248" t="s">
        <v>410</v>
      </c>
      <c r="E248">
        <v>77</v>
      </c>
      <c r="F248">
        <v>4</v>
      </c>
      <c r="G248">
        <v>51.62</v>
      </c>
      <c r="L248">
        <v>25</v>
      </c>
      <c r="M248">
        <v>24</v>
      </c>
      <c r="N248">
        <v>2</v>
      </c>
      <c r="O248">
        <v>21</v>
      </c>
      <c r="P248">
        <v>5</v>
      </c>
    </row>
    <row r="249" spans="1:16" x14ac:dyDescent="0.2">
      <c r="A249" t="s">
        <v>358</v>
      </c>
      <c r="B249" t="s">
        <v>365</v>
      </c>
      <c r="C249" t="s">
        <v>667</v>
      </c>
      <c r="D249" t="s">
        <v>410</v>
      </c>
      <c r="E249">
        <v>6</v>
      </c>
      <c r="F249">
        <v>1</v>
      </c>
      <c r="G249">
        <v>93.83</v>
      </c>
      <c r="L249">
        <v>2</v>
      </c>
      <c r="M249">
        <v>3</v>
      </c>
      <c r="N249">
        <v>1</v>
      </c>
    </row>
    <row r="250" spans="1:16" x14ac:dyDescent="0.2">
      <c r="A250" t="s">
        <v>358</v>
      </c>
      <c r="B250" t="s">
        <v>437</v>
      </c>
      <c r="C250" t="s">
        <v>667</v>
      </c>
      <c r="D250" t="s">
        <v>410</v>
      </c>
      <c r="E250">
        <v>1996</v>
      </c>
      <c r="F250">
        <v>357</v>
      </c>
      <c r="G250">
        <v>77.7</v>
      </c>
      <c r="L250">
        <v>197</v>
      </c>
      <c r="M250">
        <v>1523</v>
      </c>
      <c r="N250">
        <v>153</v>
      </c>
      <c r="O250">
        <v>99</v>
      </c>
      <c r="P250">
        <v>24</v>
      </c>
    </row>
    <row r="251" spans="1:16" x14ac:dyDescent="0.2">
      <c r="A251" t="s">
        <v>358</v>
      </c>
      <c r="B251" t="s">
        <v>363</v>
      </c>
      <c r="C251" t="s">
        <v>695</v>
      </c>
      <c r="D251" t="s">
        <v>410</v>
      </c>
      <c r="E251">
        <v>1801</v>
      </c>
      <c r="F251">
        <v>352</v>
      </c>
      <c r="G251">
        <v>82.62</v>
      </c>
      <c r="L251">
        <v>135</v>
      </c>
      <c r="M251">
        <v>1472</v>
      </c>
      <c r="N251">
        <v>130</v>
      </c>
      <c r="O251">
        <v>53</v>
      </c>
      <c r="P251">
        <v>11</v>
      </c>
    </row>
    <row r="252" spans="1:16" x14ac:dyDescent="0.2">
      <c r="A252" t="s">
        <v>358</v>
      </c>
      <c r="B252" t="s">
        <v>364</v>
      </c>
      <c r="C252" t="s">
        <v>695</v>
      </c>
      <c r="D252" t="s">
        <v>410</v>
      </c>
      <c r="E252">
        <v>95</v>
      </c>
      <c r="F252">
        <v>7</v>
      </c>
      <c r="G252">
        <v>58.17</v>
      </c>
      <c r="L252">
        <v>41</v>
      </c>
      <c r="M252">
        <v>35</v>
      </c>
      <c r="N252">
        <v>1</v>
      </c>
      <c r="O252">
        <v>17</v>
      </c>
      <c r="P252">
        <v>1</v>
      </c>
    </row>
    <row r="253" spans="1:16" x14ac:dyDescent="0.2">
      <c r="A253" t="s">
        <v>358</v>
      </c>
      <c r="B253" t="s">
        <v>365</v>
      </c>
      <c r="C253" t="s">
        <v>695</v>
      </c>
      <c r="D253" t="s">
        <v>410</v>
      </c>
      <c r="E253">
        <v>7</v>
      </c>
      <c r="F253">
        <v>4</v>
      </c>
      <c r="G253">
        <v>167.43</v>
      </c>
      <c r="M253">
        <v>6</v>
      </c>
      <c r="O253">
        <v>1</v>
      </c>
    </row>
    <row r="254" spans="1:16" x14ac:dyDescent="0.2">
      <c r="A254" t="s">
        <v>358</v>
      </c>
      <c r="B254" t="s">
        <v>366</v>
      </c>
      <c r="C254" t="s">
        <v>695</v>
      </c>
      <c r="D254" t="s">
        <v>410</v>
      </c>
      <c r="E254">
        <v>4</v>
      </c>
      <c r="F254">
        <v>4</v>
      </c>
      <c r="G254">
        <v>254.75</v>
      </c>
      <c r="M254">
        <v>3</v>
      </c>
      <c r="O254">
        <v>1</v>
      </c>
    </row>
    <row r="255" spans="1:16" x14ac:dyDescent="0.2">
      <c r="A255" t="s">
        <v>358</v>
      </c>
      <c r="B255" t="s">
        <v>437</v>
      </c>
      <c r="C255" t="s">
        <v>695</v>
      </c>
      <c r="D255" t="s">
        <v>410</v>
      </c>
      <c r="E255">
        <v>1907</v>
      </c>
      <c r="F255">
        <v>367</v>
      </c>
      <c r="G255">
        <v>82.07</v>
      </c>
      <c r="L255">
        <v>176</v>
      </c>
      <c r="M255">
        <v>1516</v>
      </c>
      <c r="N255">
        <v>131</v>
      </c>
      <c r="O255">
        <v>72</v>
      </c>
      <c r="P255">
        <v>12</v>
      </c>
    </row>
    <row r="256" spans="1:16" x14ac:dyDescent="0.2">
      <c r="A256" t="s">
        <v>358</v>
      </c>
      <c r="B256" t="s">
        <v>363</v>
      </c>
      <c r="C256" t="s">
        <v>696</v>
      </c>
      <c r="D256" t="s">
        <v>410</v>
      </c>
      <c r="E256">
        <v>7369</v>
      </c>
      <c r="F256">
        <v>1653</v>
      </c>
      <c r="G256">
        <v>89.14</v>
      </c>
      <c r="L256">
        <v>453</v>
      </c>
      <c r="M256">
        <v>6016</v>
      </c>
      <c r="N256">
        <v>520</v>
      </c>
      <c r="O256">
        <v>301</v>
      </c>
      <c r="P256">
        <v>79</v>
      </c>
    </row>
    <row r="257" spans="1:16" x14ac:dyDescent="0.2">
      <c r="A257" t="s">
        <v>358</v>
      </c>
      <c r="B257" t="s">
        <v>364</v>
      </c>
      <c r="C257" t="s">
        <v>696</v>
      </c>
      <c r="D257" t="s">
        <v>410</v>
      </c>
      <c r="E257">
        <v>493</v>
      </c>
      <c r="F257">
        <v>70</v>
      </c>
      <c r="G257">
        <v>67.58</v>
      </c>
      <c r="L257">
        <v>107</v>
      </c>
      <c r="M257">
        <v>331</v>
      </c>
      <c r="N257">
        <v>6</v>
      </c>
      <c r="O257">
        <v>34</v>
      </c>
      <c r="P257">
        <v>15</v>
      </c>
    </row>
    <row r="258" spans="1:16" x14ac:dyDescent="0.2">
      <c r="A258" t="s">
        <v>358</v>
      </c>
      <c r="B258" t="s">
        <v>365</v>
      </c>
      <c r="C258" t="s">
        <v>696</v>
      </c>
      <c r="D258" t="s">
        <v>410</v>
      </c>
      <c r="E258">
        <v>22</v>
      </c>
      <c r="F258">
        <v>6</v>
      </c>
      <c r="G258">
        <v>93.36</v>
      </c>
      <c r="L258">
        <v>1</v>
      </c>
      <c r="M258">
        <v>19</v>
      </c>
      <c r="N258">
        <v>1</v>
      </c>
      <c r="O258">
        <v>1</v>
      </c>
    </row>
    <row r="259" spans="1:16" x14ac:dyDescent="0.2">
      <c r="A259" t="s">
        <v>358</v>
      </c>
      <c r="B259" t="s">
        <v>366</v>
      </c>
      <c r="C259" t="s">
        <v>696</v>
      </c>
      <c r="D259" t="s">
        <v>410</v>
      </c>
      <c r="E259">
        <v>4</v>
      </c>
      <c r="F259">
        <v>4</v>
      </c>
      <c r="G259">
        <v>296.5</v>
      </c>
      <c r="M259">
        <v>4</v>
      </c>
    </row>
    <row r="260" spans="1:16" x14ac:dyDescent="0.2">
      <c r="A260" t="s">
        <v>358</v>
      </c>
      <c r="B260" t="s">
        <v>437</v>
      </c>
      <c r="C260" t="s">
        <v>696</v>
      </c>
      <c r="D260" t="s">
        <v>410</v>
      </c>
      <c r="E260">
        <v>7888</v>
      </c>
      <c r="F260">
        <v>1733</v>
      </c>
      <c r="G260">
        <v>87.91</v>
      </c>
      <c r="L260">
        <v>561</v>
      </c>
      <c r="M260">
        <v>6370</v>
      </c>
      <c r="N260">
        <v>527</v>
      </c>
      <c r="O260">
        <v>336</v>
      </c>
      <c r="P260">
        <v>94</v>
      </c>
    </row>
    <row r="261" spans="1:16" x14ac:dyDescent="0.2">
      <c r="A261" t="s">
        <v>358</v>
      </c>
      <c r="B261" t="s">
        <v>363</v>
      </c>
      <c r="C261" t="s">
        <v>704</v>
      </c>
      <c r="D261" t="s">
        <v>410</v>
      </c>
      <c r="E261">
        <v>7063</v>
      </c>
      <c r="F261">
        <v>1443</v>
      </c>
      <c r="G261">
        <v>84.75</v>
      </c>
      <c r="L261">
        <v>532</v>
      </c>
      <c r="M261">
        <v>5664</v>
      </c>
      <c r="N261">
        <v>524</v>
      </c>
      <c r="O261">
        <v>265</v>
      </c>
      <c r="P261">
        <v>77</v>
      </c>
    </row>
    <row r="262" spans="1:16" x14ac:dyDescent="0.2">
      <c r="A262" t="s">
        <v>358</v>
      </c>
      <c r="B262" t="s">
        <v>364</v>
      </c>
      <c r="C262" t="s">
        <v>704</v>
      </c>
      <c r="D262" t="s">
        <v>410</v>
      </c>
      <c r="E262">
        <v>544</v>
      </c>
      <c r="F262">
        <v>71</v>
      </c>
      <c r="G262">
        <v>68.959999999999994</v>
      </c>
      <c r="L262">
        <v>129</v>
      </c>
      <c r="M262">
        <v>331</v>
      </c>
      <c r="N262">
        <v>12</v>
      </c>
      <c r="O262">
        <v>44</v>
      </c>
      <c r="P262">
        <v>28</v>
      </c>
    </row>
    <row r="263" spans="1:16" x14ac:dyDescent="0.2">
      <c r="A263" t="s">
        <v>358</v>
      </c>
      <c r="B263" t="s">
        <v>365</v>
      </c>
      <c r="C263" t="s">
        <v>704</v>
      </c>
      <c r="D263" t="s">
        <v>410</v>
      </c>
      <c r="E263">
        <v>22</v>
      </c>
      <c r="F263">
        <v>7</v>
      </c>
      <c r="G263">
        <v>117.55</v>
      </c>
      <c r="L263">
        <v>2</v>
      </c>
      <c r="M263">
        <v>18</v>
      </c>
      <c r="N263">
        <v>2</v>
      </c>
    </row>
    <row r="264" spans="1:16" x14ac:dyDescent="0.2">
      <c r="A264" t="s">
        <v>358</v>
      </c>
      <c r="B264" t="s">
        <v>366</v>
      </c>
      <c r="C264" t="s">
        <v>704</v>
      </c>
      <c r="D264" t="s">
        <v>410</v>
      </c>
      <c r="E264">
        <v>9</v>
      </c>
      <c r="F264">
        <v>9</v>
      </c>
      <c r="G264">
        <v>284.22000000000003</v>
      </c>
      <c r="M264">
        <v>9</v>
      </c>
    </row>
    <row r="265" spans="1:16" x14ac:dyDescent="0.2">
      <c r="A265" t="s">
        <v>358</v>
      </c>
      <c r="B265" t="s">
        <v>437</v>
      </c>
      <c r="C265" t="s">
        <v>704</v>
      </c>
      <c r="D265" t="s">
        <v>410</v>
      </c>
      <c r="E265">
        <v>7638</v>
      </c>
      <c r="F265">
        <v>1530</v>
      </c>
      <c r="G265">
        <v>83.95</v>
      </c>
      <c r="L265">
        <v>663</v>
      </c>
      <c r="M265">
        <v>6022</v>
      </c>
      <c r="N265">
        <v>538</v>
      </c>
      <c r="O265">
        <v>309</v>
      </c>
      <c r="P265">
        <v>105</v>
      </c>
    </row>
    <row r="266" spans="1:16" x14ac:dyDescent="0.2">
      <c r="A266" t="s">
        <v>358</v>
      </c>
      <c r="B266" t="s">
        <v>363</v>
      </c>
      <c r="C266" t="s">
        <v>705</v>
      </c>
      <c r="D266" t="s">
        <v>410</v>
      </c>
      <c r="E266">
        <v>4909</v>
      </c>
      <c r="F266">
        <v>920</v>
      </c>
      <c r="G266">
        <v>78.69</v>
      </c>
      <c r="L266">
        <v>330</v>
      </c>
      <c r="M266">
        <v>4068</v>
      </c>
      <c r="N266">
        <v>302</v>
      </c>
      <c r="O266">
        <v>167</v>
      </c>
      <c r="P266">
        <v>42</v>
      </c>
    </row>
    <row r="267" spans="1:16" x14ac:dyDescent="0.2">
      <c r="A267" t="s">
        <v>358</v>
      </c>
      <c r="B267" t="s">
        <v>364</v>
      </c>
      <c r="C267" t="s">
        <v>705</v>
      </c>
      <c r="D267" t="s">
        <v>410</v>
      </c>
      <c r="E267">
        <v>235</v>
      </c>
      <c r="F267">
        <v>17</v>
      </c>
      <c r="G267">
        <v>65.45</v>
      </c>
      <c r="L267">
        <v>89</v>
      </c>
      <c r="M267">
        <v>104</v>
      </c>
      <c r="O267">
        <v>34</v>
      </c>
      <c r="P267">
        <v>8</v>
      </c>
    </row>
    <row r="268" spans="1:16" x14ac:dyDescent="0.2">
      <c r="A268" t="s">
        <v>358</v>
      </c>
      <c r="B268" t="s">
        <v>365</v>
      </c>
      <c r="C268" t="s">
        <v>705</v>
      </c>
      <c r="D268" t="s">
        <v>410</v>
      </c>
      <c r="E268">
        <v>10</v>
      </c>
      <c r="F268">
        <v>3</v>
      </c>
      <c r="G268">
        <v>104</v>
      </c>
      <c r="L268">
        <v>1</v>
      </c>
      <c r="M268">
        <v>9</v>
      </c>
    </row>
    <row r="269" spans="1:16" x14ac:dyDescent="0.2">
      <c r="A269" t="s">
        <v>358</v>
      </c>
      <c r="B269" t="s">
        <v>366</v>
      </c>
      <c r="C269" t="s">
        <v>705</v>
      </c>
      <c r="D269" t="s">
        <v>410</v>
      </c>
      <c r="E269">
        <v>2</v>
      </c>
      <c r="F269">
        <v>2</v>
      </c>
      <c r="G269">
        <v>293.5</v>
      </c>
      <c r="M269">
        <v>1</v>
      </c>
      <c r="N269">
        <v>1</v>
      </c>
    </row>
    <row r="270" spans="1:16" x14ac:dyDescent="0.2">
      <c r="A270" t="s">
        <v>358</v>
      </c>
      <c r="B270" t="s">
        <v>437</v>
      </c>
      <c r="C270" t="s">
        <v>705</v>
      </c>
      <c r="D270" t="s">
        <v>410</v>
      </c>
      <c r="E270">
        <v>5156</v>
      </c>
      <c r="F270">
        <v>942</v>
      </c>
      <c r="G270">
        <v>78.22</v>
      </c>
      <c r="L270">
        <v>420</v>
      </c>
      <c r="M270">
        <v>4182</v>
      </c>
      <c r="N270">
        <v>303</v>
      </c>
      <c r="O270">
        <v>201</v>
      </c>
      <c r="P270">
        <v>50</v>
      </c>
    </row>
    <row r="271" spans="1:16" x14ac:dyDescent="0.2">
      <c r="A271" t="s">
        <v>358</v>
      </c>
      <c r="B271" t="s">
        <v>363</v>
      </c>
      <c r="C271" t="s">
        <v>708</v>
      </c>
      <c r="D271" t="s">
        <v>410</v>
      </c>
      <c r="E271">
        <v>1088</v>
      </c>
      <c r="F271">
        <v>215</v>
      </c>
      <c r="G271">
        <v>78.31</v>
      </c>
      <c r="L271">
        <v>51</v>
      </c>
      <c r="M271">
        <v>909</v>
      </c>
      <c r="N271">
        <v>88</v>
      </c>
      <c r="O271">
        <v>29</v>
      </c>
      <c r="P271">
        <v>11</v>
      </c>
    </row>
    <row r="272" spans="1:16" x14ac:dyDescent="0.2">
      <c r="A272" t="s">
        <v>358</v>
      </c>
      <c r="B272" t="s">
        <v>364</v>
      </c>
      <c r="C272" t="s">
        <v>708</v>
      </c>
      <c r="D272" t="s">
        <v>410</v>
      </c>
      <c r="E272">
        <v>81</v>
      </c>
      <c r="F272">
        <v>4</v>
      </c>
      <c r="G272">
        <v>46.57</v>
      </c>
      <c r="L272">
        <v>42</v>
      </c>
      <c r="M272">
        <v>32</v>
      </c>
      <c r="N272">
        <v>1</v>
      </c>
      <c r="O272">
        <v>5</v>
      </c>
      <c r="P272">
        <v>1</v>
      </c>
    </row>
    <row r="273" spans="1:16" x14ac:dyDescent="0.2">
      <c r="A273" t="s">
        <v>358</v>
      </c>
      <c r="B273" t="s">
        <v>365</v>
      </c>
      <c r="C273" t="s">
        <v>708</v>
      </c>
      <c r="D273" t="s">
        <v>410</v>
      </c>
      <c r="E273">
        <v>4</v>
      </c>
      <c r="G273">
        <v>53.5</v>
      </c>
      <c r="M273">
        <v>3</v>
      </c>
      <c r="N273">
        <v>1</v>
      </c>
    </row>
    <row r="274" spans="1:16" x14ac:dyDescent="0.2">
      <c r="A274" t="s">
        <v>358</v>
      </c>
      <c r="B274" t="s">
        <v>437</v>
      </c>
      <c r="C274" t="s">
        <v>708</v>
      </c>
      <c r="D274" t="s">
        <v>410</v>
      </c>
      <c r="E274">
        <v>1173</v>
      </c>
      <c r="F274">
        <v>219</v>
      </c>
      <c r="G274">
        <v>76.040000000000006</v>
      </c>
      <c r="L274">
        <v>93</v>
      </c>
      <c r="M274">
        <v>944</v>
      </c>
      <c r="N274">
        <v>90</v>
      </c>
      <c r="O274">
        <v>34</v>
      </c>
      <c r="P274">
        <v>12</v>
      </c>
    </row>
    <row r="275" spans="1:16" x14ac:dyDescent="0.2">
      <c r="A275" t="s">
        <v>358</v>
      </c>
      <c r="B275" t="s">
        <v>363</v>
      </c>
      <c r="C275" t="s">
        <v>711</v>
      </c>
      <c r="D275" t="s">
        <v>410</v>
      </c>
      <c r="E275">
        <v>1922</v>
      </c>
      <c r="F275">
        <v>342</v>
      </c>
      <c r="G275">
        <v>72.73</v>
      </c>
      <c r="L275">
        <v>87</v>
      </c>
      <c r="M275">
        <v>1544</v>
      </c>
      <c r="N275">
        <v>170</v>
      </c>
      <c r="O275">
        <v>96</v>
      </c>
      <c r="P275">
        <v>25</v>
      </c>
    </row>
    <row r="276" spans="1:16" x14ac:dyDescent="0.2">
      <c r="A276" t="s">
        <v>358</v>
      </c>
      <c r="B276" t="s">
        <v>364</v>
      </c>
      <c r="C276" t="s">
        <v>711</v>
      </c>
      <c r="D276" t="s">
        <v>410</v>
      </c>
      <c r="E276">
        <v>124</v>
      </c>
      <c r="F276">
        <v>6</v>
      </c>
      <c r="G276">
        <v>51.4</v>
      </c>
      <c r="L276">
        <v>46</v>
      </c>
      <c r="M276">
        <v>59</v>
      </c>
      <c r="N276">
        <v>3</v>
      </c>
      <c r="O276">
        <v>12</v>
      </c>
      <c r="P276">
        <v>4</v>
      </c>
    </row>
    <row r="277" spans="1:16" x14ac:dyDescent="0.2">
      <c r="A277" t="s">
        <v>358</v>
      </c>
      <c r="B277" t="s">
        <v>365</v>
      </c>
      <c r="C277" t="s">
        <v>711</v>
      </c>
      <c r="D277" t="s">
        <v>410</v>
      </c>
      <c r="E277">
        <v>4</v>
      </c>
      <c r="F277">
        <v>1</v>
      </c>
      <c r="G277">
        <v>100</v>
      </c>
      <c r="M277">
        <v>3</v>
      </c>
      <c r="N277">
        <v>1</v>
      </c>
    </row>
    <row r="278" spans="1:16" x14ac:dyDescent="0.2">
      <c r="A278" t="s">
        <v>358</v>
      </c>
      <c r="B278" t="s">
        <v>366</v>
      </c>
      <c r="C278" t="s">
        <v>711</v>
      </c>
      <c r="D278" t="s">
        <v>410</v>
      </c>
      <c r="E278">
        <v>2</v>
      </c>
      <c r="F278">
        <v>1</v>
      </c>
      <c r="G278">
        <v>217.5</v>
      </c>
      <c r="M278">
        <v>2</v>
      </c>
    </row>
    <row r="279" spans="1:16" x14ac:dyDescent="0.2">
      <c r="A279" t="s">
        <v>358</v>
      </c>
      <c r="B279" t="s">
        <v>437</v>
      </c>
      <c r="C279" t="s">
        <v>711</v>
      </c>
      <c r="D279" t="s">
        <v>410</v>
      </c>
      <c r="E279">
        <v>2052</v>
      </c>
      <c r="F279">
        <v>350</v>
      </c>
      <c r="G279">
        <v>71.63</v>
      </c>
      <c r="L279">
        <v>133</v>
      </c>
      <c r="M279">
        <v>1608</v>
      </c>
      <c r="N279">
        <v>174</v>
      </c>
      <c r="O279">
        <v>108</v>
      </c>
      <c r="P279">
        <v>29</v>
      </c>
    </row>
    <row r="280" spans="1:16" x14ac:dyDescent="0.2">
      <c r="A280" t="s">
        <v>358</v>
      </c>
      <c r="B280" t="s">
        <v>363</v>
      </c>
      <c r="C280" t="s">
        <v>712</v>
      </c>
      <c r="D280" t="s">
        <v>410</v>
      </c>
      <c r="E280">
        <v>1363</v>
      </c>
      <c r="F280">
        <v>241</v>
      </c>
      <c r="G280">
        <v>75.72</v>
      </c>
      <c r="L280">
        <v>99</v>
      </c>
      <c r="M280">
        <v>1085</v>
      </c>
      <c r="N280">
        <v>105</v>
      </c>
      <c r="O280">
        <v>60</v>
      </c>
      <c r="P280">
        <v>14</v>
      </c>
    </row>
    <row r="281" spans="1:16" x14ac:dyDescent="0.2">
      <c r="A281" t="s">
        <v>358</v>
      </c>
      <c r="B281" t="s">
        <v>364</v>
      </c>
      <c r="C281" t="s">
        <v>712</v>
      </c>
      <c r="D281" t="s">
        <v>410</v>
      </c>
      <c r="E281">
        <v>41</v>
      </c>
      <c r="F281">
        <v>2</v>
      </c>
      <c r="G281">
        <v>52.39</v>
      </c>
      <c r="L281">
        <v>8</v>
      </c>
      <c r="M281">
        <v>20</v>
      </c>
      <c r="O281">
        <v>12</v>
      </c>
      <c r="P281">
        <v>1</v>
      </c>
    </row>
    <row r="282" spans="1:16" x14ac:dyDescent="0.2">
      <c r="A282" t="s">
        <v>358</v>
      </c>
      <c r="B282" t="s">
        <v>365</v>
      </c>
      <c r="C282" t="s">
        <v>712</v>
      </c>
      <c r="D282" t="s">
        <v>410</v>
      </c>
      <c r="E282">
        <v>1</v>
      </c>
      <c r="G282">
        <v>33</v>
      </c>
      <c r="M282">
        <v>1</v>
      </c>
    </row>
    <row r="283" spans="1:16" x14ac:dyDescent="0.2">
      <c r="A283" t="s">
        <v>358</v>
      </c>
      <c r="B283" t="s">
        <v>366</v>
      </c>
      <c r="C283" t="s">
        <v>712</v>
      </c>
      <c r="D283" t="s">
        <v>410</v>
      </c>
      <c r="E283">
        <v>1</v>
      </c>
      <c r="F283">
        <v>1</v>
      </c>
      <c r="G283">
        <v>370</v>
      </c>
      <c r="M283">
        <v>1</v>
      </c>
    </row>
    <row r="284" spans="1:16" x14ac:dyDescent="0.2">
      <c r="A284" t="s">
        <v>358</v>
      </c>
      <c r="B284" t="s">
        <v>437</v>
      </c>
      <c r="C284" t="s">
        <v>712</v>
      </c>
      <c r="D284" t="s">
        <v>410</v>
      </c>
      <c r="E284">
        <v>1406</v>
      </c>
      <c r="F284">
        <v>244</v>
      </c>
      <c r="G284">
        <v>75.22</v>
      </c>
      <c r="L284">
        <v>107</v>
      </c>
      <c r="M284">
        <v>1107</v>
      </c>
      <c r="N284">
        <v>105</v>
      </c>
      <c r="O284">
        <v>72</v>
      </c>
      <c r="P284">
        <v>15</v>
      </c>
    </row>
    <row r="285" spans="1:16" x14ac:dyDescent="0.2">
      <c r="A285" t="s">
        <v>358</v>
      </c>
      <c r="B285" t="s">
        <v>363</v>
      </c>
      <c r="C285" t="s">
        <v>714</v>
      </c>
      <c r="D285" t="s">
        <v>410</v>
      </c>
      <c r="E285">
        <v>2332</v>
      </c>
      <c r="F285">
        <v>502</v>
      </c>
      <c r="G285">
        <v>85.08</v>
      </c>
      <c r="L285">
        <v>107</v>
      </c>
      <c r="M285">
        <v>1938</v>
      </c>
      <c r="N285">
        <v>186</v>
      </c>
      <c r="O285">
        <v>75</v>
      </c>
      <c r="P285">
        <v>26</v>
      </c>
    </row>
    <row r="286" spans="1:16" x14ac:dyDescent="0.2">
      <c r="A286" t="s">
        <v>358</v>
      </c>
      <c r="B286" t="s">
        <v>364</v>
      </c>
      <c r="C286" t="s">
        <v>714</v>
      </c>
      <c r="D286" t="s">
        <v>410</v>
      </c>
      <c r="E286">
        <v>194</v>
      </c>
      <c r="F286">
        <v>13</v>
      </c>
      <c r="G286">
        <v>59.02</v>
      </c>
      <c r="L286">
        <v>75</v>
      </c>
      <c r="M286">
        <v>84</v>
      </c>
      <c r="N286">
        <v>9</v>
      </c>
      <c r="O286">
        <v>22</v>
      </c>
      <c r="P286">
        <v>4</v>
      </c>
    </row>
    <row r="287" spans="1:16" x14ac:dyDescent="0.2">
      <c r="A287" t="s">
        <v>358</v>
      </c>
      <c r="B287" t="s">
        <v>365</v>
      </c>
      <c r="C287" t="s">
        <v>714</v>
      </c>
      <c r="D287" t="s">
        <v>410</v>
      </c>
      <c r="E287">
        <v>5</v>
      </c>
      <c r="G287">
        <v>28.8</v>
      </c>
      <c r="M287">
        <v>5</v>
      </c>
    </row>
    <row r="288" spans="1:16" x14ac:dyDescent="0.2">
      <c r="A288" t="s">
        <v>358</v>
      </c>
      <c r="B288" t="s">
        <v>366</v>
      </c>
      <c r="C288" t="s">
        <v>714</v>
      </c>
      <c r="D288" t="s">
        <v>410</v>
      </c>
      <c r="E288">
        <v>3</v>
      </c>
      <c r="F288">
        <v>3</v>
      </c>
      <c r="G288">
        <v>209.67</v>
      </c>
      <c r="M288">
        <v>3</v>
      </c>
    </row>
    <row r="289" spans="1:16" x14ac:dyDescent="0.2">
      <c r="A289" t="s">
        <v>358</v>
      </c>
      <c r="B289" t="s">
        <v>437</v>
      </c>
      <c r="C289" t="s">
        <v>714</v>
      </c>
      <c r="D289" t="s">
        <v>410</v>
      </c>
      <c r="E289">
        <v>2534</v>
      </c>
      <c r="F289">
        <v>518</v>
      </c>
      <c r="G289">
        <v>83.12</v>
      </c>
      <c r="L289">
        <v>182</v>
      </c>
      <c r="M289">
        <v>2030</v>
      </c>
      <c r="N289">
        <v>195</v>
      </c>
      <c r="O289">
        <v>97</v>
      </c>
      <c r="P289">
        <v>30</v>
      </c>
    </row>
    <row r="290" spans="1:16" x14ac:dyDescent="0.2">
      <c r="A290" t="s">
        <v>358</v>
      </c>
      <c r="B290" t="s">
        <v>363</v>
      </c>
      <c r="C290" t="s">
        <v>715</v>
      </c>
      <c r="D290" t="s">
        <v>410</v>
      </c>
      <c r="E290">
        <v>4196</v>
      </c>
      <c r="F290">
        <v>965</v>
      </c>
      <c r="G290">
        <v>94.61</v>
      </c>
      <c r="L290">
        <v>234</v>
      </c>
      <c r="M290">
        <v>3470</v>
      </c>
      <c r="N290">
        <v>270</v>
      </c>
      <c r="O290">
        <v>165</v>
      </c>
      <c r="P290">
        <v>57</v>
      </c>
    </row>
    <row r="291" spans="1:16" x14ac:dyDescent="0.2">
      <c r="A291" t="s">
        <v>358</v>
      </c>
      <c r="B291" t="s">
        <v>364</v>
      </c>
      <c r="C291" t="s">
        <v>715</v>
      </c>
      <c r="D291" t="s">
        <v>410</v>
      </c>
      <c r="E291">
        <v>227</v>
      </c>
      <c r="F291">
        <v>24</v>
      </c>
      <c r="G291">
        <v>67.95</v>
      </c>
      <c r="L291">
        <v>86</v>
      </c>
      <c r="M291">
        <v>114</v>
      </c>
      <c r="N291">
        <v>2</v>
      </c>
      <c r="O291">
        <v>17</v>
      </c>
      <c r="P291">
        <v>8</v>
      </c>
    </row>
    <row r="292" spans="1:16" x14ac:dyDescent="0.2">
      <c r="A292" t="s">
        <v>358</v>
      </c>
      <c r="B292" t="s">
        <v>365</v>
      </c>
      <c r="C292" t="s">
        <v>715</v>
      </c>
      <c r="D292" t="s">
        <v>410</v>
      </c>
      <c r="E292">
        <v>14</v>
      </c>
      <c r="F292">
        <v>9</v>
      </c>
      <c r="G292">
        <v>169</v>
      </c>
      <c r="M292">
        <v>14</v>
      </c>
    </row>
    <row r="293" spans="1:16" x14ac:dyDescent="0.2">
      <c r="A293" t="s">
        <v>358</v>
      </c>
      <c r="B293" t="s">
        <v>366</v>
      </c>
      <c r="C293" t="s">
        <v>715</v>
      </c>
      <c r="D293" t="s">
        <v>410</v>
      </c>
      <c r="E293">
        <v>6</v>
      </c>
      <c r="F293">
        <v>6</v>
      </c>
      <c r="G293">
        <v>222.33</v>
      </c>
      <c r="M293">
        <v>4</v>
      </c>
      <c r="O293">
        <v>1</v>
      </c>
      <c r="P293">
        <v>1</v>
      </c>
    </row>
    <row r="294" spans="1:16" x14ac:dyDescent="0.2">
      <c r="A294" t="s">
        <v>358</v>
      </c>
      <c r="B294" t="s">
        <v>437</v>
      </c>
      <c r="C294" t="s">
        <v>715</v>
      </c>
      <c r="D294" t="s">
        <v>410</v>
      </c>
      <c r="E294">
        <v>4443</v>
      </c>
      <c r="F294">
        <v>1004</v>
      </c>
      <c r="G294">
        <v>93.66</v>
      </c>
      <c r="L294">
        <v>320</v>
      </c>
      <c r="M294">
        <v>3602</v>
      </c>
      <c r="N294">
        <v>272</v>
      </c>
      <c r="O294">
        <v>183</v>
      </c>
      <c r="P294">
        <v>66</v>
      </c>
    </row>
    <row r="295" spans="1:16" x14ac:dyDescent="0.2">
      <c r="A295" t="s">
        <v>358</v>
      </c>
      <c r="B295" t="s">
        <v>363</v>
      </c>
      <c r="C295" t="s">
        <v>718</v>
      </c>
      <c r="D295" t="s">
        <v>410</v>
      </c>
      <c r="E295">
        <v>6826</v>
      </c>
      <c r="F295">
        <v>1275</v>
      </c>
      <c r="G295">
        <v>79</v>
      </c>
      <c r="L295">
        <v>511</v>
      </c>
      <c r="M295">
        <v>5189</v>
      </c>
      <c r="N295">
        <v>704</v>
      </c>
      <c r="O295">
        <v>320</v>
      </c>
      <c r="P295">
        <v>101</v>
      </c>
    </row>
    <row r="296" spans="1:16" x14ac:dyDescent="0.2">
      <c r="A296" t="s">
        <v>358</v>
      </c>
      <c r="B296" t="s">
        <v>364</v>
      </c>
      <c r="C296" t="s">
        <v>718</v>
      </c>
      <c r="D296" t="s">
        <v>410</v>
      </c>
      <c r="E296">
        <v>387</v>
      </c>
      <c r="F296">
        <v>52</v>
      </c>
      <c r="G296">
        <v>68.08</v>
      </c>
      <c r="L296">
        <v>153</v>
      </c>
      <c r="M296">
        <v>181</v>
      </c>
      <c r="N296">
        <v>3</v>
      </c>
      <c r="O296">
        <v>38</v>
      </c>
      <c r="P296">
        <v>12</v>
      </c>
    </row>
    <row r="297" spans="1:16" x14ac:dyDescent="0.2">
      <c r="A297" t="s">
        <v>358</v>
      </c>
      <c r="B297" t="s">
        <v>365</v>
      </c>
      <c r="C297" t="s">
        <v>718</v>
      </c>
      <c r="D297" t="s">
        <v>410</v>
      </c>
      <c r="E297">
        <v>28</v>
      </c>
      <c r="F297">
        <v>13</v>
      </c>
      <c r="G297">
        <v>148.54</v>
      </c>
      <c r="L297">
        <v>1</v>
      </c>
      <c r="M297">
        <v>23</v>
      </c>
      <c r="N297">
        <v>2</v>
      </c>
      <c r="P297">
        <v>2</v>
      </c>
    </row>
    <row r="298" spans="1:16" x14ac:dyDescent="0.2">
      <c r="A298" t="s">
        <v>358</v>
      </c>
      <c r="B298" t="s">
        <v>366</v>
      </c>
      <c r="C298" t="s">
        <v>718</v>
      </c>
      <c r="D298" t="s">
        <v>410</v>
      </c>
      <c r="E298">
        <v>5</v>
      </c>
      <c r="F298">
        <v>4</v>
      </c>
      <c r="G298">
        <v>214.4</v>
      </c>
      <c r="M298">
        <v>3</v>
      </c>
      <c r="N298">
        <v>1</v>
      </c>
      <c r="O298">
        <v>1</v>
      </c>
    </row>
    <row r="299" spans="1:16" x14ac:dyDescent="0.2">
      <c r="A299" t="s">
        <v>358</v>
      </c>
      <c r="B299" t="s">
        <v>437</v>
      </c>
      <c r="C299" t="s">
        <v>718</v>
      </c>
      <c r="D299" t="s">
        <v>410</v>
      </c>
      <c r="E299">
        <v>7246</v>
      </c>
      <c r="F299">
        <v>1344</v>
      </c>
      <c r="G299">
        <v>78.78</v>
      </c>
      <c r="L299">
        <v>665</v>
      </c>
      <c r="M299">
        <v>5396</v>
      </c>
      <c r="N299">
        <v>710</v>
      </c>
      <c r="O299">
        <v>359</v>
      </c>
      <c r="P299">
        <v>115</v>
      </c>
    </row>
    <row r="300" spans="1:16" x14ac:dyDescent="0.2">
      <c r="A300" t="s">
        <v>358</v>
      </c>
      <c r="B300" t="s">
        <v>363</v>
      </c>
      <c r="C300" t="s">
        <v>723</v>
      </c>
      <c r="D300" t="s">
        <v>410</v>
      </c>
      <c r="E300">
        <v>2749</v>
      </c>
      <c r="F300">
        <v>584</v>
      </c>
      <c r="G300">
        <v>95.55</v>
      </c>
      <c r="L300">
        <v>172</v>
      </c>
      <c r="M300">
        <v>2363</v>
      </c>
      <c r="N300">
        <v>148</v>
      </c>
      <c r="O300">
        <v>41</v>
      </c>
      <c r="P300">
        <v>25</v>
      </c>
    </row>
    <row r="301" spans="1:16" x14ac:dyDescent="0.2">
      <c r="A301" t="s">
        <v>358</v>
      </c>
      <c r="B301" t="s">
        <v>364</v>
      </c>
      <c r="C301" t="s">
        <v>723</v>
      </c>
      <c r="D301" t="s">
        <v>410</v>
      </c>
      <c r="E301">
        <v>199</v>
      </c>
      <c r="F301">
        <v>7</v>
      </c>
      <c r="G301">
        <v>55.32</v>
      </c>
      <c r="L301">
        <v>47</v>
      </c>
      <c r="M301">
        <v>70</v>
      </c>
      <c r="N301">
        <v>4</v>
      </c>
      <c r="O301">
        <v>74</v>
      </c>
      <c r="P301">
        <v>4</v>
      </c>
    </row>
    <row r="302" spans="1:16" x14ac:dyDescent="0.2">
      <c r="A302" t="s">
        <v>358</v>
      </c>
      <c r="B302" t="s">
        <v>365</v>
      </c>
      <c r="C302" t="s">
        <v>723</v>
      </c>
      <c r="D302" t="s">
        <v>410</v>
      </c>
      <c r="E302">
        <v>6</v>
      </c>
      <c r="F302">
        <v>1</v>
      </c>
      <c r="G302">
        <v>89.5</v>
      </c>
      <c r="M302">
        <v>5</v>
      </c>
      <c r="N302">
        <v>1</v>
      </c>
    </row>
    <row r="303" spans="1:16" x14ac:dyDescent="0.2">
      <c r="A303" t="s">
        <v>358</v>
      </c>
      <c r="B303" t="s">
        <v>366</v>
      </c>
      <c r="C303" t="s">
        <v>723</v>
      </c>
      <c r="D303" t="s">
        <v>410</v>
      </c>
      <c r="E303">
        <v>1</v>
      </c>
      <c r="F303">
        <v>1</v>
      </c>
      <c r="G303">
        <v>241</v>
      </c>
      <c r="M303">
        <v>1</v>
      </c>
    </row>
    <row r="304" spans="1:16" x14ac:dyDescent="0.2">
      <c r="A304" t="s">
        <v>358</v>
      </c>
      <c r="B304" t="s">
        <v>437</v>
      </c>
      <c r="C304" t="s">
        <v>723</v>
      </c>
      <c r="D304" t="s">
        <v>410</v>
      </c>
      <c r="E304">
        <v>2955</v>
      </c>
      <c r="F304">
        <v>593</v>
      </c>
      <c r="G304">
        <v>92.88</v>
      </c>
      <c r="L304">
        <v>219</v>
      </c>
      <c r="M304">
        <v>2439</v>
      </c>
      <c r="N304">
        <v>153</v>
      </c>
      <c r="O304">
        <v>115</v>
      </c>
      <c r="P304">
        <v>29</v>
      </c>
    </row>
    <row r="305" spans="1:16" x14ac:dyDescent="0.2">
      <c r="A305" t="s">
        <v>358</v>
      </c>
      <c r="B305" t="s">
        <v>363</v>
      </c>
      <c r="C305" t="s">
        <v>731</v>
      </c>
      <c r="D305" t="s">
        <v>410</v>
      </c>
      <c r="E305">
        <v>492</v>
      </c>
      <c r="F305">
        <v>126</v>
      </c>
      <c r="G305">
        <v>97.53</v>
      </c>
      <c r="L305">
        <v>22</v>
      </c>
      <c r="M305">
        <v>400</v>
      </c>
      <c r="N305">
        <v>34</v>
      </c>
      <c r="O305">
        <v>29</v>
      </c>
      <c r="P305">
        <v>7</v>
      </c>
    </row>
    <row r="306" spans="1:16" x14ac:dyDescent="0.2">
      <c r="A306" t="s">
        <v>358</v>
      </c>
      <c r="B306" t="s">
        <v>364</v>
      </c>
      <c r="C306" t="s">
        <v>731</v>
      </c>
      <c r="D306" t="s">
        <v>410</v>
      </c>
      <c r="E306">
        <v>8</v>
      </c>
      <c r="F306">
        <v>1</v>
      </c>
      <c r="G306">
        <v>101.5</v>
      </c>
      <c r="M306">
        <v>4</v>
      </c>
      <c r="O306">
        <v>3</v>
      </c>
      <c r="P306">
        <v>1</v>
      </c>
    </row>
    <row r="307" spans="1:16" x14ac:dyDescent="0.2">
      <c r="A307" t="s">
        <v>358</v>
      </c>
      <c r="B307" t="s">
        <v>365</v>
      </c>
      <c r="C307" t="s">
        <v>731</v>
      </c>
      <c r="D307" t="s">
        <v>410</v>
      </c>
      <c r="E307">
        <v>1</v>
      </c>
      <c r="F307">
        <v>1</v>
      </c>
      <c r="G307">
        <v>643</v>
      </c>
      <c r="M307">
        <v>1</v>
      </c>
    </row>
    <row r="308" spans="1:16" x14ac:dyDescent="0.2">
      <c r="A308" t="s">
        <v>358</v>
      </c>
      <c r="B308" t="s">
        <v>437</v>
      </c>
      <c r="C308" t="s">
        <v>731</v>
      </c>
      <c r="D308" t="s">
        <v>410</v>
      </c>
      <c r="E308">
        <v>501</v>
      </c>
      <c r="F308">
        <v>128</v>
      </c>
      <c r="G308">
        <v>98.68</v>
      </c>
      <c r="L308">
        <v>22</v>
      </c>
      <c r="M308">
        <v>405</v>
      </c>
      <c r="N308">
        <v>34</v>
      </c>
      <c r="O308">
        <v>32</v>
      </c>
      <c r="P308">
        <v>8</v>
      </c>
    </row>
    <row r="309" spans="1:16" x14ac:dyDescent="0.2">
      <c r="A309" t="s">
        <v>358</v>
      </c>
      <c r="B309" t="s">
        <v>437</v>
      </c>
      <c r="C309" t="s">
        <v>376</v>
      </c>
      <c r="D309" t="s">
        <v>410</v>
      </c>
      <c r="E309">
        <v>3629</v>
      </c>
      <c r="F309">
        <v>1015</v>
      </c>
      <c r="G309">
        <v>110.29</v>
      </c>
      <c r="H309">
        <v>165</v>
      </c>
      <c r="I309">
        <v>7451</v>
      </c>
      <c r="J309">
        <v>121.38</v>
      </c>
      <c r="K309">
        <v>121.84</v>
      </c>
      <c r="L309">
        <v>238</v>
      </c>
      <c r="M309">
        <v>3080</v>
      </c>
      <c r="N309">
        <v>240</v>
      </c>
      <c r="O309">
        <v>56</v>
      </c>
      <c r="P309">
        <v>15</v>
      </c>
    </row>
    <row r="310" spans="1:16" x14ac:dyDescent="0.2">
      <c r="A310" t="s">
        <v>358</v>
      </c>
      <c r="B310" t="s">
        <v>437</v>
      </c>
      <c r="C310" t="s">
        <v>406</v>
      </c>
      <c r="D310" t="s">
        <v>410</v>
      </c>
      <c r="E310">
        <v>69959</v>
      </c>
      <c r="F310">
        <v>14290</v>
      </c>
      <c r="G310">
        <v>85.24</v>
      </c>
      <c r="H310">
        <v>4075</v>
      </c>
      <c r="I310">
        <v>163954</v>
      </c>
      <c r="J310">
        <v>99.03</v>
      </c>
      <c r="K310">
        <v>99.37</v>
      </c>
      <c r="L310">
        <v>5324</v>
      </c>
      <c r="M310">
        <v>54823</v>
      </c>
      <c r="N310">
        <v>5727</v>
      </c>
      <c r="O310">
        <v>3169</v>
      </c>
      <c r="P310">
        <v>914</v>
      </c>
    </row>
    <row r="311" spans="1:16" x14ac:dyDescent="0.2">
      <c r="A311" t="s">
        <v>358</v>
      </c>
      <c r="B311" t="s">
        <v>437</v>
      </c>
      <c r="C311" t="s">
        <v>404</v>
      </c>
      <c r="D311" t="s">
        <v>410</v>
      </c>
      <c r="E311">
        <v>71729</v>
      </c>
      <c r="F311">
        <v>16014</v>
      </c>
      <c r="G311">
        <v>89.98</v>
      </c>
      <c r="H311">
        <v>4120</v>
      </c>
      <c r="I311">
        <v>174433</v>
      </c>
      <c r="J311">
        <v>105.38</v>
      </c>
      <c r="K311">
        <v>101.72</v>
      </c>
      <c r="L311">
        <v>5028</v>
      </c>
      <c r="M311">
        <v>55679</v>
      </c>
      <c r="N311">
        <v>6149</v>
      </c>
      <c r="O311">
        <v>3868</v>
      </c>
      <c r="P311">
        <v>1004</v>
      </c>
    </row>
    <row r="312" spans="1:16" x14ac:dyDescent="0.2">
      <c r="A312" t="s">
        <v>358</v>
      </c>
      <c r="B312" t="s">
        <v>437</v>
      </c>
      <c r="C312" t="s">
        <v>405</v>
      </c>
      <c r="D312" t="s">
        <v>410</v>
      </c>
      <c r="E312">
        <v>75248</v>
      </c>
      <c r="F312">
        <v>15144</v>
      </c>
      <c r="G312">
        <v>85.57</v>
      </c>
      <c r="H312">
        <v>4288</v>
      </c>
      <c r="I312">
        <v>182266</v>
      </c>
      <c r="J312">
        <v>98.17</v>
      </c>
      <c r="K312">
        <v>97.95</v>
      </c>
      <c r="L312">
        <v>5486</v>
      </c>
      <c r="M312">
        <v>58376</v>
      </c>
      <c r="N312">
        <v>6478</v>
      </c>
      <c r="O312">
        <v>3874</v>
      </c>
      <c r="P312">
        <v>1034</v>
      </c>
    </row>
    <row r="313" spans="1:16" x14ac:dyDescent="0.2">
      <c r="A313" t="s">
        <v>358</v>
      </c>
      <c r="B313" t="s">
        <v>437</v>
      </c>
      <c r="C313" t="s">
        <v>407</v>
      </c>
      <c r="D313" t="s">
        <v>410</v>
      </c>
      <c r="E313">
        <v>56936</v>
      </c>
      <c r="F313">
        <v>11175</v>
      </c>
      <c r="G313">
        <v>82.19</v>
      </c>
      <c r="H313">
        <v>3185</v>
      </c>
      <c r="I313">
        <v>133299</v>
      </c>
      <c r="J313">
        <v>96.04</v>
      </c>
      <c r="K313">
        <v>96.66</v>
      </c>
      <c r="L313">
        <v>4546</v>
      </c>
      <c r="M313">
        <v>45300</v>
      </c>
      <c r="N313">
        <v>4017</v>
      </c>
      <c r="O313">
        <v>2346</v>
      </c>
      <c r="P313">
        <v>726</v>
      </c>
    </row>
    <row r="314" spans="1:16" x14ac:dyDescent="0.2">
      <c r="A314" t="s">
        <v>358</v>
      </c>
      <c r="B314" t="s">
        <v>437</v>
      </c>
      <c r="C314" t="s">
        <v>408</v>
      </c>
      <c r="D314" t="s">
        <v>410</v>
      </c>
      <c r="E314">
        <v>65216</v>
      </c>
      <c r="F314">
        <v>13893</v>
      </c>
      <c r="G314">
        <v>87.16</v>
      </c>
      <c r="H314">
        <v>3586</v>
      </c>
      <c r="I314">
        <v>148937</v>
      </c>
      <c r="J314">
        <v>104.4</v>
      </c>
      <c r="K314">
        <v>102.64</v>
      </c>
      <c r="L314">
        <v>5350</v>
      </c>
      <c r="M314">
        <v>51204</v>
      </c>
      <c r="N314">
        <v>5094</v>
      </c>
      <c r="O314">
        <v>2762</v>
      </c>
      <c r="P314">
        <v>805</v>
      </c>
    </row>
    <row r="315" spans="1:16" x14ac:dyDescent="0.2">
      <c r="A315" t="s">
        <v>358</v>
      </c>
      <c r="B315" t="s">
        <v>363</v>
      </c>
      <c r="C315" t="s">
        <v>376</v>
      </c>
      <c r="D315" t="s">
        <v>410</v>
      </c>
      <c r="E315">
        <v>3460</v>
      </c>
      <c r="F315">
        <v>976</v>
      </c>
      <c r="G315">
        <v>110.52</v>
      </c>
      <c r="H315">
        <v>151</v>
      </c>
      <c r="I315">
        <v>6708</v>
      </c>
      <c r="J315">
        <v>124</v>
      </c>
      <c r="K315">
        <v>123.52</v>
      </c>
      <c r="L315">
        <v>206</v>
      </c>
      <c r="M315">
        <v>2958</v>
      </c>
      <c r="N315">
        <v>236</v>
      </c>
      <c r="O315">
        <v>46</v>
      </c>
      <c r="P315">
        <v>14</v>
      </c>
    </row>
    <row r="316" spans="1:16" x14ac:dyDescent="0.2">
      <c r="A316" t="s">
        <v>358</v>
      </c>
      <c r="B316" t="s">
        <v>363</v>
      </c>
      <c r="C316" t="s">
        <v>406</v>
      </c>
      <c r="D316" t="s">
        <v>410</v>
      </c>
      <c r="E316">
        <v>66166</v>
      </c>
      <c r="F316">
        <v>13770</v>
      </c>
      <c r="G316">
        <v>86.04</v>
      </c>
      <c r="H316">
        <v>3712</v>
      </c>
      <c r="I316">
        <v>146873</v>
      </c>
      <c r="J316">
        <v>101.44</v>
      </c>
      <c r="K316">
        <v>102.35</v>
      </c>
      <c r="L316">
        <v>4107</v>
      </c>
      <c r="M316">
        <v>52832</v>
      </c>
      <c r="N316">
        <v>5632</v>
      </c>
      <c r="O316">
        <v>2807</v>
      </c>
      <c r="P316">
        <v>786</v>
      </c>
    </row>
    <row r="317" spans="1:16" x14ac:dyDescent="0.2">
      <c r="A317" t="s">
        <v>358</v>
      </c>
      <c r="B317" t="s">
        <v>363</v>
      </c>
      <c r="C317" t="s">
        <v>404</v>
      </c>
      <c r="D317" t="s">
        <v>410</v>
      </c>
      <c r="E317">
        <v>69000</v>
      </c>
      <c r="F317">
        <v>15624</v>
      </c>
      <c r="G317">
        <v>90.67</v>
      </c>
      <c r="H317">
        <v>3859</v>
      </c>
      <c r="I317">
        <v>158403</v>
      </c>
      <c r="J317">
        <v>108.86</v>
      </c>
      <c r="K317">
        <v>104.86</v>
      </c>
      <c r="L317">
        <v>4452</v>
      </c>
      <c r="M317">
        <v>54461</v>
      </c>
      <c r="N317">
        <v>6041</v>
      </c>
      <c r="O317">
        <v>3134</v>
      </c>
      <c r="P317">
        <v>911</v>
      </c>
    </row>
    <row r="318" spans="1:16" x14ac:dyDescent="0.2">
      <c r="A318" t="s">
        <v>358</v>
      </c>
      <c r="B318" t="s">
        <v>363</v>
      </c>
      <c r="C318" t="s">
        <v>405</v>
      </c>
      <c r="D318" t="s">
        <v>410</v>
      </c>
      <c r="E318">
        <v>71922</v>
      </c>
      <c r="F318">
        <v>14689</v>
      </c>
      <c r="G318">
        <v>86.27</v>
      </c>
      <c r="H318">
        <v>3938</v>
      </c>
      <c r="I318">
        <v>164106</v>
      </c>
      <c r="J318">
        <v>102.45</v>
      </c>
      <c r="K318">
        <v>101.42</v>
      </c>
      <c r="L318">
        <v>4789</v>
      </c>
      <c r="M318">
        <v>56703</v>
      </c>
      <c r="N318">
        <v>6379</v>
      </c>
      <c r="O318">
        <v>3161</v>
      </c>
      <c r="P318">
        <v>890</v>
      </c>
    </row>
    <row r="319" spans="1:16" x14ac:dyDescent="0.2">
      <c r="A319" t="s">
        <v>358</v>
      </c>
      <c r="B319" t="s">
        <v>363</v>
      </c>
      <c r="C319" t="s">
        <v>407</v>
      </c>
      <c r="D319" t="s">
        <v>410</v>
      </c>
      <c r="E319">
        <v>53009</v>
      </c>
      <c r="F319">
        <v>10650</v>
      </c>
      <c r="G319">
        <v>83.14</v>
      </c>
      <c r="H319">
        <v>2711</v>
      </c>
      <c r="I319">
        <v>115298</v>
      </c>
      <c r="J319">
        <v>101.92</v>
      </c>
      <c r="K319">
        <v>101.38</v>
      </c>
      <c r="L319">
        <v>3484</v>
      </c>
      <c r="M319">
        <v>42993</v>
      </c>
      <c r="N319">
        <v>3962</v>
      </c>
      <c r="O319">
        <v>1997</v>
      </c>
      <c r="P319">
        <v>572</v>
      </c>
    </row>
    <row r="320" spans="1:16" x14ac:dyDescent="0.2">
      <c r="A320" t="s">
        <v>358</v>
      </c>
      <c r="B320" t="s">
        <v>363</v>
      </c>
      <c r="C320" t="s">
        <v>408</v>
      </c>
      <c r="D320" t="s">
        <v>410</v>
      </c>
      <c r="E320">
        <v>61056</v>
      </c>
      <c r="F320">
        <v>13373</v>
      </c>
      <c r="G320">
        <v>88.34</v>
      </c>
      <c r="H320">
        <v>3282</v>
      </c>
      <c r="I320">
        <v>131792</v>
      </c>
      <c r="J320">
        <v>106.13</v>
      </c>
      <c r="K320">
        <v>105.61</v>
      </c>
      <c r="L320">
        <v>3916</v>
      </c>
      <c r="M320">
        <v>49145</v>
      </c>
      <c r="N320">
        <v>5010</v>
      </c>
      <c r="O320">
        <v>2283</v>
      </c>
      <c r="P320">
        <v>701</v>
      </c>
    </row>
    <row r="321" spans="1:16" x14ac:dyDescent="0.2">
      <c r="A321" t="s">
        <v>358</v>
      </c>
      <c r="B321" t="s">
        <v>364</v>
      </c>
      <c r="C321" t="s">
        <v>376</v>
      </c>
      <c r="D321" t="s">
        <v>410</v>
      </c>
      <c r="E321">
        <v>147</v>
      </c>
      <c r="F321">
        <v>32</v>
      </c>
      <c r="G321">
        <v>105.63</v>
      </c>
      <c r="H321">
        <v>13</v>
      </c>
      <c r="I321">
        <v>557</v>
      </c>
      <c r="J321">
        <v>99.69</v>
      </c>
      <c r="K321">
        <v>115.37</v>
      </c>
      <c r="L321">
        <v>30</v>
      </c>
      <c r="M321">
        <v>104</v>
      </c>
      <c r="N321">
        <v>2</v>
      </c>
      <c r="O321">
        <v>10</v>
      </c>
      <c r="P321">
        <v>1</v>
      </c>
    </row>
    <row r="322" spans="1:16" x14ac:dyDescent="0.2">
      <c r="A322" t="s">
        <v>358</v>
      </c>
      <c r="B322" t="s">
        <v>364</v>
      </c>
      <c r="C322" t="s">
        <v>406</v>
      </c>
      <c r="D322" t="s">
        <v>410</v>
      </c>
      <c r="E322">
        <v>3438</v>
      </c>
      <c r="F322">
        <v>375</v>
      </c>
      <c r="G322">
        <v>64.16</v>
      </c>
      <c r="H322">
        <v>317</v>
      </c>
      <c r="I322">
        <v>12705</v>
      </c>
      <c r="J322">
        <v>73.430000000000007</v>
      </c>
      <c r="K322">
        <v>69.83</v>
      </c>
      <c r="L322">
        <v>1205</v>
      </c>
      <c r="M322">
        <v>1722</v>
      </c>
      <c r="N322">
        <v>54</v>
      </c>
      <c r="O322">
        <v>337</v>
      </c>
      <c r="P322">
        <v>120</v>
      </c>
    </row>
    <row r="323" spans="1:16" x14ac:dyDescent="0.2">
      <c r="A323" t="s">
        <v>358</v>
      </c>
      <c r="B323" t="s">
        <v>364</v>
      </c>
      <c r="C323" t="s">
        <v>404</v>
      </c>
      <c r="D323" t="s">
        <v>410</v>
      </c>
      <c r="E323">
        <v>2318</v>
      </c>
      <c r="F323">
        <v>196</v>
      </c>
      <c r="G323">
        <v>59.45</v>
      </c>
      <c r="H323">
        <v>234</v>
      </c>
      <c r="I323">
        <v>11239</v>
      </c>
      <c r="J323">
        <v>51.06</v>
      </c>
      <c r="K323">
        <v>63.06</v>
      </c>
      <c r="L323">
        <v>560</v>
      </c>
      <c r="M323">
        <v>893</v>
      </c>
      <c r="N323">
        <v>66</v>
      </c>
      <c r="O323">
        <v>711</v>
      </c>
      <c r="P323">
        <v>88</v>
      </c>
    </row>
    <row r="324" spans="1:16" x14ac:dyDescent="0.2">
      <c r="A324" t="s">
        <v>358</v>
      </c>
      <c r="B324" t="s">
        <v>364</v>
      </c>
      <c r="C324" t="s">
        <v>405</v>
      </c>
      <c r="D324" t="s">
        <v>410</v>
      </c>
      <c r="E324">
        <v>2875</v>
      </c>
      <c r="F324">
        <v>274</v>
      </c>
      <c r="G324">
        <v>60.37</v>
      </c>
      <c r="H324">
        <v>312</v>
      </c>
      <c r="I324">
        <v>14019</v>
      </c>
      <c r="J324">
        <v>44.64</v>
      </c>
      <c r="K324">
        <v>62.28</v>
      </c>
      <c r="L324">
        <v>685</v>
      </c>
      <c r="M324">
        <v>1320</v>
      </c>
      <c r="N324">
        <v>56</v>
      </c>
      <c r="O324">
        <v>678</v>
      </c>
      <c r="P324">
        <v>136</v>
      </c>
    </row>
    <row r="325" spans="1:16" x14ac:dyDescent="0.2">
      <c r="A325" t="s">
        <v>358</v>
      </c>
      <c r="B325" t="s">
        <v>364</v>
      </c>
      <c r="C325" t="s">
        <v>407</v>
      </c>
      <c r="D325" t="s">
        <v>410</v>
      </c>
      <c r="E325">
        <v>3729</v>
      </c>
      <c r="F325">
        <v>432</v>
      </c>
      <c r="G325">
        <v>65.349999999999994</v>
      </c>
      <c r="H325">
        <v>459</v>
      </c>
      <c r="I325">
        <v>15588</v>
      </c>
      <c r="J325">
        <v>59.93</v>
      </c>
      <c r="K325">
        <v>62.44</v>
      </c>
      <c r="L325">
        <v>1051</v>
      </c>
      <c r="M325">
        <v>2138</v>
      </c>
      <c r="N325">
        <v>46</v>
      </c>
      <c r="O325">
        <v>344</v>
      </c>
      <c r="P325">
        <v>150</v>
      </c>
    </row>
    <row r="326" spans="1:16" x14ac:dyDescent="0.2">
      <c r="A326" t="s">
        <v>358</v>
      </c>
      <c r="B326" t="s">
        <v>364</v>
      </c>
      <c r="C326" t="s">
        <v>408</v>
      </c>
      <c r="D326" t="s">
        <v>410</v>
      </c>
      <c r="E326">
        <v>3810</v>
      </c>
      <c r="F326">
        <v>347</v>
      </c>
      <c r="G326">
        <v>62.83</v>
      </c>
      <c r="H326">
        <v>273</v>
      </c>
      <c r="I326">
        <v>12839</v>
      </c>
      <c r="J326">
        <v>76.7</v>
      </c>
      <c r="K326">
        <v>74.91</v>
      </c>
      <c r="L326">
        <v>1427</v>
      </c>
      <c r="M326">
        <v>1771</v>
      </c>
      <c r="N326">
        <v>56</v>
      </c>
      <c r="O326">
        <v>458</v>
      </c>
      <c r="P326">
        <v>98</v>
      </c>
    </row>
    <row r="327" spans="1:16" x14ac:dyDescent="0.2">
      <c r="A327" t="s">
        <v>358</v>
      </c>
      <c r="B327" t="s">
        <v>365</v>
      </c>
      <c r="C327" t="s">
        <v>376</v>
      </c>
      <c r="D327" t="s">
        <v>410</v>
      </c>
      <c r="E327">
        <v>21</v>
      </c>
      <c r="F327">
        <v>6</v>
      </c>
      <c r="G327">
        <v>99.1</v>
      </c>
      <c r="H327">
        <v>1</v>
      </c>
      <c r="I327">
        <v>151</v>
      </c>
      <c r="J327">
        <v>8</v>
      </c>
      <c r="K327">
        <v>70.25</v>
      </c>
      <c r="L327">
        <v>2</v>
      </c>
      <c r="M327">
        <v>17</v>
      </c>
      <c r="N327">
        <v>2</v>
      </c>
    </row>
    <row r="328" spans="1:16" x14ac:dyDescent="0.2">
      <c r="A328" t="s">
        <v>358</v>
      </c>
      <c r="B328" t="s">
        <v>365</v>
      </c>
      <c r="C328" t="s">
        <v>406</v>
      </c>
      <c r="D328" t="s">
        <v>410</v>
      </c>
      <c r="E328">
        <v>290</v>
      </c>
      <c r="F328">
        <v>86</v>
      </c>
      <c r="G328">
        <v>114.94</v>
      </c>
      <c r="H328">
        <v>41</v>
      </c>
      <c r="I328">
        <v>2987</v>
      </c>
      <c r="J328">
        <v>64.27</v>
      </c>
      <c r="K328">
        <v>66.98</v>
      </c>
      <c r="L328">
        <v>12</v>
      </c>
      <c r="M328">
        <v>217</v>
      </c>
      <c r="N328">
        <v>34</v>
      </c>
      <c r="O328">
        <v>21</v>
      </c>
      <c r="P328">
        <v>6</v>
      </c>
    </row>
    <row r="329" spans="1:16" x14ac:dyDescent="0.2">
      <c r="A329" t="s">
        <v>358</v>
      </c>
      <c r="B329" t="s">
        <v>365</v>
      </c>
      <c r="C329" t="s">
        <v>404</v>
      </c>
      <c r="D329" t="s">
        <v>410</v>
      </c>
      <c r="E329">
        <v>312</v>
      </c>
      <c r="F329">
        <v>103</v>
      </c>
      <c r="G329">
        <v>117.71</v>
      </c>
      <c r="H329">
        <v>24</v>
      </c>
      <c r="I329">
        <v>3230</v>
      </c>
      <c r="J329">
        <v>64.75</v>
      </c>
      <c r="K329">
        <v>72.44</v>
      </c>
      <c r="L329">
        <v>16</v>
      </c>
      <c r="M329">
        <v>242</v>
      </c>
      <c r="N329">
        <v>32</v>
      </c>
      <c r="O329">
        <v>20</v>
      </c>
      <c r="P329">
        <v>2</v>
      </c>
    </row>
    <row r="330" spans="1:16" x14ac:dyDescent="0.2">
      <c r="A330" t="s">
        <v>358</v>
      </c>
      <c r="B330" t="s">
        <v>365</v>
      </c>
      <c r="C330" t="s">
        <v>405</v>
      </c>
      <c r="D330" t="s">
        <v>410</v>
      </c>
      <c r="E330">
        <v>385</v>
      </c>
      <c r="F330">
        <v>119</v>
      </c>
      <c r="G330">
        <v>116.41</v>
      </c>
      <c r="H330">
        <v>33</v>
      </c>
      <c r="I330">
        <v>2921</v>
      </c>
      <c r="J330">
        <v>67.36</v>
      </c>
      <c r="K330">
        <v>69.45</v>
      </c>
      <c r="L330">
        <v>11</v>
      </c>
      <c r="M330">
        <v>296</v>
      </c>
      <c r="N330">
        <v>37</v>
      </c>
      <c r="O330">
        <v>34</v>
      </c>
      <c r="P330">
        <v>7</v>
      </c>
    </row>
    <row r="331" spans="1:16" x14ac:dyDescent="0.2">
      <c r="A331" t="s">
        <v>358</v>
      </c>
      <c r="B331" t="s">
        <v>365</v>
      </c>
      <c r="C331" t="s">
        <v>407</v>
      </c>
      <c r="D331" t="s">
        <v>410</v>
      </c>
      <c r="E331">
        <v>152</v>
      </c>
      <c r="F331">
        <v>51</v>
      </c>
      <c r="G331">
        <v>112.39</v>
      </c>
      <c r="H331">
        <v>9</v>
      </c>
      <c r="I331">
        <v>1470</v>
      </c>
      <c r="J331">
        <v>66.44</v>
      </c>
      <c r="K331">
        <v>71.84</v>
      </c>
      <c r="L331">
        <v>11</v>
      </c>
      <c r="M331">
        <v>125</v>
      </c>
      <c r="N331">
        <v>8</v>
      </c>
      <c r="O331">
        <v>5</v>
      </c>
      <c r="P331">
        <v>3</v>
      </c>
    </row>
    <row r="332" spans="1:16" x14ac:dyDescent="0.2">
      <c r="A332" t="s">
        <v>358</v>
      </c>
      <c r="B332" t="s">
        <v>365</v>
      </c>
      <c r="C332" t="s">
        <v>408</v>
      </c>
      <c r="D332" t="s">
        <v>410</v>
      </c>
      <c r="E332">
        <v>254</v>
      </c>
      <c r="F332">
        <v>83</v>
      </c>
      <c r="G332">
        <v>105.33</v>
      </c>
      <c r="H332">
        <v>20</v>
      </c>
      <c r="I332">
        <v>2348</v>
      </c>
      <c r="J332">
        <v>111.55</v>
      </c>
      <c r="K332">
        <v>74.010000000000005</v>
      </c>
      <c r="L332">
        <v>7</v>
      </c>
      <c r="M332">
        <v>207</v>
      </c>
      <c r="N332">
        <v>21</v>
      </c>
      <c r="O332">
        <v>15</v>
      </c>
      <c r="P332">
        <v>4</v>
      </c>
    </row>
    <row r="333" spans="1:16" x14ac:dyDescent="0.2">
      <c r="A333" t="s">
        <v>358</v>
      </c>
      <c r="B333" t="s">
        <v>366</v>
      </c>
      <c r="C333" t="s">
        <v>376</v>
      </c>
      <c r="D333" t="s">
        <v>410</v>
      </c>
      <c r="E333">
        <v>1</v>
      </c>
      <c r="F333">
        <v>1</v>
      </c>
      <c r="G333">
        <v>247</v>
      </c>
      <c r="I333">
        <v>35</v>
      </c>
      <c r="K333">
        <v>125.77</v>
      </c>
      <c r="M333">
        <v>1</v>
      </c>
    </row>
    <row r="334" spans="1:16" x14ac:dyDescent="0.2">
      <c r="A334" t="s">
        <v>358</v>
      </c>
      <c r="B334" t="s">
        <v>366</v>
      </c>
      <c r="C334" t="s">
        <v>406</v>
      </c>
      <c r="D334" t="s">
        <v>410</v>
      </c>
      <c r="E334">
        <v>65</v>
      </c>
      <c r="F334">
        <v>59</v>
      </c>
      <c r="G334">
        <v>253.15</v>
      </c>
      <c r="H334">
        <v>5</v>
      </c>
      <c r="I334">
        <v>1389</v>
      </c>
      <c r="J334">
        <v>212.8</v>
      </c>
      <c r="K334">
        <v>124.6</v>
      </c>
      <c r="M334">
        <v>52</v>
      </c>
      <c r="N334">
        <v>7</v>
      </c>
      <c r="O334">
        <v>4</v>
      </c>
      <c r="P334">
        <v>2</v>
      </c>
    </row>
    <row r="335" spans="1:16" x14ac:dyDescent="0.2">
      <c r="A335" t="s">
        <v>358</v>
      </c>
      <c r="B335" t="s">
        <v>366</v>
      </c>
      <c r="C335" t="s">
        <v>404</v>
      </c>
      <c r="D335" t="s">
        <v>410</v>
      </c>
      <c r="E335">
        <v>99</v>
      </c>
      <c r="F335">
        <v>91</v>
      </c>
      <c r="G335">
        <v>235.79</v>
      </c>
      <c r="H335">
        <v>3</v>
      </c>
      <c r="I335">
        <v>1561</v>
      </c>
      <c r="J335">
        <v>202.67</v>
      </c>
      <c r="K335">
        <v>121.59</v>
      </c>
      <c r="M335">
        <v>83</v>
      </c>
      <c r="N335">
        <v>10</v>
      </c>
      <c r="O335">
        <v>3</v>
      </c>
      <c r="P335">
        <v>3</v>
      </c>
    </row>
    <row r="336" spans="1:16" x14ac:dyDescent="0.2">
      <c r="A336" t="s">
        <v>358</v>
      </c>
      <c r="B336" t="s">
        <v>366</v>
      </c>
      <c r="C336" t="s">
        <v>405</v>
      </c>
      <c r="D336" t="s">
        <v>410</v>
      </c>
      <c r="E336">
        <v>66</v>
      </c>
      <c r="F336">
        <v>62</v>
      </c>
      <c r="G336">
        <v>243.83</v>
      </c>
      <c r="H336">
        <v>5</v>
      </c>
      <c r="I336">
        <v>1220</v>
      </c>
      <c r="J336">
        <v>275.60000000000002</v>
      </c>
      <c r="K336">
        <v>109.85</v>
      </c>
      <c r="L336">
        <v>1</v>
      </c>
      <c r="M336">
        <v>57</v>
      </c>
      <c r="N336">
        <v>6</v>
      </c>
      <c r="O336">
        <v>1</v>
      </c>
      <c r="P336">
        <v>1</v>
      </c>
    </row>
    <row r="337" spans="1:16" x14ac:dyDescent="0.2">
      <c r="A337" t="s">
        <v>358</v>
      </c>
      <c r="B337" t="s">
        <v>366</v>
      </c>
      <c r="C337" t="s">
        <v>407</v>
      </c>
      <c r="D337" t="s">
        <v>410</v>
      </c>
      <c r="E337">
        <v>46</v>
      </c>
      <c r="F337">
        <v>42</v>
      </c>
      <c r="G337">
        <v>255.3</v>
      </c>
      <c r="H337">
        <v>6</v>
      </c>
      <c r="I337">
        <v>943</v>
      </c>
      <c r="J337">
        <v>248.67</v>
      </c>
      <c r="K337">
        <v>124.07</v>
      </c>
      <c r="M337">
        <v>44</v>
      </c>
      <c r="N337">
        <v>1</v>
      </c>
      <c r="P337">
        <v>1</v>
      </c>
    </row>
    <row r="338" spans="1:16" x14ac:dyDescent="0.2">
      <c r="A338" t="s">
        <v>358</v>
      </c>
      <c r="B338" t="s">
        <v>366</v>
      </c>
      <c r="C338" t="s">
        <v>408</v>
      </c>
      <c r="D338" t="s">
        <v>410</v>
      </c>
      <c r="E338">
        <v>96</v>
      </c>
      <c r="F338">
        <v>90</v>
      </c>
      <c r="G338">
        <v>251.01</v>
      </c>
      <c r="H338">
        <v>11</v>
      </c>
      <c r="I338">
        <v>1958</v>
      </c>
      <c r="J338">
        <v>262.73</v>
      </c>
      <c r="K338">
        <v>118.87</v>
      </c>
      <c r="M338">
        <v>81</v>
      </c>
      <c r="N338">
        <v>7</v>
      </c>
      <c r="O338">
        <v>6</v>
      </c>
      <c r="P338">
        <v>2</v>
      </c>
    </row>
    <row r="339" spans="1:16" x14ac:dyDescent="0.2">
      <c r="A339" t="s">
        <v>358</v>
      </c>
      <c r="B339" t="s">
        <v>437</v>
      </c>
      <c r="C339" t="s">
        <v>410</v>
      </c>
      <c r="D339" t="s">
        <v>410</v>
      </c>
      <c r="E339">
        <v>224636</v>
      </c>
      <c r="F339">
        <v>48521</v>
      </c>
      <c r="G339">
        <v>88.98</v>
      </c>
      <c r="H339">
        <v>85</v>
      </c>
      <c r="I339">
        <v>3787</v>
      </c>
      <c r="J339">
        <v>71.13</v>
      </c>
      <c r="K339">
        <v>89.91</v>
      </c>
      <c r="L339">
        <v>4540</v>
      </c>
      <c r="M339">
        <v>205725</v>
      </c>
      <c r="N339">
        <v>14245</v>
      </c>
      <c r="O339">
        <v>126</v>
      </c>
    </row>
    <row r="340" spans="1:16" x14ac:dyDescent="0.2">
      <c r="A340" t="s">
        <v>358</v>
      </c>
      <c r="B340" t="s">
        <v>363</v>
      </c>
      <c r="C340" t="s">
        <v>410</v>
      </c>
      <c r="D340" t="s">
        <v>410</v>
      </c>
      <c r="E340">
        <v>223230</v>
      </c>
      <c r="F340">
        <v>47834</v>
      </c>
      <c r="G340">
        <v>88.5</v>
      </c>
      <c r="H340">
        <v>84</v>
      </c>
      <c r="I340">
        <v>3735</v>
      </c>
      <c r="J340">
        <v>69.98</v>
      </c>
      <c r="K340">
        <v>89.74</v>
      </c>
      <c r="L340">
        <v>4522</v>
      </c>
      <c r="M340">
        <v>204381</v>
      </c>
      <c r="N340">
        <v>14208</v>
      </c>
      <c r="O340">
        <v>119</v>
      </c>
    </row>
    <row r="341" spans="1:16" x14ac:dyDescent="0.2">
      <c r="A341" t="s">
        <v>358</v>
      </c>
      <c r="B341" t="s">
        <v>364</v>
      </c>
      <c r="C341" t="s">
        <v>410</v>
      </c>
      <c r="D341" t="s">
        <v>410</v>
      </c>
      <c r="E341">
        <v>277</v>
      </c>
      <c r="F341">
        <v>150</v>
      </c>
      <c r="G341">
        <v>227.98</v>
      </c>
      <c r="I341">
        <v>12</v>
      </c>
      <c r="K341">
        <v>250.75</v>
      </c>
      <c r="L341">
        <v>3</v>
      </c>
      <c r="M341">
        <v>271</v>
      </c>
      <c r="N341">
        <v>3</v>
      </c>
    </row>
    <row r="342" spans="1:16" x14ac:dyDescent="0.2">
      <c r="A342" t="s">
        <v>358</v>
      </c>
      <c r="B342" t="s">
        <v>365</v>
      </c>
      <c r="C342" t="s">
        <v>410</v>
      </c>
      <c r="D342" t="s">
        <v>410</v>
      </c>
      <c r="E342">
        <v>874</v>
      </c>
      <c r="F342">
        <v>299</v>
      </c>
      <c r="G342">
        <v>123.1</v>
      </c>
      <c r="H342">
        <v>1</v>
      </c>
      <c r="I342">
        <v>35</v>
      </c>
      <c r="J342">
        <v>168</v>
      </c>
      <c r="K342">
        <v>48.06</v>
      </c>
      <c r="L342">
        <v>15</v>
      </c>
      <c r="M342">
        <v>821</v>
      </c>
      <c r="N342">
        <v>31</v>
      </c>
      <c r="O342">
        <v>7</v>
      </c>
    </row>
    <row r="343" spans="1:16" x14ac:dyDescent="0.2">
      <c r="A343" t="s">
        <v>358</v>
      </c>
      <c r="B343" t="s">
        <v>366</v>
      </c>
      <c r="C343" t="s">
        <v>410</v>
      </c>
      <c r="D343" t="s">
        <v>410</v>
      </c>
      <c r="E343">
        <v>255</v>
      </c>
      <c r="F343">
        <v>238</v>
      </c>
      <c r="G343">
        <v>243.97</v>
      </c>
      <c r="I343">
        <v>5</v>
      </c>
      <c r="K343">
        <v>125.8</v>
      </c>
      <c r="M343">
        <v>252</v>
      </c>
      <c r="N343">
        <v>3</v>
      </c>
    </row>
    <row r="344" spans="1:16" x14ac:dyDescent="0.2">
      <c r="A344" t="s">
        <v>360</v>
      </c>
      <c r="B344" t="s">
        <v>355</v>
      </c>
      <c r="C344" t="s">
        <v>671</v>
      </c>
      <c r="D344" t="s">
        <v>355</v>
      </c>
      <c r="E344">
        <v>179640</v>
      </c>
      <c r="G344">
        <v>416.88</v>
      </c>
    </row>
    <row r="345" spans="1:16" x14ac:dyDescent="0.2">
      <c r="A345" t="s">
        <v>360</v>
      </c>
      <c r="B345" t="s">
        <v>355</v>
      </c>
      <c r="C345" t="s">
        <v>671</v>
      </c>
      <c r="D345" t="s">
        <v>356</v>
      </c>
      <c r="E345">
        <v>32922</v>
      </c>
      <c r="G345">
        <v>360.79</v>
      </c>
    </row>
    <row r="346" spans="1:16" x14ac:dyDescent="0.2">
      <c r="A346" t="s">
        <v>360</v>
      </c>
      <c r="B346" t="s">
        <v>355</v>
      </c>
      <c r="C346" t="s">
        <v>671</v>
      </c>
      <c r="D346" t="s">
        <v>375</v>
      </c>
      <c r="E346">
        <v>16373</v>
      </c>
      <c r="G346">
        <v>448.71</v>
      </c>
    </row>
    <row r="347" spans="1:16" x14ac:dyDescent="0.2">
      <c r="A347" t="s">
        <v>360</v>
      </c>
      <c r="B347" t="s">
        <v>355</v>
      </c>
      <c r="C347" t="s">
        <v>671</v>
      </c>
      <c r="D347" t="s">
        <v>357</v>
      </c>
      <c r="E347">
        <v>23709</v>
      </c>
      <c r="G347">
        <v>153.84</v>
      </c>
    </row>
    <row r="348" spans="1:16" x14ac:dyDescent="0.2">
      <c r="A348" t="s">
        <v>360</v>
      </c>
      <c r="B348" t="s">
        <v>355</v>
      </c>
      <c r="C348" t="s">
        <v>671</v>
      </c>
      <c r="D348" t="s">
        <v>358</v>
      </c>
      <c r="E348">
        <v>376</v>
      </c>
      <c r="G348">
        <v>565.01</v>
      </c>
    </row>
    <row r="349" spans="1:16" x14ac:dyDescent="0.2">
      <c r="A349" t="s">
        <v>360</v>
      </c>
      <c r="B349" t="s">
        <v>355</v>
      </c>
      <c r="C349" t="s">
        <v>671</v>
      </c>
      <c r="D349" t="s">
        <v>362</v>
      </c>
      <c r="E349">
        <v>31478</v>
      </c>
      <c r="G349">
        <v>466.27</v>
      </c>
    </row>
    <row r="350" spans="1:16" x14ac:dyDescent="0.2">
      <c r="A350" t="s">
        <v>360</v>
      </c>
      <c r="B350" t="s">
        <v>356</v>
      </c>
      <c r="C350" t="s">
        <v>403</v>
      </c>
      <c r="D350" t="s">
        <v>670</v>
      </c>
      <c r="E350">
        <v>23642</v>
      </c>
      <c r="G350">
        <v>154</v>
      </c>
    </row>
    <row r="351" spans="1:16" x14ac:dyDescent="0.2">
      <c r="A351" t="s">
        <v>360</v>
      </c>
      <c r="B351" t="s">
        <v>356</v>
      </c>
      <c r="C351" t="s">
        <v>115</v>
      </c>
      <c r="D351" t="s">
        <v>670</v>
      </c>
      <c r="E351">
        <v>1710</v>
      </c>
      <c r="G351">
        <v>411.55</v>
      </c>
    </row>
    <row r="352" spans="1:16" x14ac:dyDescent="0.2">
      <c r="A352" t="s">
        <v>360</v>
      </c>
      <c r="B352" t="s">
        <v>356</v>
      </c>
      <c r="C352" t="s">
        <v>116</v>
      </c>
      <c r="D352" t="s">
        <v>670</v>
      </c>
      <c r="E352">
        <v>668</v>
      </c>
      <c r="G352">
        <v>315.24</v>
      </c>
    </row>
    <row r="353" spans="1:7" x14ac:dyDescent="0.2">
      <c r="A353" t="s">
        <v>360</v>
      </c>
      <c r="B353" t="s">
        <v>356</v>
      </c>
      <c r="C353" t="s">
        <v>117</v>
      </c>
      <c r="D353" t="s">
        <v>670</v>
      </c>
      <c r="E353">
        <v>1820</v>
      </c>
      <c r="G353">
        <v>193.51</v>
      </c>
    </row>
    <row r="354" spans="1:7" x14ac:dyDescent="0.2">
      <c r="A354" t="s">
        <v>360</v>
      </c>
      <c r="B354" t="s">
        <v>356</v>
      </c>
      <c r="C354" t="s">
        <v>118</v>
      </c>
      <c r="D354" t="s">
        <v>670</v>
      </c>
      <c r="E354">
        <v>1573</v>
      </c>
      <c r="G354">
        <v>307.02999999999997</v>
      </c>
    </row>
    <row r="355" spans="1:7" x14ac:dyDescent="0.2">
      <c r="A355" t="s">
        <v>360</v>
      </c>
      <c r="B355" t="s">
        <v>356</v>
      </c>
      <c r="C355" t="s">
        <v>119</v>
      </c>
      <c r="D355" t="s">
        <v>670</v>
      </c>
      <c r="E355">
        <v>994</v>
      </c>
      <c r="G355">
        <v>334.66</v>
      </c>
    </row>
    <row r="356" spans="1:7" x14ac:dyDescent="0.2">
      <c r="A356" t="s">
        <v>360</v>
      </c>
      <c r="B356" t="s">
        <v>356</v>
      </c>
      <c r="C356" t="s">
        <v>120</v>
      </c>
      <c r="D356" t="s">
        <v>670</v>
      </c>
      <c r="E356">
        <v>1687</v>
      </c>
      <c r="G356">
        <v>329.19</v>
      </c>
    </row>
    <row r="357" spans="1:7" x14ac:dyDescent="0.2">
      <c r="A357" t="s">
        <v>360</v>
      </c>
      <c r="B357" t="s">
        <v>356</v>
      </c>
      <c r="C357" t="s">
        <v>91</v>
      </c>
      <c r="D357" t="s">
        <v>670</v>
      </c>
      <c r="E357">
        <v>4638</v>
      </c>
      <c r="G357">
        <v>443.42</v>
      </c>
    </row>
    <row r="358" spans="1:7" x14ac:dyDescent="0.2">
      <c r="A358" t="s">
        <v>360</v>
      </c>
      <c r="B358" t="s">
        <v>356</v>
      </c>
      <c r="C358" t="s">
        <v>121</v>
      </c>
      <c r="D358" t="s">
        <v>670</v>
      </c>
      <c r="E358">
        <v>4833</v>
      </c>
      <c r="G358">
        <v>615.16999999999996</v>
      </c>
    </row>
    <row r="359" spans="1:7" x14ac:dyDescent="0.2">
      <c r="A359" t="s">
        <v>360</v>
      </c>
      <c r="B359" t="s">
        <v>356</v>
      </c>
      <c r="C359" t="s">
        <v>122</v>
      </c>
      <c r="D359" t="s">
        <v>670</v>
      </c>
      <c r="E359">
        <v>4408</v>
      </c>
      <c r="G359">
        <v>488.5</v>
      </c>
    </row>
    <row r="360" spans="1:7" x14ac:dyDescent="0.2">
      <c r="A360" t="s">
        <v>360</v>
      </c>
      <c r="B360" t="s">
        <v>356</v>
      </c>
      <c r="C360" t="s">
        <v>94</v>
      </c>
      <c r="D360" t="s">
        <v>670</v>
      </c>
      <c r="E360">
        <v>12412</v>
      </c>
      <c r="G360">
        <v>403.16</v>
      </c>
    </row>
    <row r="361" spans="1:7" x14ac:dyDescent="0.2">
      <c r="A361" t="s">
        <v>360</v>
      </c>
      <c r="B361" t="s">
        <v>356</v>
      </c>
      <c r="C361" t="s">
        <v>123</v>
      </c>
      <c r="D361" t="s">
        <v>670</v>
      </c>
      <c r="E361">
        <v>1528</v>
      </c>
      <c r="G361">
        <v>255.18</v>
      </c>
    </row>
    <row r="362" spans="1:7" x14ac:dyDescent="0.2">
      <c r="A362" t="s">
        <v>360</v>
      </c>
      <c r="B362" t="s">
        <v>356</v>
      </c>
      <c r="C362" t="s">
        <v>124</v>
      </c>
      <c r="D362" t="s">
        <v>670</v>
      </c>
      <c r="E362">
        <v>14475</v>
      </c>
      <c r="G362">
        <v>482.2</v>
      </c>
    </row>
    <row r="363" spans="1:7" x14ac:dyDescent="0.2">
      <c r="A363" t="s">
        <v>360</v>
      </c>
      <c r="B363" t="s">
        <v>356</v>
      </c>
      <c r="C363" t="s">
        <v>125</v>
      </c>
      <c r="D363" t="s">
        <v>670</v>
      </c>
      <c r="E363">
        <v>28390</v>
      </c>
      <c r="G363">
        <v>414.31</v>
      </c>
    </row>
    <row r="364" spans="1:7" x14ac:dyDescent="0.2">
      <c r="A364" t="s">
        <v>360</v>
      </c>
      <c r="B364" t="s">
        <v>356</v>
      </c>
      <c r="C364" t="s">
        <v>126</v>
      </c>
      <c r="D364" t="s">
        <v>670</v>
      </c>
      <c r="E364">
        <v>4237</v>
      </c>
      <c r="G364">
        <v>165.26</v>
      </c>
    </row>
    <row r="365" spans="1:7" x14ac:dyDescent="0.2">
      <c r="A365" t="s">
        <v>360</v>
      </c>
      <c r="B365" t="s">
        <v>356</v>
      </c>
      <c r="C365" t="s">
        <v>127</v>
      </c>
      <c r="D365" t="s">
        <v>670</v>
      </c>
      <c r="E365">
        <v>11731</v>
      </c>
      <c r="G365">
        <v>531.96</v>
      </c>
    </row>
    <row r="366" spans="1:7" x14ac:dyDescent="0.2">
      <c r="A366" t="s">
        <v>360</v>
      </c>
      <c r="B366" t="s">
        <v>356</v>
      </c>
      <c r="C366" t="s">
        <v>85</v>
      </c>
      <c r="D366" t="s">
        <v>670</v>
      </c>
      <c r="E366">
        <v>6380</v>
      </c>
      <c r="G366">
        <v>343.52</v>
      </c>
    </row>
    <row r="367" spans="1:7" x14ac:dyDescent="0.2">
      <c r="A367" t="s">
        <v>360</v>
      </c>
      <c r="B367" t="s">
        <v>356</v>
      </c>
      <c r="C367" t="s">
        <v>128</v>
      </c>
      <c r="D367" t="s">
        <v>670</v>
      </c>
      <c r="E367">
        <v>5690</v>
      </c>
      <c r="G367">
        <v>521.03</v>
      </c>
    </row>
    <row r="368" spans="1:7" x14ac:dyDescent="0.2">
      <c r="A368" t="s">
        <v>360</v>
      </c>
      <c r="B368" t="s">
        <v>356</v>
      </c>
      <c r="C368" t="s">
        <v>129</v>
      </c>
      <c r="D368" t="s">
        <v>670</v>
      </c>
      <c r="E368">
        <v>7223</v>
      </c>
      <c r="G368">
        <v>376.94</v>
      </c>
    </row>
    <row r="369" spans="1:7" x14ac:dyDescent="0.2">
      <c r="A369" t="s">
        <v>360</v>
      </c>
      <c r="B369" t="s">
        <v>356</v>
      </c>
      <c r="C369" t="s">
        <v>130</v>
      </c>
      <c r="D369" t="s">
        <v>670</v>
      </c>
      <c r="E369">
        <v>4624</v>
      </c>
      <c r="G369">
        <v>364.92</v>
      </c>
    </row>
    <row r="370" spans="1:7" x14ac:dyDescent="0.2">
      <c r="A370" t="s">
        <v>360</v>
      </c>
      <c r="B370" t="s">
        <v>356</v>
      </c>
      <c r="C370" t="s">
        <v>131</v>
      </c>
      <c r="D370" t="s">
        <v>670</v>
      </c>
      <c r="E370">
        <v>6299</v>
      </c>
      <c r="G370">
        <v>356.8</v>
      </c>
    </row>
    <row r="371" spans="1:7" x14ac:dyDescent="0.2">
      <c r="A371" t="s">
        <v>360</v>
      </c>
      <c r="B371" t="s">
        <v>356</v>
      </c>
      <c r="C371" t="s">
        <v>132</v>
      </c>
      <c r="D371" t="s">
        <v>670</v>
      </c>
      <c r="E371">
        <v>5935</v>
      </c>
      <c r="G371">
        <v>533.24</v>
      </c>
    </row>
    <row r="372" spans="1:7" x14ac:dyDescent="0.2">
      <c r="A372" t="s">
        <v>360</v>
      </c>
      <c r="B372" t="s">
        <v>356</v>
      </c>
      <c r="C372" t="s">
        <v>133</v>
      </c>
      <c r="D372" t="s">
        <v>670</v>
      </c>
      <c r="E372">
        <v>4796</v>
      </c>
      <c r="G372">
        <v>452.31</v>
      </c>
    </row>
    <row r="373" spans="1:7" x14ac:dyDescent="0.2">
      <c r="A373" t="s">
        <v>360</v>
      </c>
      <c r="B373" t="s">
        <v>356</v>
      </c>
      <c r="C373" t="s">
        <v>134</v>
      </c>
      <c r="D373" t="s">
        <v>670</v>
      </c>
      <c r="E373">
        <v>6585</v>
      </c>
      <c r="G373">
        <v>422.96</v>
      </c>
    </row>
    <row r="374" spans="1:7" x14ac:dyDescent="0.2">
      <c r="A374" t="s">
        <v>360</v>
      </c>
      <c r="B374" t="s">
        <v>356</v>
      </c>
      <c r="C374" t="s">
        <v>135</v>
      </c>
      <c r="D374" t="s">
        <v>670</v>
      </c>
      <c r="E374">
        <v>2213</v>
      </c>
      <c r="G374">
        <v>274.37</v>
      </c>
    </row>
    <row r="375" spans="1:7" x14ac:dyDescent="0.2">
      <c r="A375" t="s">
        <v>360</v>
      </c>
      <c r="B375" t="s">
        <v>356</v>
      </c>
      <c r="C375" t="s">
        <v>136</v>
      </c>
      <c r="D375" t="s">
        <v>670</v>
      </c>
      <c r="E375">
        <v>2766</v>
      </c>
      <c r="G375">
        <v>293.33999999999997</v>
      </c>
    </row>
    <row r="376" spans="1:7" x14ac:dyDescent="0.2">
      <c r="A376" t="s">
        <v>360</v>
      </c>
      <c r="B376" t="s">
        <v>356</v>
      </c>
      <c r="C376" t="s">
        <v>137</v>
      </c>
      <c r="D376" t="s">
        <v>670</v>
      </c>
      <c r="E376">
        <v>2730</v>
      </c>
      <c r="G376">
        <v>265.45</v>
      </c>
    </row>
    <row r="377" spans="1:7" x14ac:dyDescent="0.2">
      <c r="A377" t="s">
        <v>360</v>
      </c>
      <c r="B377" t="s">
        <v>356</v>
      </c>
      <c r="C377" t="s">
        <v>138</v>
      </c>
      <c r="D377" t="s">
        <v>670</v>
      </c>
      <c r="E377">
        <v>613</v>
      </c>
      <c r="G377">
        <v>173.47</v>
      </c>
    </row>
    <row r="378" spans="1:7" x14ac:dyDescent="0.2">
      <c r="A378" t="s">
        <v>360</v>
      </c>
      <c r="B378" t="s">
        <v>356</v>
      </c>
      <c r="C378" t="s">
        <v>139</v>
      </c>
      <c r="D378" t="s">
        <v>670</v>
      </c>
      <c r="E378">
        <v>981</v>
      </c>
      <c r="G378">
        <v>251.93</v>
      </c>
    </row>
    <row r="379" spans="1:7" x14ac:dyDescent="0.2">
      <c r="A379" t="s">
        <v>360</v>
      </c>
      <c r="B379" t="s">
        <v>356</v>
      </c>
      <c r="C379" t="s">
        <v>140</v>
      </c>
      <c r="D379" t="s">
        <v>670</v>
      </c>
      <c r="E379">
        <v>1780</v>
      </c>
      <c r="G379">
        <v>220.57</v>
      </c>
    </row>
    <row r="380" spans="1:7" x14ac:dyDescent="0.2">
      <c r="A380" t="s">
        <v>360</v>
      </c>
      <c r="B380" t="s">
        <v>356</v>
      </c>
      <c r="C380" t="s">
        <v>141</v>
      </c>
      <c r="D380" t="s">
        <v>670</v>
      </c>
      <c r="E380">
        <v>6687</v>
      </c>
      <c r="G380">
        <v>478.84</v>
      </c>
    </row>
    <row r="381" spans="1:7" x14ac:dyDescent="0.2">
      <c r="A381" t="s">
        <v>360</v>
      </c>
      <c r="B381" t="s">
        <v>356</v>
      </c>
      <c r="C381" t="s">
        <v>142</v>
      </c>
      <c r="D381" t="s">
        <v>670</v>
      </c>
      <c r="E381">
        <v>655</v>
      </c>
      <c r="G381">
        <v>277.95</v>
      </c>
    </row>
    <row r="382" spans="1:7" x14ac:dyDescent="0.2">
      <c r="A382" t="s">
        <v>360</v>
      </c>
      <c r="B382" t="s">
        <v>356</v>
      </c>
      <c r="C382" t="s">
        <v>143</v>
      </c>
      <c r="D382" t="s">
        <v>670</v>
      </c>
      <c r="E382">
        <v>989</v>
      </c>
      <c r="G382">
        <v>517.22</v>
      </c>
    </row>
    <row r="383" spans="1:7" x14ac:dyDescent="0.2">
      <c r="A383" t="s">
        <v>360</v>
      </c>
      <c r="B383" t="s">
        <v>356</v>
      </c>
      <c r="C383" t="s">
        <v>144</v>
      </c>
      <c r="D383" t="s">
        <v>670</v>
      </c>
      <c r="E383">
        <v>4066</v>
      </c>
      <c r="G383">
        <v>308.44</v>
      </c>
    </row>
    <row r="384" spans="1:7" x14ac:dyDescent="0.2">
      <c r="A384" t="s">
        <v>360</v>
      </c>
      <c r="B384" t="s">
        <v>356</v>
      </c>
      <c r="C384" t="s">
        <v>145</v>
      </c>
      <c r="D384" t="s">
        <v>670</v>
      </c>
      <c r="E384">
        <v>3451</v>
      </c>
      <c r="G384">
        <v>309.74</v>
      </c>
    </row>
    <row r="385" spans="1:7" x14ac:dyDescent="0.2">
      <c r="A385" t="s">
        <v>360</v>
      </c>
      <c r="B385" t="s">
        <v>356</v>
      </c>
      <c r="C385" t="s">
        <v>146</v>
      </c>
      <c r="D385" t="s">
        <v>670</v>
      </c>
      <c r="E385">
        <v>4048</v>
      </c>
      <c r="G385">
        <v>474.83</v>
      </c>
    </row>
    <row r="386" spans="1:7" x14ac:dyDescent="0.2">
      <c r="A386" t="s">
        <v>360</v>
      </c>
      <c r="B386" t="s">
        <v>356</v>
      </c>
      <c r="C386" t="s">
        <v>147</v>
      </c>
      <c r="D386" t="s">
        <v>670</v>
      </c>
      <c r="E386">
        <v>3484</v>
      </c>
      <c r="G386">
        <v>344.07</v>
      </c>
    </row>
    <row r="387" spans="1:7" x14ac:dyDescent="0.2">
      <c r="A387" t="s">
        <v>360</v>
      </c>
      <c r="B387" t="s">
        <v>356</v>
      </c>
      <c r="C387" t="s">
        <v>148</v>
      </c>
      <c r="D387" t="s">
        <v>670</v>
      </c>
      <c r="E387">
        <v>614</v>
      </c>
      <c r="G387">
        <v>324.68</v>
      </c>
    </row>
    <row r="388" spans="1:7" x14ac:dyDescent="0.2">
      <c r="A388" t="s">
        <v>360</v>
      </c>
      <c r="B388" t="s">
        <v>356</v>
      </c>
      <c r="C388" t="s">
        <v>149</v>
      </c>
      <c r="D388" t="s">
        <v>670</v>
      </c>
      <c r="E388">
        <v>1977</v>
      </c>
      <c r="G388">
        <v>350.58</v>
      </c>
    </row>
    <row r="389" spans="1:7" x14ac:dyDescent="0.2">
      <c r="A389" t="s">
        <v>360</v>
      </c>
      <c r="B389" t="s">
        <v>356</v>
      </c>
      <c r="C389" t="s">
        <v>150</v>
      </c>
      <c r="D389" t="s">
        <v>670</v>
      </c>
      <c r="E389">
        <v>15994</v>
      </c>
      <c r="G389">
        <v>398.98</v>
      </c>
    </row>
    <row r="390" spans="1:7" x14ac:dyDescent="0.2">
      <c r="A390" t="s">
        <v>360</v>
      </c>
      <c r="B390" t="s">
        <v>356</v>
      </c>
      <c r="C390" t="s">
        <v>151</v>
      </c>
      <c r="D390" t="s">
        <v>670</v>
      </c>
      <c r="E390">
        <v>4278</v>
      </c>
      <c r="G390">
        <v>497.52</v>
      </c>
    </row>
    <row r="391" spans="1:7" x14ac:dyDescent="0.2">
      <c r="A391" t="s">
        <v>360</v>
      </c>
      <c r="B391" t="s">
        <v>356</v>
      </c>
      <c r="C391" t="s">
        <v>152</v>
      </c>
      <c r="D391" t="s">
        <v>670</v>
      </c>
      <c r="E391">
        <v>2055</v>
      </c>
      <c r="G391">
        <v>141.13999999999999</v>
      </c>
    </row>
    <row r="392" spans="1:7" x14ac:dyDescent="0.2">
      <c r="A392" t="s">
        <v>360</v>
      </c>
      <c r="B392" t="s">
        <v>356</v>
      </c>
      <c r="C392" t="s">
        <v>153</v>
      </c>
      <c r="D392" t="s">
        <v>670</v>
      </c>
      <c r="E392">
        <v>2128</v>
      </c>
      <c r="G392">
        <v>302.49</v>
      </c>
    </row>
    <row r="393" spans="1:7" x14ac:dyDescent="0.2">
      <c r="A393" t="s">
        <v>360</v>
      </c>
      <c r="B393" t="s">
        <v>356</v>
      </c>
      <c r="C393" t="s">
        <v>154</v>
      </c>
      <c r="D393" t="s">
        <v>670</v>
      </c>
      <c r="E393">
        <v>3270</v>
      </c>
      <c r="G393">
        <v>437.78</v>
      </c>
    </row>
    <row r="394" spans="1:7" x14ac:dyDescent="0.2">
      <c r="A394" t="s">
        <v>360</v>
      </c>
      <c r="B394" t="s">
        <v>356</v>
      </c>
      <c r="C394" t="s">
        <v>155</v>
      </c>
      <c r="D394" t="s">
        <v>670</v>
      </c>
      <c r="E394">
        <v>690</v>
      </c>
      <c r="G394">
        <v>539.94000000000005</v>
      </c>
    </row>
    <row r="395" spans="1:7" x14ac:dyDescent="0.2">
      <c r="A395" t="s">
        <v>360</v>
      </c>
      <c r="B395" t="s">
        <v>356</v>
      </c>
      <c r="C395" t="s">
        <v>156</v>
      </c>
      <c r="D395" t="s">
        <v>670</v>
      </c>
      <c r="E395">
        <v>13101</v>
      </c>
      <c r="G395">
        <v>544.15</v>
      </c>
    </row>
    <row r="396" spans="1:7" x14ac:dyDescent="0.2">
      <c r="A396" t="s">
        <v>360</v>
      </c>
      <c r="B396" t="s">
        <v>356</v>
      </c>
      <c r="C396" t="s">
        <v>157</v>
      </c>
      <c r="D396" t="s">
        <v>670</v>
      </c>
      <c r="E396">
        <v>333</v>
      </c>
      <c r="G396">
        <v>185.36</v>
      </c>
    </row>
    <row r="397" spans="1:7" x14ac:dyDescent="0.2">
      <c r="A397" t="s">
        <v>360</v>
      </c>
      <c r="B397" t="s">
        <v>356</v>
      </c>
      <c r="C397" t="s">
        <v>158</v>
      </c>
      <c r="D397" t="s">
        <v>670</v>
      </c>
      <c r="E397">
        <v>2045</v>
      </c>
      <c r="G397">
        <v>186.61</v>
      </c>
    </row>
    <row r="398" spans="1:7" x14ac:dyDescent="0.2">
      <c r="A398" t="s">
        <v>360</v>
      </c>
      <c r="B398" t="s">
        <v>356</v>
      </c>
      <c r="C398" t="s">
        <v>159</v>
      </c>
      <c r="D398" t="s">
        <v>670</v>
      </c>
      <c r="E398">
        <v>368</v>
      </c>
      <c r="G398">
        <v>197.24</v>
      </c>
    </row>
    <row r="399" spans="1:7" x14ac:dyDescent="0.2">
      <c r="A399" t="s">
        <v>360</v>
      </c>
      <c r="B399" t="s">
        <v>356</v>
      </c>
      <c r="C399" t="s">
        <v>83</v>
      </c>
      <c r="D399" t="s">
        <v>670</v>
      </c>
      <c r="E399">
        <v>110</v>
      </c>
      <c r="G399">
        <v>335.86</v>
      </c>
    </row>
    <row r="400" spans="1:7" x14ac:dyDescent="0.2">
      <c r="A400" t="s">
        <v>360</v>
      </c>
      <c r="B400" t="s">
        <v>356</v>
      </c>
      <c r="C400" t="s">
        <v>161</v>
      </c>
      <c r="D400" t="s">
        <v>670</v>
      </c>
      <c r="E400">
        <v>346</v>
      </c>
      <c r="G400">
        <v>297.92</v>
      </c>
    </row>
    <row r="401" spans="1:7" x14ac:dyDescent="0.2">
      <c r="A401" t="s">
        <v>360</v>
      </c>
      <c r="B401" t="s">
        <v>356</v>
      </c>
      <c r="C401" t="s">
        <v>162</v>
      </c>
      <c r="D401" t="s">
        <v>670</v>
      </c>
      <c r="E401">
        <v>173</v>
      </c>
      <c r="G401">
        <v>189.39</v>
      </c>
    </row>
    <row r="402" spans="1:7" x14ac:dyDescent="0.2">
      <c r="A402" t="s">
        <v>360</v>
      </c>
      <c r="B402" t="s">
        <v>356</v>
      </c>
      <c r="C402" t="s">
        <v>163</v>
      </c>
      <c r="D402" t="s">
        <v>670</v>
      </c>
      <c r="E402">
        <v>244</v>
      </c>
      <c r="G402">
        <v>225.57</v>
      </c>
    </row>
    <row r="403" spans="1:7" x14ac:dyDescent="0.2">
      <c r="A403" t="s">
        <v>360</v>
      </c>
      <c r="B403" t="s">
        <v>356</v>
      </c>
      <c r="C403" t="s">
        <v>378</v>
      </c>
      <c r="D403" t="s">
        <v>670</v>
      </c>
      <c r="E403">
        <v>216</v>
      </c>
      <c r="G403">
        <v>518.14</v>
      </c>
    </row>
    <row r="404" spans="1:7" x14ac:dyDescent="0.2">
      <c r="A404" t="s">
        <v>360</v>
      </c>
      <c r="B404" t="s">
        <v>356</v>
      </c>
      <c r="C404" t="s">
        <v>164</v>
      </c>
      <c r="D404" t="s">
        <v>670</v>
      </c>
      <c r="E404">
        <v>917</v>
      </c>
      <c r="G404">
        <v>231.21</v>
      </c>
    </row>
    <row r="405" spans="1:7" x14ac:dyDescent="0.2">
      <c r="A405" t="s">
        <v>360</v>
      </c>
      <c r="B405" t="s">
        <v>356</v>
      </c>
      <c r="C405" t="s">
        <v>165</v>
      </c>
      <c r="D405" t="s">
        <v>670</v>
      </c>
      <c r="E405">
        <v>1166</v>
      </c>
      <c r="G405">
        <v>525</v>
      </c>
    </row>
    <row r="406" spans="1:7" x14ac:dyDescent="0.2">
      <c r="A406" t="s">
        <v>360</v>
      </c>
      <c r="B406" t="s">
        <v>356</v>
      </c>
      <c r="C406" t="s">
        <v>166</v>
      </c>
      <c r="D406" t="s">
        <v>670</v>
      </c>
      <c r="E406">
        <v>1</v>
      </c>
      <c r="G406">
        <v>2514</v>
      </c>
    </row>
    <row r="407" spans="1:7" x14ac:dyDescent="0.2">
      <c r="A407" t="s">
        <v>360</v>
      </c>
      <c r="B407" t="s">
        <v>356</v>
      </c>
      <c r="C407" t="s">
        <v>167</v>
      </c>
      <c r="D407" t="s">
        <v>670</v>
      </c>
      <c r="E407">
        <v>225</v>
      </c>
      <c r="G407">
        <v>161.91999999999999</v>
      </c>
    </row>
    <row r="408" spans="1:7" x14ac:dyDescent="0.2">
      <c r="A408" t="s">
        <v>360</v>
      </c>
      <c r="B408" t="s">
        <v>356</v>
      </c>
      <c r="C408" t="s">
        <v>671</v>
      </c>
      <c r="D408" t="s">
        <v>670</v>
      </c>
      <c r="E408">
        <v>250992</v>
      </c>
      <c r="G408">
        <v>389.21</v>
      </c>
    </row>
    <row r="409" spans="1:7" x14ac:dyDescent="0.2">
      <c r="A409" t="s">
        <v>360</v>
      </c>
      <c r="B409" t="s">
        <v>356</v>
      </c>
      <c r="C409" t="s">
        <v>403</v>
      </c>
      <c r="D409" t="s">
        <v>672</v>
      </c>
      <c r="E409">
        <v>67</v>
      </c>
      <c r="G409">
        <v>98.27</v>
      </c>
    </row>
    <row r="410" spans="1:7" x14ac:dyDescent="0.2">
      <c r="A410" t="s">
        <v>360</v>
      </c>
      <c r="B410" t="s">
        <v>356</v>
      </c>
      <c r="C410" t="s">
        <v>91</v>
      </c>
      <c r="D410" t="s">
        <v>672</v>
      </c>
      <c r="E410">
        <v>728</v>
      </c>
      <c r="G410">
        <v>181.61</v>
      </c>
    </row>
    <row r="411" spans="1:7" x14ac:dyDescent="0.2">
      <c r="A411" t="s">
        <v>360</v>
      </c>
      <c r="B411" t="s">
        <v>356</v>
      </c>
      <c r="C411" t="s">
        <v>136</v>
      </c>
      <c r="D411" t="s">
        <v>672</v>
      </c>
      <c r="E411">
        <v>804</v>
      </c>
      <c r="G411">
        <v>130.79</v>
      </c>
    </row>
    <row r="412" spans="1:7" x14ac:dyDescent="0.2">
      <c r="A412" t="s">
        <v>360</v>
      </c>
      <c r="B412" t="s">
        <v>356</v>
      </c>
      <c r="C412" t="s">
        <v>140</v>
      </c>
      <c r="D412" t="s">
        <v>672</v>
      </c>
      <c r="E412">
        <v>429</v>
      </c>
      <c r="G412">
        <v>96.74</v>
      </c>
    </row>
    <row r="413" spans="1:7" x14ac:dyDescent="0.2">
      <c r="A413" t="s">
        <v>360</v>
      </c>
      <c r="B413" t="s">
        <v>356</v>
      </c>
      <c r="C413" t="s">
        <v>671</v>
      </c>
      <c r="D413" t="s">
        <v>672</v>
      </c>
      <c r="E413">
        <v>2028</v>
      </c>
      <c r="G413">
        <v>140.76</v>
      </c>
    </row>
    <row r="414" spans="1:7" x14ac:dyDescent="0.2">
      <c r="A414" t="s">
        <v>360</v>
      </c>
      <c r="B414" t="s">
        <v>356</v>
      </c>
      <c r="C414" t="s">
        <v>376</v>
      </c>
      <c r="D414" t="s">
        <v>670</v>
      </c>
      <c r="E414">
        <v>23642</v>
      </c>
      <c r="G414">
        <v>154</v>
      </c>
    </row>
    <row r="415" spans="1:7" x14ac:dyDescent="0.2">
      <c r="A415" t="s">
        <v>360</v>
      </c>
      <c r="B415" t="s">
        <v>356</v>
      </c>
      <c r="C415" t="s">
        <v>406</v>
      </c>
      <c r="D415" t="s">
        <v>670</v>
      </c>
      <c r="E415">
        <v>53980</v>
      </c>
      <c r="G415">
        <v>454.04</v>
      </c>
    </row>
    <row r="416" spans="1:7" x14ac:dyDescent="0.2">
      <c r="A416" t="s">
        <v>360</v>
      </c>
      <c r="B416" t="s">
        <v>356</v>
      </c>
      <c r="C416" t="s">
        <v>404</v>
      </c>
      <c r="D416" t="s">
        <v>670</v>
      </c>
      <c r="E416">
        <v>41320</v>
      </c>
      <c r="G416">
        <v>389.36</v>
      </c>
    </row>
    <row r="417" spans="1:10" x14ac:dyDescent="0.2">
      <c r="A417" t="s">
        <v>360</v>
      </c>
      <c r="B417" t="s">
        <v>356</v>
      </c>
      <c r="C417" t="s">
        <v>405</v>
      </c>
      <c r="D417" t="s">
        <v>670</v>
      </c>
      <c r="E417">
        <v>76265</v>
      </c>
      <c r="G417">
        <v>439.23</v>
      </c>
    </row>
    <row r="418" spans="1:10" x14ac:dyDescent="0.2">
      <c r="A418" t="s">
        <v>360</v>
      </c>
      <c r="B418" t="s">
        <v>356</v>
      </c>
      <c r="C418" t="s">
        <v>407</v>
      </c>
      <c r="D418" t="s">
        <v>670</v>
      </c>
      <c r="E418">
        <v>31236</v>
      </c>
      <c r="G418">
        <v>364.54</v>
      </c>
    </row>
    <row r="419" spans="1:10" x14ac:dyDescent="0.2">
      <c r="A419" t="s">
        <v>360</v>
      </c>
      <c r="B419" t="s">
        <v>356</v>
      </c>
      <c r="C419" t="s">
        <v>408</v>
      </c>
      <c r="D419" t="s">
        <v>670</v>
      </c>
      <c r="E419">
        <v>24549</v>
      </c>
      <c r="G419">
        <v>348.89</v>
      </c>
    </row>
    <row r="420" spans="1:10" x14ac:dyDescent="0.2">
      <c r="A420" t="s">
        <v>361</v>
      </c>
      <c r="B420" t="s">
        <v>363</v>
      </c>
      <c r="C420" t="s">
        <v>115</v>
      </c>
      <c r="D420" t="s">
        <v>883</v>
      </c>
      <c r="E420">
        <v>0.94482999999999995</v>
      </c>
      <c r="F420">
        <v>0.88493999999999995</v>
      </c>
      <c r="G420">
        <v>0.85255999999999998</v>
      </c>
      <c r="H420">
        <v>4.1020000000000001E-2</v>
      </c>
      <c r="I420">
        <v>0.84694000000000003</v>
      </c>
      <c r="J420">
        <v>5.3780000000000001E-2</v>
      </c>
    </row>
    <row r="421" spans="1:10" x14ac:dyDescent="0.2">
      <c r="A421" t="s">
        <v>361</v>
      </c>
      <c r="B421" t="s">
        <v>363</v>
      </c>
      <c r="C421" t="s">
        <v>146</v>
      </c>
      <c r="D421" t="s">
        <v>883</v>
      </c>
      <c r="E421">
        <v>0.95060999999999996</v>
      </c>
      <c r="F421">
        <v>0.85238000000000003</v>
      </c>
      <c r="G421">
        <v>0.88280999999999998</v>
      </c>
      <c r="H421">
        <v>4.598E-2</v>
      </c>
      <c r="I421">
        <v>0.86460000000000004</v>
      </c>
      <c r="J421">
        <v>5.2900000000000003E-2</v>
      </c>
    </row>
    <row r="422" spans="1:10" x14ac:dyDescent="0.2">
      <c r="A422" t="s">
        <v>361</v>
      </c>
      <c r="B422" t="s">
        <v>363</v>
      </c>
      <c r="C422" t="s">
        <v>148</v>
      </c>
      <c r="D422" t="s">
        <v>883</v>
      </c>
      <c r="E422">
        <v>0.96206999999999998</v>
      </c>
      <c r="F422">
        <v>0.87317999999999996</v>
      </c>
      <c r="G422">
        <v>0.85848000000000002</v>
      </c>
      <c r="H422">
        <v>5.7149999999999999E-2</v>
      </c>
      <c r="I422">
        <v>0.84052000000000004</v>
      </c>
      <c r="J422">
        <v>8.0839999999999995E-2</v>
      </c>
    </row>
    <row r="423" spans="1:10" x14ac:dyDescent="0.2">
      <c r="A423" t="s">
        <v>361</v>
      </c>
      <c r="B423" t="s">
        <v>363</v>
      </c>
      <c r="C423" t="s">
        <v>155</v>
      </c>
      <c r="D423" t="s">
        <v>883</v>
      </c>
      <c r="E423">
        <v>0.96841999999999995</v>
      </c>
      <c r="F423">
        <v>0.89720999999999995</v>
      </c>
      <c r="G423">
        <v>0.88622000000000001</v>
      </c>
      <c r="H423">
        <v>4.419E-2</v>
      </c>
      <c r="I423">
        <v>0.91434000000000004</v>
      </c>
      <c r="J423">
        <v>4.7140000000000001E-2</v>
      </c>
    </row>
    <row r="424" spans="1:10" x14ac:dyDescent="0.2">
      <c r="A424" t="s">
        <v>361</v>
      </c>
      <c r="B424" t="s">
        <v>363</v>
      </c>
      <c r="C424" t="s">
        <v>378</v>
      </c>
      <c r="D424" t="s">
        <v>883</v>
      </c>
      <c r="E424">
        <v>0.92118</v>
      </c>
      <c r="F424">
        <v>0.84818000000000005</v>
      </c>
      <c r="G424">
        <v>0.84716000000000002</v>
      </c>
      <c r="H424">
        <v>5.4980000000000001E-2</v>
      </c>
      <c r="I424">
        <v>0.79632999999999998</v>
      </c>
      <c r="J424">
        <v>3.2779999999999997E-2</v>
      </c>
    </row>
    <row r="425" spans="1:10" x14ac:dyDescent="0.2">
      <c r="A425" t="s">
        <v>361</v>
      </c>
      <c r="B425" t="s">
        <v>363</v>
      </c>
      <c r="C425" t="s">
        <v>164</v>
      </c>
      <c r="D425" t="s">
        <v>883</v>
      </c>
      <c r="E425">
        <v>0.89566999999999997</v>
      </c>
      <c r="F425">
        <v>0.86995</v>
      </c>
      <c r="G425">
        <v>0.91586999999999996</v>
      </c>
      <c r="H425">
        <v>3.9329999999999997E-2</v>
      </c>
      <c r="I425">
        <v>0.88000999999999996</v>
      </c>
      <c r="J425">
        <v>3.9730000000000001E-2</v>
      </c>
    </row>
    <row r="426" spans="1:10" x14ac:dyDescent="0.2">
      <c r="A426" t="s">
        <v>361</v>
      </c>
      <c r="B426" t="s">
        <v>363</v>
      </c>
      <c r="C426" t="s">
        <v>406</v>
      </c>
      <c r="D426" t="s">
        <v>883</v>
      </c>
      <c r="E426">
        <v>0.94428999999999996</v>
      </c>
      <c r="F426">
        <v>0.84563999999999995</v>
      </c>
      <c r="G426">
        <v>0.85633999999999999</v>
      </c>
      <c r="H426">
        <v>1.951E-2</v>
      </c>
      <c r="I426">
        <v>0.84275</v>
      </c>
      <c r="J426">
        <v>2.358E-2</v>
      </c>
    </row>
    <row r="427" spans="1:10" x14ac:dyDescent="0.2">
      <c r="A427" t="s">
        <v>361</v>
      </c>
      <c r="B427" t="s">
        <v>363</v>
      </c>
      <c r="C427" t="s">
        <v>355</v>
      </c>
      <c r="D427" t="s">
        <v>883</v>
      </c>
      <c r="E427">
        <v>0.94164000000000003</v>
      </c>
      <c r="F427">
        <v>0.84128000000000003</v>
      </c>
      <c r="G427">
        <v>0.85924999999999996</v>
      </c>
      <c r="H427">
        <v>8.1899999999999994E-3</v>
      </c>
      <c r="I427">
        <v>0.87102000000000002</v>
      </c>
      <c r="J427">
        <v>9.7599999999999996E-3</v>
      </c>
    </row>
    <row r="428" spans="1:10" x14ac:dyDescent="0.2">
      <c r="A428" t="s">
        <v>361</v>
      </c>
      <c r="B428" t="s">
        <v>363</v>
      </c>
      <c r="C428" t="s">
        <v>118</v>
      </c>
      <c r="D428" t="s">
        <v>883</v>
      </c>
      <c r="E428">
        <v>0.94808999999999999</v>
      </c>
      <c r="F428">
        <v>0.87185999999999997</v>
      </c>
      <c r="G428">
        <v>0.89085999999999999</v>
      </c>
      <c r="H428">
        <v>4.3979999999999998E-2</v>
      </c>
      <c r="I428">
        <v>0.83262000000000003</v>
      </c>
      <c r="J428">
        <v>5.2999999999999999E-2</v>
      </c>
    </row>
    <row r="429" spans="1:10" x14ac:dyDescent="0.2">
      <c r="A429" t="s">
        <v>361</v>
      </c>
      <c r="B429" t="s">
        <v>363</v>
      </c>
      <c r="C429" t="s">
        <v>134</v>
      </c>
      <c r="D429" t="s">
        <v>883</v>
      </c>
      <c r="E429">
        <v>0.93998000000000004</v>
      </c>
      <c r="F429">
        <v>0.88207999999999998</v>
      </c>
      <c r="G429">
        <v>0.84265000000000001</v>
      </c>
      <c r="H429">
        <v>5.006E-2</v>
      </c>
      <c r="I429">
        <v>0.83391000000000004</v>
      </c>
      <c r="J429">
        <v>5.3030000000000001E-2</v>
      </c>
    </row>
    <row r="430" spans="1:10" x14ac:dyDescent="0.2">
      <c r="A430" t="s">
        <v>361</v>
      </c>
      <c r="B430" t="s">
        <v>363</v>
      </c>
      <c r="C430" t="s">
        <v>137</v>
      </c>
      <c r="D430" t="s">
        <v>883</v>
      </c>
      <c r="E430">
        <v>0.92957000000000001</v>
      </c>
      <c r="F430">
        <v>0.81611</v>
      </c>
      <c r="G430">
        <v>0.85441999999999996</v>
      </c>
      <c r="H430">
        <v>5.9130000000000002E-2</v>
      </c>
      <c r="I430">
        <v>0.83040000000000003</v>
      </c>
      <c r="J430">
        <v>4.8689999999999997E-2</v>
      </c>
    </row>
    <row r="431" spans="1:10" x14ac:dyDescent="0.2">
      <c r="A431" t="s">
        <v>361</v>
      </c>
      <c r="B431" t="s">
        <v>363</v>
      </c>
      <c r="C431" t="s">
        <v>143</v>
      </c>
      <c r="D431" t="s">
        <v>883</v>
      </c>
      <c r="E431">
        <v>0.90595000000000003</v>
      </c>
      <c r="F431">
        <v>0.7974</v>
      </c>
      <c r="G431">
        <v>0.88492999999999999</v>
      </c>
      <c r="H431">
        <v>4.5949999999999998E-2</v>
      </c>
      <c r="I431">
        <v>0.83740000000000003</v>
      </c>
      <c r="J431">
        <v>6.3240000000000005E-2</v>
      </c>
    </row>
    <row r="432" spans="1:10" x14ac:dyDescent="0.2">
      <c r="A432" t="s">
        <v>361</v>
      </c>
      <c r="B432" t="s">
        <v>363</v>
      </c>
      <c r="C432" t="s">
        <v>150</v>
      </c>
      <c r="D432" t="s">
        <v>883</v>
      </c>
      <c r="E432">
        <v>0.98133000000000004</v>
      </c>
      <c r="F432">
        <v>0.90425999999999995</v>
      </c>
      <c r="G432">
        <v>0.82786000000000004</v>
      </c>
      <c r="H432">
        <v>5.3969999999999997E-2</v>
      </c>
      <c r="I432">
        <v>0.86204999999999998</v>
      </c>
      <c r="J432">
        <v>4.7199999999999999E-2</v>
      </c>
    </row>
    <row r="433" spans="1:10" x14ac:dyDescent="0.2">
      <c r="A433" t="s">
        <v>361</v>
      </c>
      <c r="B433" t="s">
        <v>363</v>
      </c>
      <c r="C433" t="s">
        <v>157</v>
      </c>
      <c r="D433" t="s">
        <v>883</v>
      </c>
      <c r="E433">
        <v>0.92244000000000004</v>
      </c>
      <c r="F433">
        <v>0.83521000000000001</v>
      </c>
      <c r="G433">
        <v>0.85509000000000002</v>
      </c>
      <c r="H433">
        <v>4.793E-2</v>
      </c>
      <c r="I433">
        <v>0.90952</v>
      </c>
      <c r="J433">
        <v>4.3720000000000002E-2</v>
      </c>
    </row>
    <row r="434" spans="1:10" x14ac:dyDescent="0.2">
      <c r="A434" t="s">
        <v>361</v>
      </c>
      <c r="B434" t="s">
        <v>363</v>
      </c>
      <c r="C434" t="s">
        <v>407</v>
      </c>
      <c r="D434" t="s">
        <v>883</v>
      </c>
      <c r="E434">
        <v>0.93274000000000001</v>
      </c>
      <c r="F434">
        <v>0.84119999999999995</v>
      </c>
      <c r="G434">
        <v>0.88002999999999998</v>
      </c>
      <c r="H434">
        <v>1.6209999999999999E-2</v>
      </c>
      <c r="I434">
        <v>0.89</v>
      </c>
      <c r="J434">
        <v>1.8540000000000001E-2</v>
      </c>
    </row>
    <row r="435" spans="1:10" x14ac:dyDescent="0.2">
      <c r="A435" t="s">
        <v>361</v>
      </c>
      <c r="B435" t="s">
        <v>363</v>
      </c>
      <c r="C435" t="s">
        <v>119</v>
      </c>
      <c r="D435" t="s">
        <v>883</v>
      </c>
      <c r="E435">
        <v>0.94799999999999995</v>
      </c>
      <c r="F435">
        <v>0.78630999999999995</v>
      </c>
      <c r="G435">
        <v>0.86207</v>
      </c>
      <c r="H435">
        <v>5.3620000000000001E-2</v>
      </c>
      <c r="I435">
        <v>0.90336000000000005</v>
      </c>
      <c r="J435">
        <v>4.3450000000000003E-2</v>
      </c>
    </row>
    <row r="436" spans="1:10" x14ac:dyDescent="0.2">
      <c r="A436" t="s">
        <v>361</v>
      </c>
      <c r="B436" t="s">
        <v>363</v>
      </c>
      <c r="C436" t="s">
        <v>85</v>
      </c>
      <c r="D436" t="s">
        <v>883</v>
      </c>
      <c r="E436">
        <v>0.97162999999999999</v>
      </c>
      <c r="F436">
        <v>0.93462999999999996</v>
      </c>
      <c r="G436">
        <v>0.88273000000000001</v>
      </c>
      <c r="H436">
        <v>4.6969999999999998E-2</v>
      </c>
      <c r="I436">
        <v>0.78525999999999996</v>
      </c>
      <c r="J436">
        <v>6.6750000000000004E-2</v>
      </c>
    </row>
    <row r="437" spans="1:10" x14ac:dyDescent="0.2">
      <c r="A437" t="s">
        <v>361</v>
      </c>
      <c r="B437" t="s">
        <v>363</v>
      </c>
      <c r="C437" t="s">
        <v>133</v>
      </c>
      <c r="D437" t="s">
        <v>883</v>
      </c>
      <c r="E437">
        <v>0.87922</v>
      </c>
      <c r="F437">
        <v>0.75268999999999997</v>
      </c>
      <c r="G437">
        <v>0.84472000000000003</v>
      </c>
      <c r="H437">
        <v>5.7919999999999999E-2</v>
      </c>
      <c r="I437">
        <v>0.89436000000000004</v>
      </c>
      <c r="J437">
        <v>3.5470000000000002E-2</v>
      </c>
    </row>
    <row r="438" spans="1:10" x14ac:dyDescent="0.2">
      <c r="A438" t="s">
        <v>361</v>
      </c>
      <c r="B438" t="s">
        <v>363</v>
      </c>
      <c r="C438" t="s">
        <v>141</v>
      </c>
      <c r="D438" t="s">
        <v>883</v>
      </c>
      <c r="E438">
        <v>0.94274000000000002</v>
      </c>
      <c r="F438">
        <v>0.84350999999999998</v>
      </c>
      <c r="G438">
        <v>0.84897</v>
      </c>
      <c r="H438">
        <v>5.3900000000000003E-2</v>
      </c>
      <c r="I438">
        <v>0.82606999999999997</v>
      </c>
      <c r="J438">
        <v>5.5359999999999999E-2</v>
      </c>
    </row>
    <row r="439" spans="1:10" x14ac:dyDescent="0.2">
      <c r="A439" t="s">
        <v>361</v>
      </c>
      <c r="B439" t="s">
        <v>363</v>
      </c>
      <c r="C439" t="s">
        <v>144</v>
      </c>
      <c r="D439" t="s">
        <v>883</v>
      </c>
      <c r="E439">
        <v>0.92191999999999996</v>
      </c>
      <c r="F439">
        <v>0.80464000000000002</v>
      </c>
      <c r="G439">
        <v>0.81552999999999998</v>
      </c>
      <c r="H439">
        <v>5.203E-2</v>
      </c>
      <c r="I439">
        <v>0.85945000000000005</v>
      </c>
      <c r="J439">
        <v>4.9250000000000002E-2</v>
      </c>
    </row>
    <row r="440" spans="1:10" x14ac:dyDescent="0.2">
      <c r="A440" t="s">
        <v>361</v>
      </c>
      <c r="B440" t="s">
        <v>363</v>
      </c>
      <c r="C440" t="s">
        <v>145</v>
      </c>
      <c r="D440" t="s">
        <v>883</v>
      </c>
      <c r="E440">
        <v>0.85175999999999996</v>
      </c>
      <c r="F440">
        <v>0.61470999999999998</v>
      </c>
      <c r="G440">
        <v>0.79120000000000001</v>
      </c>
      <c r="H440">
        <v>5.7270000000000001E-2</v>
      </c>
      <c r="I440">
        <v>0.76397000000000004</v>
      </c>
      <c r="J440">
        <v>5.3659999999999999E-2</v>
      </c>
    </row>
    <row r="441" spans="1:10" x14ac:dyDescent="0.2">
      <c r="A441" t="s">
        <v>361</v>
      </c>
      <c r="B441" t="s">
        <v>363</v>
      </c>
      <c r="C441" t="s">
        <v>149</v>
      </c>
      <c r="D441" t="s">
        <v>883</v>
      </c>
      <c r="E441">
        <v>0.90881000000000001</v>
      </c>
      <c r="F441">
        <v>0.76153999999999999</v>
      </c>
      <c r="G441">
        <v>0.87512000000000001</v>
      </c>
      <c r="H441">
        <v>4.4319999999999998E-2</v>
      </c>
      <c r="I441">
        <v>0.88968000000000003</v>
      </c>
      <c r="J441">
        <v>4.9279999999999997E-2</v>
      </c>
    </row>
    <row r="442" spans="1:10" x14ac:dyDescent="0.2">
      <c r="A442" t="s">
        <v>361</v>
      </c>
      <c r="B442" t="s">
        <v>363</v>
      </c>
      <c r="C442" t="s">
        <v>152</v>
      </c>
      <c r="D442" t="s">
        <v>883</v>
      </c>
      <c r="E442">
        <v>0.89373999999999998</v>
      </c>
      <c r="F442">
        <v>0.74329000000000001</v>
      </c>
      <c r="G442">
        <v>0.87039</v>
      </c>
      <c r="H442">
        <v>4.7460000000000002E-2</v>
      </c>
      <c r="I442">
        <v>0.86050000000000004</v>
      </c>
      <c r="J442">
        <v>4.7320000000000001E-2</v>
      </c>
    </row>
    <row r="443" spans="1:10" x14ac:dyDescent="0.2">
      <c r="A443" t="s">
        <v>361</v>
      </c>
      <c r="B443" t="s">
        <v>363</v>
      </c>
      <c r="C443" t="s">
        <v>377</v>
      </c>
      <c r="D443" t="s">
        <v>883</v>
      </c>
      <c r="I443">
        <v>0.92637999999999998</v>
      </c>
      <c r="J443">
        <v>2.3869999999999999E-2</v>
      </c>
    </row>
    <row r="444" spans="1:10" x14ac:dyDescent="0.2">
      <c r="A444" t="s">
        <v>361</v>
      </c>
      <c r="B444" t="s">
        <v>363</v>
      </c>
      <c r="C444" t="s">
        <v>409</v>
      </c>
      <c r="D444" t="s">
        <v>883</v>
      </c>
      <c r="E444">
        <v>0.93844000000000005</v>
      </c>
      <c r="F444">
        <v>0.91298999999999997</v>
      </c>
      <c r="G444">
        <v>0.97816000000000003</v>
      </c>
      <c r="H444">
        <v>2.068E-2</v>
      </c>
      <c r="I444">
        <v>0.79027999999999998</v>
      </c>
      <c r="J444">
        <v>0.10765</v>
      </c>
    </row>
    <row r="445" spans="1:10" x14ac:dyDescent="0.2">
      <c r="A445" t="s">
        <v>361</v>
      </c>
      <c r="B445" t="s">
        <v>363</v>
      </c>
      <c r="C445" t="s">
        <v>404</v>
      </c>
      <c r="D445" t="s">
        <v>883</v>
      </c>
      <c r="E445">
        <v>0.94896999999999998</v>
      </c>
      <c r="F445">
        <v>0.86475000000000002</v>
      </c>
      <c r="G445">
        <v>0.85331999999999997</v>
      </c>
      <c r="H445">
        <v>1.7180000000000001E-2</v>
      </c>
      <c r="I445">
        <v>0.89681999999999995</v>
      </c>
      <c r="J445">
        <v>1.7510000000000001E-2</v>
      </c>
    </row>
    <row r="446" spans="1:10" x14ac:dyDescent="0.2">
      <c r="A446" t="s">
        <v>361</v>
      </c>
      <c r="B446" t="s">
        <v>363</v>
      </c>
      <c r="C446" t="s">
        <v>116</v>
      </c>
      <c r="D446" t="s">
        <v>883</v>
      </c>
      <c r="E446">
        <v>0.97060000000000002</v>
      </c>
      <c r="F446">
        <v>0.89714000000000005</v>
      </c>
      <c r="G446">
        <v>0.86312</v>
      </c>
      <c r="H446">
        <v>4.181E-2</v>
      </c>
      <c r="I446">
        <v>0.80208999999999997</v>
      </c>
      <c r="J446">
        <v>6.4710000000000004E-2</v>
      </c>
    </row>
    <row r="447" spans="1:10" x14ac:dyDescent="0.2">
      <c r="A447" t="s">
        <v>361</v>
      </c>
      <c r="B447" t="s">
        <v>363</v>
      </c>
      <c r="C447" t="s">
        <v>94</v>
      </c>
      <c r="D447" t="s">
        <v>883</v>
      </c>
      <c r="E447">
        <v>0.95233000000000001</v>
      </c>
      <c r="F447">
        <v>0.91161999999999999</v>
      </c>
      <c r="G447">
        <v>0.82945999999999998</v>
      </c>
      <c r="H447">
        <v>5.3710000000000001E-2</v>
      </c>
      <c r="I447">
        <v>0.86102000000000001</v>
      </c>
      <c r="J447">
        <v>5.8599999999999999E-2</v>
      </c>
    </row>
    <row r="448" spans="1:10" x14ac:dyDescent="0.2">
      <c r="A448" t="s">
        <v>361</v>
      </c>
      <c r="B448" t="s">
        <v>363</v>
      </c>
      <c r="C448" t="s">
        <v>123</v>
      </c>
      <c r="D448" t="s">
        <v>883</v>
      </c>
      <c r="E448">
        <v>0.91552999999999995</v>
      </c>
      <c r="F448">
        <v>0.83233999999999997</v>
      </c>
      <c r="G448">
        <v>0.89546000000000003</v>
      </c>
      <c r="H448">
        <v>4.4940000000000001E-2</v>
      </c>
      <c r="I448">
        <v>0.85429999999999995</v>
      </c>
      <c r="J448">
        <v>4.8840000000000001E-2</v>
      </c>
    </row>
    <row r="449" spans="1:10" x14ac:dyDescent="0.2">
      <c r="A449" t="s">
        <v>361</v>
      </c>
      <c r="B449" t="s">
        <v>363</v>
      </c>
      <c r="C449" t="s">
        <v>129</v>
      </c>
      <c r="D449" t="s">
        <v>883</v>
      </c>
      <c r="E449">
        <v>0.9254</v>
      </c>
      <c r="F449">
        <v>0.82386000000000004</v>
      </c>
      <c r="G449">
        <v>0.8216</v>
      </c>
      <c r="H449">
        <v>4.8099999999999997E-2</v>
      </c>
      <c r="I449">
        <v>0.87509999999999999</v>
      </c>
      <c r="J449">
        <v>5.5539999999999999E-2</v>
      </c>
    </row>
    <row r="450" spans="1:10" x14ac:dyDescent="0.2">
      <c r="A450" t="s">
        <v>361</v>
      </c>
      <c r="B450" t="s">
        <v>363</v>
      </c>
      <c r="C450" t="s">
        <v>132</v>
      </c>
      <c r="D450" t="s">
        <v>883</v>
      </c>
      <c r="E450">
        <v>0.90834000000000004</v>
      </c>
      <c r="F450">
        <v>0.73967000000000005</v>
      </c>
      <c r="G450">
        <v>0.82732000000000006</v>
      </c>
      <c r="H450">
        <v>4.913E-2</v>
      </c>
      <c r="I450">
        <v>0.92206999999999995</v>
      </c>
      <c r="J450">
        <v>4.897E-2</v>
      </c>
    </row>
    <row r="451" spans="1:10" x14ac:dyDescent="0.2">
      <c r="A451" t="s">
        <v>361</v>
      </c>
      <c r="B451" t="s">
        <v>363</v>
      </c>
      <c r="C451" t="s">
        <v>159</v>
      </c>
      <c r="D451" t="s">
        <v>883</v>
      </c>
      <c r="E451">
        <v>0.96284000000000003</v>
      </c>
      <c r="F451">
        <v>0.88280000000000003</v>
      </c>
      <c r="G451">
        <v>0.91074999999999995</v>
      </c>
      <c r="H451">
        <v>3.8350000000000002E-2</v>
      </c>
      <c r="I451">
        <v>0.90959999999999996</v>
      </c>
      <c r="J451">
        <v>4.6019999999999998E-2</v>
      </c>
    </row>
    <row r="452" spans="1:10" x14ac:dyDescent="0.2">
      <c r="A452" t="s">
        <v>361</v>
      </c>
      <c r="B452" t="s">
        <v>363</v>
      </c>
      <c r="C452" t="s">
        <v>83</v>
      </c>
      <c r="D452" t="s">
        <v>883</v>
      </c>
      <c r="E452">
        <v>0.91542000000000001</v>
      </c>
      <c r="F452">
        <v>0.84526999999999997</v>
      </c>
      <c r="G452">
        <v>0.86241999999999996</v>
      </c>
      <c r="H452">
        <v>4.6420000000000003E-2</v>
      </c>
      <c r="I452">
        <v>0.79857999999999996</v>
      </c>
      <c r="J452">
        <v>5.4330000000000003E-2</v>
      </c>
    </row>
    <row r="453" spans="1:10" x14ac:dyDescent="0.2">
      <c r="A453" t="s">
        <v>361</v>
      </c>
      <c r="B453" t="s">
        <v>363</v>
      </c>
      <c r="C453" t="s">
        <v>165</v>
      </c>
      <c r="D453" t="s">
        <v>883</v>
      </c>
      <c r="E453">
        <v>0.95952000000000004</v>
      </c>
      <c r="F453">
        <v>0.96401000000000003</v>
      </c>
      <c r="G453">
        <v>0.92439000000000004</v>
      </c>
      <c r="H453">
        <v>4.1459999999999997E-2</v>
      </c>
      <c r="I453">
        <v>0.81877999999999995</v>
      </c>
      <c r="J453">
        <v>6.3799999999999996E-2</v>
      </c>
    </row>
    <row r="454" spans="1:10" x14ac:dyDescent="0.2">
      <c r="A454" t="s">
        <v>361</v>
      </c>
      <c r="B454" t="s">
        <v>363</v>
      </c>
      <c r="C454" t="s">
        <v>167</v>
      </c>
      <c r="D454" t="s">
        <v>883</v>
      </c>
      <c r="E454">
        <v>0.92262</v>
      </c>
      <c r="F454">
        <v>0.83603000000000005</v>
      </c>
      <c r="G454">
        <v>0.83282</v>
      </c>
      <c r="H454">
        <v>5.731E-2</v>
      </c>
      <c r="I454">
        <v>0.83916999999999997</v>
      </c>
      <c r="J454">
        <v>4.7160000000000001E-2</v>
      </c>
    </row>
    <row r="455" spans="1:10" x14ac:dyDescent="0.2">
      <c r="A455" t="s">
        <v>361</v>
      </c>
      <c r="B455" t="s">
        <v>363</v>
      </c>
      <c r="C455" t="s">
        <v>117</v>
      </c>
      <c r="D455" t="s">
        <v>883</v>
      </c>
      <c r="E455">
        <v>0.95138</v>
      </c>
      <c r="F455">
        <v>0.93559999999999999</v>
      </c>
      <c r="G455">
        <v>0.89910000000000001</v>
      </c>
      <c r="H455">
        <v>3.9489999999999997E-2</v>
      </c>
      <c r="I455">
        <v>0.86224999999999996</v>
      </c>
      <c r="J455">
        <v>5.3370000000000001E-2</v>
      </c>
    </row>
    <row r="456" spans="1:10" x14ac:dyDescent="0.2">
      <c r="A456" t="s">
        <v>361</v>
      </c>
      <c r="B456" t="s">
        <v>363</v>
      </c>
      <c r="C456" t="s">
        <v>126</v>
      </c>
      <c r="D456" t="s">
        <v>883</v>
      </c>
      <c r="E456">
        <v>0.94652999999999998</v>
      </c>
      <c r="F456">
        <v>0.80101999999999995</v>
      </c>
      <c r="G456">
        <v>0.79984</v>
      </c>
      <c r="H456">
        <v>5.5E-2</v>
      </c>
      <c r="I456">
        <v>0.80925000000000002</v>
      </c>
      <c r="J456">
        <v>6.3579999999999998E-2</v>
      </c>
    </row>
    <row r="457" spans="1:10" x14ac:dyDescent="0.2">
      <c r="A457" t="s">
        <v>361</v>
      </c>
      <c r="B457" t="s">
        <v>363</v>
      </c>
      <c r="C457" t="s">
        <v>128</v>
      </c>
      <c r="D457" t="s">
        <v>883</v>
      </c>
      <c r="E457">
        <v>0.95172000000000001</v>
      </c>
      <c r="F457">
        <v>0.82033999999999996</v>
      </c>
      <c r="G457">
        <v>0.81637999999999999</v>
      </c>
      <c r="H457">
        <v>6.1600000000000002E-2</v>
      </c>
      <c r="I457">
        <v>0.81391000000000002</v>
      </c>
      <c r="J457">
        <v>6.5860000000000002E-2</v>
      </c>
    </row>
    <row r="458" spans="1:10" x14ac:dyDescent="0.2">
      <c r="A458" t="s">
        <v>361</v>
      </c>
      <c r="B458" t="s">
        <v>363</v>
      </c>
      <c r="C458" t="s">
        <v>130</v>
      </c>
      <c r="D458" t="s">
        <v>883</v>
      </c>
      <c r="E458">
        <v>0.97611999999999999</v>
      </c>
      <c r="F458">
        <v>0.84428999999999998</v>
      </c>
      <c r="G458">
        <v>0.85238000000000003</v>
      </c>
      <c r="H458">
        <v>4.9119999999999997E-2</v>
      </c>
      <c r="I458">
        <v>0.87856000000000001</v>
      </c>
      <c r="J458">
        <v>3.6990000000000002E-2</v>
      </c>
    </row>
    <row r="459" spans="1:10" x14ac:dyDescent="0.2">
      <c r="A459" t="s">
        <v>361</v>
      </c>
      <c r="B459" t="s">
        <v>363</v>
      </c>
      <c r="C459" t="s">
        <v>138</v>
      </c>
      <c r="D459" t="s">
        <v>883</v>
      </c>
      <c r="E459">
        <v>0.97767999999999999</v>
      </c>
      <c r="F459">
        <v>0.92198999999999998</v>
      </c>
      <c r="G459">
        <v>0.93137999999999999</v>
      </c>
      <c r="H459">
        <v>3.7330000000000002E-2</v>
      </c>
      <c r="I459">
        <v>0.89459</v>
      </c>
      <c r="J459">
        <v>5.8500000000000003E-2</v>
      </c>
    </row>
    <row r="460" spans="1:10" x14ac:dyDescent="0.2">
      <c r="A460" t="s">
        <v>361</v>
      </c>
      <c r="B460" t="s">
        <v>363</v>
      </c>
      <c r="C460" t="s">
        <v>139</v>
      </c>
      <c r="D460" t="s">
        <v>883</v>
      </c>
      <c r="E460">
        <v>0.95111000000000001</v>
      </c>
      <c r="F460">
        <v>0.88768000000000002</v>
      </c>
      <c r="G460">
        <v>0.87990000000000002</v>
      </c>
      <c r="H460">
        <v>4.8300000000000003E-2</v>
      </c>
      <c r="I460">
        <v>0.97055000000000002</v>
      </c>
      <c r="J460">
        <v>2.6460000000000001E-2</v>
      </c>
    </row>
    <row r="461" spans="1:10" x14ac:dyDescent="0.2">
      <c r="A461" t="s">
        <v>361</v>
      </c>
      <c r="B461" t="s">
        <v>363</v>
      </c>
      <c r="C461" t="s">
        <v>142</v>
      </c>
      <c r="D461" t="s">
        <v>883</v>
      </c>
      <c r="E461">
        <v>0.95235999999999998</v>
      </c>
      <c r="F461">
        <v>0.877</v>
      </c>
      <c r="G461">
        <v>0.88953000000000004</v>
      </c>
      <c r="H461">
        <v>4.5539999999999997E-2</v>
      </c>
      <c r="I461">
        <v>0.85636000000000001</v>
      </c>
      <c r="J461">
        <v>4.7699999999999999E-2</v>
      </c>
    </row>
    <row r="462" spans="1:10" x14ac:dyDescent="0.2">
      <c r="A462" t="s">
        <v>361</v>
      </c>
      <c r="B462" t="s">
        <v>363</v>
      </c>
      <c r="C462" t="s">
        <v>156</v>
      </c>
      <c r="D462" t="s">
        <v>883</v>
      </c>
      <c r="E462">
        <v>0.95309999999999995</v>
      </c>
      <c r="F462">
        <v>0.86531000000000002</v>
      </c>
      <c r="G462">
        <v>0.87595999999999996</v>
      </c>
      <c r="H462">
        <v>4.3950000000000003E-2</v>
      </c>
      <c r="I462">
        <v>0.81120999999999999</v>
      </c>
      <c r="J462">
        <v>5.91E-2</v>
      </c>
    </row>
    <row r="463" spans="1:10" x14ac:dyDescent="0.2">
      <c r="A463" t="s">
        <v>361</v>
      </c>
      <c r="B463" t="s">
        <v>363</v>
      </c>
      <c r="C463" t="s">
        <v>161</v>
      </c>
      <c r="D463" t="s">
        <v>883</v>
      </c>
      <c r="E463">
        <v>0.98716000000000004</v>
      </c>
      <c r="F463">
        <v>0.98194000000000004</v>
      </c>
      <c r="G463">
        <v>0.91669</v>
      </c>
      <c r="H463">
        <v>4.53E-2</v>
      </c>
      <c r="I463">
        <v>0.84904999999999997</v>
      </c>
      <c r="J463">
        <v>6.2509999999999996E-2</v>
      </c>
    </row>
    <row r="464" spans="1:10" x14ac:dyDescent="0.2">
      <c r="A464" t="s">
        <v>361</v>
      </c>
      <c r="B464" t="s">
        <v>363</v>
      </c>
      <c r="C464" t="s">
        <v>120</v>
      </c>
      <c r="D464" t="s">
        <v>883</v>
      </c>
      <c r="E464">
        <v>0.88668000000000002</v>
      </c>
      <c r="F464">
        <v>0.92218</v>
      </c>
      <c r="G464">
        <v>0.84021999999999997</v>
      </c>
      <c r="H464">
        <v>5.0560000000000001E-2</v>
      </c>
      <c r="I464">
        <v>0.87153000000000003</v>
      </c>
      <c r="J464">
        <v>4.0169999999999997E-2</v>
      </c>
    </row>
    <row r="465" spans="1:10" x14ac:dyDescent="0.2">
      <c r="A465" t="s">
        <v>361</v>
      </c>
      <c r="B465" t="s">
        <v>363</v>
      </c>
      <c r="C465" t="s">
        <v>121</v>
      </c>
      <c r="D465" t="s">
        <v>883</v>
      </c>
      <c r="E465">
        <v>0.96811000000000003</v>
      </c>
      <c r="F465">
        <v>0.89929000000000003</v>
      </c>
      <c r="G465">
        <v>0.88193999999999995</v>
      </c>
      <c r="H465">
        <v>4.5260000000000002E-2</v>
      </c>
      <c r="I465">
        <v>0.90195000000000003</v>
      </c>
      <c r="J465">
        <v>3.5380000000000002E-2</v>
      </c>
    </row>
    <row r="466" spans="1:10" x14ac:dyDescent="0.2">
      <c r="A466" t="s">
        <v>361</v>
      </c>
      <c r="B466" t="s">
        <v>363</v>
      </c>
      <c r="C466" t="s">
        <v>136</v>
      </c>
      <c r="D466" t="s">
        <v>883</v>
      </c>
      <c r="E466">
        <v>0.97106999999999999</v>
      </c>
      <c r="F466">
        <v>0.96421000000000001</v>
      </c>
      <c r="G466">
        <v>0.92178000000000004</v>
      </c>
      <c r="H466">
        <v>4.4499999999999998E-2</v>
      </c>
      <c r="I466">
        <v>0.95126999999999995</v>
      </c>
      <c r="J466">
        <v>2.8570000000000002E-2</v>
      </c>
    </row>
    <row r="467" spans="1:10" x14ac:dyDescent="0.2">
      <c r="A467" t="s">
        <v>361</v>
      </c>
      <c r="B467" t="s">
        <v>363</v>
      </c>
      <c r="C467" t="s">
        <v>147</v>
      </c>
      <c r="D467" t="s">
        <v>883</v>
      </c>
      <c r="E467">
        <v>0.96158999999999994</v>
      </c>
      <c r="F467">
        <v>0.72108000000000005</v>
      </c>
      <c r="G467">
        <v>0.84048999999999996</v>
      </c>
      <c r="H467">
        <v>5.024E-2</v>
      </c>
      <c r="I467">
        <v>0.88449999999999995</v>
      </c>
      <c r="J467">
        <v>5.0700000000000002E-2</v>
      </c>
    </row>
    <row r="468" spans="1:10" x14ac:dyDescent="0.2">
      <c r="A468" t="s">
        <v>361</v>
      </c>
      <c r="B468" t="s">
        <v>363</v>
      </c>
      <c r="C468" t="s">
        <v>91</v>
      </c>
      <c r="D468" t="s">
        <v>883</v>
      </c>
      <c r="E468">
        <v>0.95355000000000001</v>
      </c>
      <c r="F468">
        <v>0.90100999999999998</v>
      </c>
      <c r="G468">
        <v>0.88461000000000001</v>
      </c>
      <c r="H468">
        <v>4.5949999999999998E-2</v>
      </c>
      <c r="I468">
        <v>0.84940000000000004</v>
      </c>
      <c r="J468">
        <v>5.2880000000000003E-2</v>
      </c>
    </row>
    <row r="469" spans="1:10" x14ac:dyDescent="0.2">
      <c r="A469" t="s">
        <v>361</v>
      </c>
      <c r="B469" t="s">
        <v>363</v>
      </c>
      <c r="C469" t="s">
        <v>122</v>
      </c>
      <c r="D469" t="s">
        <v>883</v>
      </c>
      <c r="E469">
        <v>0.96611999999999998</v>
      </c>
      <c r="F469">
        <v>0.84991000000000005</v>
      </c>
      <c r="G469">
        <v>0.83120000000000005</v>
      </c>
      <c r="H469">
        <v>4.6640000000000001E-2</v>
      </c>
      <c r="I469">
        <v>0.86968000000000001</v>
      </c>
      <c r="J469">
        <v>3.2480000000000002E-2</v>
      </c>
    </row>
    <row r="470" spans="1:10" x14ac:dyDescent="0.2">
      <c r="A470" t="s">
        <v>361</v>
      </c>
      <c r="B470" t="s">
        <v>363</v>
      </c>
      <c r="C470" t="s">
        <v>125</v>
      </c>
      <c r="D470" t="s">
        <v>883</v>
      </c>
      <c r="E470">
        <v>0.93940999999999997</v>
      </c>
      <c r="F470">
        <v>0.81781000000000004</v>
      </c>
      <c r="G470">
        <v>0.84323000000000004</v>
      </c>
      <c r="H470">
        <v>4.6059999999999997E-2</v>
      </c>
      <c r="I470">
        <v>0.82011000000000001</v>
      </c>
      <c r="J470">
        <v>4.002E-2</v>
      </c>
    </row>
    <row r="471" spans="1:10" x14ac:dyDescent="0.2">
      <c r="A471" t="s">
        <v>361</v>
      </c>
      <c r="B471" t="s">
        <v>363</v>
      </c>
      <c r="C471" t="s">
        <v>127</v>
      </c>
      <c r="D471" t="s">
        <v>883</v>
      </c>
      <c r="E471">
        <v>0.96682999999999997</v>
      </c>
      <c r="F471">
        <v>0.93840999999999997</v>
      </c>
      <c r="G471">
        <v>0.91818</v>
      </c>
      <c r="H471">
        <v>4.3240000000000001E-2</v>
      </c>
      <c r="I471">
        <v>0.89332999999999996</v>
      </c>
      <c r="J471">
        <v>4.555E-2</v>
      </c>
    </row>
    <row r="472" spans="1:10" x14ac:dyDescent="0.2">
      <c r="A472" t="s">
        <v>361</v>
      </c>
      <c r="B472" t="s">
        <v>363</v>
      </c>
      <c r="C472" t="s">
        <v>154</v>
      </c>
      <c r="D472" t="s">
        <v>883</v>
      </c>
      <c r="E472">
        <v>0.91020000000000001</v>
      </c>
      <c r="F472">
        <v>0.85745000000000005</v>
      </c>
      <c r="G472">
        <v>0.84935000000000005</v>
      </c>
      <c r="H472">
        <v>4.8379999999999999E-2</v>
      </c>
      <c r="I472">
        <v>0.79056999999999999</v>
      </c>
      <c r="J472">
        <v>6.089E-2</v>
      </c>
    </row>
    <row r="473" spans="1:10" x14ac:dyDescent="0.2">
      <c r="A473" t="s">
        <v>361</v>
      </c>
      <c r="B473" t="s">
        <v>363</v>
      </c>
      <c r="C473" t="s">
        <v>158</v>
      </c>
      <c r="D473" t="s">
        <v>883</v>
      </c>
      <c r="E473">
        <v>0.94847000000000004</v>
      </c>
      <c r="F473">
        <v>0.88866000000000001</v>
      </c>
      <c r="G473">
        <v>0.85150999999999999</v>
      </c>
      <c r="H473">
        <v>4.7820000000000001E-2</v>
      </c>
      <c r="I473">
        <v>0.76753000000000005</v>
      </c>
      <c r="J473">
        <v>6.9209999999999994E-2</v>
      </c>
    </row>
    <row r="474" spans="1:10" x14ac:dyDescent="0.2">
      <c r="A474" t="s">
        <v>361</v>
      </c>
      <c r="B474" t="s">
        <v>363</v>
      </c>
      <c r="C474" t="s">
        <v>162</v>
      </c>
      <c r="D474" t="s">
        <v>883</v>
      </c>
      <c r="E474">
        <v>0.96135000000000004</v>
      </c>
      <c r="F474">
        <v>0.90417000000000003</v>
      </c>
      <c r="G474">
        <v>0.87043000000000004</v>
      </c>
      <c r="H474">
        <v>4.8579999999999998E-2</v>
      </c>
      <c r="I474">
        <v>0.88463999999999998</v>
      </c>
      <c r="J474">
        <v>4.5229999999999999E-2</v>
      </c>
    </row>
    <row r="475" spans="1:10" x14ac:dyDescent="0.2">
      <c r="A475" t="s">
        <v>361</v>
      </c>
      <c r="B475" t="s">
        <v>363</v>
      </c>
      <c r="C475" t="s">
        <v>838</v>
      </c>
      <c r="D475" t="s">
        <v>883</v>
      </c>
      <c r="E475">
        <v>0.96382000000000001</v>
      </c>
      <c r="F475">
        <v>0.88827999999999996</v>
      </c>
      <c r="G475">
        <v>0.96411000000000002</v>
      </c>
      <c r="H475">
        <v>4.0559999999999999E-2</v>
      </c>
      <c r="I475">
        <v>0.82210000000000005</v>
      </c>
      <c r="J475">
        <v>0.15862999999999999</v>
      </c>
    </row>
    <row r="476" spans="1:10" x14ac:dyDescent="0.2">
      <c r="A476" t="s">
        <v>361</v>
      </c>
      <c r="B476" t="s">
        <v>363</v>
      </c>
      <c r="C476" t="s">
        <v>124</v>
      </c>
      <c r="D476" t="s">
        <v>883</v>
      </c>
      <c r="E476">
        <v>0.94062999999999997</v>
      </c>
      <c r="F476">
        <v>0.86248999999999998</v>
      </c>
      <c r="G476">
        <v>0.84960999999999998</v>
      </c>
      <c r="H476">
        <v>4.9189999999999998E-2</v>
      </c>
      <c r="I476">
        <v>0.84765999999999997</v>
      </c>
      <c r="J476">
        <v>4.657E-2</v>
      </c>
    </row>
    <row r="477" spans="1:10" x14ac:dyDescent="0.2">
      <c r="A477" t="s">
        <v>361</v>
      </c>
      <c r="B477" t="s">
        <v>363</v>
      </c>
      <c r="C477" t="s">
        <v>131</v>
      </c>
      <c r="D477" t="s">
        <v>883</v>
      </c>
      <c r="E477">
        <v>0.94525999999999999</v>
      </c>
      <c r="F477">
        <v>0.79954000000000003</v>
      </c>
      <c r="G477">
        <v>0.85834999999999995</v>
      </c>
      <c r="H477">
        <v>5.6669999999999998E-2</v>
      </c>
      <c r="I477">
        <v>0.87334999999999996</v>
      </c>
      <c r="J477">
        <v>3.9109999999999999E-2</v>
      </c>
    </row>
    <row r="478" spans="1:10" x14ac:dyDescent="0.2">
      <c r="A478" t="s">
        <v>361</v>
      </c>
      <c r="B478" t="s">
        <v>363</v>
      </c>
      <c r="C478" t="s">
        <v>135</v>
      </c>
      <c r="D478" t="s">
        <v>883</v>
      </c>
      <c r="E478">
        <v>0.90803</v>
      </c>
      <c r="F478">
        <v>0.78105000000000002</v>
      </c>
      <c r="G478">
        <v>0.88463999999999998</v>
      </c>
      <c r="H478">
        <v>4.5960000000000001E-2</v>
      </c>
      <c r="I478">
        <v>0.85514999999999997</v>
      </c>
      <c r="J478">
        <v>5.4679999999999999E-2</v>
      </c>
    </row>
    <row r="479" spans="1:10" x14ac:dyDescent="0.2">
      <c r="A479" t="s">
        <v>361</v>
      </c>
      <c r="B479" t="s">
        <v>363</v>
      </c>
      <c r="C479" t="s">
        <v>140</v>
      </c>
      <c r="D479" t="s">
        <v>883</v>
      </c>
      <c r="E479">
        <v>0.92439000000000004</v>
      </c>
      <c r="F479">
        <v>0.83079999999999998</v>
      </c>
      <c r="G479">
        <v>0.90871000000000002</v>
      </c>
      <c r="H479">
        <v>4.981E-2</v>
      </c>
      <c r="I479">
        <v>0.82601000000000002</v>
      </c>
      <c r="J479">
        <v>6.1949999999999998E-2</v>
      </c>
    </row>
    <row r="480" spans="1:10" x14ac:dyDescent="0.2">
      <c r="A480" t="s">
        <v>361</v>
      </c>
      <c r="B480" t="s">
        <v>363</v>
      </c>
      <c r="C480" t="s">
        <v>151</v>
      </c>
      <c r="D480" t="s">
        <v>883</v>
      </c>
      <c r="E480">
        <v>0.90683999999999998</v>
      </c>
      <c r="F480">
        <v>0.85626999999999998</v>
      </c>
      <c r="G480">
        <v>0.85240000000000005</v>
      </c>
      <c r="H480">
        <v>5.0009999999999999E-2</v>
      </c>
      <c r="I480">
        <v>0.80149999999999999</v>
      </c>
      <c r="J480">
        <v>7.1179999999999993E-2</v>
      </c>
    </row>
    <row r="481" spans="1:10" x14ac:dyDescent="0.2">
      <c r="A481" t="s">
        <v>361</v>
      </c>
      <c r="B481" t="s">
        <v>363</v>
      </c>
      <c r="C481" t="s">
        <v>153</v>
      </c>
      <c r="D481" t="s">
        <v>883</v>
      </c>
      <c r="E481">
        <v>0.91269</v>
      </c>
      <c r="F481">
        <v>0.78922999999999999</v>
      </c>
      <c r="G481">
        <v>0.84055999999999997</v>
      </c>
      <c r="H481">
        <v>5.2240000000000002E-2</v>
      </c>
      <c r="I481">
        <v>0.85472000000000004</v>
      </c>
      <c r="J481">
        <v>5.4149999999999997E-2</v>
      </c>
    </row>
    <row r="482" spans="1:10" x14ac:dyDescent="0.2">
      <c r="A482" t="s">
        <v>361</v>
      </c>
      <c r="B482" t="s">
        <v>363</v>
      </c>
      <c r="C482" t="s">
        <v>163</v>
      </c>
      <c r="D482" t="s">
        <v>883</v>
      </c>
      <c r="E482">
        <v>0.96314</v>
      </c>
      <c r="F482">
        <v>0.86712999999999996</v>
      </c>
      <c r="G482">
        <v>0.88414999999999999</v>
      </c>
      <c r="H482">
        <v>4.8129999999999999E-2</v>
      </c>
      <c r="I482">
        <v>0.85021999999999998</v>
      </c>
      <c r="J482">
        <v>6.7799999999999999E-2</v>
      </c>
    </row>
    <row r="483" spans="1:10" x14ac:dyDescent="0.2">
      <c r="A483" t="s">
        <v>361</v>
      </c>
      <c r="B483" t="s">
        <v>363</v>
      </c>
      <c r="C483" t="s">
        <v>166</v>
      </c>
      <c r="D483" t="s">
        <v>883</v>
      </c>
      <c r="E483">
        <v>0.91357999999999995</v>
      </c>
      <c r="F483">
        <v>0.86243999999999998</v>
      </c>
      <c r="G483">
        <v>0.82415000000000005</v>
      </c>
      <c r="H483">
        <v>5.2290000000000003E-2</v>
      </c>
      <c r="I483">
        <v>0.80135999999999996</v>
      </c>
      <c r="J483">
        <v>5.2760000000000001E-2</v>
      </c>
    </row>
    <row r="484" spans="1:10" x14ac:dyDescent="0.2">
      <c r="A484" t="s">
        <v>361</v>
      </c>
      <c r="B484" t="s">
        <v>363</v>
      </c>
      <c r="C484" t="s">
        <v>405</v>
      </c>
      <c r="D484" t="s">
        <v>883</v>
      </c>
      <c r="E484">
        <v>0.93632000000000004</v>
      </c>
      <c r="F484">
        <v>0.85050000000000003</v>
      </c>
      <c r="G484">
        <v>0.85784000000000005</v>
      </c>
      <c r="H484">
        <v>2.036E-2</v>
      </c>
      <c r="I484">
        <v>0.84155000000000002</v>
      </c>
      <c r="J484">
        <v>2.2419999999999999E-2</v>
      </c>
    </row>
    <row r="485" spans="1:10" x14ac:dyDescent="0.2">
      <c r="A485" t="s">
        <v>361</v>
      </c>
      <c r="B485" t="s">
        <v>363</v>
      </c>
      <c r="C485" t="s">
        <v>408</v>
      </c>
      <c r="D485" t="s">
        <v>883</v>
      </c>
      <c r="E485">
        <v>0.94091999999999998</v>
      </c>
      <c r="F485">
        <v>0.79988000000000004</v>
      </c>
      <c r="G485">
        <v>0.85079000000000005</v>
      </c>
      <c r="H485">
        <v>1.7670000000000002E-2</v>
      </c>
      <c r="I485">
        <v>0.83386000000000005</v>
      </c>
      <c r="J485">
        <v>2.2880000000000001E-2</v>
      </c>
    </row>
    <row r="486" spans="1:10" x14ac:dyDescent="0.2">
      <c r="A486" t="s">
        <v>361</v>
      </c>
      <c r="B486" t="s">
        <v>364</v>
      </c>
      <c r="C486" t="s">
        <v>140</v>
      </c>
      <c r="D486" t="s">
        <v>883</v>
      </c>
      <c r="F486">
        <v>1</v>
      </c>
      <c r="G486">
        <v>0.96160000000000001</v>
      </c>
      <c r="H486">
        <v>4.1579999999999999E-2</v>
      </c>
      <c r="I486">
        <v>0.95392999999999994</v>
      </c>
      <c r="J486">
        <v>4.5600000000000002E-2</v>
      </c>
    </row>
    <row r="487" spans="1:10" x14ac:dyDescent="0.2">
      <c r="A487" t="s">
        <v>361</v>
      </c>
      <c r="B487" t="s">
        <v>364</v>
      </c>
      <c r="C487" t="s">
        <v>91</v>
      </c>
      <c r="D487" t="s">
        <v>883</v>
      </c>
      <c r="F487">
        <v>1</v>
      </c>
      <c r="G487">
        <v>0.96735000000000004</v>
      </c>
      <c r="H487">
        <v>3.2809999999999999E-2</v>
      </c>
      <c r="I487">
        <v>0.92179999999999995</v>
      </c>
      <c r="J487">
        <v>4.8660000000000002E-2</v>
      </c>
    </row>
    <row r="488" spans="1:10" x14ac:dyDescent="0.2">
      <c r="A488" t="s">
        <v>361</v>
      </c>
      <c r="B488" t="s">
        <v>364</v>
      </c>
      <c r="C488" t="s">
        <v>355</v>
      </c>
      <c r="D488" t="s">
        <v>883</v>
      </c>
      <c r="F488">
        <v>0.97962000000000005</v>
      </c>
      <c r="G488">
        <v>0.96772999999999998</v>
      </c>
      <c r="H488">
        <v>2.0709999999999999E-2</v>
      </c>
      <c r="I488">
        <v>0.94803999999999999</v>
      </c>
      <c r="J488">
        <v>2.5530000000000001E-2</v>
      </c>
    </row>
    <row r="489" spans="1:10" x14ac:dyDescent="0.2">
      <c r="A489" t="s">
        <v>361</v>
      </c>
      <c r="B489" t="s">
        <v>364</v>
      </c>
      <c r="C489" t="s">
        <v>136</v>
      </c>
      <c r="D489" t="s">
        <v>883</v>
      </c>
      <c r="F489">
        <v>0.93708000000000002</v>
      </c>
      <c r="G489">
        <v>0.97575000000000001</v>
      </c>
      <c r="H489">
        <v>2.4209999999999999E-2</v>
      </c>
      <c r="I489">
        <v>0.97990999999999995</v>
      </c>
      <c r="J489">
        <v>2.469E-2</v>
      </c>
    </row>
    <row r="490" spans="1:10" x14ac:dyDescent="0.2">
      <c r="A490" t="s">
        <v>362</v>
      </c>
      <c r="B490" t="s">
        <v>355</v>
      </c>
      <c r="C490" t="s">
        <v>118</v>
      </c>
      <c r="D490" t="s">
        <v>884</v>
      </c>
      <c r="E490">
        <v>3113</v>
      </c>
      <c r="F490">
        <v>2890</v>
      </c>
      <c r="G490">
        <v>223</v>
      </c>
    </row>
    <row r="491" spans="1:10" x14ac:dyDescent="0.2">
      <c r="A491" t="s">
        <v>362</v>
      </c>
      <c r="B491" t="s">
        <v>355</v>
      </c>
      <c r="C491" t="s">
        <v>137</v>
      </c>
      <c r="D491" t="s">
        <v>884</v>
      </c>
      <c r="E491">
        <v>2179</v>
      </c>
      <c r="F491">
        <v>1773</v>
      </c>
      <c r="G491">
        <v>406</v>
      </c>
    </row>
    <row r="492" spans="1:10" x14ac:dyDescent="0.2">
      <c r="A492" t="s">
        <v>362</v>
      </c>
      <c r="B492" t="s">
        <v>355</v>
      </c>
      <c r="C492" t="s">
        <v>152</v>
      </c>
      <c r="D492" t="s">
        <v>884</v>
      </c>
      <c r="E492">
        <v>3124</v>
      </c>
      <c r="F492">
        <v>3324</v>
      </c>
      <c r="G492">
        <v>-200</v>
      </c>
    </row>
    <row r="493" spans="1:10" x14ac:dyDescent="0.2">
      <c r="A493" t="s">
        <v>362</v>
      </c>
      <c r="B493" t="s">
        <v>355</v>
      </c>
      <c r="C493" t="s">
        <v>355</v>
      </c>
      <c r="D493" t="s">
        <v>884</v>
      </c>
      <c r="E493">
        <v>8416</v>
      </c>
      <c r="F493">
        <v>7987</v>
      </c>
      <c r="G493">
        <v>429</v>
      </c>
    </row>
    <row r="494" spans="1:10" x14ac:dyDescent="0.2">
      <c r="A494" t="s">
        <v>362</v>
      </c>
      <c r="B494" t="s">
        <v>356</v>
      </c>
      <c r="C494" t="s">
        <v>118</v>
      </c>
      <c r="D494" t="s">
        <v>884</v>
      </c>
      <c r="E494">
        <v>16478</v>
      </c>
      <c r="F494">
        <v>17284</v>
      </c>
      <c r="G494">
        <v>-806</v>
      </c>
    </row>
    <row r="495" spans="1:10" x14ac:dyDescent="0.2">
      <c r="A495" t="s">
        <v>362</v>
      </c>
      <c r="B495" t="s">
        <v>356</v>
      </c>
      <c r="C495" t="s">
        <v>137</v>
      </c>
      <c r="D495" t="s">
        <v>884</v>
      </c>
      <c r="E495">
        <v>18251</v>
      </c>
      <c r="F495">
        <v>18626</v>
      </c>
      <c r="G495">
        <v>-375</v>
      </c>
    </row>
    <row r="496" spans="1:10" x14ac:dyDescent="0.2">
      <c r="A496" t="s">
        <v>362</v>
      </c>
      <c r="B496" t="s">
        <v>356</v>
      </c>
      <c r="C496" t="s">
        <v>152</v>
      </c>
      <c r="D496" t="s">
        <v>884</v>
      </c>
      <c r="E496">
        <v>38166</v>
      </c>
      <c r="F496">
        <v>45219</v>
      </c>
      <c r="G496">
        <v>-7053</v>
      </c>
    </row>
    <row r="497" spans="1:7" x14ac:dyDescent="0.2">
      <c r="A497" t="s">
        <v>362</v>
      </c>
      <c r="B497" t="s">
        <v>356</v>
      </c>
      <c r="C497" t="s">
        <v>355</v>
      </c>
      <c r="D497" t="s">
        <v>884</v>
      </c>
      <c r="E497">
        <v>72895</v>
      </c>
      <c r="F497">
        <v>81129</v>
      </c>
      <c r="G497">
        <v>-8234</v>
      </c>
    </row>
    <row r="498" spans="1:7" x14ac:dyDescent="0.2">
      <c r="A498" t="s">
        <v>865</v>
      </c>
      <c r="B498" t="s">
        <v>355</v>
      </c>
      <c r="C498" t="s">
        <v>403</v>
      </c>
      <c r="D498" t="s">
        <v>403</v>
      </c>
      <c r="E498">
        <v>18679</v>
      </c>
    </row>
    <row r="499" spans="1:7" x14ac:dyDescent="0.2">
      <c r="A499" t="s">
        <v>355</v>
      </c>
      <c r="B499" t="s">
        <v>670</v>
      </c>
      <c r="C499" t="s">
        <v>403</v>
      </c>
      <c r="D499" t="s">
        <v>403</v>
      </c>
      <c r="E499">
        <v>171</v>
      </c>
      <c r="F499">
        <v>38</v>
      </c>
      <c r="G499">
        <v>100.77</v>
      </c>
    </row>
    <row r="500" spans="1:7" x14ac:dyDescent="0.2">
      <c r="A500" t="s">
        <v>355</v>
      </c>
      <c r="B500" t="s">
        <v>670</v>
      </c>
      <c r="C500" t="s">
        <v>671</v>
      </c>
      <c r="D500" t="s">
        <v>403</v>
      </c>
      <c r="E500">
        <v>113343</v>
      </c>
      <c r="F500">
        <v>31665</v>
      </c>
      <c r="G500">
        <v>129.97</v>
      </c>
    </row>
    <row r="501" spans="1:7" x14ac:dyDescent="0.2">
      <c r="A501" t="s">
        <v>355</v>
      </c>
      <c r="B501" t="s">
        <v>670</v>
      </c>
      <c r="C501" t="s">
        <v>115</v>
      </c>
      <c r="D501" t="s">
        <v>403</v>
      </c>
      <c r="E501">
        <v>756</v>
      </c>
      <c r="F501">
        <v>171</v>
      </c>
      <c r="G501">
        <v>113.15</v>
      </c>
    </row>
    <row r="502" spans="1:7" x14ac:dyDescent="0.2">
      <c r="A502" t="s">
        <v>355</v>
      </c>
      <c r="B502" t="s">
        <v>670</v>
      </c>
      <c r="C502" t="s">
        <v>116</v>
      </c>
      <c r="D502" t="s">
        <v>403</v>
      </c>
      <c r="E502">
        <v>1298</v>
      </c>
      <c r="F502">
        <v>529</v>
      </c>
      <c r="G502">
        <v>151</v>
      </c>
    </row>
    <row r="503" spans="1:7" x14ac:dyDescent="0.2">
      <c r="A503" t="s">
        <v>355</v>
      </c>
      <c r="B503" t="s">
        <v>670</v>
      </c>
      <c r="C503" t="s">
        <v>117</v>
      </c>
      <c r="D503" t="s">
        <v>403</v>
      </c>
      <c r="E503">
        <v>1278</v>
      </c>
      <c r="F503">
        <v>258</v>
      </c>
      <c r="G503">
        <v>99.86</v>
      </c>
    </row>
    <row r="504" spans="1:7" x14ac:dyDescent="0.2">
      <c r="A504" t="s">
        <v>355</v>
      </c>
      <c r="B504" t="s">
        <v>670</v>
      </c>
      <c r="C504" t="s">
        <v>118</v>
      </c>
      <c r="D504" t="s">
        <v>403</v>
      </c>
      <c r="E504">
        <v>1107</v>
      </c>
      <c r="F504">
        <v>238</v>
      </c>
      <c r="G504">
        <v>107.08</v>
      </c>
    </row>
    <row r="505" spans="1:7" x14ac:dyDescent="0.2">
      <c r="A505" t="s">
        <v>355</v>
      </c>
      <c r="B505" t="s">
        <v>670</v>
      </c>
      <c r="C505" t="s">
        <v>119</v>
      </c>
      <c r="D505" t="s">
        <v>403</v>
      </c>
      <c r="E505">
        <v>295</v>
      </c>
      <c r="F505">
        <v>108</v>
      </c>
      <c r="G505">
        <v>140</v>
      </c>
    </row>
    <row r="506" spans="1:7" x14ac:dyDescent="0.2">
      <c r="A506" t="s">
        <v>355</v>
      </c>
      <c r="B506" t="s">
        <v>670</v>
      </c>
      <c r="C506" t="s">
        <v>120</v>
      </c>
      <c r="D506" t="s">
        <v>403</v>
      </c>
      <c r="E506">
        <v>592</v>
      </c>
      <c r="F506">
        <v>120</v>
      </c>
      <c r="G506">
        <v>103.51</v>
      </c>
    </row>
    <row r="507" spans="1:7" x14ac:dyDescent="0.2">
      <c r="A507" t="s">
        <v>355</v>
      </c>
      <c r="B507" t="s">
        <v>670</v>
      </c>
      <c r="C507" t="s">
        <v>91</v>
      </c>
      <c r="D507" t="s">
        <v>403</v>
      </c>
      <c r="E507">
        <v>3959</v>
      </c>
      <c r="F507">
        <v>650</v>
      </c>
      <c r="G507">
        <v>91.05</v>
      </c>
    </row>
    <row r="508" spans="1:7" x14ac:dyDescent="0.2">
      <c r="A508" t="s">
        <v>355</v>
      </c>
      <c r="B508" t="s">
        <v>670</v>
      </c>
      <c r="C508" t="s">
        <v>121</v>
      </c>
      <c r="D508" t="s">
        <v>403</v>
      </c>
      <c r="E508">
        <v>1877</v>
      </c>
      <c r="F508">
        <v>771</v>
      </c>
      <c r="G508">
        <v>153.86000000000001</v>
      </c>
    </row>
    <row r="509" spans="1:7" x14ac:dyDescent="0.2">
      <c r="A509" t="s">
        <v>355</v>
      </c>
      <c r="B509" t="s">
        <v>670</v>
      </c>
      <c r="C509" t="s">
        <v>122</v>
      </c>
      <c r="D509" t="s">
        <v>403</v>
      </c>
      <c r="E509">
        <v>1139</v>
      </c>
      <c r="F509">
        <v>375</v>
      </c>
      <c r="G509">
        <v>178.78</v>
      </c>
    </row>
    <row r="510" spans="1:7" x14ac:dyDescent="0.2">
      <c r="A510" t="s">
        <v>355</v>
      </c>
      <c r="B510" t="s">
        <v>670</v>
      </c>
      <c r="C510" t="s">
        <v>94</v>
      </c>
      <c r="D510" t="s">
        <v>403</v>
      </c>
      <c r="E510">
        <v>4251</v>
      </c>
      <c r="F510">
        <v>943</v>
      </c>
      <c r="G510">
        <v>107.4</v>
      </c>
    </row>
    <row r="511" spans="1:7" x14ac:dyDescent="0.2">
      <c r="A511" t="s">
        <v>355</v>
      </c>
      <c r="B511" t="s">
        <v>670</v>
      </c>
      <c r="C511" t="s">
        <v>123</v>
      </c>
      <c r="D511" t="s">
        <v>403</v>
      </c>
      <c r="E511">
        <v>872</v>
      </c>
      <c r="F511">
        <v>307</v>
      </c>
      <c r="G511">
        <v>131.52000000000001</v>
      </c>
    </row>
    <row r="512" spans="1:7" x14ac:dyDescent="0.2">
      <c r="A512" t="s">
        <v>355</v>
      </c>
      <c r="B512" t="s">
        <v>670</v>
      </c>
      <c r="C512" t="s">
        <v>124</v>
      </c>
      <c r="D512" t="s">
        <v>403</v>
      </c>
      <c r="E512">
        <v>4191</v>
      </c>
      <c r="F512">
        <v>1106</v>
      </c>
      <c r="G512">
        <v>126.19</v>
      </c>
    </row>
    <row r="513" spans="1:7" x14ac:dyDescent="0.2">
      <c r="A513" t="s">
        <v>355</v>
      </c>
      <c r="B513" t="s">
        <v>670</v>
      </c>
      <c r="C513" t="s">
        <v>125</v>
      </c>
      <c r="D513" t="s">
        <v>403</v>
      </c>
      <c r="E513">
        <v>6936</v>
      </c>
      <c r="F513">
        <v>2871</v>
      </c>
      <c r="G513">
        <v>204.13</v>
      </c>
    </row>
    <row r="514" spans="1:7" x14ac:dyDescent="0.2">
      <c r="A514" t="s">
        <v>355</v>
      </c>
      <c r="B514" t="s">
        <v>670</v>
      </c>
      <c r="C514" t="s">
        <v>126</v>
      </c>
      <c r="D514" t="s">
        <v>403</v>
      </c>
      <c r="E514">
        <v>5101</v>
      </c>
      <c r="F514">
        <v>1046</v>
      </c>
      <c r="G514">
        <v>101.1</v>
      </c>
    </row>
    <row r="515" spans="1:7" x14ac:dyDescent="0.2">
      <c r="A515" t="s">
        <v>355</v>
      </c>
      <c r="B515" t="s">
        <v>670</v>
      </c>
      <c r="C515" t="s">
        <v>127</v>
      </c>
      <c r="D515" t="s">
        <v>403</v>
      </c>
      <c r="E515">
        <v>2996</v>
      </c>
      <c r="F515">
        <v>606</v>
      </c>
      <c r="G515">
        <v>105.67</v>
      </c>
    </row>
    <row r="516" spans="1:7" x14ac:dyDescent="0.2">
      <c r="A516" t="s">
        <v>355</v>
      </c>
      <c r="B516" t="s">
        <v>670</v>
      </c>
      <c r="C516" t="s">
        <v>85</v>
      </c>
      <c r="D516" t="s">
        <v>403</v>
      </c>
      <c r="E516">
        <v>2840</v>
      </c>
      <c r="F516">
        <v>848</v>
      </c>
      <c r="G516">
        <v>133.99</v>
      </c>
    </row>
    <row r="517" spans="1:7" x14ac:dyDescent="0.2">
      <c r="A517" t="s">
        <v>355</v>
      </c>
      <c r="B517" t="s">
        <v>670</v>
      </c>
      <c r="C517" t="s">
        <v>128</v>
      </c>
      <c r="D517" t="s">
        <v>403</v>
      </c>
      <c r="E517">
        <v>1061</v>
      </c>
      <c r="F517">
        <v>243</v>
      </c>
      <c r="G517">
        <v>126.98</v>
      </c>
    </row>
    <row r="518" spans="1:7" x14ac:dyDescent="0.2">
      <c r="A518" t="s">
        <v>355</v>
      </c>
      <c r="B518" t="s">
        <v>670</v>
      </c>
      <c r="C518" t="s">
        <v>129</v>
      </c>
      <c r="D518" t="s">
        <v>403</v>
      </c>
      <c r="E518">
        <v>2105</v>
      </c>
      <c r="F518">
        <v>677</v>
      </c>
      <c r="G518">
        <v>168.46</v>
      </c>
    </row>
    <row r="519" spans="1:7" x14ac:dyDescent="0.2">
      <c r="A519" t="s">
        <v>355</v>
      </c>
      <c r="B519" t="s">
        <v>670</v>
      </c>
      <c r="C519" t="s">
        <v>130</v>
      </c>
      <c r="D519" t="s">
        <v>403</v>
      </c>
      <c r="E519">
        <v>1822</v>
      </c>
      <c r="F519">
        <v>207</v>
      </c>
      <c r="G519">
        <v>80.38</v>
      </c>
    </row>
    <row r="520" spans="1:7" x14ac:dyDescent="0.2">
      <c r="A520" t="s">
        <v>355</v>
      </c>
      <c r="B520" t="s">
        <v>670</v>
      </c>
      <c r="C520" t="s">
        <v>131</v>
      </c>
      <c r="D520" t="s">
        <v>403</v>
      </c>
      <c r="E520">
        <v>2453</v>
      </c>
      <c r="F520">
        <v>852</v>
      </c>
      <c r="G520">
        <v>153.69999999999999</v>
      </c>
    </row>
    <row r="521" spans="1:7" x14ac:dyDescent="0.2">
      <c r="A521" t="s">
        <v>355</v>
      </c>
      <c r="B521" t="s">
        <v>670</v>
      </c>
      <c r="C521" t="s">
        <v>132</v>
      </c>
      <c r="D521" t="s">
        <v>403</v>
      </c>
      <c r="E521">
        <v>3644</v>
      </c>
      <c r="F521">
        <v>1045</v>
      </c>
      <c r="G521">
        <v>137.96</v>
      </c>
    </row>
    <row r="522" spans="1:7" x14ac:dyDescent="0.2">
      <c r="A522" t="s">
        <v>355</v>
      </c>
      <c r="B522" t="s">
        <v>670</v>
      </c>
      <c r="C522" t="s">
        <v>133</v>
      </c>
      <c r="D522" t="s">
        <v>403</v>
      </c>
      <c r="E522">
        <v>2551</v>
      </c>
      <c r="F522">
        <v>1104</v>
      </c>
      <c r="G522">
        <v>233.63</v>
      </c>
    </row>
    <row r="523" spans="1:7" x14ac:dyDescent="0.2">
      <c r="A523" t="s">
        <v>355</v>
      </c>
      <c r="B523" t="s">
        <v>670</v>
      </c>
      <c r="C523" t="s">
        <v>134</v>
      </c>
      <c r="D523" t="s">
        <v>403</v>
      </c>
      <c r="E523">
        <v>1524</v>
      </c>
      <c r="F523">
        <v>598</v>
      </c>
      <c r="G523">
        <v>194.78</v>
      </c>
    </row>
    <row r="524" spans="1:7" x14ac:dyDescent="0.2">
      <c r="A524" t="s">
        <v>355</v>
      </c>
      <c r="B524" t="s">
        <v>670</v>
      </c>
      <c r="C524" t="s">
        <v>135</v>
      </c>
      <c r="D524" t="s">
        <v>403</v>
      </c>
      <c r="E524">
        <v>2381</v>
      </c>
      <c r="F524">
        <v>777</v>
      </c>
      <c r="G524">
        <v>139.61000000000001</v>
      </c>
    </row>
    <row r="525" spans="1:7" x14ac:dyDescent="0.2">
      <c r="A525" t="s">
        <v>355</v>
      </c>
      <c r="B525" t="s">
        <v>670</v>
      </c>
      <c r="C525" t="s">
        <v>136</v>
      </c>
      <c r="D525" t="s">
        <v>403</v>
      </c>
      <c r="E525">
        <v>4903</v>
      </c>
      <c r="F525">
        <v>924</v>
      </c>
      <c r="G525">
        <v>92.16</v>
      </c>
    </row>
    <row r="526" spans="1:7" x14ac:dyDescent="0.2">
      <c r="A526" t="s">
        <v>355</v>
      </c>
      <c r="B526" t="s">
        <v>670</v>
      </c>
      <c r="C526" t="s">
        <v>137</v>
      </c>
      <c r="D526" t="s">
        <v>403</v>
      </c>
      <c r="E526">
        <v>1838</v>
      </c>
      <c r="F526">
        <v>549</v>
      </c>
      <c r="G526">
        <v>122.1</v>
      </c>
    </row>
    <row r="527" spans="1:7" x14ac:dyDescent="0.2">
      <c r="A527" t="s">
        <v>355</v>
      </c>
      <c r="B527" t="s">
        <v>670</v>
      </c>
      <c r="C527" t="s">
        <v>138</v>
      </c>
      <c r="D527" t="s">
        <v>403</v>
      </c>
      <c r="E527">
        <v>1209</v>
      </c>
      <c r="F527">
        <v>359</v>
      </c>
      <c r="G527">
        <v>110.86</v>
      </c>
    </row>
    <row r="528" spans="1:7" x14ac:dyDescent="0.2">
      <c r="A528" t="s">
        <v>355</v>
      </c>
      <c r="B528" t="s">
        <v>670</v>
      </c>
      <c r="C528" t="s">
        <v>139</v>
      </c>
      <c r="D528" t="s">
        <v>403</v>
      </c>
      <c r="E528">
        <v>2335</v>
      </c>
      <c r="F528">
        <v>839</v>
      </c>
      <c r="G528">
        <v>140.32</v>
      </c>
    </row>
    <row r="529" spans="1:7" x14ac:dyDescent="0.2">
      <c r="A529" t="s">
        <v>355</v>
      </c>
      <c r="B529" t="s">
        <v>670</v>
      </c>
      <c r="C529" t="s">
        <v>140</v>
      </c>
      <c r="D529" t="s">
        <v>403</v>
      </c>
      <c r="E529">
        <v>5839</v>
      </c>
      <c r="F529">
        <v>1848</v>
      </c>
      <c r="G529">
        <v>115.28</v>
      </c>
    </row>
    <row r="530" spans="1:7" x14ac:dyDescent="0.2">
      <c r="A530" t="s">
        <v>355</v>
      </c>
      <c r="B530" t="s">
        <v>670</v>
      </c>
      <c r="C530" t="s">
        <v>141</v>
      </c>
      <c r="D530" t="s">
        <v>403</v>
      </c>
      <c r="E530">
        <v>1251</v>
      </c>
      <c r="F530">
        <v>411</v>
      </c>
      <c r="G530">
        <v>132.91</v>
      </c>
    </row>
    <row r="531" spans="1:7" x14ac:dyDescent="0.2">
      <c r="A531" t="s">
        <v>355</v>
      </c>
      <c r="B531" t="s">
        <v>670</v>
      </c>
      <c r="C531" t="s">
        <v>142</v>
      </c>
      <c r="D531" t="s">
        <v>403</v>
      </c>
      <c r="E531">
        <v>830</v>
      </c>
      <c r="F531">
        <v>174</v>
      </c>
      <c r="G531">
        <v>96.62</v>
      </c>
    </row>
    <row r="532" spans="1:7" x14ac:dyDescent="0.2">
      <c r="A532" t="s">
        <v>355</v>
      </c>
      <c r="B532" t="s">
        <v>670</v>
      </c>
      <c r="C532" t="s">
        <v>143</v>
      </c>
      <c r="D532" t="s">
        <v>403</v>
      </c>
      <c r="E532">
        <v>2510</v>
      </c>
      <c r="F532">
        <v>526</v>
      </c>
      <c r="G532">
        <v>88.67</v>
      </c>
    </row>
    <row r="533" spans="1:7" x14ac:dyDescent="0.2">
      <c r="A533" t="s">
        <v>355</v>
      </c>
      <c r="B533" t="s">
        <v>670</v>
      </c>
      <c r="C533" t="s">
        <v>144</v>
      </c>
      <c r="D533" t="s">
        <v>403</v>
      </c>
      <c r="E533">
        <v>2107</v>
      </c>
      <c r="F533">
        <v>770</v>
      </c>
      <c r="G533">
        <v>188.55</v>
      </c>
    </row>
    <row r="534" spans="1:7" x14ac:dyDescent="0.2">
      <c r="A534" t="s">
        <v>355</v>
      </c>
      <c r="B534" t="s">
        <v>670</v>
      </c>
      <c r="C534" t="s">
        <v>145</v>
      </c>
      <c r="D534" t="s">
        <v>403</v>
      </c>
      <c r="E534">
        <v>1864</v>
      </c>
      <c r="F534">
        <v>695</v>
      </c>
      <c r="G534">
        <v>208.35</v>
      </c>
    </row>
    <row r="535" spans="1:7" x14ac:dyDescent="0.2">
      <c r="A535" t="s">
        <v>355</v>
      </c>
      <c r="B535" t="s">
        <v>670</v>
      </c>
      <c r="C535" t="s">
        <v>146</v>
      </c>
      <c r="D535" t="s">
        <v>403</v>
      </c>
      <c r="E535">
        <v>1450</v>
      </c>
      <c r="F535">
        <v>414</v>
      </c>
      <c r="G535">
        <v>133.63</v>
      </c>
    </row>
    <row r="536" spans="1:7" x14ac:dyDescent="0.2">
      <c r="A536" t="s">
        <v>355</v>
      </c>
      <c r="B536" t="s">
        <v>670</v>
      </c>
      <c r="C536" t="s">
        <v>147</v>
      </c>
      <c r="D536" t="s">
        <v>403</v>
      </c>
      <c r="E536">
        <v>3408</v>
      </c>
      <c r="F536">
        <v>1089</v>
      </c>
      <c r="G536">
        <v>134.49</v>
      </c>
    </row>
    <row r="537" spans="1:7" x14ac:dyDescent="0.2">
      <c r="A537" t="s">
        <v>355</v>
      </c>
      <c r="B537" t="s">
        <v>670</v>
      </c>
      <c r="C537" t="s">
        <v>148</v>
      </c>
      <c r="D537" t="s">
        <v>403</v>
      </c>
      <c r="E537">
        <v>427</v>
      </c>
      <c r="F537">
        <v>100</v>
      </c>
      <c r="G537">
        <v>98.28</v>
      </c>
    </row>
    <row r="538" spans="1:7" x14ac:dyDescent="0.2">
      <c r="A538" t="s">
        <v>355</v>
      </c>
      <c r="B538" t="s">
        <v>670</v>
      </c>
      <c r="C538" t="s">
        <v>149</v>
      </c>
      <c r="D538" t="s">
        <v>403</v>
      </c>
      <c r="E538">
        <v>1368</v>
      </c>
      <c r="F538">
        <v>438</v>
      </c>
      <c r="G538">
        <v>134.69</v>
      </c>
    </row>
    <row r="539" spans="1:7" x14ac:dyDescent="0.2">
      <c r="A539" t="s">
        <v>355</v>
      </c>
      <c r="B539" t="s">
        <v>670</v>
      </c>
      <c r="C539" t="s">
        <v>150</v>
      </c>
      <c r="D539" t="s">
        <v>403</v>
      </c>
      <c r="E539">
        <v>3785</v>
      </c>
      <c r="F539">
        <v>897</v>
      </c>
      <c r="G539">
        <v>112.94</v>
      </c>
    </row>
    <row r="540" spans="1:7" x14ac:dyDescent="0.2">
      <c r="A540" t="s">
        <v>355</v>
      </c>
      <c r="B540" t="s">
        <v>670</v>
      </c>
      <c r="C540" t="s">
        <v>151</v>
      </c>
      <c r="D540" t="s">
        <v>403</v>
      </c>
      <c r="E540">
        <v>1363</v>
      </c>
      <c r="F540">
        <v>269</v>
      </c>
      <c r="G540">
        <v>102.53</v>
      </c>
    </row>
    <row r="541" spans="1:7" x14ac:dyDescent="0.2">
      <c r="A541" t="s">
        <v>355</v>
      </c>
      <c r="B541" t="s">
        <v>670</v>
      </c>
      <c r="C541" t="s">
        <v>152</v>
      </c>
      <c r="D541" t="s">
        <v>403</v>
      </c>
      <c r="E541">
        <v>3306</v>
      </c>
      <c r="F541">
        <v>534</v>
      </c>
      <c r="G541">
        <v>77.760000000000005</v>
      </c>
    </row>
    <row r="542" spans="1:7" x14ac:dyDescent="0.2">
      <c r="A542" t="s">
        <v>355</v>
      </c>
      <c r="B542" t="s">
        <v>670</v>
      </c>
      <c r="C542" t="s">
        <v>153</v>
      </c>
      <c r="D542" t="s">
        <v>403</v>
      </c>
      <c r="E542">
        <v>920</v>
      </c>
      <c r="F542">
        <v>347</v>
      </c>
      <c r="G542">
        <v>174.74</v>
      </c>
    </row>
    <row r="543" spans="1:7" x14ac:dyDescent="0.2">
      <c r="A543" t="s">
        <v>355</v>
      </c>
      <c r="B543" t="s">
        <v>670</v>
      </c>
      <c r="C543" t="s">
        <v>154</v>
      </c>
      <c r="D543" t="s">
        <v>403</v>
      </c>
      <c r="E543">
        <v>836</v>
      </c>
      <c r="F543">
        <v>498</v>
      </c>
      <c r="G543">
        <v>227.51</v>
      </c>
    </row>
    <row r="544" spans="1:7" x14ac:dyDescent="0.2">
      <c r="A544" t="s">
        <v>355</v>
      </c>
      <c r="B544" t="s">
        <v>670</v>
      </c>
      <c r="C544" t="s">
        <v>155</v>
      </c>
      <c r="D544" t="s">
        <v>403</v>
      </c>
      <c r="E544">
        <v>222</v>
      </c>
      <c r="F544">
        <v>44</v>
      </c>
      <c r="G544">
        <v>105.18</v>
      </c>
    </row>
    <row r="545" spans="1:7" x14ac:dyDescent="0.2">
      <c r="A545" t="s">
        <v>355</v>
      </c>
      <c r="B545" t="s">
        <v>670</v>
      </c>
      <c r="C545" t="s">
        <v>156</v>
      </c>
      <c r="D545" t="s">
        <v>403</v>
      </c>
      <c r="E545">
        <v>4464</v>
      </c>
      <c r="F545">
        <v>1011</v>
      </c>
      <c r="G545">
        <v>110.91</v>
      </c>
    </row>
    <row r="546" spans="1:7" x14ac:dyDescent="0.2">
      <c r="A546" t="s">
        <v>355</v>
      </c>
      <c r="B546" t="s">
        <v>670</v>
      </c>
      <c r="C546" t="s">
        <v>377</v>
      </c>
      <c r="D546" t="s">
        <v>403</v>
      </c>
      <c r="E546">
        <v>1098</v>
      </c>
      <c r="F546">
        <v>231</v>
      </c>
      <c r="G546">
        <v>108.54</v>
      </c>
    </row>
    <row r="547" spans="1:7" x14ac:dyDescent="0.2">
      <c r="A547" t="s">
        <v>355</v>
      </c>
      <c r="B547" t="s">
        <v>670</v>
      </c>
      <c r="C547" t="s">
        <v>157</v>
      </c>
      <c r="D547" t="s">
        <v>403</v>
      </c>
      <c r="E547">
        <v>389</v>
      </c>
      <c r="F547">
        <v>93</v>
      </c>
      <c r="G547">
        <v>117.81</v>
      </c>
    </row>
    <row r="548" spans="1:7" x14ac:dyDescent="0.2">
      <c r="A548" t="s">
        <v>355</v>
      </c>
      <c r="B548" t="s">
        <v>670</v>
      </c>
      <c r="C548" t="s">
        <v>158</v>
      </c>
      <c r="D548" t="s">
        <v>403</v>
      </c>
      <c r="E548">
        <v>3954</v>
      </c>
      <c r="F548">
        <v>1103</v>
      </c>
      <c r="G548">
        <v>124.61</v>
      </c>
    </row>
    <row r="549" spans="1:7" x14ac:dyDescent="0.2">
      <c r="A549" t="s">
        <v>355</v>
      </c>
      <c r="B549" t="s">
        <v>670</v>
      </c>
      <c r="C549" t="s">
        <v>159</v>
      </c>
      <c r="D549" t="s">
        <v>403</v>
      </c>
      <c r="E549">
        <v>624</v>
      </c>
      <c r="F549">
        <v>150</v>
      </c>
      <c r="G549">
        <v>108.95</v>
      </c>
    </row>
    <row r="550" spans="1:7" x14ac:dyDescent="0.2">
      <c r="A550" t="s">
        <v>355</v>
      </c>
      <c r="B550" t="s">
        <v>670</v>
      </c>
      <c r="C550" t="s">
        <v>83</v>
      </c>
      <c r="D550" t="s">
        <v>403</v>
      </c>
      <c r="E550">
        <v>162</v>
      </c>
      <c r="F550">
        <v>44</v>
      </c>
      <c r="G550">
        <v>131.26</v>
      </c>
    </row>
    <row r="551" spans="1:7" x14ac:dyDescent="0.2">
      <c r="A551" t="s">
        <v>355</v>
      </c>
      <c r="B551" t="s">
        <v>670</v>
      </c>
      <c r="C551" t="s">
        <v>161</v>
      </c>
      <c r="D551" t="s">
        <v>403</v>
      </c>
      <c r="E551">
        <v>435</v>
      </c>
      <c r="F551">
        <v>104</v>
      </c>
      <c r="G551">
        <v>107.25</v>
      </c>
    </row>
    <row r="552" spans="1:7" x14ac:dyDescent="0.2">
      <c r="A552" t="s">
        <v>355</v>
      </c>
      <c r="B552" t="s">
        <v>670</v>
      </c>
      <c r="C552" t="s">
        <v>162</v>
      </c>
      <c r="D552" t="s">
        <v>403</v>
      </c>
      <c r="E552">
        <v>429</v>
      </c>
      <c r="F552">
        <v>105</v>
      </c>
      <c r="G552">
        <v>95.48</v>
      </c>
    </row>
    <row r="553" spans="1:7" x14ac:dyDescent="0.2">
      <c r="A553" t="s">
        <v>355</v>
      </c>
      <c r="B553" t="s">
        <v>670</v>
      </c>
      <c r="C553" t="s">
        <v>163</v>
      </c>
      <c r="D553" t="s">
        <v>403</v>
      </c>
      <c r="E553">
        <v>345</v>
      </c>
      <c r="F553">
        <v>52</v>
      </c>
      <c r="G553">
        <v>82.41</v>
      </c>
    </row>
    <row r="554" spans="1:7" x14ac:dyDescent="0.2">
      <c r="A554" t="s">
        <v>355</v>
      </c>
      <c r="B554" t="s">
        <v>670</v>
      </c>
      <c r="C554" t="s">
        <v>378</v>
      </c>
      <c r="D554" t="s">
        <v>403</v>
      </c>
      <c r="E554">
        <v>322</v>
      </c>
      <c r="F554">
        <v>53</v>
      </c>
      <c r="G554">
        <v>94.14</v>
      </c>
    </row>
    <row r="555" spans="1:7" x14ac:dyDescent="0.2">
      <c r="A555" t="s">
        <v>355</v>
      </c>
      <c r="B555" t="s">
        <v>670</v>
      </c>
      <c r="C555" t="s">
        <v>164</v>
      </c>
      <c r="D555" t="s">
        <v>403</v>
      </c>
      <c r="E555">
        <v>1058</v>
      </c>
      <c r="F555">
        <v>234</v>
      </c>
      <c r="G555">
        <v>99.78</v>
      </c>
    </row>
    <row r="556" spans="1:7" x14ac:dyDescent="0.2">
      <c r="A556" t="s">
        <v>355</v>
      </c>
      <c r="B556" t="s">
        <v>670</v>
      </c>
      <c r="C556" t="s">
        <v>165</v>
      </c>
      <c r="D556" t="s">
        <v>403</v>
      </c>
      <c r="E556">
        <v>428</v>
      </c>
      <c r="F556">
        <v>109</v>
      </c>
      <c r="G556">
        <v>108.39</v>
      </c>
    </row>
    <row r="557" spans="1:7" x14ac:dyDescent="0.2">
      <c r="A557" t="s">
        <v>355</v>
      </c>
      <c r="B557" t="s">
        <v>670</v>
      </c>
      <c r="C557" t="s">
        <v>166</v>
      </c>
      <c r="D557" t="s">
        <v>403</v>
      </c>
      <c r="E557">
        <v>194</v>
      </c>
      <c r="F557">
        <v>51</v>
      </c>
      <c r="G557">
        <v>140.44</v>
      </c>
    </row>
    <row r="558" spans="1:7" x14ac:dyDescent="0.2">
      <c r="A558" t="s">
        <v>355</v>
      </c>
      <c r="B558" t="s">
        <v>670</v>
      </c>
      <c r="C558" t="s">
        <v>167</v>
      </c>
      <c r="D558" t="s">
        <v>403</v>
      </c>
      <c r="E558">
        <v>470</v>
      </c>
      <c r="F558">
        <v>112</v>
      </c>
      <c r="G558">
        <v>109.08</v>
      </c>
    </row>
    <row r="559" spans="1:7" x14ac:dyDescent="0.2">
      <c r="A559" t="s">
        <v>355</v>
      </c>
      <c r="B559" t="s">
        <v>672</v>
      </c>
      <c r="C559" t="s">
        <v>403</v>
      </c>
      <c r="D559" t="s">
        <v>403</v>
      </c>
      <c r="E559">
        <v>437</v>
      </c>
      <c r="F559">
        <v>278</v>
      </c>
      <c r="G559">
        <v>322.95</v>
      </c>
    </row>
    <row r="560" spans="1:7" x14ac:dyDescent="0.2">
      <c r="A560" t="s">
        <v>355</v>
      </c>
      <c r="B560" t="s">
        <v>672</v>
      </c>
      <c r="C560" t="s">
        <v>671</v>
      </c>
      <c r="D560" t="s">
        <v>403</v>
      </c>
      <c r="E560">
        <v>18612</v>
      </c>
      <c r="F560">
        <v>3212</v>
      </c>
      <c r="G560">
        <v>85.33</v>
      </c>
    </row>
    <row r="561" spans="1:7" x14ac:dyDescent="0.2">
      <c r="A561" t="s">
        <v>355</v>
      </c>
      <c r="B561" t="s">
        <v>672</v>
      </c>
      <c r="C561" t="s">
        <v>91</v>
      </c>
      <c r="D561" t="s">
        <v>403</v>
      </c>
      <c r="E561">
        <v>5712</v>
      </c>
      <c r="F561">
        <v>98</v>
      </c>
      <c r="G561">
        <v>60.34</v>
      </c>
    </row>
    <row r="562" spans="1:7" x14ac:dyDescent="0.2">
      <c r="A562" t="s">
        <v>355</v>
      </c>
      <c r="B562" t="s">
        <v>672</v>
      </c>
      <c r="C562" t="s">
        <v>136</v>
      </c>
      <c r="D562" t="s">
        <v>403</v>
      </c>
      <c r="E562">
        <v>6812</v>
      </c>
      <c r="F562">
        <v>1301</v>
      </c>
      <c r="G562">
        <v>85.35</v>
      </c>
    </row>
    <row r="563" spans="1:7" x14ac:dyDescent="0.2">
      <c r="A563" t="s">
        <v>355</v>
      </c>
      <c r="B563" t="s">
        <v>672</v>
      </c>
      <c r="C563" t="s">
        <v>140</v>
      </c>
      <c r="D563" t="s">
        <v>403</v>
      </c>
      <c r="E563">
        <v>5651</v>
      </c>
      <c r="F563">
        <v>1535</v>
      </c>
      <c r="G563">
        <v>92.2</v>
      </c>
    </row>
    <row r="564" spans="1:7" x14ac:dyDescent="0.2">
      <c r="A564" t="s">
        <v>355</v>
      </c>
      <c r="B564" t="s">
        <v>670</v>
      </c>
      <c r="C564" t="s">
        <v>376</v>
      </c>
      <c r="D564" t="s">
        <v>403</v>
      </c>
      <c r="E564">
        <v>171</v>
      </c>
      <c r="F564">
        <v>38</v>
      </c>
      <c r="G564">
        <v>100.77</v>
      </c>
    </row>
    <row r="565" spans="1:7" x14ac:dyDescent="0.2">
      <c r="A565" t="s">
        <v>355</v>
      </c>
      <c r="B565" t="s">
        <v>670</v>
      </c>
      <c r="C565" t="s">
        <v>406</v>
      </c>
      <c r="D565" t="s">
        <v>403</v>
      </c>
      <c r="E565">
        <v>20319</v>
      </c>
      <c r="F565">
        <v>4255</v>
      </c>
      <c r="G565">
        <v>101.7</v>
      </c>
    </row>
    <row r="566" spans="1:7" x14ac:dyDescent="0.2">
      <c r="A566" t="s">
        <v>355</v>
      </c>
      <c r="B566" t="s">
        <v>670</v>
      </c>
      <c r="C566" t="s">
        <v>404</v>
      </c>
      <c r="D566" t="s">
        <v>403</v>
      </c>
      <c r="E566">
        <v>24992</v>
      </c>
      <c r="F566">
        <v>6085</v>
      </c>
      <c r="G566">
        <v>114.1</v>
      </c>
    </row>
    <row r="567" spans="1:7" x14ac:dyDescent="0.2">
      <c r="A567" t="s">
        <v>355</v>
      </c>
      <c r="B567" t="s">
        <v>670</v>
      </c>
      <c r="C567" t="s">
        <v>405</v>
      </c>
      <c r="D567" t="s">
        <v>403</v>
      </c>
      <c r="E567">
        <v>22455</v>
      </c>
      <c r="F567">
        <v>7710</v>
      </c>
      <c r="G567">
        <v>168.45</v>
      </c>
    </row>
    <row r="568" spans="1:7" x14ac:dyDescent="0.2">
      <c r="A568" t="s">
        <v>355</v>
      </c>
      <c r="B568" t="s">
        <v>670</v>
      </c>
      <c r="C568" t="s">
        <v>407</v>
      </c>
      <c r="D568" t="s">
        <v>403</v>
      </c>
      <c r="E568">
        <v>27958</v>
      </c>
      <c r="F568">
        <v>8182</v>
      </c>
      <c r="G568">
        <v>125.01</v>
      </c>
    </row>
    <row r="569" spans="1:7" x14ac:dyDescent="0.2">
      <c r="A569" t="s">
        <v>355</v>
      </c>
      <c r="B569" t="s">
        <v>670</v>
      </c>
      <c r="C569" t="s">
        <v>408</v>
      </c>
      <c r="D569" t="s">
        <v>403</v>
      </c>
      <c r="E569">
        <v>17448</v>
      </c>
      <c r="F569">
        <v>5395</v>
      </c>
      <c r="G569">
        <v>144.35</v>
      </c>
    </row>
    <row r="570" spans="1:7" x14ac:dyDescent="0.2">
      <c r="A570" t="s">
        <v>356</v>
      </c>
      <c r="B570" t="s">
        <v>673</v>
      </c>
      <c r="C570" t="s">
        <v>403</v>
      </c>
      <c r="D570" t="s">
        <v>403</v>
      </c>
      <c r="E570">
        <v>1368</v>
      </c>
      <c r="F570">
        <v>26</v>
      </c>
    </row>
    <row r="571" spans="1:7" x14ac:dyDescent="0.2">
      <c r="A571" t="s">
        <v>356</v>
      </c>
      <c r="B571" t="s">
        <v>673</v>
      </c>
      <c r="C571" t="s">
        <v>671</v>
      </c>
      <c r="D571" t="s">
        <v>403</v>
      </c>
      <c r="E571">
        <v>312853</v>
      </c>
      <c r="F571">
        <v>71106</v>
      </c>
    </row>
    <row r="572" spans="1:7" x14ac:dyDescent="0.2">
      <c r="A572" t="s">
        <v>356</v>
      </c>
      <c r="B572" t="s">
        <v>673</v>
      </c>
      <c r="C572" t="s">
        <v>115</v>
      </c>
      <c r="D572" t="s">
        <v>403</v>
      </c>
      <c r="E572">
        <v>3010</v>
      </c>
      <c r="F572">
        <v>656</v>
      </c>
    </row>
    <row r="573" spans="1:7" x14ac:dyDescent="0.2">
      <c r="A573" t="s">
        <v>356</v>
      </c>
      <c r="B573" t="s">
        <v>673</v>
      </c>
      <c r="C573" t="s">
        <v>116</v>
      </c>
      <c r="D573" t="s">
        <v>403</v>
      </c>
      <c r="E573">
        <v>3239</v>
      </c>
      <c r="F573">
        <v>749</v>
      </c>
    </row>
    <row r="574" spans="1:7" x14ac:dyDescent="0.2">
      <c r="A574" t="s">
        <v>356</v>
      </c>
      <c r="B574" t="s">
        <v>673</v>
      </c>
      <c r="C574" t="s">
        <v>117</v>
      </c>
      <c r="D574" t="s">
        <v>403</v>
      </c>
      <c r="E574">
        <v>4486</v>
      </c>
      <c r="F574">
        <v>904</v>
      </c>
    </row>
    <row r="575" spans="1:7" x14ac:dyDescent="0.2">
      <c r="A575" t="s">
        <v>356</v>
      </c>
      <c r="B575" t="s">
        <v>673</v>
      </c>
      <c r="C575" t="s">
        <v>118</v>
      </c>
      <c r="D575" t="s">
        <v>403</v>
      </c>
      <c r="E575">
        <v>3445</v>
      </c>
      <c r="F575">
        <v>759</v>
      </c>
    </row>
    <row r="576" spans="1:7" x14ac:dyDescent="0.2">
      <c r="A576" t="s">
        <v>356</v>
      </c>
      <c r="B576" t="s">
        <v>673</v>
      </c>
      <c r="C576" t="s">
        <v>119</v>
      </c>
      <c r="D576" t="s">
        <v>403</v>
      </c>
      <c r="E576">
        <v>952</v>
      </c>
      <c r="F576">
        <v>278</v>
      </c>
    </row>
    <row r="577" spans="1:6" x14ac:dyDescent="0.2">
      <c r="A577" t="s">
        <v>356</v>
      </c>
      <c r="B577" t="s">
        <v>673</v>
      </c>
      <c r="C577" t="s">
        <v>120</v>
      </c>
      <c r="D577" t="s">
        <v>403</v>
      </c>
      <c r="E577">
        <v>2841</v>
      </c>
      <c r="F577">
        <v>746</v>
      </c>
    </row>
    <row r="578" spans="1:6" x14ac:dyDescent="0.2">
      <c r="A578" t="s">
        <v>356</v>
      </c>
      <c r="B578" t="s">
        <v>673</v>
      </c>
      <c r="C578" t="s">
        <v>91</v>
      </c>
      <c r="D578" t="s">
        <v>403</v>
      </c>
      <c r="E578">
        <v>10600</v>
      </c>
      <c r="F578">
        <v>2561</v>
      </c>
    </row>
    <row r="579" spans="1:6" x14ac:dyDescent="0.2">
      <c r="A579" t="s">
        <v>356</v>
      </c>
      <c r="B579" t="s">
        <v>673</v>
      </c>
      <c r="C579" t="s">
        <v>121</v>
      </c>
      <c r="D579" t="s">
        <v>403</v>
      </c>
      <c r="E579">
        <v>4863</v>
      </c>
      <c r="F579">
        <v>1148</v>
      </c>
    </row>
    <row r="580" spans="1:6" x14ac:dyDescent="0.2">
      <c r="A580" t="s">
        <v>356</v>
      </c>
      <c r="B580" t="s">
        <v>673</v>
      </c>
      <c r="C580" t="s">
        <v>122</v>
      </c>
      <c r="D580" t="s">
        <v>403</v>
      </c>
      <c r="E580">
        <v>4037</v>
      </c>
      <c r="F580">
        <v>1151</v>
      </c>
    </row>
    <row r="581" spans="1:6" x14ac:dyDescent="0.2">
      <c r="A581" t="s">
        <v>356</v>
      </c>
      <c r="B581" t="s">
        <v>673</v>
      </c>
      <c r="C581" t="s">
        <v>94</v>
      </c>
      <c r="D581" t="s">
        <v>403</v>
      </c>
      <c r="E581">
        <v>9892</v>
      </c>
      <c r="F581">
        <v>2637</v>
      </c>
    </row>
    <row r="582" spans="1:6" x14ac:dyDescent="0.2">
      <c r="A582" t="s">
        <v>356</v>
      </c>
      <c r="B582" t="s">
        <v>673</v>
      </c>
      <c r="C582" t="s">
        <v>123</v>
      </c>
      <c r="D582" t="s">
        <v>403</v>
      </c>
      <c r="E582">
        <v>2612</v>
      </c>
      <c r="F582">
        <v>700</v>
      </c>
    </row>
    <row r="583" spans="1:6" x14ac:dyDescent="0.2">
      <c r="A583" t="s">
        <v>356</v>
      </c>
      <c r="B583" t="s">
        <v>673</v>
      </c>
      <c r="C583" t="s">
        <v>124</v>
      </c>
      <c r="D583" t="s">
        <v>403</v>
      </c>
      <c r="E583">
        <v>14703</v>
      </c>
      <c r="F583">
        <v>3357</v>
      </c>
    </row>
    <row r="584" spans="1:6" x14ac:dyDescent="0.2">
      <c r="A584" t="s">
        <v>356</v>
      </c>
      <c r="B584" t="s">
        <v>673</v>
      </c>
      <c r="C584" t="s">
        <v>125</v>
      </c>
      <c r="D584" t="s">
        <v>403</v>
      </c>
      <c r="E584">
        <v>20196</v>
      </c>
      <c r="F584">
        <v>4096</v>
      </c>
    </row>
    <row r="585" spans="1:6" x14ac:dyDescent="0.2">
      <c r="A585" t="s">
        <v>356</v>
      </c>
      <c r="B585" t="s">
        <v>673</v>
      </c>
      <c r="C585" t="s">
        <v>126</v>
      </c>
      <c r="D585" t="s">
        <v>403</v>
      </c>
      <c r="E585">
        <v>13944</v>
      </c>
      <c r="F585">
        <v>3394</v>
      </c>
    </row>
    <row r="586" spans="1:6" x14ac:dyDescent="0.2">
      <c r="A586" t="s">
        <v>356</v>
      </c>
      <c r="B586" t="s">
        <v>673</v>
      </c>
      <c r="C586" t="s">
        <v>127</v>
      </c>
      <c r="D586" t="s">
        <v>403</v>
      </c>
      <c r="E586">
        <v>8116</v>
      </c>
      <c r="F586">
        <v>2009</v>
      </c>
    </row>
    <row r="587" spans="1:6" x14ac:dyDescent="0.2">
      <c r="A587" t="s">
        <v>356</v>
      </c>
      <c r="B587" t="s">
        <v>673</v>
      </c>
      <c r="C587" t="s">
        <v>85</v>
      </c>
      <c r="D587" t="s">
        <v>403</v>
      </c>
      <c r="E587">
        <v>8285</v>
      </c>
      <c r="F587">
        <v>1730</v>
      </c>
    </row>
    <row r="588" spans="1:6" x14ac:dyDescent="0.2">
      <c r="A588" t="s">
        <v>356</v>
      </c>
      <c r="B588" t="s">
        <v>673</v>
      </c>
      <c r="C588" t="s">
        <v>128</v>
      </c>
      <c r="D588" t="s">
        <v>403</v>
      </c>
      <c r="E588">
        <v>4843</v>
      </c>
      <c r="F588">
        <v>892</v>
      </c>
    </row>
    <row r="589" spans="1:6" x14ac:dyDescent="0.2">
      <c r="A589" t="s">
        <v>356</v>
      </c>
      <c r="B589" t="s">
        <v>673</v>
      </c>
      <c r="C589" t="s">
        <v>129</v>
      </c>
      <c r="D589" t="s">
        <v>403</v>
      </c>
      <c r="E589">
        <v>6031</v>
      </c>
      <c r="F589">
        <v>1489</v>
      </c>
    </row>
    <row r="590" spans="1:6" x14ac:dyDescent="0.2">
      <c r="A590" t="s">
        <v>356</v>
      </c>
      <c r="B590" t="s">
        <v>673</v>
      </c>
      <c r="C590" t="s">
        <v>130</v>
      </c>
      <c r="D590" t="s">
        <v>403</v>
      </c>
      <c r="E590">
        <v>4909</v>
      </c>
      <c r="F590">
        <v>1245</v>
      </c>
    </row>
    <row r="591" spans="1:6" x14ac:dyDescent="0.2">
      <c r="A591" t="s">
        <v>356</v>
      </c>
      <c r="B591" t="s">
        <v>673</v>
      </c>
      <c r="C591" t="s">
        <v>131</v>
      </c>
      <c r="D591" t="s">
        <v>403</v>
      </c>
      <c r="E591">
        <v>8688</v>
      </c>
      <c r="F591">
        <v>1906</v>
      </c>
    </row>
    <row r="592" spans="1:6" x14ac:dyDescent="0.2">
      <c r="A592" t="s">
        <v>356</v>
      </c>
      <c r="B592" t="s">
        <v>673</v>
      </c>
      <c r="C592" t="s">
        <v>132</v>
      </c>
      <c r="D592" t="s">
        <v>403</v>
      </c>
      <c r="E592">
        <v>5186</v>
      </c>
      <c r="F592">
        <v>1039</v>
      </c>
    </row>
    <row r="593" spans="1:6" x14ac:dyDescent="0.2">
      <c r="A593" t="s">
        <v>356</v>
      </c>
      <c r="B593" t="s">
        <v>673</v>
      </c>
      <c r="C593" t="s">
        <v>133</v>
      </c>
      <c r="D593" t="s">
        <v>403</v>
      </c>
      <c r="E593">
        <v>3475</v>
      </c>
      <c r="F593">
        <v>786</v>
      </c>
    </row>
    <row r="594" spans="1:6" x14ac:dyDescent="0.2">
      <c r="A594" t="s">
        <v>356</v>
      </c>
      <c r="B594" t="s">
        <v>673</v>
      </c>
      <c r="C594" t="s">
        <v>134</v>
      </c>
      <c r="D594" t="s">
        <v>403</v>
      </c>
      <c r="E594">
        <v>6112</v>
      </c>
      <c r="F594">
        <v>1513</v>
      </c>
    </row>
    <row r="595" spans="1:6" x14ac:dyDescent="0.2">
      <c r="A595" t="s">
        <v>356</v>
      </c>
      <c r="B595" t="s">
        <v>673</v>
      </c>
      <c r="C595" t="s">
        <v>135</v>
      </c>
      <c r="D595" t="s">
        <v>403</v>
      </c>
      <c r="E595">
        <v>7351</v>
      </c>
      <c r="F595">
        <v>1610</v>
      </c>
    </row>
    <row r="596" spans="1:6" x14ac:dyDescent="0.2">
      <c r="A596" t="s">
        <v>356</v>
      </c>
      <c r="B596" t="s">
        <v>673</v>
      </c>
      <c r="C596" t="s">
        <v>136</v>
      </c>
      <c r="D596" t="s">
        <v>403</v>
      </c>
      <c r="E596">
        <v>7230</v>
      </c>
      <c r="F596">
        <v>1433</v>
      </c>
    </row>
    <row r="597" spans="1:6" x14ac:dyDescent="0.2">
      <c r="A597" t="s">
        <v>356</v>
      </c>
      <c r="B597" t="s">
        <v>673</v>
      </c>
      <c r="C597" t="s">
        <v>137</v>
      </c>
      <c r="D597" t="s">
        <v>403</v>
      </c>
      <c r="E597">
        <v>4983</v>
      </c>
      <c r="F597">
        <v>1013</v>
      </c>
    </row>
    <row r="598" spans="1:6" x14ac:dyDescent="0.2">
      <c r="A598" t="s">
        <v>356</v>
      </c>
      <c r="B598" t="s">
        <v>673</v>
      </c>
      <c r="C598" t="s">
        <v>138</v>
      </c>
      <c r="D598" t="s">
        <v>403</v>
      </c>
      <c r="E598">
        <v>2626</v>
      </c>
      <c r="F598">
        <v>505</v>
      </c>
    </row>
    <row r="599" spans="1:6" x14ac:dyDescent="0.2">
      <c r="A599" t="s">
        <v>356</v>
      </c>
      <c r="B599" t="s">
        <v>673</v>
      </c>
      <c r="C599" t="s">
        <v>139</v>
      </c>
      <c r="D599" t="s">
        <v>403</v>
      </c>
      <c r="E599">
        <v>2334</v>
      </c>
      <c r="F599">
        <v>389</v>
      </c>
    </row>
    <row r="600" spans="1:6" x14ac:dyDescent="0.2">
      <c r="A600" t="s">
        <v>356</v>
      </c>
      <c r="B600" t="s">
        <v>673</v>
      </c>
      <c r="C600" t="s">
        <v>140</v>
      </c>
      <c r="D600" t="s">
        <v>403</v>
      </c>
      <c r="E600">
        <v>10928</v>
      </c>
      <c r="F600">
        <v>2028</v>
      </c>
    </row>
    <row r="601" spans="1:6" x14ac:dyDescent="0.2">
      <c r="A601" t="s">
        <v>356</v>
      </c>
      <c r="B601" t="s">
        <v>673</v>
      </c>
      <c r="C601" t="s">
        <v>141</v>
      </c>
      <c r="D601" t="s">
        <v>403</v>
      </c>
      <c r="E601">
        <v>5853</v>
      </c>
      <c r="F601">
        <v>2074</v>
      </c>
    </row>
    <row r="602" spans="1:6" x14ac:dyDescent="0.2">
      <c r="A602" t="s">
        <v>356</v>
      </c>
      <c r="B602" t="s">
        <v>673</v>
      </c>
      <c r="C602" t="s">
        <v>142</v>
      </c>
      <c r="D602" t="s">
        <v>403</v>
      </c>
      <c r="E602">
        <v>2188</v>
      </c>
      <c r="F602">
        <v>575</v>
      </c>
    </row>
    <row r="603" spans="1:6" x14ac:dyDescent="0.2">
      <c r="A603" t="s">
        <v>356</v>
      </c>
      <c r="B603" t="s">
        <v>673</v>
      </c>
      <c r="C603" t="s">
        <v>143</v>
      </c>
      <c r="D603" t="s">
        <v>403</v>
      </c>
      <c r="E603">
        <v>3429</v>
      </c>
      <c r="F603">
        <v>861</v>
      </c>
    </row>
    <row r="604" spans="1:6" x14ac:dyDescent="0.2">
      <c r="A604" t="s">
        <v>356</v>
      </c>
      <c r="B604" t="s">
        <v>673</v>
      </c>
      <c r="C604" t="s">
        <v>144</v>
      </c>
      <c r="D604" t="s">
        <v>403</v>
      </c>
      <c r="E604">
        <v>9983</v>
      </c>
      <c r="F604">
        <v>2213</v>
      </c>
    </row>
    <row r="605" spans="1:6" x14ac:dyDescent="0.2">
      <c r="A605" t="s">
        <v>356</v>
      </c>
      <c r="B605" t="s">
        <v>673</v>
      </c>
      <c r="C605" t="s">
        <v>145</v>
      </c>
      <c r="D605" t="s">
        <v>403</v>
      </c>
      <c r="E605">
        <v>7324</v>
      </c>
      <c r="F605">
        <v>2215</v>
      </c>
    </row>
    <row r="606" spans="1:6" x14ac:dyDescent="0.2">
      <c r="A606" t="s">
        <v>356</v>
      </c>
      <c r="B606" t="s">
        <v>673</v>
      </c>
      <c r="C606" t="s">
        <v>146</v>
      </c>
      <c r="D606" t="s">
        <v>403</v>
      </c>
      <c r="E606">
        <v>4843</v>
      </c>
      <c r="F606">
        <v>1039</v>
      </c>
    </row>
    <row r="607" spans="1:6" x14ac:dyDescent="0.2">
      <c r="A607" t="s">
        <v>356</v>
      </c>
      <c r="B607" t="s">
        <v>673</v>
      </c>
      <c r="C607" t="s">
        <v>147</v>
      </c>
      <c r="D607" t="s">
        <v>403</v>
      </c>
      <c r="E607">
        <v>8641</v>
      </c>
      <c r="F607">
        <v>1588</v>
      </c>
    </row>
    <row r="608" spans="1:6" x14ac:dyDescent="0.2">
      <c r="A608" t="s">
        <v>356</v>
      </c>
      <c r="B608" t="s">
        <v>673</v>
      </c>
      <c r="C608" t="s">
        <v>148</v>
      </c>
      <c r="D608" t="s">
        <v>403</v>
      </c>
      <c r="E608">
        <v>1426</v>
      </c>
      <c r="F608">
        <v>276</v>
      </c>
    </row>
    <row r="609" spans="1:6" x14ac:dyDescent="0.2">
      <c r="A609" t="s">
        <v>356</v>
      </c>
      <c r="B609" t="s">
        <v>673</v>
      </c>
      <c r="C609" t="s">
        <v>149</v>
      </c>
      <c r="D609" t="s">
        <v>403</v>
      </c>
      <c r="E609">
        <v>4196</v>
      </c>
      <c r="F609">
        <v>898</v>
      </c>
    </row>
    <row r="610" spans="1:6" x14ac:dyDescent="0.2">
      <c r="A610" t="s">
        <v>356</v>
      </c>
      <c r="B610" t="s">
        <v>673</v>
      </c>
      <c r="C610" t="s">
        <v>150</v>
      </c>
      <c r="D610" t="s">
        <v>403</v>
      </c>
      <c r="E610">
        <v>15763</v>
      </c>
      <c r="F610">
        <v>3095</v>
      </c>
    </row>
    <row r="611" spans="1:6" x14ac:dyDescent="0.2">
      <c r="A611" t="s">
        <v>356</v>
      </c>
      <c r="B611" t="s">
        <v>673</v>
      </c>
      <c r="C611" t="s">
        <v>151</v>
      </c>
      <c r="D611" t="s">
        <v>403</v>
      </c>
      <c r="E611">
        <v>3625</v>
      </c>
      <c r="F611">
        <v>887</v>
      </c>
    </row>
    <row r="612" spans="1:6" x14ac:dyDescent="0.2">
      <c r="A612" t="s">
        <v>356</v>
      </c>
      <c r="B612" t="s">
        <v>673</v>
      </c>
      <c r="C612" t="s">
        <v>152</v>
      </c>
      <c r="D612" t="s">
        <v>403</v>
      </c>
      <c r="E612">
        <v>7117</v>
      </c>
      <c r="F612">
        <v>1448</v>
      </c>
    </row>
    <row r="613" spans="1:6" x14ac:dyDescent="0.2">
      <c r="A613" t="s">
        <v>356</v>
      </c>
      <c r="B613" t="s">
        <v>673</v>
      </c>
      <c r="C613" t="s">
        <v>153</v>
      </c>
      <c r="D613" t="s">
        <v>403</v>
      </c>
      <c r="E613">
        <v>3684</v>
      </c>
      <c r="F613">
        <v>989</v>
      </c>
    </row>
    <row r="614" spans="1:6" x14ac:dyDescent="0.2">
      <c r="A614" t="s">
        <v>356</v>
      </c>
      <c r="B614" t="s">
        <v>673</v>
      </c>
      <c r="C614" t="s">
        <v>154</v>
      </c>
      <c r="D614" t="s">
        <v>403</v>
      </c>
      <c r="E614">
        <v>1919</v>
      </c>
      <c r="F614">
        <v>488</v>
      </c>
    </row>
    <row r="615" spans="1:6" x14ac:dyDescent="0.2">
      <c r="A615" t="s">
        <v>356</v>
      </c>
      <c r="B615" t="s">
        <v>673</v>
      </c>
      <c r="C615" t="s">
        <v>155</v>
      </c>
      <c r="D615" t="s">
        <v>403</v>
      </c>
      <c r="E615">
        <v>722</v>
      </c>
      <c r="F615">
        <v>238</v>
      </c>
    </row>
    <row r="616" spans="1:6" x14ac:dyDescent="0.2">
      <c r="A616" t="s">
        <v>356</v>
      </c>
      <c r="B616" t="s">
        <v>673</v>
      </c>
      <c r="C616" t="s">
        <v>156</v>
      </c>
      <c r="D616" t="s">
        <v>403</v>
      </c>
      <c r="E616">
        <v>14315</v>
      </c>
      <c r="F616">
        <v>3523</v>
      </c>
    </row>
    <row r="617" spans="1:6" x14ac:dyDescent="0.2">
      <c r="A617" t="s">
        <v>356</v>
      </c>
      <c r="B617" t="s">
        <v>673</v>
      </c>
      <c r="C617" t="s">
        <v>377</v>
      </c>
      <c r="D617" t="s">
        <v>403</v>
      </c>
      <c r="E617">
        <v>289</v>
      </c>
      <c r="F617">
        <v>99</v>
      </c>
    </row>
    <row r="618" spans="1:6" x14ac:dyDescent="0.2">
      <c r="A618" t="s">
        <v>356</v>
      </c>
      <c r="B618" t="s">
        <v>673</v>
      </c>
      <c r="C618" t="s">
        <v>157</v>
      </c>
      <c r="D618" t="s">
        <v>403</v>
      </c>
      <c r="E618">
        <v>1189</v>
      </c>
      <c r="F618">
        <v>237</v>
      </c>
    </row>
    <row r="619" spans="1:6" x14ac:dyDescent="0.2">
      <c r="A619" t="s">
        <v>356</v>
      </c>
      <c r="B619" t="s">
        <v>673</v>
      </c>
      <c r="C619" t="s">
        <v>158</v>
      </c>
      <c r="D619" t="s">
        <v>403</v>
      </c>
      <c r="E619">
        <v>12152</v>
      </c>
      <c r="F619">
        <v>2661</v>
      </c>
    </row>
    <row r="620" spans="1:6" x14ac:dyDescent="0.2">
      <c r="A620" t="s">
        <v>356</v>
      </c>
      <c r="B620" t="s">
        <v>673</v>
      </c>
      <c r="C620" t="s">
        <v>159</v>
      </c>
      <c r="D620" t="s">
        <v>403</v>
      </c>
      <c r="E620">
        <v>1411</v>
      </c>
      <c r="F620">
        <v>298</v>
      </c>
    </row>
    <row r="621" spans="1:6" x14ac:dyDescent="0.2">
      <c r="A621" t="s">
        <v>356</v>
      </c>
      <c r="B621" t="s">
        <v>673</v>
      </c>
      <c r="C621" t="s">
        <v>83</v>
      </c>
      <c r="D621" t="s">
        <v>403</v>
      </c>
      <c r="E621">
        <v>433</v>
      </c>
      <c r="F621">
        <v>118</v>
      </c>
    </row>
    <row r="622" spans="1:6" x14ac:dyDescent="0.2">
      <c r="A622" t="s">
        <v>356</v>
      </c>
      <c r="B622" t="s">
        <v>673</v>
      </c>
      <c r="C622" t="s">
        <v>161</v>
      </c>
      <c r="D622" t="s">
        <v>403</v>
      </c>
      <c r="E622">
        <v>1037</v>
      </c>
      <c r="F622">
        <v>194</v>
      </c>
    </row>
    <row r="623" spans="1:6" x14ac:dyDescent="0.2">
      <c r="A623" t="s">
        <v>356</v>
      </c>
      <c r="B623" t="s">
        <v>673</v>
      </c>
      <c r="C623" t="s">
        <v>162</v>
      </c>
      <c r="D623" t="s">
        <v>403</v>
      </c>
      <c r="E623">
        <v>1202</v>
      </c>
      <c r="F623">
        <v>262</v>
      </c>
    </row>
    <row r="624" spans="1:6" x14ac:dyDescent="0.2">
      <c r="A624" t="s">
        <v>356</v>
      </c>
      <c r="B624" t="s">
        <v>673</v>
      </c>
      <c r="C624" t="s">
        <v>163</v>
      </c>
      <c r="D624" t="s">
        <v>403</v>
      </c>
      <c r="E624">
        <v>1415</v>
      </c>
      <c r="F624">
        <v>358</v>
      </c>
    </row>
    <row r="625" spans="1:6" x14ac:dyDescent="0.2">
      <c r="A625" t="s">
        <v>356</v>
      </c>
      <c r="B625" t="s">
        <v>673</v>
      </c>
      <c r="C625" t="s">
        <v>378</v>
      </c>
      <c r="D625" t="s">
        <v>403</v>
      </c>
      <c r="E625">
        <v>1040</v>
      </c>
      <c r="F625">
        <v>221</v>
      </c>
    </row>
    <row r="626" spans="1:6" x14ac:dyDescent="0.2">
      <c r="A626" t="s">
        <v>356</v>
      </c>
      <c r="B626" t="s">
        <v>673</v>
      </c>
      <c r="C626" t="s">
        <v>164</v>
      </c>
      <c r="D626" t="s">
        <v>403</v>
      </c>
      <c r="E626">
        <v>2890</v>
      </c>
      <c r="F626">
        <v>572</v>
      </c>
    </row>
    <row r="627" spans="1:6" x14ac:dyDescent="0.2">
      <c r="A627" t="s">
        <v>356</v>
      </c>
      <c r="B627" t="s">
        <v>673</v>
      </c>
      <c r="C627" t="s">
        <v>165</v>
      </c>
      <c r="D627" t="s">
        <v>403</v>
      </c>
      <c r="E627">
        <v>1733</v>
      </c>
      <c r="F627">
        <v>475</v>
      </c>
    </row>
    <row r="628" spans="1:6" x14ac:dyDescent="0.2">
      <c r="A628" t="s">
        <v>356</v>
      </c>
      <c r="B628" t="s">
        <v>673</v>
      </c>
      <c r="C628" t="s">
        <v>166</v>
      </c>
      <c r="D628" t="s">
        <v>403</v>
      </c>
      <c r="E628">
        <v>791</v>
      </c>
      <c r="F628">
        <v>178</v>
      </c>
    </row>
    <row r="629" spans="1:6" x14ac:dyDescent="0.2">
      <c r="A629" t="s">
        <v>356</v>
      </c>
      <c r="B629" t="s">
        <v>673</v>
      </c>
      <c r="C629" t="s">
        <v>167</v>
      </c>
      <c r="D629" t="s">
        <v>403</v>
      </c>
      <c r="E629">
        <v>958</v>
      </c>
      <c r="F629">
        <v>277</v>
      </c>
    </row>
    <row r="630" spans="1:6" x14ac:dyDescent="0.2">
      <c r="A630" t="s">
        <v>356</v>
      </c>
      <c r="B630" t="s">
        <v>674</v>
      </c>
      <c r="C630" t="s">
        <v>403</v>
      </c>
      <c r="D630" t="s">
        <v>403</v>
      </c>
      <c r="E630">
        <v>360</v>
      </c>
      <c r="F630">
        <v>173</v>
      </c>
    </row>
    <row r="631" spans="1:6" x14ac:dyDescent="0.2">
      <c r="A631" t="s">
        <v>356</v>
      </c>
      <c r="B631" t="s">
        <v>674</v>
      </c>
      <c r="C631" t="s">
        <v>671</v>
      </c>
      <c r="D631" t="s">
        <v>403</v>
      </c>
      <c r="E631">
        <v>251963</v>
      </c>
      <c r="F631">
        <v>96792</v>
      </c>
    </row>
    <row r="632" spans="1:6" x14ac:dyDescent="0.2">
      <c r="A632" t="s">
        <v>356</v>
      </c>
      <c r="B632" t="s">
        <v>674</v>
      </c>
      <c r="C632" t="s">
        <v>115</v>
      </c>
      <c r="D632" t="s">
        <v>403</v>
      </c>
      <c r="E632">
        <v>1627</v>
      </c>
      <c r="F632">
        <v>483</v>
      </c>
    </row>
    <row r="633" spans="1:6" x14ac:dyDescent="0.2">
      <c r="A633" t="s">
        <v>356</v>
      </c>
      <c r="B633" t="s">
        <v>674</v>
      </c>
      <c r="C633" t="s">
        <v>116</v>
      </c>
      <c r="D633" t="s">
        <v>403</v>
      </c>
      <c r="E633">
        <v>2789</v>
      </c>
      <c r="F633">
        <v>1182</v>
      </c>
    </row>
    <row r="634" spans="1:6" x14ac:dyDescent="0.2">
      <c r="A634" t="s">
        <v>356</v>
      </c>
      <c r="B634" t="s">
        <v>674</v>
      </c>
      <c r="C634" t="s">
        <v>117</v>
      </c>
      <c r="D634" t="s">
        <v>403</v>
      </c>
      <c r="E634">
        <v>2516</v>
      </c>
      <c r="F634">
        <v>802</v>
      </c>
    </row>
    <row r="635" spans="1:6" x14ac:dyDescent="0.2">
      <c r="A635" t="s">
        <v>356</v>
      </c>
      <c r="B635" t="s">
        <v>674</v>
      </c>
      <c r="C635" t="s">
        <v>118</v>
      </c>
      <c r="D635" t="s">
        <v>403</v>
      </c>
      <c r="E635">
        <v>2432</v>
      </c>
      <c r="F635">
        <v>754</v>
      </c>
    </row>
    <row r="636" spans="1:6" x14ac:dyDescent="0.2">
      <c r="A636" t="s">
        <v>356</v>
      </c>
      <c r="B636" t="s">
        <v>674</v>
      </c>
      <c r="C636" t="s">
        <v>119</v>
      </c>
      <c r="D636" t="s">
        <v>403</v>
      </c>
      <c r="E636">
        <v>1572</v>
      </c>
      <c r="F636">
        <v>740</v>
      </c>
    </row>
    <row r="637" spans="1:6" x14ac:dyDescent="0.2">
      <c r="A637" t="s">
        <v>356</v>
      </c>
      <c r="B637" t="s">
        <v>674</v>
      </c>
      <c r="C637" t="s">
        <v>120</v>
      </c>
      <c r="D637" t="s">
        <v>403</v>
      </c>
      <c r="E637">
        <v>1220</v>
      </c>
      <c r="F637">
        <v>380</v>
      </c>
    </row>
    <row r="638" spans="1:6" x14ac:dyDescent="0.2">
      <c r="A638" t="s">
        <v>356</v>
      </c>
      <c r="B638" t="s">
        <v>674</v>
      </c>
      <c r="C638" t="s">
        <v>91</v>
      </c>
      <c r="D638" t="s">
        <v>403</v>
      </c>
      <c r="E638">
        <v>9655</v>
      </c>
      <c r="F638">
        <v>2278</v>
      </c>
    </row>
    <row r="639" spans="1:6" x14ac:dyDescent="0.2">
      <c r="A639" t="s">
        <v>356</v>
      </c>
      <c r="B639" t="s">
        <v>674</v>
      </c>
      <c r="C639" t="s">
        <v>121</v>
      </c>
      <c r="D639" t="s">
        <v>403</v>
      </c>
      <c r="E639">
        <v>3383</v>
      </c>
      <c r="F639">
        <v>1484</v>
      </c>
    </row>
    <row r="640" spans="1:6" x14ac:dyDescent="0.2">
      <c r="A640" t="s">
        <v>356</v>
      </c>
      <c r="B640" t="s">
        <v>674</v>
      </c>
      <c r="C640" t="s">
        <v>122</v>
      </c>
      <c r="D640" t="s">
        <v>403</v>
      </c>
      <c r="E640">
        <v>2104</v>
      </c>
      <c r="F640">
        <v>747</v>
      </c>
    </row>
    <row r="641" spans="1:6" x14ac:dyDescent="0.2">
      <c r="A641" t="s">
        <v>356</v>
      </c>
      <c r="B641" t="s">
        <v>674</v>
      </c>
      <c r="C641" t="s">
        <v>94</v>
      </c>
      <c r="D641" t="s">
        <v>403</v>
      </c>
      <c r="E641">
        <v>8512</v>
      </c>
      <c r="F641">
        <v>3252</v>
      </c>
    </row>
    <row r="642" spans="1:6" x14ac:dyDescent="0.2">
      <c r="A642" t="s">
        <v>356</v>
      </c>
      <c r="B642" t="s">
        <v>674</v>
      </c>
      <c r="C642" t="s">
        <v>123</v>
      </c>
      <c r="D642" t="s">
        <v>403</v>
      </c>
      <c r="E642">
        <v>2181</v>
      </c>
      <c r="F642">
        <v>1043</v>
      </c>
    </row>
    <row r="643" spans="1:6" x14ac:dyDescent="0.2">
      <c r="A643" t="s">
        <v>356</v>
      </c>
      <c r="B643" t="s">
        <v>674</v>
      </c>
      <c r="C643" t="s">
        <v>124</v>
      </c>
      <c r="D643" t="s">
        <v>403</v>
      </c>
      <c r="E643">
        <v>9781</v>
      </c>
      <c r="F643">
        <v>3767</v>
      </c>
    </row>
    <row r="644" spans="1:6" x14ac:dyDescent="0.2">
      <c r="A644" t="s">
        <v>356</v>
      </c>
      <c r="B644" t="s">
        <v>674</v>
      </c>
      <c r="C644" t="s">
        <v>125</v>
      </c>
      <c r="D644" t="s">
        <v>403</v>
      </c>
      <c r="E644">
        <v>14888</v>
      </c>
      <c r="F644">
        <v>7736</v>
      </c>
    </row>
    <row r="645" spans="1:6" x14ac:dyDescent="0.2">
      <c r="A645" t="s">
        <v>356</v>
      </c>
      <c r="B645" t="s">
        <v>674</v>
      </c>
      <c r="C645" t="s">
        <v>126</v>
      </c>
      <c r="D645" t="s">
        <v>403</v>
      </c>
      <c r="E645">
        <v>11046</v>
      </c>
      <c r="F645">
        <v>3779</v>
      </c>
    </row>
    <row r="646" spans="1:6" x14ac:dyDescent="0.2">
      <c r="A646" t="s">
        <v>356</v>
      </c>
      <c r="B646" t="s">
        <v>674</v>
      </c>
      <c r="C646" t="s">
        <v>127</v>
      </c>
      <c r="D646" t="s">
        <v>403</v>
      </c>
      <c r="E646">
        <v>6418</v>
      </c>
      <c r="F646">
        <v>2384</v>
      </c>
    </row>
    <row r="647" spans="1:6" x14ac:dyDescent="0.2">
      <c r="A647" t="s">
        <v>356</v>
      </c>
      <c r="B647" t="s">
        <v>674</v>
      </c>
      <c r="C647" t="s">
        <v>85</v>
      </c>
      <c r="D647" t="s">
        <v>403</v>
      </c>
      <c r="E647">
        <v>8480</v>
      </c>
      <c r="F647">
        <v>3241</v>
      </c>
    </row>
    <row r="648" spans="1:6" x14ac:dyDescent="0.2">
      <c r="A648" t="s">
        <v>356</v>
      </c>
      <c r="B648" t="s">
        <v>674</v>
      </c>
      <c r="C648" t="s">
        <v>128</v>
      </c>
      <c r="D648" t="s">
        <v>403</v>
      </c>
      <c r="E648">
        <v>2412</v>
      </c>
      <c r="F648">
        <v>814</v>
      </c>
    </row>
    <row r="649" spans="1:6" x14ac:dyDescent="0.2">
      <c r="A649" t="s">
        <v>356</v>
      </c>
      <c r="B649" t="s">
        <v>674</v>
      </c>
      <c r="C649" t="s">
        <v>129</v>
      </c>
      <c r="D649" t="s">
        <v>403</v>
      </c>
      <c r="E649">
        <v>3724</v>
      </c>
      <c r="F649">
        <v>1432</v>
      </c>
    </row>
    <row r="650" spans="1:6" x14ac:dyDescent="0.2">
      <c r="A650" t="s">
        <v>356</v>
      </c>
      <c r="B650" t="s">
        <v>674</v>
      </c>
      <c r="C650" t="s">
        <v>130</v>
      </c>
      <c r="D650" t="s">
        <v>403</v>
      </c>
      <c r="E650">
        <v>3034</v>
      </c>
      <c r="F650">
        <v>813</v>
      </c>
    </row>
    <row r="651" spans="1:6" x14ac:dyDescent="0.2">
      <c r="A651" t="s">
        <v>356</v>
      </c>
      <c r="B651" t="s">
        <v>674</v>
      </c>
      <c r="C651" t="s">
        <v>131</v>
      </c>
      <c r="D651" t="s">
        <v>403</v>
      </c>
      <c r="E651">
        <v>5158</v>
      </c>
      <c r="F651">
        <v>2320</v>
      </c>
    </row>
    <row r="652" spans="1:6" x14ac:dyDescent="0.2">
      <c r="A652" t="s">
        <v>356</v>
      </c>
      <c r="B652" t="s">
        <v>674</v>
      </c>
      <c r="C652" t="s">
        <v>132</v>
      </c>
      <c r="D652" t="s">
        <v>403</v>
      </c>
      <c r="E652">
        <v>5315</v>
      </c>
      <c r="F652">
        <v>1877</v>
      </c>
    </row>
    <row r="653" spans="1:6" x14ac:dyDescent="0.2">
      <c r="A653" t="s">
        <v>356</v>
      </c>
      <c r="B653" t="s">
        <v>674</v>
      </c>
      <c r="C653" t="s">
        <v>133</v>
      </c>
      <c r="D653" t="s">
        <v>403</v>
      </c>
      <c r="E653">
        <v>4568</v>
      </c>
      <c r="F653">
        <v>2001</v>
      </c>
    </row>
    <row r="654" spans="1:6" x14ac:dyDescent="0.2">
      <c r="A654" t="s">
        <v>356</v>
      </c>
      <c r="B654" t="s">
        <v>674</v>
      </c>
      <c r="C654" t="s">
        <v>134</v>
      </c>
      <c r="D654" t="s">
        <v>403</v>
      </c>
      <c r="E654">
        <v>2722</v>
      </c>
      <c r="F654">
        <v>1101</v>
      </c>
    </row>
    <row r="655" spans="1:6" x14ac:dyDescent="0.2">
      <c r="A655" t="s">
        <v>356</v>
      </c>
      <c r="B655" t="s">
        <v>674</v>
      </c>
      <c r="C655" t="s">
        <v>135</v>
      </c>
      <c r="D655" t="s">
        <v>403</v>
      </c>
      <c r="E655">
        <v>5740</v>
      </c>
      <c r="F655">
        <v>2513</v>
      </c>
    </row>
    <row r="656" spans="1:6" x14ac:dyDescent="0.2">
      <c r="A656" t="s">
        <v>356</v>
      </c>
      <c r="B656" t="s">
        <v>674</v>
      </c>
      <c r="C656" t="s">
        <v>136</v>
      </c>
      <c r="D656" t="s">
        <v>403</v>
      </c>
      <c r="E656">
        <v>13130</v>
      </c>
      <c r="F656">
        <v>3511</v>
      </c>
    </row>
    <row r="657" spans="1:6" x14ac:dyDescent="0.2">
      <c r="A657" t="s">
        <v>356</v>
      </c>
      <c r="B657" t="s">
        <v>674</v>
      </c>
      <c r="C657" t="s">
        <v>137</v>
      </c>
      <c r="D657" t="s">
        <v>403</v>
      </c>
      <c r="E657">
        <v>4432</v>
      </c>
      <c r="F657">
        <v>1968</v>
      </c>
    </row>
    <row r="658" spans="1:6" x14ac:dyDescent="0.2">
      <c r="A658" t="s">
        <v>356</v>
      </c>
      <c r="B658" t="s">
        <v>674</v>
      </c>
      <c r="C658" t="s">
        <v>138</v>
      </c>
      <c r="D658" t="s">
        <v>403</v>
      </c>
      <c r="E658">
        <v>1934</v>
      </c>
      <c r="F658">
        <v>653</v>
      </c>
    </row>
    <row r="659" spans="1:6" x14ac:dyDescent="0.2">
      <c r="A659" t="s">
        <v>356</v>
      </c>
      <c r="B659" t="s">
        <v>674</v>
      </c>
      <c r="C659" t="s">
        <v>139</v>
      </c>
      <c r="D659" t="s">
        <v>403</v>
      </c>
      <c r="E659">
        <v>4009</v>
      </c>
      <c r="F659">
        <v>1820</v>
      </c>
    </row>
    <row r="660" spans="1:6" x14ac:dyDescent="0.2">
      <c r="A660" t="s">
        <v>356</v>
      </c>
      <c r="B660" t="s">
        <v>674</v>
      </c>
      <c r="C660" t="s">
        <v>140</v>
      </c>
      <c r="D660" t="s">
        <v>403</v>
      </c>
      <c r="E660">
        <v>13289</v>
      </c>
      <c r="F660">
        <v>4850</v>
      </c>
    </row>
    <row r="661" spans="1:6" x14ac:dyDescent="0.2">
      <c r="A661" t="s">
        <v>356</v>
      </c>
      <c r="B661" t="s">
        <v>674</v>
      </c>
      <c r="C661" t="s">
        <v>141</v>
      </c>
      <c r="D661" t="s">
        <v>403</v>
      </c>
      <c r="E661">
        <v>3653</v>
      </c>
      <c r="F661">
        <v>1545</v>
      </c>
    </row>
    <row r="662" spans="1:6" x14ac:dyDescent="0.2">
      <c r="A662" t="s">
        <v>356</v>
      </c>
      <c r="B662" t="s">
        <v>674</v>
      </c>
      <c r="C662" t="s">
        <v>142</v>
      </c>
      <c r="D662" t="s">
        <v>403</v>
      </c>
      <c r="E662">
        <v>1845</v>
      </c>
      <c r="F662">
        <v>645</v>
      </c>
    </row>
    <row r="663" spans="1:6" x14ac:dyDescent="0.2">
      <c r="A663" t="s">
        <v>356</v>
      </c>
      <c r="B663" t="s">
        <v>674</v>
      </c>
      <c r="C663" t="s">
        <v>143</v>
      </c>
      <c r="D663" t="s">
        <v>403</v>
      </c>
      <c r="E663">
        <v>7821</v>
      </c>
      <c r="F663">
        <v>3008</v>
      </c>
    </row>
    <row r="664" spans="1:6" x14ac:dyDescent="0.2">
      <c r="A664" t="s">
        <v>356</v>
      </c>
      <c r="B664" t="s">
        <v>674</v>
      </c>
      <c r="C664" t="s">
        <v>144</v>
      </c>
      <c r="D664" t="s">
        <v>403</v>
      </c>
      <c r="E664">
        <v>4713</v>
      </c>
      <c r="F664">
        <v>1730</v>
      </c>
    </row>
    <row r="665" spans="1:6" x14ac:dyDescent="0.2">
      <c r="A665" t="s">
        <v>356</v>
      </c>
      <c r="B665" t="s">
        <v>674</v>
      </c>
      <c r="C665" t="s">
        <v>145</v>
      </c>
      <c r="D665" t="s">
        <v>403</v>
      </c>
      <c r="E665">
        <v>3812</v>
      </c>
      <c r="F665">
        <v>1582</v>
      </c>
    </row>
    <row r="666" spans="1:6" x14ac:dyDescent="0.2">
      <c r="A666" t="s">
        <v>356</v>
      </c>
      <c r="B666" t="s">
        <v>674</v>
      </c>
      <c r="C666" t="s">
        <v>146</v>
      </c>
      <c r="D666" t="s">
        <v>403</v>
      </c>
      <c r="E666">
        <v>4561</v>
      </c>
      <c r="F666">
        <v>2132</v>
      </c>
    </row>
    <row r="667" spans="1:6" x14ac:dyDescent="0.2">
      <c r="A667" t="s">
        <v>356</v>
      </c>
      <c r="B667" t="s">
        <v>674</v>
      </c>
      <c r="C667" t="s">
        <v>147</v>
      </c>
      <c r="D667" t="s">
        <v>403</v>
      </c>
      <c r="E667">
        <v>6492</v>
      </c>
      <c r="F667">
        <v>2636</v>
      </c>
    </row>
    <row r="668" spans="1:6" x14ac:dyDescent="0.2">
      <c r="A668" t="s">
        <v>356</v>
      </c>
      <c r="B668" t="s">
        <v>674</v>
      </c>
      <c r="C668" t="s">
        <v>148</v>
      </c>
      <c r="D668" t="s">
        <v>403</v>
      </c>
      <c r="E668">
        <v>1218</v>
      </c>
      <c r="F668">
        <v>423</v>
      </c>
    </row>
    <row r="669" spans="1:6" x14ac:dyDescent="0.2">
      <c r="A669" t="s">
        <v>356</v>
      </c>
      <c r="B669" t="s">
        <v>674</v>
      </c>
      <c r="C669" t="s">
        <v>149</v>
      </c>
      <c r="D669" t="s">
        <v>403</v>
      </c>
      <c r="E669">
        <v>2914</v>
      </c>
      <c r="F669">
        <v>1173</v>
      </c>
    </row>
    <row r="670" spans="1:6" x14ac:dyDescent="0.2">
      <c r="A670" t="s">
        <v>356</v>
      </c>
      <c r="B670" t="s">
        <v>674</v>
      </c>
      <c r="C670" t="s">
        <v>150</v>
      </c>
      <c r="D670" t="s">
        <v>403</v>
      </c>
      <c r="E670">
        <v>10263</v>
      </c>
      <c r="F670">
        <v>4306</v>
      </c>
    </row>
    <row r="671" spans="1:6" x14ac:dyDescent="0.2">
      <c r="A671" t="s">
        <v>356</v>
      </c>
      <c r="B671" t="s">
        <v>674</v>
      </c>
      <c r="C671" t="s">
        <v>151</v>
      </c>
      <c r="D671" t="s">
        <v>403</v>
      </c>
      <c r="E671">
        <v>3476</v>
      </c>
      <c r="F671">
        <v>1120</v>
      </c>
    </row>
    <row r="672" spans="1:6" x14ac:dyDescent="0.2">
      <c r="A672" t="s">
        <v>356</v>
      </c>
      <c r="B672" t="s">
        <v>674</v>
      </c>
      <c r="C672" t="s">
        <v>152</v>
      </c>
      <c r="D672" t="s">
        <v>403</v>
      </c>
      <c r="E672">
        <v>8340</v>
      </c>
      <c r="F672">
        <v>3266</v>
      </c>
    </row>
    <row r="673" spans="1:6" x14ac:dyDescent="0.2">
      <c r="A673" t="s">
        <v>356</v>
      </c>
      <c r="B673" t="s">
        <v>674</v>
      </c>
      <c r="C673" t="s">
        <v>153</v>
      </c>
      <c r="D673" t="s">
        <v>403</v>
      </c>
      <c r="E673">
        <v>1818</v>
      </c>
      <c r="F673">
        <v>786</v>
      </c>
    </row>
    <row r="674" spans="1:6" x14ac:dyDescent="0.2">
      <c r="A674" t="s">
        <v>356</v>
      </c>
      <c r="B674" t="s">
        <v>674</v>
      </c>
      <c r="C674" t="s">
        <v>154</v>
      </c>
      <c r="D674" t="s">
        <v>403</v>
      </c>
      <c r="E674">
        <v>1794</v>
      </c>
      <c r="F674">
        <v>994</v>
      </c>
    </row>
    <row r="675" spans="1:6" x14ac:dyDescent="0.2">
      <c r="A675" t="s">
        <v>356</v>
      </c>
      <c r="B675" t="s">
        <v>674</v>
      </c>
      <c r="C675" t="s">
        <v>155</v>
      </c>
      <c r="D675" t="s">
        <v>403</v>
      </c>
      <c r="E675">
        <v>511</v>
      </c>
      <c r="F675">
        <v>160</v>
      </c>
    </row>
    <row r="676" spans="1:6" x14ac:dyDescent="0.2">
      <c r="A676" t="s">
        <v>356</v>
      </c>
      <c r="B676" t="s">
        <v>674</v>
      </c>
      <c r="C676" t="s">
        <v>156</v>
      </c>
      <c r="D676" t="s">
        <v>403</v>
      </c>
      <c r="E676">
        <v>7998</v>
      </c>
      <c r="F676">
        <v>2887</v>
      </c>
    </row>
    <row r="677" spans="1:6" x14ac:dyDescent="0.2">
      <c r="A677" t="s">
        <v>356</v>
      </c>
      <c r="B677" t="s">
        <v>674</v>
      </c>
      <c r="C677" t="s">
        <v>377</v>
      </c>
      <c r="D677" t="s">
        <v>403</v>
      </c>
      <c r="E677">
        <v>1136</v>
      </c>
      <c r="F677">
        <v>237</v>
      </c>
    </row>
    <row r="678" spans="1:6" x14ac:dyDescent="0.2">
      <c r="A678" t="s">
        <v>356</v>
      </c>
      <c r="B678" t="s">
        <v>674</v>
      </c>
      <c r="C678" t="s">
        <v>157</v>
      </c>
      <c r="D678" t="s">
        <v>403</v>
      </c>
      <c r="E678">
        <v>815</v>
      </c>
      <c r="F678">
        <v>242</v>
      </c>
    </row>
    <row r="679" spans="1:6" x14ac:dyDescent="0.2">
      <c r="A679" t="s">
        <v>356</v>
      </c>
      <c r="B679" t="s">
        <v>674</v>
      </c>
      <c r="C679" t="s">
        <v>158</v>
      </c>
      <c r="D679" t="s">
        <v>403</v>
      </c>
      <c r="E679">
        <v>8927</v>
      </c>
      <c r="F679">
        <v>4127</v>
      </c>
    </row>
    <row r="680" spans="1:6" x14ac:dyDescent="0.2">
      <c r="A680" t="s">
        <v>356</v>
      </c>
      <c r="B680" t="s">
        <v>674</v>
      </c>
      <c r="C680" t="s">
        <v>159</v>
      </c>
      <c r="D680" t="s">
        <v>403</v>
      </c>
      <c r="E680">
        <v>1891</v>
      </c>
      <c r="F680">
        <v>904</v>
      </c>
    </row>
    <row r="681" spans="1:6" x14ac:dyDescent="0.2">
      <c r="A681" t="s">
        <v>356</v>
      </c>
      <c r="B681" t="s">
        <v>674</v>
      </c>
      <c r="C681" t="s">
        <v>83</v>
      </c>
      <c r="D681" t="s">
        <v>403</v>
      </c>
      <c r="E681">
        <v>492</v>
      </c>
      <c r="F681">
        <v>167</v>
      </c>
    </row>
    <row r="682" spans="1:6" x14ac:dyDescent="0.2">
      <c r="A682" t="s">
        <v>356</v>
      </c>
      <c r="B682" t="s">
        <v>674</v>
      </c>
      <c r="C682" t="s">
        <v>161</v>
      </c>
      <c r="D682" t="s">
        <v>403</v>
      </c>
      <c r="E682">
        <v>2208</v>
      </c>
      <c r="F682">
        <v>797</v>
      </c>
    </row>
    <row r="683" spans="1:6" x14ac:dyDescent="0.2">
      <c r="A683" t="s">
        <v>356</v>
      </c>
      <c r="B683" t="s">
        <v>674</v>
      </c>
      <c r="C683" t="s">
        <v>162</v>
      </c>
      <c r="D683" t="s">
        <v>403</v>
      </c>
      <c r="E683">
        <v>864</v>
      </c>
      <c r="F683">
        <v>248</v>
      </c>
    </row>
    <row r="684" spans="1:6" x14ac:dyDescent="0.2">
      <c r="A684" t="s">
        <v>356</v>
      </c>
      <c r="B684" t="s">
        <v>674</v>
      </c>
      <c r="C684" t="s">
        <v>163</v>
      </c>
      <c r="D684" t="s">
        <v>403</v>
      </c>
      <c r="E684">
        <v>895</v>
      </c>
      <c r="F684">
        <v>295</v>
      </c>
    </row>
    <row r="685" spans="1:6" x14ac:dyDescent="0.2">
      <c r="A685" t="s">
        <v>356</v>
      </c>
      <c r="B685" t="s">
        <v>674</v>
      </c>
      <c r="C685" t="s">
        <v>378</v>
      </c>
      <c r="D685" t="s">
        <v>403</v>
      </c>
      <c r="E685">
        <v>720</v>
      </c>
      <c r="F685">
        <v>200</v>
      </c>
    </row>
    <row r="686" spans="1:6" x14ac:dyDescent="0.2">
      <c r="A686" t="s">
        <v>356</v>
      </c>
      <c r="B686" t="s">
        <v>674</v>
      </c>
      <c r="C686" t="s">
        <v>164</v>
      </c>
      <c r="D686" t="s">
        <v>403</v>
      </c>
      <c r="E686">
        <v>1879</v>
      </c>
      <c r="F686">
        <v>513</v>
      </c>
    </row>
    <row r="687" spans="1:6" x14ac:dyDescent="0.2">
      <c r="A687" t="s">
        <v>356</v>
      </c>
      <c r="B687" t="s">
        <v>674</v>
      </c>
      <c r="C687" t="s">
        <v>165</v>
      </c>
      <c r="D687" t="s">
        <v>403</v>
      </c>
      <c r="E687">
        <v>1156</v>
      </c>
      <c r="F687">
        <v>437</v>
      </c>
    </row>
    <row r="688" spans="1:6" x14ac:dyDescent="0.2">
      <c r="A688" t="s">
        <v>356</v>
      </c>
      <c r="B688" t="s">
        <v>674</v>
      </c>
      <c r="C688" t="s">
        <v>166</v>
      </c>
      <c r="D688" t="s">
        <v>403</v>
      </c>
      <c r="E688">
        <v>423</v>
      </c>
      <c r="F688">
        <v>101</v>
      </c>
    </row>
    <row r="689" spans="1:6" x14ac:dyDescent="0.2">
      <c r="A689" t="s">
        <v>356</v>
      </c>
      <c r="B689" t="s">
        <v>674</v>
      </c>
      <c r="C689" t="s">
        <v>167</v>
      </c>
      <c r="D689" t="s">
        <v>403</v>
      </c>
      <c r="E689">
        <v>897</v>
      </c>
      <c r="F689">
        <v>233</v>
      </c>
    </row>
    <row r="690" spans="1:6" x14ac:dyDescent="0.2">
      <c r="A690" t="s">
        <v>356</v>
      </c>
      <c r="B690" t="s">
        <v>675</v>
      </c>
      <c r="C690" t="s">
        <v>403</v>
      </c>
      <c r="D690" t="s">
        <v>403</v>
      </c>
      <c r="E690">
        <v>13092</v>
      </c>
      <c r="F690">
        <v>160</v>
      </c>
    </row>
    <row r="691" spans="1:6" x14ac:dyDescent="0.2">
      <c r="A691" t="s">
        <v>356</v>
      </c>
      <c r="B691" t="s">
        <v>675</v>
      </c>
      <c r="C691" t="s">
        <v>671</v>
      </c>
      <c r="D691" t="s">
        <v>403</v>
      </c>
      <c r="E691">
        <v>96712</v>
      </c>
      <c r="F691">
        <v>60762</v>
      </c>
    </row>
    <row r="692" spans="1:6" x14ac:dyDescent="0.2">
      <c r="A692" t="s">
        <v>356</v>
      </c>
      <c r="B692" t="s">
        <v>675</v>
      </c>
      <c r="C692" t="s">
        <v>115</v>
      </c>
      <c r="D692" t="s">
        <v>403</v>
      </c>
      <c r="E692">
        <v>637</v>
      </c>
      <c r="F692">
        <v>436</v>
      </c>
    </row>
    <row r="693" spans="1:6" x14ac:dyDescent="0.2">
      <c r="A693" t="s">
        <v>356</v>
      </c>
      <c r="B693" t="s">
        <v>675</v>
      </c>
      <c r="C693" t="s">
        <v>116</v>
      </c>
      <c r="D693" t="s">
        <v>403</v>
      </c>
      <c r="E693">
        <v>2107</v>
      </c>
      <c r="F693">
        <v>1905</v>
      </c>
    </row>
    <row r="694" spans="1:6" x14ac:dyDescent="0.2">
      <c r="A694" t="s">
        <v>356</v>
      </c>
      <c r="B694" t="s">
        <v>675</v>
      </c>
      <c r="C694" t="s">
        <v>117</v>
      </c>
      <c r="D694" t="s">
        <v>403</v>
      </c>
      <c r="E694">
        <v>912</v>
      </c>
      <c r="F694">
        <v>563</v>
      </c>
    </row>
    <row r="695" spans="1:6" x14ac:dyDescent="0.2">
      <c r="A695" t="s">
        <v>356</v>
      </c>
      <c r="B695" t="s">
        <v>675</v>
      </c>
      <c r="C695" t="s">
        <v>118</v>
      </c>
      <c r="D695" t="s">
        <v>403</v>
      </c>
      <c r="E695">
        <v>689</v>
      </c>
      <c r="F695">
        <v>594</v>
      </c>
    </row>
    <row r="696" spans="1:6" x14ac:dyDescent="0.2">
      <c r="A696" t="s">
        <v>356</v>
      </c>
      <c r="B696" t="s">
        <v>675</v>
      </c>
      <c r="C696" t="s">
        <v>119</v>
      </c>
      <c r="D696" t="s">
        <v>403</v>
      </c>
      <c r="E696">
        <v>328</v>
      </c>
      <c r="F696">
        <v>237</v>
      </c>
    </row>
    <row r="697" spans="1:6" x14ac:dyDescent="0.2">
      <c r="A697" t="s">
        <v>356</v>
      </c>
      <c r="B697" t="s">
        <v>675</v>
      </c>
      <c r="C697" t="s">
        <v>120</v>
      </c>
      <c r="D697" t="s">
        <v>403</v>
      </c>
      <c r="E697">
        <v>347</v>
      </c>
      <c r="F697">
        <v>208</v>
      </c>
    </row>
    <row r="698" spans="1:6" x14ac:dyDescent="0.2">
      <c r="A698" t="s">
        <v>356</v>
      </c>
      <c r="B698" t="s">
        <v>675</v>
      </c>
      <c r="C698" t="s">
        <v>91</v>
      </c>
      <c r="D698" t="s">
        <v>403</v>
      </c>
      <c r="E698">
        <v>993</v>
      </c>
      <c r="F698">
        <v>714</v>
      </c>
    </row>
    <row r="699" spans="1:6" x14ac:dyDescent="0.2">
      <c r="A699" t="s">
        <v>356</v>
      </c>
      <c r="B699" t="s">
        <v>675</v>
      </c>
      <c r="C699" t="s">
        <v>121</v>
      </c>
      <c r="D699" t="s">
        <v>403</v>
      </c>
      <c r="E699">
        <v>1013</v>
      </c>
      <c r="F699">
        <v>748</v>
      </c>
    </row>
    <row r="700" spans="1:6" x14ac:dyDescent="0.2">
      <c r="A700" t="s">
        <v>356</v>
      </c>
      <c r="B700" t="s">
        <v>675</v>
      </c>
      <c r="C700" t="s">
        <v>122</v>
      </c>
      <c r="D700" t="s">
        <v>403</v>
      </c>
      <c r="E700">
        <v>504</v>
      </c>
      <c r="F700">
        <v>406</v>
      </c>
    </row>
    <row r="701" spans="1:6" x14ac:dyDescent="0.2">
      <c r="A701" t="s">
        <v>356</v>
      </c>
      <c r="B701" t="s">
        <v>675</v>
      </c>
      <c r="C701" t="s">
        <v>94</v>
      </c>
      <c r="D701" t="s">
        <v>403</v>
      </c>
      <c r="E701">
        <v>2394</v>
      </c>
      <c r="F701">
        <v>1777</v>
      </c>
    </row>
    <row r="702" spans="1:6" x14ac:dyDescent="0.2">
      <c r="A702" t="s">
        <v>356</v>
      </c>
      <c r="B702" t="s">
        <v>675</v>
      </c>
      <c r="C702" t="s">
        <v>123</v>
      </c>
      <c r="D702" t="s">
        <v>403</v>
      </c>
      <c r="E702">
        <v>387</v>
      </c>
      <c r="F702">
        <v>235</v>
      </c>
    </row>
    <row r="703" spans="1:6" x14ac:dyDescent="0.2">
      <c r="A703" t="s">
        <v>356</v>
      </c>
      <c r="B703" t="s">
        <v>675</v>
      </c>
      <c r="C703" t="s">
        <v>124</v>
      </c>
      <c r="D703" t="s">
        <v>403</v>
      </c>
      <c r="E703">
        <v>4408</v>
      </c>
      <c r="F703">
        <v>3347</v>
      </c>
    </row>
    <row r="704" spans="1:6" x14ac:dyDescent="0.2">
      <c r="A704" t="s">
        <v>356</v>
      </c>
      <c r="B704" t="s">
        <v>675</v>
      </c>
      <c r="C704" t="s">
        <v>125</v>
      </c>
      <c r="D704" t="s">
        <v>403</v>
      </c>
      <c r="E704">
        <v>5977</v>
      </c>
      <c r="F704">
        <v>4940</v>
      </c>
    </row>
    <row r="705" spans="1:6" x14ac:dyDescent="0.2">
      <c r="A705" t="s">
        <v>356</v>
      </c>
      <c r="B705" t="s">
        <v>675</v>
      </c>
      <c r="C705" t="s">
        <v>126</v>
      </c>
      <c r="D705" t="s">
        <v>403</v>
      </c>
      <c r="E705">
        <v>4802</v>
      </c>
      <c r="F705">
        <v>3000</v>
      </c>
    </row>
    <row r="706" spans="1:6" x14ac:dyDescent="0.2">
      <c r="A706" t="s">
        <v>356</v>
      </c>
      <c r="B706" t="s">
        <v>675</v>
      </c>
      <c r="C706" t="s">
        <v>127</v>
      </c>
      <c r="D706" t="s">
        <v>403</v>
      </c>
      <c r="E706">
        <v>2452</v>
      </c>
      <c r="F706">
        <v>1759</v>
      </c>
    </row>
    <row r="707" spans="1:6" x14ac:dyDescent="0.2">
      <c r="A707" t="s">
        <v>356</v>
      </c>
      <c r="B707" t="s">
        <v>675</v>
      </c>
      <c r="C707" t="s">
        <v>85</v>
      </c>
      <c r="D707" t="s">
        <v>403</v>
      </c>
      <c r="E707">
        <v>3128</v>
      </c>
      <c r="F707">
        <v>1902</v>
      </c>
    </row>
    <row r="708" spans="1:6" x14ac:dyDescent="0.2">
      <c r="A708" t="s">
        <v>356</v>
      </c>
      <c r="B708" t="s">
        <v>675</v>
      </c>
      <c r="C708" t="s">
        <v>128</v>
      </c>
      <c r="D708" t="s">
        <v>403</v>
      </c>
      <c r="E708">
        <v>398</v>
      </c>
      <c r="F708">
        <v>317</v>
      </c>
    </row>
    <row r="709" spans="1:6" x14ac:dyDescent="0.2">
      <c r="A709" t="s">
        <v>356</v>
      </c>
      <c r="B709" t="s">
        <v>675</v>
      </c>
      <c r="C709" t="s">
        <v>129</v>
      </c>
      <c r="D709" t="s">
        <v>403</v>
      </c>
      <c r="E709">
        <v>2372</v>
      </c>
      <c r="F709">
        <v>1584</v>
      </c>
    </row>
    <row r="710" spans="1:6" x14ac:dyDescent="0.2">
      <c r="A710" t="s">
        <v>356</v>
      </c>
      <c r="B710" t="s">
        <v>675</v>
      </c>
      <c r="C710" t="s">
        <v>130</v>
      </c>
      <c r="D710" t="s">
        <v>403</v>
      </c>
      <c r="E710">
        <v>1271</v>
      </c>
      <c r="F710">
        <v>750</v>
      </c>
    </row>
    <row r="711" spans="1:6" x14ac:dyDescent="0.2">
      <c r="A711" t="s">
        <v>356</v>
      </c>
      <c r="B711" t="s">
        <v>675</v>
      </c>
      <c r="C711" t="s">
        <v>131</v>
      </c>
      <c r="D711" t="s">
        <v>403</v>
      </c>
      <c r="E711">
        <v>1302</v>
      </c>
      <c r="F711">
        <v>1184</v>
      </c>
    </row>
    <row r="712" spans="1:6" x14ac:dyDescent="0.2">
      <c r="A712" t="s">
        <v>356</v>
      </c>
      <c r="B712" t="s">
        <v>675</v>
      </c>
      <c r="C712" t="s">
        <v>132</v>
      </c>
      <c r="D712" t="s">
        <v>403</v>
      </c>
      <c r="E712">
        <v>1126</v>
      </c>
      <c r="F712">
        <v>878</v>
      </c>
    </row>
    <row r="713" spans="1:6" x14ac:dyDescent="0.2">
      <c r="A713" t="s">
        <v>356</v>
      </c>
      <c r="B713" t="s">
        <v>675</v>
      </c>
      <c r="C713" t="s">
        <v>133</v>
      </c>
      <c r="D713" t="s">
        <v>403</v>
      </c>
      <c r="E713">
        <v>2515</v>
      </c>
      <c r="F713">
        <v>2134</v>
      </c>
    </row>
    <row r="714" spans="1:6" x14ac:dyDescent="0.2">
      <c r="A714" t="s">
        <v>356</v>
      </c>
      <c r="B714" t="s">
        <v>675</v>
      </c>
      <c r="C714" t="s">
        <v>134</v>
      </c>
      <c r="D714" t="s">
        <v>403</v>
      </c>
      <c r="E714">
        <v>588</v>
      </c>
      <c r="F714">
        <v>448</v>
      </c>
    </row>
    <row r="715" spans="1:6" x14ac:dyDescent="0.2">
      <c r="A715" t="s">
        <v>356</v>
      </c>
      <c r="B715" t="s">
        <v>675</v>
      </c>
      <c r="C715" t="s">
        <v>135</v>
      </c>
      <c r="D715" t="s">
        <v>403</v>
      </c>
      <c r="E715">
        <v>1879</v>
      </c>
      <c r="F715">
        <v>1316</v>
      </c>
    </row>
    <row r="716" spans="1:6" x14ac:dyDescent="0.2">
      <c r="A716" t="s">
        <v>356</v>
      </c>
      <c r="B716" t="s">
        <v>675</v>
      </c>
      <c r="C716" t="s">
        <v>136</v>
      </c>
      <c r="D716" t="s">
        <v>403</v>
      </c>
      <c r="E716">
        <v>969</v>
      </c>
      <c r="F716">
        <v>703</v>
      </c>
    </row>
    <row r="717" spans="1:6" x14ac:dyDescent="0.2">
      <c r="A717" t="s">
        <v>356</v>
      </c>
      <c r="B717" t="s">
        <v>675</v>
      </c>
      <c r="C717" t="s">
        <v>137</v>
      </c>
      <c r="D717" t="s">
        <v>403</v>
      </c>
      <c r="E717">
        <v>1763</v>
      </c>
      <c r="F717">
        <v>1490</v>
      </c>
    </row>
    <row r="718" spans="1:6" x14ac:dyDescent="0.2">
      <c r="A718" t="s">
        <v>356</v>
      </c>
      <c r="B718" t="s">
        <v>675</v>
      </c>
      <c r="C718" t="s">
        <v>138</v>
      </c>
      <c r="D718" t="s">
        <v>403</v>
      </c>
      <c r="E718">
        <v>298</v>
      </c>
      <c r="F718">
        <v>196</v>
      </c>
    </row>
    <row r="719" spans="1:6" x14ac:dyDescent="0.2">
      <c r="A719" t="s">
        <v>356</v>
      </c>
      <c r="B719" t="s">
        <v>675</v>
      </c>
      <c r="C719" t="s">
        <v>139</v>
      </c>
      <c r="D719" t="s">
        <v>403</v>
      </c>
      <c r="E719">
        <v>2023</v>
      </c>
      <c r="F719">
        <v>1697</v>
      </c>
    </row>
    <row r="720" spans="1:6" x14ac:dyDescent="0.2">
      <c r="A720" t="s">
        <v>356</v>
      </c>
      <c r="B720" t="s">
        <v>675</v>
      </c>
      <c r="C720" t="s">
        <v>140</v>
      </c>
      <c r="D720" t="s">
        <v>403</v>
      </c>
      <c r="E720">
        <v>2472</v>
      </c>
      <c r="F720">
        <v>1726</v>
      </c>
    </row>
    <row r="721" spans="1:6" x14ac:dyDescent="0.2">
      <c r="A721" t="s">
        <v>356</v>
      </c>
      <c r="B721" t="s">
        <v>675</v>
      </c>
      <c r="C721" t="s">
        <v>141</v>
      </c>
      <c r="D721" t="s">
        <v>403</v>
      </c>
      <c r="E721">
        <v>1133</v>
      </c>
      <c r="F721">
        <v>840</v>
      </c>
    </row>
    <row r="722" spans="1:6" x14ac:dyDescent="0.2">
      <c r="A722" t="s">
        <v>356</v>
      </c>
      <c r="B722" t="s">
        <v>675</v>
      </c>
      <c r="C722" t="s">
        <v>142</v>
      </c>
      <c r="D722" t="s">
        <v>403</v>
      </c>
      <c r="E722">
        <v>440</v>
      </c>
      <c r="F722">
        <v>247</v>
      </c>
    </row>
    <row r="723" spans="1:6" x14ac:dyDescent="0.2">
      <c r="A723" t="s">
        <v>356</v>
      </c>
      <c r="B723" t="s">
        <v>675</v>
      </c>
      <c r="C723" t="s">
        <v>143</v>
      </c>
      <c r="D723" t="s">
        <v>403</v>
      </c>
      <c r="E723">
        <v>4418</v>
      </c>
      <c r="F723">
        <v>3349</v>
      </c>
    </row>
    <row r="724" spans="1:6" x14ac:dyDescent="0.2">
      <c r="A724" t="s">
        <v>356</v>
      </c>
      <c r="B724" t="s">
        <v>675</v>
      </c>
      <c r="C724" t="s">
        <v>144</v>
      </c>
      <c r="D724" t="s">
        <v>403</v>
      </c>
      <c r="E724">
        <v>1710</v>
      </c>
      <c r="F724">
        <v>1355</v>
      </c>
    </row>
    <row r="725" spans="1:6" x14ac:dyDescent="0.2">
      <c r="A725" t="s">
        <v>356</v>
      </c>
      <c r="B725" t="s">
        <v>675</v>
      </c>
      <c r="C725" t="s">
        <v>145</v>
      </c>
      <c r="D725" t="s">
        <v>403</v>
      </c>
      <c r="E725">
        <v>1378</v>
      </c>
      <c r="F725">
        <v>1199</v>
      </c>
    </row>
    <row r="726" spans="1:6" x14ac:dyDescent="0.2">
      <c r="A726" t="s">
        <v>356</v>
      </c>
      <c r="B726" t="s">
        <v>675</v>
      </c>
      <c r="C726" t="s">
        <v>146</v>
      </c>
      <c r="D726" t="s">
        <v>403</v>
      </c>
      <c r="E726">
        <v>1452</v>
      </c>
      <c r="F726">
        <v>986</v>
      </c>
    </row>
    <row r="727" spans="1:6" x14ac:dyDescent="0.2">
      <c r="A727" t="s">
        <v>356</v>
      </c>
      <c r="B727" t="s">
        <v>675</v>
      </c>
      <c r="C727" t="s">
        <v>147</v>
      </c>
      <c r="D727" t="s">
        <v>403</v>
      </c>
      <c r="E727">
        <v>3187</v>
      </c>
      <c r="F727">
        <v>2478</v>
      </c>
    </row>
    <row r="728" spans="1:6" x14ac:dyDescent="0.2">
      <c r="A728" t="s">
        <v>356</v>
      </c>
      <c r="B728" t="s">
        <v>675</v>
      </c>
      <c r="C728" t="s">
        <v>148</v>
      </c>
      <c r="D728" t="s">
        <v>403</v>
      </c>
      <c r="E728">
        <v>227</v>
      </c>
      <c r="F728">
        <v>153</v>
      </c>
    </row>
    <row r="729" spans="1:6" x14ac:dyDescent="0.2">
      <c r="A729" t="s">
        <v>356</v>
      </c>
      <c r="B729" t="s">
        <v>675</v>
      </c>
      <c r="C729" t="s">
        <v>149</v>
      </c>
      <c r="D729" t="s">
        <v>403</v>
      </c>
      <c r="E729">
        <v>917</v>
      </c>
      <c r="F729">
        <v>593</v>
      </c>
    </row>
    <row r="730" spans="1:6" x14ac:dyDescent="0.2">
      <c r="A730" t="s">
        <v>356</v>
      </c>
      <c r="B730" t="s">
        <v>675</v>
      </c>
      <c r="C730" t="s">
        <v>150</v>
      </c>
      <c r="D730" t="s">
        <v>403</v>
      </c>
      <c r="E730">
        <v>3542</v>
      </c>
      <c r="F730">
        <v>2053</v>
      </c>
    </row>
    <row r="731" spans="1:6" x14ac:dyDescent="0.2">
      <c r="A731" t="s">
        <v>356</v>
      </c>
      <c r="B731" t="s">
        <v>675</v>
      </c>
      <c r="C731" t="s">
        <v>151</v>
      </c>
      <c r="D731" t="s">
        <v>403</v>
      </c>
      <c r="E731">
        <v>1317</v>
      </c>
      <c r="F731">
        <v>754</v>
      </c>
    </row>
    <row r="732" spans="1:6" x14ac:dyDescent="0.2">
      <c r="A732" t="s">
        <v>356</v>
      </c>
      <c r="B732" t="s">
        <v>675</v>
      </c>
      <c r="C732" t="s">
        <v>152</v>
      </c>
      <c r="D732" t="s">
        <v>403</v>
      </c>
      <c r="E732">
        <v>2832</v>
      </c>
      <c r="F732">
        <v>1314</v>
      </c>
    </row>
    <row r="733" spans="1:6" x14ac:dyDescent="0.2">
      <c r="A733" t="s">
        <v>356</v>
      </c>
      <c r="B733" t="s">
        <v>675</v>
      </c>
      <c r="C733" t="s">
        <v>153</v>
      </c>
      <c r="D733" t="s">
        <v>403</v>
      </c>
      <c r="E733">
        <v>604</v>
      </c>
      <c r="F733">
        <v>524</v>
      </c>
    </row>
    <row r="734" spans="1:6" x14ac:dyDescent="0.2">
      <c r="A734" t="s">
        <v>356</v>
      </c>
      <c r="B734" t="s">
        <v>675</v>
      </c>
      <c r="C734" t="s">
        <v>154</v>
      </c>
      <c r="D734" t="s">
        <v>403</v>
      </c>
      <c r="E734">
        <v>433</v>
      </c>
      <c r="F734">
        <v>383</v>
      </c>
    </row>
    <row r="735" spans="1:6" x14ac:dyDescent="0.2">
      <c r="A735" t="s">
        <v>356</v>
      </c>
      <c r="B735" t="s">
        <v>675</v>
      </c>
      <c r="C735" t="s">
        <v>155</v>
      </c>
      <c r="D735" t="s">
        <v>403</v>
      </c>
      <c r="E735">
        <v>269</v>
      </c>
      <c r="F735">
        <v>229</v>
      </c>
    </row>
    <row r="736" spans="1:6" x14ac:dyDescent="0.2">
      <c r="A736" t="s">
        <v>356</v>
      </c>
      <c r="B736" t="s">
        <v>675</v>
      </c>
      <c r="C736" t="s">
        <v>156</v>
      </c>
      <c r="D736" t="s">
        <v>403</v>
      </c>
      <c r="E736">
        <v>3451</v>
      </c>
      <c r="F736">
        <v>2674</v>
      </c>
    </row>
    <row r="737" spans="1:6" x14ac:dyDescent="0.2">
      <c r="A737" t="s">
        <v>356</v>
      </c>
      <c r="B737" t="s">
        <v>675</v>
      </c>
      <c r="C737" t="s">
        <v>377</v>
      </c>
      <c r="D737" t="s">
        <v>403</v>
      </c>
      <c r="E737">
        <v>72</v>
      </c>
      <c r="F737">
        <v>60</v>
      </c>
    </row>
    <row r="738" spans="1:6" x14ac:dyDescent="0.2">
      <c r="A738" t="s">
        <v>356</v>
      </c>
      <c r="B738" t="s">
        <v>675</v>
      </c>
      <c r="C738" t="s">
        <v>157</v>
      </c>
      <c r="D738" t="s">
        <v>403</v>
      </c>
      <c r="E738">
        <v>73</v>
      </c>
      <c r="F738">
        <v>52</v>
      </c>
    </row>
    <row r="739" spans="1:6" x14ac:dyDescent="0.2">
      <c r="A739" t="s">
        <v>356</v>
      </c>
      <c r="B739" t="s">
        <v>675</v>
      </c>
      <c r="C739" t="s">
        <v>158</v>
      </c>
      <c r="D739" t="s">
        <v>403</v>
      </c>
      <c r="E739">
        <v>2815</v>
      </c>
      <c r="F739">
        <v>2167</v>
      </c>
    </row>
    <row r="740" spans="1:6" x14ac:dyDescent="0.2">
      <c r="A740" t="s">
        <v>356</v>
      </c>
      <c r="B740" t="s">
        <v>675</v>
      </c>
      <c r="C740" t="s">
        <v>159</v>
      </c>
      <c r="D740" t="s">
        <v>403</v>
      </c>
      <c r="E740">
        <v>470</v>
      </c>
      <c r="F740">
        <v>266</v>
      </c>
    </row>
    <row r="741" spans="1:6" x14ac:dyDescent="0.2">
      <c r="A741" t="s">
        <v>356</v>
      </c>
      <c r="B741" t="s">
        <v>675</v>
      </c>
      <c r="C741" t="s">
        <v>83</v>
      </c>
      <c r="D741" t="s">
        <v>403</v>
      </c>
      <c r="E741">
        <v>92</v>
      </c>
      <c r="F741">
        <v>53</v>
      </c>
    </row>
    <row r="742" spans="1:6" x14ac:dyDescent="0.2">
      <c r="A742" t="s">
        <v>356</v>
      </c>
      <c r="B742" t="s">
        <v>675</v>
      </c>
      <c r="C742" t="s">
        <v>161</v>
      </c>
      <c r="D742" t="s">
        <v>403</v>
      </c>
      <c r="E742">
        <v>691</v>
      </c>
      <c r="F742">
        <v>449</v>
      </c>
    </row>
    <row r="743" spans="1:6" x14ac:dyDescent="0.2">
      <c r="A743" t="s">
        <v>356</v>
      </c>
      <c r="B743" t="s">
        <v>675</v>
      </c>
      <c r="C743" t="s">
        <v>162</v>
      </c>
      <c r="D743" t="s">
        <v>403</v>
      </c>
      <c r="E743">
        <v>151</v>
      </c>
      <c r="F743">
        <v>94</v>
      </c>
    </row>
    <row r="744" spans="1:6" x14ac:dyDescent="0.2">
      <c r="A744" t="s">
        <v>356</v>
      </c>
      <c r="B744" t="s">
        <v>675</v>
      </c>
      <c r="C744" t="s">
        <v>163</v>
      </c>
      <c r="D744" t="s">
        <v>403</v>
      </c>
      <c r="E744">
        <v>192</v>
      </c>
      <c r="F744">
        <v>98</v>
      </c>
    </row>
    <row r="745" spans="1:6" x14ac:dyDescent="0.2">
      <c r="A745" t="s">
        <v>356</v>
      </c>
      <c r="B745" t="s">
        <v>675</v>
      </c>
      <c r="C745" t="s">
        <v>378</v>
      </c>
      <c r="D745" t="s">
        <v>403</v>
      </c>
      <c r="E745">
        <v>169</v>
      </c>
      <c r="F745">
        <v>83</v>
      </c>
    </row>
    <row r="746" spans="1:6" x14ac:dyDescent="0.2">
      <c r="A746" t="s">
        <v>356</v>
      </c>
      <c r="B746" t="s">
        <v>675</v>
      </c>
      <c r="C746" t="s">
        <v>164</v>
      </c>
      <c r="D746" t="s">
        <v>403</v>
      </c>
      <c r="E746">
        <v>585</v>
      </c>
      <c r="F746">
        <v>312</v>
      </c>
    </row>
    <row r="747" spans="1:6" x14ac:dyDescent="0.2">
      <c r="A747" t="s">
        <v>356</v>
      </c>
      <c r="B747" t="s">
        <v>675</v>
      </c>
      <c r="C747" t="s">
        <v>165</v>
      </c>
      <c r="D747" t="s">
        <v>403</v>
      </c>
      <c r="E747">
        <v>359</v>
      </c>
      <c r="F747">
        <v>303</v>
      </c>
    </row>
    <row r="748" spans="1:6" x14ac:dyDescent="0.2">
      <c r="A748" t="s">
        <v>356</v>
      </c>
      <c r="B748" t="s">
        <v>675</v>
      </c>
      <c r="C748" t="s">
        <v>166</v>
      </c>
      <c r="D748" t="s">
        <v>403</v>
      </c>
      <c r="E748">
        <v>208</v>
      </c>
      <c r="F748">
        <v>124</v>
      </c>
    </row>
    <row r="749" spans="1:6" x14ac:dyDescent="0.2">
      <c r="A749" t="s">
        <v>356</v>
      </c>
      <c r="B749" t="s">
        <v>675</v>
      </c>
      <c r="C749" t="s">
        <v>167</v>
      </c>
      <c r="D749" t="s">
        <v>403</v>
      </c>
      <c r="E749">
        <v>379</v>
      </c>
      <c r="F749">
        <v>216</v>
      </c>
    </row>
    <row r="750" spans="1:6" x14ac:dyDescent="0.2">
      <c r="A750" t="s">
        <v>356</v>
      </c>
      <c r="B750" t="s">
        <v>676</v>
      </c>
      <c r="C750" t="s">
        <v>403</v>
      </c>
      <c r="D750" t="s">
        <v>403</v>
      </c>
      <c r="E750">
        <v>26228</v>
      </c>
      <c r="F750">
        <v>4107</v>
      </c>
    </row>
    <row r="751" spans="1:6" x14ac:dyDescent="0.2">
      <c r="A751" t="s">
        <v>356</v>
      </c>
      <c r="B751" t="s">
        <v>676</v>
      </c>
      <c r="C751" t="s">
        <v>671</v>
      </c>
      <c r="D751" t="s">
        <v>403</v>
      </c>
      <c r="E751">
        <v>75412</v>
      </c>
      <c r="F751">
        <v>33423</v>
      </c>
    </row>
    <row r="752" spans="1:6" x14ac:dyDescent="0.2">
      <c r="A752" t="s">
        <v>356</v>
      </c>
      <c r="B752" t="s">
        <v>676</v>
      </c>
      <c r="C752" t="s">
        <v>115</v>
      </c>
      <c r="D752" t="s">
        <v>403</v>
      </c>
      <c r="E752">
        <v>221</v>
      </c>
      <c r="F752">
        <v>150</v>
      </c>
    </row>
    <row r="753" spans="1:6" x14ac:dyDescent="0.2">
      <c r="A753" t="s">
        <v>356</v>
      </c>
      <c r="B753" t="s">
        <v>676</v>
      </c>
      <c r="C753" t="s">
        <v>116</v>
      </c>
      <c r="D753" t="s">
        <v>403</v>
      </c>
      <c r="E753">
        <v>490</v>
      </c>
      <c r="F753">
        <v>310</v>
      </c>
    </row>
    <row r="754" spans="1:6" x14ac:dyDescent="0.2">
      <c r="A754" t="s">
        <v>356</v>
      </c>
      <c r="B754" t="s">
        <v>676</v>
      </c>
      <c r="C754" t="s">
        <v>117</v>
      </c>
      <c r="D754" t="s">
        <v>403</v>
      </c>
      <c r="E754">
        <v>575</v>
      </c>
      <c r="F754">
        <v>271</v>
      </c>
    </row>
    <row r="755" spans="1:6" x14ac:dyDescent="0.2">
      <c r="A755" t="s">
        <v>356</v>
      </c>
      <c r="B755" t="s">
        <v>676</v>
      </c>
      <c r="C755" t="s">
        <v>118</v>
      </c>
      <c r="D755" t="s">
        <v>403</v>
      </c>
      <c r="E755">
        <v>454</v>
      </c>
      <c r="F755">
        <v>238</v>
      </c>
    </row>
    <row r="756" spans="1:6" x14ac:dyDescent="0.2">
      <c r="A756" t="s">
        <v>356</v>
      </c>
      <c r="B756" t="s">
        <v>676</v>
      </c>
      <c r="C756" t="s">
        <v>119</v>
      </c>
      <c r="D756" t="s">
        <v>403</v>
      </c>
      <c r="E756">
        <v>331</v>
      </c>
      <c r="F756">
        <v>262</v>
      </c>
    </row>
    <row r="757" spans="1:6" x14ac:dyDescent="0.2">
      <c r="A757" t="s">
        <v>356</v>
      </c>
      <c r="B757" t="s">
        <v>676</v>
      </c>
      <c r="C757" t="s">
        <v>120</v>
      </c>
      <c r="D757" t="s">
        <v>403</v>
      </c>
      <c r="E757">
        <v>215</v>
      </c>
      <c r="F757">
        <v>140</v>
      </c>
    </row>
    <row r="758" spans="1:6" x14ac:dyDescent="0.2">
      <c r="A758" t="s">
        <v>356</v>
      </c>
      <c r="B758" t="s">
        <v>676</v>
      </c>
      <c r="C758" t="s">
        <v>91</v>
      </c>
      <c r="D758" t="s">
        <v>403</v>
      </c>
      <c r="E758">
        <v>1482</v>
      </c>
      <c r="F758">
        <v>873</v>
      </c>
    </row>
    <row r="759" spans="1:6" x14ac:dyDescent="0.2">
      <c r="A759" t="s">
        <v>356</v>
      </c>
      <c r="B759" t="s">
        <v>676</v>
      </c>
      <c r="C759" t="s">
        <v>121</v>
      </c>
      <c r="D759" t="s">
        <v>403</v>
      </c>
      <c r="E759">
        <v>531</v>
      </c>
      <c r="F759">
        <v>354</v>
      </c>
    </row>
    <row r="760" spans="1:6" x14ac:dyDescent="0.2">
      <c r="A760" t="s">
        <v>356</v>
      </c>
      <c r="B760" t="s">
        <v>676</v>
      </c>
      <c r="C760" t="s">
        <v>122</v>
      </c>
      <c r="D760" t="s">
        <v>403</v>
      </c>
      <c r="E760">
        <v>895</v>
      </c>
      <c r="F760">
        <v>563</v>
      </c>
    </row>
    <row r="761" spans="1:6" x14ac:dyDescent="0.2">
      <c r="A761" t="s">
        <v>356</v>
      </c>
      <c r="B761" t="s">
        <v>676</v>
      </c>
      <c r="C761" t="s">
        <v>94</v>
      </c>
      <c r="D761" t="s">
        <v>403</v>
      </c>
      <c r="E761">
        <v>2414</v>
      </c>
      <c r="F761">
        <v>1391</v>
      </c>
    </row>
    <row r="762" spans="1:6" x14ac:dyDescent="0.2">
      <c r="A762" t="s">
        <v>356</v>
      </c>
      <c r="B762" t="s">
        <v>676</v>
      </c>
      <c r="C762" t="s">
        <v>123</v>
      </c>
      <c r="D762" t="s">
        <v>403</v>
      </c>
      <c r="E762">
        <v>894</v>
      </c>
      <c r="F762">
        <v>531</v>
      </c>
    </row>
    <row r="763" spans="1:6" x14ac:dyDescent="0.2">
      <c r="A763" t="s">
        <v>356</v>
      </c>
      <c r="B763" t="s">
        <v>676</v>
      </c>
      <c r="C763" t="s">
        <v>124</v>
      </c>
      <c r="D763" t="s">
        <v>403</v>
      </c>
      <c r="E763">
        <v>1962</v>
      </c>
      <c r="F763">
        <v>1123</v>
      </c>
    </row>
    <row r="764" spans="1:6" x14ac:dyDescent="0.2">
      <c r="A764" t="s">
        <v>356</v>
      </c>
      <c r="B764" t="s">
        <v>676</v>
      </c>
      <c r="C764" t="s">
        <v>125</v>
      </c>
      <c r="D764" t="s">
        <v>403</v>
      </c>
      <c r="E764">
        <v>3041</v>
      </c>
      <c r="F764">
        <v>1188</v>
      </c>
    </row>
    <row r="765" spans="1:6" x14ac:dyDescent="0.2">
      <c r="A765" t="s">
        <v>356</v>
      </c>
      <c r="B765" t="s">
        <v>676</v>
      </c>
      <c r="C765" t="s">
        <v>126</v>
      </c>
      <c r="D765" t="s">
        <v>403</v>
      </c>
      <c r="E765">
        <v>2025</v>
      </c>
      <c r="F765">
        <v>1047</v>
      </c>
    </row>
    <row r="766" spans="1:6" x14ac:dyDescent="0.2">
      <c r="A766" t="s">
        <v>356</v>
      </c>
      <c r="B766" t="s">
        <v>676</v>
      </c>
      <c r="C766" t="s">
        <v>127</v>
      </c>
      <c r="D766" t="s">
        <v>403</v>
      </c>
      <c r="E766">
        <v>1229</v>
      </c>
      <c r="F766">
        <v>648</v>
      </c>
    </row>
    <row r="767" spans="1:6" x14ac:dyDescent="0.2">
      <c r="A767" t="s">
        <v>356</v>
      </c>
      <c r="B767" t="s">
        <v>676</v>
      </c>
      <c r="C767" t="s">
        <v>85</v>
      </c>
      <c r="D767" t="s">
        <v>403</v>
      </c>
      <c r="E767">
        <v>1221</v>
      </c>
      <c r="F767">
        <v>758</v>
      </c>
    </row>
    <row r="768" spans="1:6" x14ac:dyDescent="0.2">
      <c r="A768" t="s">
        <v>356</v>
      </c>
      <c r="B768" t="s">
        <v>676</v>
      </c>
      <c r="C768" t="s">
        <v>128</v>
      </c>
      <c r="D768" t="s">
        <v>403</v>
      </c>
      <c r="E768">
        <v>1335</v>
      </c>
      <c r="F768">
        <v>875</v>
      </c>
    </row>
    <row r="769" spans="1:6" x14ac:dyDescent="0.2">
      <c r="A769" t="s">
        <v>356</v>
      </c>
      <c r="B769" t="s">
        <v>676</v>
      </c>
      <c r="C769" t="s">
        <v>129</v>
      </c>
      <c r="D769" t="s">
        <v>403</v>
      </c>
      <c r="E769">
        <v>1368</v>
      </c>
      <c r="F769">
        <v>548</v>
      </c>
    </row>
    <row r="770" spans="1:6" x14ac:dyDescent="0.2">
      <c r="A770" t="s">
        <v>356</v>
      </c>
      <c r="B770" t="s">
        <v>676</v>
      </c>
      <c r="C770" t="s">
        <v>130</v>
      </c>
      <c r="D770" t="s">
        <v>403</v>
      </c>
      <c r="E770">
        <v>583</v>
      </c>
      <c r="F770">
        <v>294</v>
      </c>
    </row>
    <row r="771" spans="1:6" x14ac:dyDescent="0.2">
      <c r="A771" t="s">
        <v>356</v>
      </c>
      <c r="B771" t="s">
        <v>676</v>
      </c>
      <c r="C771" t="s">
        <v>131</v>
      </c>
      <c r="D771" t="s">
        <v>403</v>
      </c>
      <c r="E771">
        <v>729</v>
      </c>
      <c r="F771">
        <v>534</v>
      </c>
    </row>
    <row r="772" spans="1:6" x14ac:dyDescent="0.2">
      <c r="A772" t="s">
        <v>356</v>
      </c>
      <c r="B772" t="s">
        <v>676</v>
      </c>
      <c r="C772" t="s">
        <v>132</v>
      </c>
      <c r="D772" t="s">
        <v>403</v>
      </c>
      <c r="E772">
        <v>1453</v>
      </c>
      <c r="F772">
        <v>694</v>
      </c>
    </row>
    <row r="773" spans="1:6" x14ac:dyDescent="0.2">
      <c r="A773" t="s">
        <v>356</v>
      </c>
      <c r="B773" t="s">
        <v>676</v>
      </c>
      <c r="C773" t="s">
        <v>133</v>
      </c>
      <c r="D773" t="s">
        <v>403</v>
      </c>
      <c r="E773">
        <v>644</v>
      </c>
      <c r="F773">
        <v>517</v>
      </c>
    </row>
    <row r="774" spans="1:6" x14ac:dyDescent="0.2">
      <c r="A774" t="s">
        <v>356</v>
      </c>
      <c r="B774" t="s">
        <v>676</v>
      </c>
      <c r="C774" t="s">
        <v>134</v>
      </c>
      <c r="D774" t="s">
        <v>403</v>
      </c>
      <c r="E774">
        <v>538</v>
      </c>
      <c r="F774">
        <v>395</v>
      </c>
    </row>
    <row r="775" spans="1:6" x14ac:dyDescent="0.2">
      <c r="A775" t="s">
        <v>356</v>
      </c>
      <c r="B775" t="s">
        <v>676</v>
      </c>
      <c r="C775" t="s">
        <v>135</v>
      </c>
      <c r="D775" t="s">
        <v>403</v>
      </c>
      <c r="E775">
        <v>648</v>
      </c>
      <c r="F775">
        <v>318</v>
      </c>
    </row>
    <row r="776" spans="1:6" x14ac:dyDescent="0.2">
      <c r="A776" t="s">
        <v>356</v>
      </c>
      <c r="B776" t="s">
        <v>676</v>
      </c>
      <c r="C776" t="s">
        <v>136</v>
      </c>
      <c r="D776" t="s">
        <v>403</v>
      </c>
      <c r="E776">
        <v>1330</v>
      </c>
      <c r="F776">
        <v>505</v>
      </c>
    </row>
    <row r="777" spans="1:6" x14ac:dyDescent="0.2">
      <c r="A777" t="s">
        <v>356</v>
      </c>
      <c r="B777" t="s">
        <v>676</v>
      </c>
      <c r="C777" t="s">
        <v>137</v>
      </c>
      <c r="D777" t="s">
        <v>403</v>
      </c>
      <c r="E777">
        <v>656</v>
      </c>
      <c r="F777">
        <v>468</v>
      </c>
    </row>
    <row r="778" spans="1:6" x14ac:dyDescent="0.2">
      <c r="A778" t="s">
        <v>356</v>
      </c>
      <c r="B778" t="s">
        <v>676</v>
      </c>
      <c r="C778" t="s">
        <v>138</v>
      </c>
      <c r="D778" t="s">
        <v>403</v>
      </c>
      <c r="E778">
        <v>268</v>
      </c>
      <c r="F778">
        <v>124</v>
      </c>
    </row>
    <row r="779" spans="1:6" x14ac:dyDescent="0.2">
      <c r="A779" t="s">
        <v>356</v>
      </c>
      <c r="B779" t="s">
        <v>676</v>
      </c>
      <c r="C779" t="s">
        <v>139</v>
      </c>
      <c r="D779" t="s">
        <v>403</v>
      </c>
      <c r="E779">
        <v>407</v>
      </c>
      <c r="F779">
        <v>275</v>
      </c>
    </row>
    <row r="780" spans="1:6" x14ac:dyDescent="0.2">
      <c r="A780" t="s">
        <v>356</v>
      </c>
      <c r="B780" t="s">
        <v>676</v>
      </c>
      <c r="C780" t="s">
        <v>140</v>
      </c>
      <c r="D780" t="s">
        <v>403</v>
      </c>
      <c r="E780">
        <v>4417</v>
      </c>
      <c r="F780">
        <v>3071</v>
      </c>
    </row>
    <row r="781" spans="1:6" x14ac:dyDescent="0.2">
      <c r="A781" t="s">
        <v>356</v>
      </c>
      <c r="B781" t="s">
        <v>676</v>
      </c>
      <c r="C781" t="s">
        <v>141</v>
      </c>
      <c r="D781" t="s">
        <v>403</v>
      </c>
      <c r="E781">
        <v>378</v>
      </c>
      <c r="F781">
        <v>240</v>
      </c>
    </row>
    <row r="782" spans="1:6" x14ac:dyDescent="0.2">
      <c r="A782" t="s">
        <v>356</v>
      </c>
      <c r="B782" t="s">
        <v>676</v>
      </c>
      <c r="C782" t="s">
        <v>142</v>
      </c>
      <c r="D782" t="s">
        <v>403</v>
      </c>
      <c r="E782">
        <v>246</v>
      </c>
      <c r="F782">
        <v>140</v>
      </c>
    </row>
    <row r="783" spans="1:6" x14ac:dyDescent="0.2">
      <c r="A783" t="s">
        <v>356</v>
      </c>
      <c r="B783" t="s">
        <v>676</v>
      </c>
      <c r="C783" t="s">
        <v>143</v>
      </c>
      <c r="D783" t="s">
        <v>403</v>
      </c>
      <c r="E783">
        <v>471</v>
      </c>
      <c r="F783">
        <v>387</v>
      </c>
    </row>
    <row r="784" spans="1:6" x14ac:dyDescent="0.2">
      <c r="A784" t="s">
        <v>356</v>
      </c>
      <c r="B784" t="s">
        <v>676</v>
      </c>
      <c r="C784" t="s">
        <v>144</v>
      </c>
      <c r="D784" t="s">
        <v>403</v>
      </c>
      <c r="E784">
        <v>1145</v>
      </c>
      <c r="F784">
        <v>793</v>
      </c>
    </row>
    <row r="785" spans="1:6" x14ac:dyDescent="0.2">
      <c r="A785" t="s">
        <v>356</v>
      </c>
      <c r="B785" t="s">
        <v>676</v>
      </c>
      <c r="C785" t="s">
        <v>145</v>
      </c>
      <c r="D785" t="s">
        <v>403</v>
      </c>
      <c r="E785">
        <v>1461</v>
      </c>
      <c r="F785">
        <v>954</v>
      </c>
    </row>
    <row r="786" spans="1:6" x14ac:dyDescent="0.2">
      <c r="A786" t="s">
        <v>356</v>
      </c>
      <c r="B786" t="s">
        <v>676</v>
      </c>
      <c r="C786" t="s">
        <v>146</v>
      </c>
      <c r="D786" t="s">
        <v>403</v>
      </c>
      <c r="E786">
        <v>766</v>
      </c>
      <c r="F786">
        <v>458</v>
      </c>
    </row>
    <row r="787" spans="1:6" x14ac:dyDescent="0.2">
      <c r="A787" t="s">
        <v>356</v>
      </c>
      <c r="B787" t="s">
        <v>676</v>
      </c>
      <c r="C787" t="s">
        <v>147</v>
      </c>
      <c r="D787" t="s">
        <v>403</v>
      </c>
      <c r="E787">
        <v>1138</v>
      </c>
      <c r="F787">
        <v>576</v>
      </c>
    </row>
    <row r="788" spans="1:6" x14ac:dyDescent="0.2">
      <c r="A788" t="s">
        <v>356</v>
      </c>
      <c r="B788" t="s">
        <v>676</v>
      </c>
      <c r="C788" t="s">
        <v>148</v>
      </c>
      <c r="D788" t="s">
        <v>403</v>
      </c>
      <c r="E788">
        <v>143</v>
      </c>
      <c r="F788">
        <v>98</v>
      </c>
    </row>
    <row r="789" spans="1:6" x14ac:dyDescent="0.2">
      <c r="A789" t="s">
        <v>356</v>
      </c>
      <c r="B789" t="s">
        <v>676</v>
      </c>
      <c r="C789" t="s">
        <v>149</v>
      </c>
      <c r="D789" t="s">
        <v>403</v>
      </c>
      <c r="E789">
        <v>489</v>
      </c>
      <c r="F789">
        <v>269</v>
      </c>
    </row>
    <row r="790" spans="1:6" x14ac:dyDescent="0.2">
      <c r="A790" t="s">
        <v>356</v>
      </c>
      <c r="B790" t="s">
        <v>676</v>
      </c>
      <c r="C790" t="s">
        <v>150</v>
      </c>
      <c r="D790" t="s">
        <v>403</v>
      </c>
      <c r="E790">
        <v>2247</v>
      </c>
      <c r="F790">
        <v>1252</v>
      </c>
    </row>
    <row r="791" spans="1:6" x14ac:dyDescent="0.2">
      <c r="A791" t="s">
        <v>356</v>
      </c>
      <c r="B791" t="s">
        <v>676</v>
      </c>
      <c r="C791" t="s">
        <v>151</v>
      </c>
      <c r="D791" t="s">
        <v>403</v>
      </c>
      <c r="E791">
        <v>414</v>
      </c>
      <c r="F791">
        <v>275</v>
      </c>
    </row>
    <row r="792" spans="1:6" x14ac:dyDescent="0.2">
      <c r="A792" t="s">
        <v>356</v>
      </c>
      <c r="B792" t="s">
        <v>676</v>
      </c>
      <c r="C792" t="s">
        <v>152</v>
      </c>
      <c r="D792" t="s">
        <v>403</v>
      </c>
      <c r="E792">
        <v>1224</v>
      </c>
      <c r="F792">
        <v>577</v>
      </c>
    </row>
    <row r="793" spans="1:6" x14ac:dyDescent="0.2">
      <c r="A793" t="s">
        <v>356</v>
      </c>
      <c r="B793" t="s">
        <v>676</v>
      </c>
      <c r="C793" t="s">
        <v>153</v>
      </c>
      <c r="D793" t="s">
        <v>403</v>
      </c>
      <c r="E793">
        <v>390</v>
      </c>
      <c r="F793">
        <v>253</v>
      </c>
    </row>
    <row r="794" spans="1:6" x14ac:dyDescent="0.2">
      <c r="A794" t="s">
        <v>356</v>
      </c>
      <c r="B794" t="s">
        <v>676</v>
      </c>
      <c r="C794" t="s">
        <v>154</v>
      </c>
      <c r="D794" t="s">
        <v>403</v>
      </c>
      <c r="E794">
        <v>671</v>
      </c>
      <c r="F794">
        <v>497</v>
      </c>
    </row>
    <row r="795" spans="1:6" x14ac:dyDescent="0.2">
      <c r="A795" t="s">
        <v>356</v>
      </c>
      <c r="B795" t="s">
        <v>676</v>
      </c>
      <c r="C795" t="s">
        <v>155</v>
      </c>
      <c r="D795" t="s">
        <v>403</v>
      </c>
      <c r="E795">
        <v>822</v>
      </c>
      <c r="F795">
        <v>517</v>
      </c>
    </row>
    <row r="796" spans="1:6" x14ac:dyDescent="0.2">
      <c r="A796" t="s">
        <v>356</v>
      </c>
      <c r="B796" t="s">
        <v>676</v>
      </c>
      <c r="C796" t="s">
        <v>156</v>
      </c>
      <c r="D796" t="s">
        <v>403</v>
      </c>
      <c r="E796">
        <v>1265</v>
      </c>
      <c r="F796">
        <v>785</v>
      </c>
    </row>
    <row r="797" spans="1:6" x14ac:dyDescent="0.2">
      <c r="A797" t="s">
        <v>356</v>
      </c>
      <c r="B797" t="s">
        <v>676</v>
      </c>
      <c r="C797" t="s">
        <v>377</v>
      </c>
      <c r="D797" t="s">
        <v>403</v>
      </c>
      <c r="E797">
        <v>74</v>
      </c>
      <c r="F797">
        <v>72</v>
      </c>
    </row>
    <row r="798" spans="1:6" x14ac:dyDescent="0.2">
      <c r="A798" t="s">
        <v>356</v>
      </c>
      <c r="B798" t="s">
        <v>676</v>
      </c>
      <c r="C798" t="s">
        <v>157</v>
      </c>
      <c r="D798" t="s">
        <v>403</v>
      </c>
      <c r="E798">
        <v>44</v>
      </c>
      <c r="F798">
        <v>25</v>
      </c>
    </row>
    <row r="799" spans="1:6" x14ac:dyDescent="0.2">
      <c r="A799" t="s">
        <v>356</v>
      </c>
      <c r="B799" t="s">
        <v>676</v>
      </c>
      <c r="C799" t="s">
        <v>158</v>
      </c>
      <c r="D799" t="s">
        <v>403</v>
      </c>
      <c r="E799">
        <v>2065</v>
      </c>
      <c r="F799">
        <v>1734</v>
      </c>
    </row>
    <row r="800" spans="1:6" x14ac:dyDescent="0.2">
      <c r="A800" t="s">
        <v>356</v>
      </c>
      <c r="B800" t="s">
        <v>676</v>
      </c>
      <c r="C800" t="s">
        <v>159</v>
      </c>
      <c r="D800" t="s">
        <v>403</v>
      </c>
      <c r="E800">
        <v>242</v>
      </c>
      <c r="F800">
        <v>207</v>
      </c>
    </row>
    <row r="801" spans="1:6" x14ac:dyDescent="0.2">
      <c r="A801" t="s">
        <v>356</v>
      </c>
      <c r="B801" t="s">
        <v>676</v>
      </c>
      <c r="C801" t="s">
        <v>83</v>
      </c>
      <c r="D801" t="s">
        <v>403</v>
      </c>
      <c r="E801">
        <v>58</v>
      </c>
      <c r="F801">
        <v>46</v>
      </c>
    </row>
    <row r="802" spans="1:6" x14ac:dyDescent="0.2">
      <c r="A802" t="s">
        <v>356</v>
      </c>
      <c r="B802" t="s">
        <v>676</v>
      </c>
      <c r="C802" t="s">
        <v>161</v>
      </c>
      <c r="D802" t="s">
        <v>403</v>
      </c>
      <c r="E802">
        <v>181</v>
      </c>
      <c r="F802">
        <v>129</v>
      </c>
    </row>
    <row r="803" spans="1:6" x14ac:dyDescent="0.2">
      <c r="A803" t="s">
        <v>356</v>
      </c>
      <c r="B803" t="s">
        <v>676</v>
      </c>
      <c r="C803" t="s">
        <v>162</v>
      </c>
      <c r="D803" t="s">
        <v>403</v>
      </c>
      <c r="E803">
        <v>166</v>
      </c>
      <c r="F803">
        <v>109</v>
      </c>
    </row>
    <row r="804" spans="1:6" x14ac:dyDescent="0.2">
      <c r="A804" t="s">
        <v>356</v>
      </c>
      <c r="B804" t="s">
        <v>676</v>
      </c>
      <c r="C804" t="s">
        <v>163</v>
      </c>
      <c r="D804" t="s">
        <v>403</v>
      </c>
      <c r="E804">
        <v>111</v>
      </c>
      <c r="F804">
        <v>77</v>
      </c>
    </row>
    <row r="805" spans="1:6" x14ac:dyDescent="0.2">
      <c r="A805" t="s">
        <v>356</v>
      </c>
      <c r="B805" t="s">
        <v>676</v>
      </c>
      <c r="C805" t="s">
        <v>378</v>
      </c>
      <c r="D805" t="s">
        <v>403</v>
      </c>
      <c r="E805">
        <v>95</v>
      </c>
      <c r="F805">
        <v>62</v>
      </c>
    </row>
    <row r="806" spans="1:6" x14ac:dyDescent="0.2">
      <c r="A806" t="s">
        <v>356</v>
      </c>
      <c r="B806" t="s">
        <v>676</v>
      </c>
      <c r="C806" t="s">
        <v>164</v>
      </c>
      <c r="D806" t="s">
        <v>403</v>
      </c>
      <c r="E806">
        <v>265</v>
      </c>
      <c r="F806">
        <v>117</v>
      </c>
    </row>
    <row r="807" spans="1:6" x14ac:dyDescent="0.2">
      <c r="A807" t="s">
        <v>356</v>
      </c>
      <c r="B807" t="s">
        <v>676</v>
      </c>
      <c r="C807" t="s">
        <v>165</v>
      </c>
      <c r="D807" t="s">
        <v>403</v>
      </c>
      <c r="E807">
        <v>122</v>
      </c>
      <c r="F807">
        <v>99</v>
      </c>
    </row>
    <row r="808" spans="1:6" x14ac:dyDescent="0.2">
      <c r="A808" t="s">
        <v>356</v>
      </c>
      <c r="B808" t="s">
        <v>676</v>
      </c>
      <c r="C808" t="s">
        <v>166</v>
      </c>
      <c r="D808" t="s">
        <v>403</v>
      </c>
      <c r="E808">
        <v>46</v>
      </c>
      <c r="F808">
        <v>39</v>
      </c>
    </row>
    <row r="809" spans="1:6" x14ac:dyDescent="0.2">
      <c r="A809" t="s">
        <v>356</v>
      </c>
      <c r="B809" t="s">
        <v>676</v>
      </c>
      <c r="C809" t="s">
        <v>167</v>
      </c>
      <c r="D809" t="s">
        <v>403</v>
      </c>
      <c r="E809">
        <v>89</v>
      </c>
      <c r="F809">
        <v>64</v>
      </c>
    </row>
    <row r="810" spans="1:6" x14ac:dyDescent="0.2">
      <c r="A810" t="s">
        <v>356</v>
      </c>
      <c r="B810" t="s">
        <v>677</v>
      </c>
      <c r="C810" t="s">
        <v>403</v>
      </c>
      <c r="D810" t="s">
        <v>403</v>
      </c>
      <c r="E810">
        <v>5</v>
      </c>
    </row>
    <row r="811" spans="1:6" x14ac:dyDescent="0.2">
      <c r="A811" t="s">
        <v>356</v>
      </c>
      <c r="B811" t="s">
        <v>677</v>
      </c>
      <c r="C811" t="s">
        <v>671</v>
      </c>
      <c r="D811" t="s">
        <v>403</v>
      </c>
      <c r="E811">
        <v>10924</v>
      </c>
      <c r="F811">
        <v>603</v>
      </c>
    </row>
    <row r="812" spans="1:6" x14ac:dyDescent="0.2">
      <c r="A812" t="s">
        <v>356</v>
      </c>
      <c r="B812" t="s">
        <v>677</v>
      </c>
      <c r="C812" t="s">
        <v>115</v>
      </c>
      <c r="D812" t="s">
        <v>403</v>
      </c>
      <c r="E812">
        <v>2</v>
      </c>
    </row>
    <row r="813" spans="1:6" x14ac:dyDescent="0.2">
      <c r="A813" t="s">
        <v>356</v>
      </c>
      <c r="B813" t="s">
        <v>677</v>
      </c>
      <c r="C813" t="s">
        <v>91</v>
      </c>
      <c r="D813" t="s">
        <v>403</v>
      </c>
      <c r="E813">
        <v>2660</v>
      </c>
      <c r="F813">
        <v>134</v>
      </c>
    </row>
    <row r="814" spans="1:6" x14ac:dyDescent="0.2">
      <c r="A814" t="s">
        <v>356</v>
      </c>
      <c r="B814" t="s">
        <v>677</v>
      </c>
      <c r="C814" t="s">
        <v>94</v>
      </c>
      <c r="D814" t="s">
        <v>403</v>
      </c>
      <c r="E814">
        <v>3</v>
      </c>
      <c r="F814">
        <v>3</v>
      </c>
    </row>
    <row r="815" spans="1:6" x14ac:dyDescent="0.2">
      <c r="A815" t="s">
        <v>356</v>
      </c>
      <c r="B815" t="s">
        <v>677</v>
      </c>
      <c r="C815" t="s">
        <v>123</v>
      </c>
      <c r="D815" t="s">
        <v>403</v>
      </c>
      <c r="E815">
        <v>2</v>
      </c>
      <c r="F815">
        <v>2</v>
      </c>
    </row>
    <row r="816" spans="1:6" x14ac:dyDescent="0.2">
      <c r="A816" t="s">
        <v>356</v>
      </c>
      <c r="B816" t="s">
        <v>677</v>
      </c>
      <c r="C816" t="s">
        <v>124</v>
      </c>
      <c r="D816" t="s">
        <v>403</v>
      </c>
      <c r="E816">
        <v>6</v>
      </c>
      <c r="F816">
        <v>3</v>
      </c>
    </row>
    <row r="817" spans="1:6" x14ac:dyDescent="0.2">
      <c r="A817" t="s">
        <v>356</v>
      </c>
      <c r="B817" t="s">
        <v>677</v>
      </c>
      <c r="C817" t="s">
        <v>125</v>
      </c>
      <c r="D817" t="s">
        <v>403</v>
      </c>
      <c r="E817">
        <v>28</v>
      </c>
    </row>
    <row r="818" spans="1:6" x14ac:dyDescent="0.2">
      <c r="A818" t="s">
        <v>356</v>
      </c>
      <c r="B818" t="s">
        <v>677</v>
      </c>
      <c r="C818" t="s">
        <v>126</v>
      </c>
      <c r="D818" t="s">
        <v>403</v>
      </c>
      <c r="E818">
        <v>2</v>
      </c>
      <c r="F818">
        <v>1</v>
      </c>
    </row>
    <row r="819" spans="1:6" x14ac:dyDescent="0.2">
      <c r="A819" t="s">
        <v>356</v>
      </c>
      <c r="B819" t="s">
        <v>677</v>
      </c>
      <c r="C819" t="s">
        <v>127</v>
      </c>
      <c r="D819" t="s">
        <v>403</v>
      </c>
      <c r="E819">
        <v>1</v>
      </c>
    </row>
    <row r="820" spans="1:6" x14ac:dyDescent="0.2">
      <c r="A820" t="s">
        <v>356</v>
      </c>
      <c r="B820" t="s">
        <v>677</v>
      </c>
      <c r="C820" t="s">
        <v>130</v>
      </c>
      <c r="D820" t="s">
        <v>403</v>
      </c>
      <c r="E820">
        <v>4</v>
      </c>
      <c r="F820">
        <v>4</v>
      </c>
    </row>
    <row r="821" spans="1:6" x14ac:dyDescent="0.2">
      <c r="A821" t="s">
        <v>356</v>
      </c>
      <c r="B821" t="s">
        <v>677</v>
      </c>
      <c r="C821" t="s">
        <v>131</v>
      </c>
      <c r="D821" t="s">
        <v>403</v>
      </c>
      <c r="E821">
        <v>4</v>
      </c>
      <c r="F821">
        <v>3</v>
      </c>
    </row>
    <row r="822" spans="1:6" x14ac:dyDescent="0.2">
      <c r="A822" t="s">
        <v>356</v>
      </c>
      <c r="B822" t="s">
        <v>677</v>
      </c>
      <c r="C822" t="s">
        <v>132</v>
      </c>
      <c r="D822" t="s">
        <v>403</v>
      </c>
      <c r="E822">
        <v>3</v>
      </c>
      <c r="F822">
        <v>3</v>
      </c>
    </row>
    <row r="823" spans="1:6" x14ac:dyDescent="0.2">
      <c r="A823" t="s">
        <v>356</v>
      </c>
      <c r="B823" t="s">
        <v>677</v>
      </c>
      <c r="C823" t="s">
        <v>133</v>
      </c>
      <c r="D823" t="s">
        <v>403</v>
      </c>
      <c r="E823">
        <v>6</v>
      </c>
      <c r="F823">
        <v>5</v>
      </c>
    </row>
    <row r="824" spans="1:6" x14ac:dyDescent="0.2">
      <c r="A824" t="s">
        <v>356</v>
      </c>
      <c r="B824" t="s">
        <v>677</v>
      </c>
      <c r="C824" t="s">
        <v>135</v>
      </c>
      <c r="D824" t="s">
        <v>403</v>
      </c>
      <c r="E824">
        <v>6</v>
      </c>
      <c r="F824">
        <v>6</v>
      </c>
    </row>
    <row r="825" spans="1:6" x14ac:dyDescent="0.2">
      <c r="A825" t="s">
        <v>356</v>
      </c>
      <c r="B825" t="s">
        <v>677</v>
      </c>
      <c r="C825" t="s">
        <v>136</v>
      </c>
      <c r="D825" t="s">
        <v>403</v>
      </c>
      <c r="E825">
        <v>2772</v>
      </c>
      <c r="F825">
        <v>143</v>
      </c>
    </row>
    <row r="826" spans="1:6" x14ac:dyDescent="0.2">
      <c r="A826" t="s">
        <v>356</v>
      </c>
      <c r="B826" t="s">
        <v>677</v>
      </c>
      <c r="C826" t="s">
        <v>137</v>
      </c>
      <c r="D826" t="s">
        <v>403</v>
      </c>
      <c r="E826">
        <v>4</v>
      </c>
    </row>
    <row r="827" spans="1:6" x14ac:dyDescent="0.2">
      <c r="A827" t="s">
        <v>356</v>
      </c>
      <c r="B827" t="s">
        <v>677</v>
      </c>
      <c r="C827" t="s">
        <v>138</v>
      </c>
      <c r="D827" t="s">
        <v>403</v>
      </c>
      <c r="E827">
        <v>1</v>
      </c>
      <c r="F827">
        <v>1</v>
      </c>
    </row>
    <row r="828" spans="1:6" x14ac:dyDescent="0.2">
      <c r="A828" t="s">
        <v>356</v>
      </c>
      <c r="B828" t="s">
        <v>677</v>
      </c>
      <c r="C828" t="s">
        <v>139</v>
      </c>
      <c r="D828" t="s">
        <v>403</v>
      </c>
      <c r="E828">
        <v>32</v>
      </c>
      <c r="F828">
        <v>24</v>
      </c>
    </row>
    <row r="829" spans="1:6" x14ac:dyDescent="0.2">
      <c r="A829" t="s">
        <v>356</v>
      </c>
      <c r="B829" t="s">
        <v>677</v>
      </c>
      <c r="C829" t="s">
        <v>140</v>
      </c>
      <c r="D829" t="s">
        <v>403</v>
      </c>
      <c r="E829">
        <v>5192</v>
      </c>
      <c r="F829">
        <v>202</v>
      </c>
    </row>
    <row r="830" spans="1:6" x14ac:dyDescent="0.2">
      <c r="A830" t="s">
        <v>356</v>
      </c>
      <c r="B830" t="s">
        <v>677</v>
      </c>
      <c r="C830" t="s">
        <v>141</v>
      </c>
      <c r="D830" t="s">
        <v>403</v>
      </c>
      <c r="E830">
        <v>1</v>
      </c>
      <c r="F830">
        <v>1</v>
      </c>
    </row>
    <row r="831" spans="1:6" x14ac:dyDescent="0.2">
      <c r="A831" t="s">
        <v>356</v>
      </c>
      <c r="B831" t="s">
        <v>677</v>
      </c>
      <c r="C831" t="s">
        <v>142</v>
      </c>
      <c r="D831" t="s">
        <v>403</v>
      </c>
      <c r="E831">
        <v>1</v>
      </c>
    </row>
    <row r="832" spans="1:6" x14ac:dyDescent="0.2">
      <c r="A832" t="s">
        <v>356</v>
      </c>
      <c r="B832" t="s">
        <v>677</v>
      </c>
      <c r="C832" t="s">
        <v>147</v>
      </c>
      <c r="D832" t="s">
        <v>403</v>
      </c>
      <c r="E832">
        <v>6</v>
      </c>
    </row>
    <row r="833" spans="1:6" x14ac:dyDescent="0.2">
      <c r="A833" t="s">
        <v>356</v>
      </c>
      <c r="B833" t="s">
        <v>677</v>
      </c>
      <c r="C833" t="s">
        <v>148</v>
      </c>
      <c r="D833" t="s">
        <v>403</v>
      </c>
      <c r="E833">
        <v>1</v>
      </c>
    </row>
    <row r="834" spans="1:6" x14ac:dyDescent="0.2">
      <c r="A834" t="s">
        <v>356</v>
      </c>
      <c r="B834" t="s">
        <v>677</v>
      </c>
      <c r="C834" t="s">
        <v>150</v>
      </c>
      <c r="D834" t="s">
        <v>403</v>
      </c>
      <c r="E834">
        <v>1</v>
      </c>
    </row>
    <row r="835" spans="1:6" x14ac:dyDescent="0.2">
      <c r="A835" t="s">
        <v>356</v>
      </c>
      <c r="B835" t="s">
        <v>677</v>
      </c>
      <c r="C835" t="s">
        <v>155</v>
      </c>
      <c r="D835" t="s">
        <v>403</v>
      </c>
      <c r="E835">
        <v>174</v>
      </c>
      <c r="F835">
        <v>65</v>
      </c>
    </row>
    <row r="836" spans="1:6" x14ac:dyDescent="0.2">
      <c r="A836" t="s">
        <v>356</v>
      </c>
      <c r="B836" t="s">
        <v>677</v>
      </c>
      <c r="C836" t="s">
        <v>156</v>
      </c>
      <c r="D836" t="s">
        <v>403</v>
      </c>
      <c r="E836">
        <v>7</v>
      </c>
      <c r="F836">
        <v>3</v>
      </c>
    </row>
    <row r="837" spans="1:6" x14ac:dyDescent="0.2">
      <c r="A837" t="s">
        <v>356</v>
      </c>
      <c r="B837" t="s">
        <v>678</v>
      </c>
      <c r="C837" t="s">
        <v>403</v>
      </c>
      <c r="D837" t="s">
        <v>403</v>
      </c>
      <c r="E837">
        <v>4</v>
      </c>
      <c r="F837">
        <v>1</v>
      </c>
    </row>
    <row r="838" spans="1:6" x14ac:dyDescent="0.2">
      <c r="A838" t="s">
        <v>356</v>
      </c>
      <c r="B838" t="s">
        <v>678</v>
      </c>
      <c r="C838" t="s">
        <v>671</v>
      </c>
      <c r="D838" t="s">
        <v>403</v>
      </c>
      <c r="E838">
        <v>3851</v>
      </c>
      <c r="F838">
        <v>3503</v>
      </c>
    </row>
    <row r="839" spans="1:6" x14ac:dyDescent="0.2">
      <c r="A839" t="s">
        <v>356</v>
      </c>
      <c r="B839" t="s">
        <v>678</v>
      </c>
      <c r="C839" t="s">
        <v>115</v>
      </c>
      <c r="D839" t="s">
        <v>403</v>
      </c>
      <c r="E839">
        <v>8</v>
      </c>
      <c r="F839">
        <v>5</v>
      </c>
    </row>
    <row r="840" spans="1:6" x14ac:dyDescent="0.2">
      <c r="A840" t="s">
        <v>356</v>
      </c>
      <c r="B840" t="s">
        <v>678</v>
      </c>
      <c r="C840" t="s">
        <v>116</v>
      </c>
      <c r="D840" t="s">
        <v>403</v>
      </c>
      <c r="E840">
        <v>1</v>
      </c>
    </row>
    <row r="841" spans="1:6" x14ac:dyDescent="0.2">
      <c r="A841" t="s">
        <v>356</v>
      </c>
      <c r="B841" t="s">
        <v>678</v>
      </c>
      <c r="C841" t="s">
        <v>117</v>
      </c>
      <c r="D841" t="s">
        <v>403</v>
      </c>
      <c r="E841">
        <v>2</v>
      </c>
      <c r="F841">
        <v>2</v>
      </c>
    </row>
    <row r="842" spans="1:6" x14ac:dyDescent="0.2">
      <c r="A842" t="s">
        <v>356</v>
      </c>
      <c r="B842" t="s">
        <v>678</v>
      </c>
      <c r="C842" t="s">
        <v>119</v>
      </c>
      <c r="D842" t="s">
        <v>403</v>
      </c>
      <c r="E842">
        <v>3</v>
      </c>
      <c r="F842">
        <v>3</v>
      </c>
    </row>
    <row r="843" spans="1:6" x14ac:dyDescent="0.2">
      <c r="A843" t="s">
        <v>356</v>
      </c>
      <c r="B843" t="s">
        <v>678</v>
      </c>
      <c r="C843" t="s">
        <v>120</v>
      </c>
      <c r="D843" t="s">
        <v>403</v>
      </c>
      <c r="E843">
        <v>10</v>
      </c>
      <c r="F843">
        <v>10</v>
      </c>
    </row>
    <row r="844" spans="1:6" x14ac:dyDescent="0.2">
      <c r="A844" t="s">
        <v>356</v>
      </c>
      <c r="B844" t="s">
        <v>678</v>
      </c>
      <c r="C844" t="s">
        <v>121</v>
      </c>
      <c r="D844" t="s">
        <v>403</v>
      </c>
      <c r="E844">
        <v>2</v>
      </c>
      <c r="F844">
        <v>1</v>
      </c>
    </row>
    <row r="845" spans="1:6" x14ac:dyDescent="0.2">
      <c r="A845" t="s">
        <v>356</v>
      </c>
      <c r="B845" t="s">
        <v>678</v>
      </c>
      <c r="C845" t="s">
        <v>122</v>
      </c>
      <c r="D845" t="s">
        <v>403</v>
      </c>
      <c r="E845">
        <v>51</v>
      </c>
      <c r="F845">
        <v>51</v>
      </c>
    </row>
    <row r="846" spans="1:6" x14ac:dyDescent="0.2">
      <c r="A846" t="s">
        <v>356</v>
      </c>
      <c r="B846" t="s">
        <v>678</v>
      </c>
      <c r="C846" t="s">
        <v>94</v>
      </c>
      <c r="D846" t="s">
        <v>403</v>
      </c>
      <c r="E846">
        <v>20</v>
      </c>
      <c r="F846">
        <v>17</v>
      </c>
    </row>
    <row r="847" spans="1:6" x14ac:dyDescent="0.2">
      <c r="A847" t="s">
        <v>356</v>
      </c>
      <c r="B847" t="s">
        <v>678</v>
      </c>
      <c r="C847" t="s">
        <v>123</v>
      </c>
      <c r="D847" t="s">
        <v>403</v>
      </c>
      <c r="E847">
        <v>13</v>
      </c>
      <c r="F847">
        <v>12</v>
      </c>
    </row>
    <row r="848" spans="1:6" x14ac:dyDescent="0.2">
      <c r="A848" t="s">
        <v>356</v>
      </c>
      <c r="B848" t="s">
        <v>678</v>
      </c>
      <c r="C848" t="s">
        <v>124</v>
      </c>
      <c r="D848" t="s">
        <v>403</v>
      </c>
      <c r="E848">
        <v>83</v>
      </c>
      <c r="F848">
        <v>71</v>
      </c>
    </row>
    <row r="849" spans="1:6" x14ac:dyDescent="0.2">
      <c r="A849" t="s">
        <v>356</v>
      </c>
      <c r="B849" t="s">
        <v>678</v>
      </c>
      <c r="C849" t="s">
        <v>125</v>
      </c>
      <c r="D849" t="s">
        <v>403</v>
      </c>
      <c r="E849">
        <v>402</v>
      </c>
      <c r="F849">
        <v>347</v>
      </c>
    </row>
    <row r="850" spans="1:6" x14ac:dyDescent="0.2">
      <c r="A850" t="s">
        <v>356</v>
      </c>
      <c r="B850" t="s">
        <v>678</v>
      </c>
      <c r="C850" t="s">
        <v>126</v>
      </c>
      <c r="D850" t="s">
        <v>403</v>
      </c>
      <c r="E850">
        <v>32</v>
      </c>
      <c r="F850">
        <v>29</v>
      </c>
    </row>
    <row r="851" spans="1:6" x14ac:dyDescent="0.2">
      <c r="A851" t="s">
        <v>356</v>
      </c>
      <c r="B851" t="s">
        <v>678</v>
      </c>
      <c r="C851" t="s">
        <v>127</v>
      </c>
      <c r="D851" t="s">
        <v>403</v>
      </c>
      <c r="E851">
        <v>89</v>
      </c>
      <c r="F851">
        <v>75</v>
      </c>
    </row>
    <row r="852" spans="1:6" x14ac:dyDescent="0.2">
      <c r="A852" t="s">
        <v>356</v>
      </c>
      <c r="B852" t="s">
        <v>678</v>
      </c>
      <c r="C852" t="s">
        <v>85</v>
      </c>
      <c r="D852" t="s">
        <v>403</v>
      </c>
      <c r="E852">
        <v>256</v>
      </c>
      <c r="F852">
        <v>249</v>
      </c>
    </row>
    <row r="853" spans="1:6" x14ac:dyDescent="0.2">
      <c r="A853" t="s">
        <v>356</v>
      </c>
      <c r="B853" t="s">
        <v>678</v>
      </c>
      <c r="C853" t="s">
        <v>128</v>
      </c>
      <c r="D853" t="s">
        <v>403</v>
      </c>
      <c r="E853">
        <v>102</v>
      </c>
      <c r="F853">
        <v>97</v>
      </c>
    </row>
    <row r="854" spans="1:6" x14ac:dyDescent="0.2">
      <c r="A854" t="s">
        <v>356</v>
      </c>
      <c r="B854" t="s">
        <v>678</v>
      </c>
      <c r="C854" t="s">
        <v>129</v>
      </c>
      <c r="D854" t="s">
        <v>403</v>
      </c>
      <c r="E854">
        <v>411</v>
      </c>
      <c r="F854">
        <v>383</v>
      </c>
    </row>
    <row r="855" spans="1:6" x14ac:dyDescent="0.2">
      <c r="A855" t="s">
        <v>356</v>
      </c>
      <c r="B855" t="s">
        <v>678</v>
      </c>
      <c r="C855" t="s">
        <v>130</v>
      </c>
      <c r="D855" t="s">
        <v>403</v>
      </c>
      <c r="E855">
        <v>102</v>
      </c>
      <c r="F855">
        <v>81</v>
      </c>
    </row>
    <row r="856" spans="1:6" x14ac:dyDescent="0.2">
      <c r="A856" t="s">
        <v>356</v>
      </c>
      <c r="B856" t="s">
        <v>678</v>
      </c>
      <c r="C856" t="s">
        <v>131</v>
      </c>
      <c r="D856" t="s">
        <v>403</v>
      </c>
      <c r="E856">
        <v>135</v>
      </c>
      <c r="F856">
        <v>117</v>
      </c>
    </row>
    <row r="857" spans="1:6" x14ac:dyDescent="0.2">
      <c r="A857" t="s">
        <v>356</v>
      </c>
      <c r="B857" t="s">
        <v>678</v>
      </c>
      <c r="C857" t="s">
        <v>132</v>
      </c>
      <c r="D857" t="s">
        <v>403</v>
      </c>
      <c r="E857">
        <v>215</v>
      </c>
      <c r="F857">
        <v>205</v>
      </c>
    </row>
    <row r="858" spans="1:6" x14ac:dyDescent="0.2">
      <c r="A858" t="s">
        <v>356</v>
      </c>
      <c r="B858" t="s">
        <v>678</v>
      </c>
      <c r="C858" t="s">
        <v>133</v>
      </c>
      <c r="D858" t="s">
        <v>403</v>
      </c>
      <c r="E858">
        <v>272</v>
      </c>
      <c r="F858">
        <v>260</v>
      </c>
    </row>
    <row r="859" spans="1:6" x14ac:dyDescent="0.2">
      <c r="A859" t="s">
        <v>356</v>
      </c>
      <c r="B859" t="s">
        <v>678</v>
      </c>
      <c r="C859" t="s">
        <v>134</v>
      </c>
      <c r="D859" t="s">
        <v>403</v>
      </c>
      <c r="E859">
        <v>198</v>
      </c>
      <c r="F859">
        <v>191</v>
      </c>
    </row>
    <row r="860" spans="1:6" x14ac:dyDescent="0.2">
      <c r="A860" t="s">
        <v>356</v>
      </c>
      <c r="B860" t="s">
        <v>678</v>
      </c>
      <c r="C860" t="s">
        <v>135</v>
      </c>
      <c r="D860" t="s">
        <v>403</v>
      </c>
      <c r="E860">
        <v>73</v>
      </c>
      <c r="F860">
        <v>67</v>
      </c>
    </row>
    <row r="861" spans="1:6" x14ac:dyDescent="0.2">
      <c r="A861" t="s">
        <v>356</v>
      </c>
      <c r="B861" t="s">
        <v>678</v>
      </c>
      <c r="C861" t="s">
        <v>137</v>
      </c>
      <c r="D861" t="s">
        <v>403</v>
      </c>
      <c r="E861">
        <v>18</v>
      </c>
      <c r="F861">
        <v>14</v>
      </c>
    </row>
    <row r="862" spans="1:6" x14ac:dyDescent="0.2">
      <c r="A862" t="s">
        <v>356</v>
      </c>
      <c r="B862" t="s">
        <v>678</v>
      </c>
      <c r="C862" t="s">
        <v>138</v>
      </c>
      <c r="D862" t="s">
        <v>403</v>
      </c>
      <c r="E862">
        <v>20</v>
      </c>
      <c r="F862">
        <v>17</v>
      </c>
    </row>
    <row r="863" spans="1:6" x14ac:dyDescent="0.2">
      <c r="A863" t="s">
        <v>356</v>
      </c>
      <c r="B863" t="s">
        <v>678</v>
      </c>
      <c r="C863" t="s">
        <v>139</v>
      </c>
      <c r="D863" t="s">
        <v>403</v>
      </c>
      <c r="E863">
        <v>10</v>
      </c>
      <c r="F863">
        <v>3</v>
      </c>
    </row>
    <row r="864" spans="1:6" x14ac:dyDescent="0.2">
      <c r="A864" t="s">
        <v>356</v>
      </c>
      <c r="B864" t="s">
        <v>678</v>
      </c>
      <c r="C864" t="s">
        <v>141</v>
      </c>
      <c r="D864" t="s">
        <v>403</v>
      </c>
      <c r="E864">
        <v>22</v>
      </c>
      <c r="F864">
        <v>22</v>
      </c>
    </row>
    <row r="865" spans="1:6" x14ac:dyDescent="0.2">
      <c r="A865" t="s">
        <v>356</v>
      </c>
      <c r="B865" t="s">
        <v>678</v>
      </c>
      <c r="C865" t="s">
        <v>142</v>
      </c>
      <c r="D865" t="s">
        <v>403</v>
      </c>
      <c r="E865">
        <v>3</v>
      </c>
      <c r="F865">
        <v>3</v>
      </c>
    </row>
    <row r="866" spans="1:6" x14ac:dyDescent="0.2">
      <c r="A866" t="s">
        <v>356</v>
      </c>
      <c r="B866" t="s">
        <v>678</v>
      </c>
      <c r="C866" t="s">
        <v>144</v>
      </c>
      <c r="D866" t="s">
        <v>403</v>
      </c>
      <c r="E866">
        <v>80</v>
      </c>
      <c r="F866">
        <v>65</v>
      </c>
    </row>
    <row r="867" spans="1:6" x14ac:dyDescent="0.2">
      <c r="A867" t="s">
        <v>356</v>
      </c>
      <c r="B867" t="s">
        <v>678</v>
      </c>
      <c r="C867" t="s">
        <v>145</v>
      </c>
      <c r="D867" t="s">
        <v>403</v>
      </c>
      <c r="E867">
        <v>79</v>
      </c>
      <c r="F867">
        <v>77</v>
      </c>
    </row>
    <row r="868" spans="1:6" x14ac:dyDescent="0.2">
      <c r="A868" t="s">
        <v>356</v>
      </c>
      <c r="B868" t="s">
        <v>678</v>
      </c>
      <c r="C868" t="s">
        <v>146</v>
      </c>
      <c r="D868" t="s">
        <v>403</v>
      </c>
      <c r="E868">
        <v>76</v>
      </c>
      <c r="F868">
        <v>68</v>
      </c>
    </row>
    <row r="869" spans="1:6" x14ac:dyDescent="0.2">
      <c r="A869" t="s">
        <v>356</v>
      </c>
      <c r="B869" t="s">
        <v>678</v>
      </c>
      <c r="C869" t="s">
        <v>147</v>
      </c>
      <c r="D869" t="s">
        <v>403</v>
      </c>
      <c r="E869">
        <v>92</v>
      </c>
      <c r="F869">
        <v>88</v>
      </c>
    </row>
    <row r="870" spans="1:6" x14ac:dyDescent="0.2">
      <c r="A870" t="s">
        <v>356</v>
      </c>
      <c r="B870" t="s">
        <v>678</v>
      </c>
      <c r="C870" t="s">
        <v>148</v>
      </c>
      <c r="D870" t="s">
        <v>403</v>
      </c>
      <c r="E870">
        <v>2</v>
      </c>
      <c r="F870">
        <v>1</v>
      </c>
    </row>
    <row r="871" spans="1:6" x14ac:dyDescent="0.2">
      <c r="A871" t="s">
        <v>356</v>
      </c>
      <c r="B871" t="s">
        <v>678</v>
      </c>
      <c r="C871" t="s">
        <v>149</v>
      </c>
      <c r="D871" t="s">
        <v>403</v>
      </c>
      <c r="E871">
        <v>110</v>
      </c>
      <c r="F871">
        <v>103</v>
      </c>
    </row>
    <row r="872" spans="1:6" x14ac:dyDescent="0.2">
      <c r="A872" t="s">
        <v>356</v>
      </c>
      <c r="B872" t="s">
        <v>678</v>
      </c>
      <c r="C872" t="s">
        <v>150</v>
      </c>
      <c r="D872" t="s">
        <v>403</v>
      </c>
      <c r="E872">
        <v>237</v>
      </c>
      <c r="F872">
        <v>221</v>
      </c>
    </row>
    <row r="873" spans="1:6" x14ac:dyDescent="0.2">
      <c r="A873" t="s">
        <v>356</v>
      </c>
      <c r="B873" t="s">
        <v>678</v>
      </c>
      <c r="C873" t="s">
        <v>151</v>
      </c>
      <c r="D873" t="s">
        <v>403</v>
      </c>
      <c r="E873">
        <v>32</v>
      </c>
      <c r="F873">
        <v>26</v>
      </c>
    </row>
    <row r="874" spans="1:6" x14ac:dyDescent="0.2">
      <c r="A874" t="s">
        <v>356</v>
      </c>
      <c r="B874" t="s">
        <v>678</v>
      </c>
      <c r="C874" t="s">
        <v>152</v>
      </c>
      <c r="D874" t="s">
        <v>403</v>
      </c>
      <c r="E874">
        <v>14</v>
      </c>
      <c r="F874">
        <v>6</v>
      </c>
    </row>
    <row r="875" spans="1:6" x14ac:dyDescent="0.2">
      <c r="A875" t="s">
        <v>356</v>
      </c>
      <c r="B875" t="s">
        <v>678</v>
      </c>
      <c r="C875" t="s">
        <v>153</v>
      </c>
      <c r="D875" t="s">
        <v>403</v>
      </c>
      <c r="E875">
        <v>105</v>
      </c>
      <c r="F875">
        <v>101</v>
      </c>
    </row>
    <row r="876" spans="1:6" x14ac:dyDescent="0.2">
      <c r="A876" t="s">
        <v>356</v>
      </c>
      <c r="B876" t="s">
        <v>678</v>
      </c>
      <c r="C876" t="s">
        <v>154</v>
      </c>
      <c r="D876" t="s">
        <v>403</v>
      </c>
      <c r="E876">
        <v>9</v>
      </c>
      <c r="F876">
        <v>9</v>
      </c>
    </row>
    <row r="877" spans="1:6" x14ac:dyDescent="0.2">
      <c r="A877" t="s">
        <v>356</v>
      </c>
      <c r="B877" t="s">
        <v>678</v>
      </c>
      <c r="C877" t="s">
        <v>155</v>
      </c>
      <c r="D877" t="s">
        <v>403</v>
      </c>
      <c r="E877">
        <v>210</v>
      </c>
      <c r="F877">
        <v>192</v>
      </c>
    </row>
    <row r="878" spans="1:6" x14ac:dyDescent="0.2">
      <c r="A878" t="s">
        <v>356</v>
      </c>
      <c r="B878" t="s">
        <v>678</v>
      </c>
      <c r="C878" t="s">
        <v>156</v>
      </c>
      <c r="D878" t="s">
        <v>403</v>
      </c>
      <c r="E878">
        <v>183</v>
      </c>
      <c r="F878">
        <v>169</v>
      </c>
    </row>
    <row r="879" spans="1:6" x14ac:dyDescent="0.2">
      <c r="A879" t="s">
        <v>356</v>
      </c>
      <c r="B879" t="s">
        <v>678</v>
      </c>
      <c r="C879" t="s">
        <v>158</v>
      </c>
      <c r="D879" t="s">
        <v>403</v>
      </c>
      <c r="E879">
        <v>39</v>
      </c>
      <c r="F879">
        <v>27</v>
      </c>
    </row>
    <row r="880" spans="1:6" x14ac:dyDescent="0.2">
      <c r="A880" t="s">
        <v>356</v>
      </c>
      <c r="B880" t="s">
        <v>678</v>
      </c>
      <c r="C880" t="s">
        <v>159</v>
      </c>
      <c r="D880" t="s">
        <v>403</v>
      </c>
      <c r="E880">
        <v>1</v>
      </c>
      <c r="F880">
        <v>1</v>
      </c>
    </row>
    <row r="881" spans="1:6" x14ac:dyDescent="0.2">
      <c r="A881" t="s">
        <v>356</v>
      </c>
      <c r="B881" t="s">
        <v>678</v>
      </c>
      <c r="C881" t="s">
        <v>161</v>
      </c>
      <c r="D881" t="s">
        <v>403</v>
      </c>
      <c r="E881">
        <v>2</v>
      </c>
      <c r="F881">
        <v>1</v>
      </c>
    </row>
    <row r="882" spans="1:6" x14ac:dyDescent="0.2">
      <c r="A882" t="s">
        <v>356</v>
      </c>
      <c r="B882" t="s">
        <v>678</v>
      </c>
      <c r="C882" t="s">
        <v>162</v>
      </c>
      <c r="D882" t="s">
        <v>403</v>
      </c>
      <c r="E882">
        <v>2</v>
      </c>
      <c r="F882">
        <v>2</v>
      </c>
    </row>
    <row r="883" spans="1:6" x14ac:dyDescent="0.2">
      <c r="A883" t="s">
        <v>356</v>
      </c>
      <c r="B883" t="s">
        <v>678</v>
      </c>
      <c r="C883" t="s">
        <v>378</v>
      </c>
      <c r="D883" t="s">
        <v>403</v>
      </c>
      <c r="E883">
        <v>2</v>
      </c>
      <c r="F883">
        <v>1</v>
      </c>
    </row>
    <row r="884" spans="1:6" x14ac:dyDescent="0.2">
      <c r="A884" t="s">
        <v>356</v>
      </c>
      <c r="B884" t="s">
        <v>678</v>
      </c>
      <c r="C884" t="s">
        <v>164</v>
      </c>
      <c r="D884" t="s">
        <v>403</v>
      </c>
      <c r="E884">
        <v>9</v>
      </c>
      <c r="F884">
        <v>5</v>
      </c>
    </row>
    <row r="885" spans="1:6" x14ac:dyDescent="0.2">
      <c r="A885" t="s">
        <v>356</v>
      </c>
      <c r="B885" t="s">
        <v>678</v>
      </c>
      <c r="C885" t="s">
        <v>165</v>
      </c>
      <c r="D885" t="s">
        <v>403</v>
      </c>
      <c r="E885">
        <v>3</v>
      </c>
      <c r="F885">
        <v>3</v>
      </c>
    </row>
    <row r="886" spans="1:6" x14ac:dyDescent="0.2">
      <c r="A886" t="s">
        <v>356</v>
      </c>
      <c r="B886" t="s">
        <v>678</v>
      </c>
      <c r="C886" t="s">
        <v>167</v>
      </c>
      <c r="D886" t="s">
        <v>403</v>
      </c>
      <c r="E886">
        <v>7</v>
      </c>
      <c r="F886">
        <v>4</v>
      </c>
    </row>
    <row r="887" spans="1:6" x14ac:dyDescent="0.2">
      <c r="A887" t="s">
        <v>356</v>
      </c>
      <c r="B887" t="s">
        <v>679</v>
      </c>
      <c r="C887" t="s">
        <v>403</v>
      </c>
      <c r="D887" t="s">
        <v>403</v>
      </c>
      <c r="E887">
        <v>447</v>
      </c>
      <c r="F887">
        <v>194</v>
      </c>
    </row>
    <row r="888" spans="1:6" x14ac:dyDescent="0.2">
      <c r="A888" t="s">
        <v>356</v>
      </c>
      <c r="B888" t="s">
        <v>679</v>
      </c>
      <c r="C888" t="s">
        <v>671</v>
      </c>
      <c r="D888" t="s">
        <v>403</v>
      </c>
      <c r="E888">
        <v>18013</v>
      </c>
      <c r="F888">
        <v>888</v>
      </c>
    </row>
    <row r="889" spans="1:6" x14ac:dyDescent="0.2">
      <c r="A889" t="s">
        <v>356</v>
      </c>
      <c r="B889" t="s">
        <v>679</v>
      </c>
      <c r="C889" t="s">
        <v>91</v>
      </c>
      <c r="D889" t="s">
        <v>403</v>
      </c>
      <c r="E889">
        <v>6320</v>
      </c>
      <c r="F889">
        <v>199</v>
      </c>
    </row>
    <row r="890" spans="1:6" x14ac:dyDescent="0.2">
      <c r="A890" t="s">
        <v>356</v>
      </c>
      <c r="B890" t="s">
        <v>679</v>
      </c>
      <c r="C890" t="s">
        <v>136</v>
      </c>
      <c r="D890" t="s">
        <v>403</v>
      </c>
      <c r="E890">
        <v>4730</v>
      </c>
      <c r="F890">
        <v>229</v>
      </c>
    </row>
    <row r="891" spans="1:6" x14ac:dyDescent="0.2">
      <c r="A891" t="s">
        <v>356</v>
      </c>
      <c r="B891" t="s">
        <v>679</v>
      </c>
      <c r="C891" t="s">
        <v>140</v>
      </c>
      <c r="D891" t="s">
        <v>403</v>
      </c>
      <c r="E891">
        <v>6516</v>
      </c>
      <c r="F891">
        <v>266</v>
      </c>
    </row>
    <row r="892" spans="1:6" x14ac:dyDescent="0.2">
      <c r="A892" t="s">
        <v>356</v>
      </c>
      <c r="B892" t="s">
        <v>680</v>
      </c>
      <c r="C892" t="s">
        <v>403</v>
      </c>
      <c r="D892" t="s">
        <v>403</v>
      </c>
      <c r="E892">
        <v>468</v>
      </c>
      <c r="F892">
        <v>307</v>
      </c>
    </row>
    <row r="893" spans="1:6" x14ac:dyDescent="0.2">
      <c r="A893" t="s">
        <v>356</v>
      </c>
      <c r="B893" t="s">
        <v>680</v>
      </c>
      <c r="C893" t="s">
        <v>671</v>
      </c>
      <c r="D893" t="s">
        <v>403</v>
      </c>
      <c r="E893">
        <v>22992</v>
      </c>
      <c r="F893">
        <v>6106</v>
      </c>
    </row>
    <row r="894" spans="1:6" x14ac:dyDescent="0.2">
      <c r="A894" t="s">
        <v>356</v>
      </c>
      <c r="B894" t="s">
        <v>680</v>
      </c>
      <c r="C894" t="s">
        <v>91</v>
      </c>
      <c r="D894" t="s">
        <v>403</v>
      </c>
      <c r="E894">
        <v>6528</v>
      </c>
      <c r="F894">
        <v>536</v>
      </c>
    </row>
    <row r="895" spans="1:6" x14ac:dyDescent="0.2">
      <c r="A895" t="s">
        <v>356</v>
      </c>
      <c r="B895" t="s">
        <v>680</v>
      </c>
      <c r="C895" t="s">
        <v>136</v>
      </c>
      <c r="D895" t="s">
        <v>403</v>
      </c>
      <c r="E895">
        <v>8335</v>
      </c>
      <c r="F895">
        <v>2064</v>
      </c>
    </row>
    <row r="896" spans="1:6" x14ac:dyDescent="0.2">
      <c r="A896" t="s">
        <v>356</v>
      </c>
      <c r="B896" t="s">
        <v>680</v>
      </c>
      <c r="C896" t="s">
        <v>140</v>
      </c>
      <c r="D896" t="s">
        <v>403</v>
      </c>
      <c r="E896">
        <v>7661</v>
      </c>
      <c r="F896">
        <v>3199</v>
      </c>
    </row>
    <row r="897" spans="1:6" x14ac:dyDescent="0.2">
      <c r="A897" t="s">
        <v>356</v>
      </c>
      <c r="B897" t="s">
        <v>681</v>
      </c>
      <c r="C897" t="s">
        <v>403</v>
      </c>
      <c r="D897" t="s">
        <v>403</v>
      </c>
      <c r="E897">
        <v>82</v>
      </c>
      <c r="F897">
        <v>79</v>
      </c>
    </row>
    <row r="898" spans="1:6" x14ac:dyDescent="0.2">
      <c r="A898" t="s">
        <v>356</v>
      </c>
      <c r="B898" t="s">
        <v>681</v>
      </c>
      <c r="C898" t="s">
        <v>671</v>
      </c>
      <c r="D898" t="s">
        <v>403</v>
      </c>
      <c r="E898">
        <v>5738</v>
      </c>
      <c r="F898">
        <v>5726</v>
      </c>
    </row>
    <row r="899" spans="1:6" x14ac:dyDescent="0.2">
      <c r="A899" t="s">
        <v>356</v>
      </c>
      <c r="B899" t="s">
        <v>681</v>
      </c>
      <c r="C899" t="s">
        <v>91</v>
      </c>
      <c r="D899" t="s">
        <v>403</v>
      </c>
      <c r="E899">
        <v>974</v>
      </c>
      <c r="F899">
        <v>970</v>
      </c>
    </row>
    <row r="900" spans="1:6" x14ac:dyDescent="0.2">
      <c r="A900" t="s">
        <v>356</v>
      </c>
      <c r="B900" t="s">
        <v>681</v>
      </c>
      <c r="C900" t="s">
        <v>136</v>
      </c>
      <c r="D900" t="s">
        <v>403</v>
      </c>
      <c r="E900">
        <v>2333</v>
      </c>
      <c r="F900">
        <v>2332</v>
      </c>
    </row>
    <row r="901" spans="1:6" x14ac:dyDescent="0.2">
      <c r="A901" t="s">
        <v>356</v>
      </c>
      <c r="B901" t="s">
        <v>681</v>
      </c>
      <c r="C901" t="s">
        <v>140</v>
      </c>
      <c r="D901" t="s">
        <v>403</v>
      </c>
      <c r="E901">
        <v>2349</v>
      </c>
      <c r="F901">
        <v>2345</v>
      </c>
    </row>
    <row r="902" spans="1:6" x14ac:dyDescent="0.2">
      <c r="A902" t="s">
        <v>356</v>
      </c>
      <c r="B902" t="s">
        <v>682</v>
      </c>
      <c r="C902" t="s">
        <v>403</v>
      </c>
      <c r="D902" t="s">
        <v>403</v>
      </c>
      <c r="E902">
        <v>106</v>
      </c>
      <c r="F902">
        <v>80</v>
      </c>
    </row>
    <row r="903" spans="1:6" x14ac:dyDescent="0.2">
      <c r="A903" t="s">
        <v>356</v>
      </c>
      <c r="B903" t="s">
        <v>682</v>
      </c>
      <c r="C903" t="s">
        <v>671</v>
      </c>
      <c r="D903" t="s">
        <v>403</v>
      </c>
      <c r="E903">
        <v>161</v>
      </c>
      <c r="F903">
        <v>119</v>
      </c>
    </row>
    <row r="904" spans="1:6" x14ac:dyDescent="0.2">
      <c r="A904" t="s">
        <v>356</v>
      </c>
      <c r="B904" t="s">
        <v>682</v>
      </c>
      <c r="C904" t="s">
        <v>91</v>
      </c>
      <c r="D904" t="s">
        <v>403</v>
      </c>
      <c r="E904">
        <v>14</v>
      </c>
      <c r="F904">
        <v>11</v>
      </c>
    </row>
    <row r="905" spans="1:6" x14ac:dyDescent="0.2">
      <c r="A905" t="s">
        <v>356</v>
      </c>
      <c r="B905" t="s">
        <v>682</v>
      </c>
      <c r="C905" t="s">
        <v>136</v>
      </c>
      <c r="D905" t="s">
        <v>403</v>
      </c>
      <c r="E905">
        <v>28</v>
      </c>
      <c r="F905">
        <v>17</v>
      </c>
    </row>
    <row r="906" spans="1:6" x14ac:dyDescent="0.2">
      <c r="A906" t="s">
        <v>356</v>
      </c>
      <c r="B906" t="s">
        <v>682</v>
      </c>
      <c r="C906" t="s">
        <v>140</v>
      </c>
      <c r="D906" t="s">
        <v>403</v>
      </c>
      <c r="E906">
        <v>13</v>
      </c>
      <c r="F906">
        <v>11</v>
      </c>
    </row>
    <row r="907" spans="1:6" x14ac:dyDescent="0.2">
      <c r="A907" t="s">
        <v>356</v>
      </c>
      <c r="B907" t="s">
        <v>683</v>
      </c>
      <c r="C907" t="s">
        <v>403</v>
      </c>
      <c r="D907" t="s">
        <v>403</v>
      </c>
      <c r="E907">
        <v>31</v>
      </c>
      <c r="F907">
        <v>3</v>
      </c>
    </row>
    <row r="908" spans="1:6" x14ac:dyDescent="0.2">
      <c r="A908" t="s">
        <v>356</v>
      </c>
      <c r="B908" t="s">
        <v>683</v>
      </c>
      <c r="C908" t="s">
        <v>671</v>
      </c>
      <c r="D908" t="s">
        <v>403</v>
      </c>
      <c r="E908">
        <v>1007</v>
      </c>
      <c r="F908">
        <v>243</v>
      </c>
    </row>
    <row r="909" spans="1:6" x14ac:dyDescent="0.2">
      <c r="A909" t="s">
        <v>356</v>
      </c>
      <c r="B909" t="s">
        <v>683</v>
      </c>
      <c r="C909" t="s">
        <v>91</v>
      </c>
      <c r="D909" t="s">
        <v>403</v>
      </c>
      <c r="E909">
        <v>861</v>
      </c>
      <c r="F909">
        <v>132</v>
      </c>
    </row>
    <row r="910" spans="1:6" x14ac:dyDescent="0.2">
      <c r="A910" t="s">
        <v>356</v>
      </c>
      <c r="B910" t="s">
        <v>683</v>
      </c>
      <c r="C910" t="s">
        <v>136</v>
      </c>
      <c r="D910" t="s">
        <v>403</v>
      </c>
      <c r="E910">
        <v>36</v>
      </c>
      <c r="F910">
        <v>36</v>
      </c>
    </row>
    <row r="911" spans="1:6" x14ac:dyDescent="0.2">
      <c r="A911" t="s">
        <v>356</v>
      </c>
      <c r="B911" t="s">
        <v>683</v>
      </c>
      <c r="C911" t="s">
        <v>140</v>
      </c>
      <c r="D911" t="s">
        <v>403</v>
      </c>
      <c r="E911">
        <v>79</v>
      </c>
      <c r="F911">
        <v>72</v>
      </c>
    </row>
    <row r="912" spans="1:6" x14ac:dyDescent="0.2">
      <c r="A912" t="s">
        <v>356</v>
      </c>
      <c r="B912" t="s">
        <v>684</v>
      </c>
      <c r="C912" t="s">
        <v>671</v>
      </c>
      <c r="D912" t="s">
        <v>403</v>
      </c>
      <c r="E912">
        <v>6637</v>
      </c>
      <c r="F912">
        <v>4283</v>
      </c>
    </row>
    <row r="913" spans="1:6" x14ac:dyDescent="0.2">
      <c r="A913" t="s">
        <v>356</v>
      </c>
      <c r="B913" t="s">
        <v>684</v>
      </c>
      <c r="C913" t="s">
        <v>91</v>
      </c>
      <c r="D913" t="s">
        <v>403</v>
      </c>
      <c r="E913">
        <v>2081</v>
      </c>
      <c r="F913">
        <v>1344</v>
      </c>
    </row>
    <row r="914" spans="1:6" x14ac:dyDescent="0.2">
      <c r="A914" t="s">
        <v>356</v>
      </c>
      <c r="B914" t="s">
        <v>684</v>
      </c>
      <c r="C914" t="s">
        <v>136</v>
      </c>
      <c r="D914" t="s">
        <v>403</v>
      </c>
      <c r="E914">
        <v>2001</v>
      </c>
      <c r="F914">
        <v>1288</v>
      </c>
    </row>
    <row r="915" spans="1:6" x14ac:dyDescent="0.2">
      <c r="A915" t="s">
        <v>356</v>
      </c>
      <c r="B915" t="s">
        <v>684</v>
      </c>
      <c r="C915" t="s">
        <v>140</v>
      </c>
      <c r="D915" t="s">
        <v>403</v>
      </c>
      <c r="E915">
        <v>2555</v>
      </c>
      <c r="F915">
        <v>1651</v>
      </c>
    </row>
    <row r="916" spans="1:6" x14ac:dyDescent="0.2">
      <c r="A916" t="s">
        <v>356</v>
      </c>
      <c r="B916" t="s">
        <v>673</v>
      </c>
      <c r="C916" t="s">
        <v>376</v>
      </c>
      <c r="D916" t="s">
        <v>403</v>
      </c>
      <c r="E916">
        <v>1368</v>
      </c>
      <c r="F916">
        <v>26</v>
      </c>
    </row>
    <row r="917" spans="1:6" x14ac:dyDescent="0.2">
      <c r="A917" t="s">
        <v>356</v>
      </c>
      <c r="B917" t="s">
        <v>673</v>
      </c>
      <c r="C917" t="s">
        <v>406</v>
      </c>
      <c r="D917" t="s">
        <v>403</v>
      </c>
      <c r="E917">
        <v>61931</v>
      </c>
      <c r="F917">
        <v>14440</v>
      </c>
    </row>
    <row r="918" spans="1:6" x14ac:dyDescent="0.2">
      <c r="A918" t="s">
        <v>356</v>
      </c>
      <c r="B918" t="s">
        <v>673</v>
      </c>
      <c r="C918" t="s">
        <v>404</v>
      </c>
      <c r="D918" t="s">
        <v>403</v>
      </c>
      <c r="E918">
        <v>68034</v>
      </c>
      <c r="F918">
        <v>16613</v>
      </c>
    </row>
    <row r="919" spans="1:6" x14ac:dyDescent="0.2">
      <c r="A919" t="s">
        <v>356</v>
      </c>
      <c r="B919" t="s">
        <v>673</v>
      </c>
      <c r="C919" t="s">
        <v>405</v>
      </c>
      <c r="D919" t="s">
        <v>403</v>
      </c>
      <c r="E919">
        <v>62725</v>
      </c>
      <c r="F919">
        <v>13955</v>
      </c>
    </row>
    <row r="920" spans="1:6" x14ac:dyDescent="0.2">
      <c r="A920" t="s">
        <v>356</v>
      </c>
      <c r="B920" t="s">
        <v>673</v>
      </c>
      <c r="C920" t="s">
        <v>407</v>
      </c>
      <c r="D920" t="s">
        <v>403</v>
      </c>
      <c r="E920">
        <v>60945</v>
      </c>
      <c r="F920">
        <v>12628</v>
      </c>
    </row>
    <row r="921" spans="1:6" x14ac:dyDescent="0.2">
      <c r="A921" t="s">
        <v>356</v>
      </c>
      <c r="B921" t="s">
        <v>673</v>
      </c>
      <c r="C921" t="s">
        <v>408</v>
      </c>
      <c r="D921" t="s">
        <v>403</v>
      </c>
      <c r="E921">
        <v>57850</v>
      </c>
      <c r="F921">
        <v>13444</v>
      </c>
    </row>
    <row r="922" spans="1:6" x14ac:dyDescent="0.2">
      <c r="A922" t="s">
        <v>356</v>
      </c>
      <c r="B922" t="s">
        <v>674</v>
      </c>
      <c r="C922" t="s">
        <v>376</v>
      </c>
      <c r="D922" t="s">
        <v>403</v>
      </c>
      <c r="E922">
        <v>360</v>
      </c>
      <c r="F922">
        <v>173</v>
      </c>
    </row>
    <row r="923" spans="1:6" x14ac:dyDescent="0.2">
      <c r="A923" t="s">
        <v>356</v>
      </c>
      <c r="B923" t="s">
        <v>674</v>
      </c>
      <c r="C923" t="s">
        <v>406</v>
      </c>
      <c r="D923" t="s">
        <v>403</v>
      </c>
      <c r="E923">
        <v>49925</v>
      </c>
      <c r="F923">
        <v>18756</v>
      </c>
    </row>
    <row r="924" spans="1:6" x14ac:dyDescent="0.2">
      <c r="A924" t="s">
        <v>356</v>
      </c>
      <c r="B924" t="s">
        <v>674</v>
      </c>
      <c r="C924" t="s">
        <v>404</v>
      </c>
      <c r="D924" t="s">
        <v>403</v>
      </c>
      <c r="E924">
        <v>53794</v>
      </c>
      <c r="F924">
        <v>18575</v>
      </c>
    </row>
    <row r="925" spans="1:6" x14ac:dyDescent="0.2">
      <c r="A925" t="s">
        <v>356</v>
      </c>
      <c r="B925" t="s">
        <v>674</v>
      </c>
      <c r="C925" t="s">
        <v>405</v>
      </c>
      <c r="D925" t="s">
        <v>403</v>
      </c>
      <c r="E925">
        <v>49653</v>
      </c>
      <c r="F925">
        <v>21555</v>
      </c>
    </row>
    <row r="926" spans="1:6" x14ac:dyDescent="0.2">
      <c r="A926" t="s">
        <v>356</v>
      </c>
      <c r="B926" t="s">
        <v>674</v>
      </c>
      <c r="C926" t="s">
        <v>407</v>
      </c>
      <c r="D926" t="s">
        <v>403</v>
      </c>
      <c r="E926">
        <v>59367</v>
      </c>
      <c r="F926">
        <v>21669</v>
      </c>
    </row>
    <row r="927" spans="1:6" x14ac:dyDescent="0.2">
      <c r="A927" t="s">
        <v>356</v>
      </c>
      <c r="B927" t="s">
        <v>674</v>
      </c>
      <c r="C927" t="s">
        <v>408</v>
      </c>
      <c r="D927" t="s">
        <v>403</v>
      </c>
      <c r="E927">
        <v>38864</v>
      </c>
      <c r="F927">
        <v>16064</v>
      </c>
    </row>
    <row r="928" spans="1:6" x14ac:dyDescent="0.2">
      <c r="A928" t="s">
        <v>356</v>
      </c>
      <c r="B928" t="s">
        <v>675</v>
      </c>
      <c r="C928" t="s">
        <v>376</v>
      </c>
      <c r="D928" t="s">
        <v>403</v>
      </c>
      <c r="E928">
        <v>13092</v>
      </c>
      <c r="F928">
        <v>160</v>
      </c>
    </row>
    <row r="929" spans="1:6" x14ac:dyDescent="0.2">
      <c r="A929" t="s">
        <v>356</v>
      </c>
      <c r="B929" t="s">
        <v>675</v>
      </c>
      <c r="C929" t="s">
        <v>406</v>
      </c>
      <c r="D929" t="s">
        <v>403</v>
      </c>
      <c r="E929">
        <v>19222</v>
      </c>
      <c r="F929">
        <v>12583</v>
      </c>
    </row>
    <row r="930" spans="1:6" x14ac:dyDescent="0.2">
      <c r="A930" t="s">
        <v>356</v>
      </c>
      <c r="B930" t="s">
        <v>675</v>
      </c>
      <c r="C930" t="s">
        <v>404</v>
      </c>
      <c r="D930" t="s">
        <v>403</v>
      </c>
      <c r="E930">
        <v>16028</v>
      </c>
      <c r="F930">
        <v>11378</v>
      </c>
    </row>
    <row r="931" spans="1:6" x14ac:dyDescent="0.2">
      <c r="A931" t="s">
        <v>356</v>
      </c>
      <c r="B931" t="s">
        <v>675</v>
      </c>
      <c r="C931" t="s">
        <v>405</v>
      </c>
      <c r="D931" t="s">
        <v>403</v>
      </c>
      <c r="E931">
        <v>21285</v>
      </c>
      <c r="F931">
        <v>16049</v>
      </c>
    </row>
    <row r="932" spans="1:6" x14ac:dyDescent="0.2">
      <c r="A932" t="s">
        <v>356</v>
      </c>
      <c r="B932" t="s">
        <v>675</v>
      </c>
      <c r="C932" t="s">
        <v>407</v>
      </c>
      <c r="D932" t="s">
        <v>403</v>
      </c>
      <c r="E932">
        <v>13348</v>
      </c>
      <c r="F932">
        <v>10142</v>
      </c>
    </row>
    <row r="933" spans="1:6" x14ac:dyDescent="0.2">
      <c r="A933" t="s">
        <v>356</v>
      </c>
      <c r="B933" t="s">
        <v>675</v>
      </c>
      <c r="C933" t="s">
        <v>408</v>
      </c>
      <c r="D933" t="s">
        <v>403</v>
      </c>
      <c r="E933">
        <v>13737</v>
      </c>
      <c r="F933">
        <v>10450</v>
      </c>
    </row>
    <row r="934" spans="1:6" x14ac:dyDescent="0.2">
      <c r="A934" t="s">
        <v>356</v>
      </c>
      <c r="B934" t="s">
        <v>676</v>
      </c>
      <c r="C934" t="s">
        <v>376</v>
      </c>
      <c r="D934" t="s">
        <v>403</v>
      </c>
      <c r="E934">
        <v>26228</v>
      </c>
      <c r="F934">
        <v>4107</v>
      </c>
    </row>
    <row r="935" spans="1:6" x14ac:dyDescent="0.2">
      <c r="A935" t="s">
        <v>356</v>
      </c>
      <c r="B935" t="s">
        <v>676</v>
      </c>
      <c r="C935" t="s">
        <v>406</v>
      </c>
      <c r="D935" t="s">
        <v>403</v>
      </c>
      <c r="E935">
        <v>8193</v>
      </c>
      <c r="F935">
        <v>4876</v>
      </c>
    </row>
    <row r="936" spans="1:6" x14ac:dyDescent="0.2">
      <c r="A936" t="s">
        <v>356</v>
      </c>
      <c r="B936" t="s">
        <v>676</v>
      </c>
      <c r="C936" t="s">
        <v>404</v>
      </c>
      <c r="D936" t="s">
        <v>403</v>
      </c>
      <c r="E936">
        <v>10991</v>
      </c>
      <c r="F936">
        <v>6519</v>
      </c>
    </row>
    <row r="937" spans="1:6" x14ac:dyDescent="0.2">
      <c r="A937" t="s">
        <v>356</v>
      </c>
      <c r="B937" t="s">
        <v>676</v>
      </c>
      <c r="C937" t="s">
        <v>405</v>
      </c>
      <c r="D937" t="s">
        <v>403</v>
      </c>
      <c r="E937">
        <v>10136</v>
      </c>
      <c r="F937">
        <v>5279</v>
      </c>
    </row>
    <row r="938" spans="1:6" x14ac:dyDescent="0.2">
      <c r="A938" t="s">
        <v>356</v>
      </c>
      <c r="B938" t="s">
        <v>676</v>
      </c>
      <c r="C938" t="s">
        <v>407</v>
      </c>
      <c r="D938" t="s">
        <v>403</v>
      </c>
      <c r="E938">
        <v>10988</v>
      </c>
      <c r="F938">
        <v>6687</v>
      </c>
    </row>
    <row r="939" spans="1:6" x14ac:dyDescent="0.2">
      <c r="A939" t="s">
        <v>356</v>
      </c>
      <c r="B939" t="s">
        <v>676</v>
      </c>
      <c r="C939" t="s">
        <v>408</v>
      </c>
      <c r="D939" t="s">
        <v>403</v>
      </c>
      <c r="E939">
        <v>8876</v>
      </c>
      <c r="F939">
        <v>5955</v>
      </c>
    </row>
    <row r="940" spans="1:6" x14ac:dyDescent="0.2">
      <c r="A940" t="s">
        <v>356</v>
      </c>
      <c r="B940" t="s">
        <v>677</v>
      </c>
      <c r="C940" t="s">
        <v>376</v>
      </c>
      <c r="D940" t="s">
        <v>403</v>
      </c>
      <c r="E940">
        <v>5</v>
      </c>
    </row>
    <row r="941" spans="1:6" x14ac:dyDescent="0.2">
      <c r="A941" t="s">
        <v>356</v>
      </c>
      <c r="B941" t="s">
        <v>677</v>
      </c>
      <c r="C941" t="s">
        <v>406</v>
      </c>
      <c r="D941" t="s">
        <v>403</v>
      </c>
      <c r="E941">
        <v>13</v>
      </c>
      <c r="F941">
        <v>8</v>
      </c>
    </row>
    <row r="942" spans="1:6" x14ac:dyDescent="0.2">
      <c r="A942" t="s">
        <v>356</v>
      </c>
      <c r="B942" t="s">
        <v>677</v>
      </c>
      <c r="C942" t="s">
        <v>404</v>
      </c>
      <c r="D942" t="s">
        <v>403</v>
      </c>
      <c r="E942">
        <v>2669</v>
      </c>
      <c r="F942">
        <v>140</v>
      </c>
    </row>
    <row r="943" spans="1:6" x14ac:dyDescent="0.2">
      <c r="A943" t="s">
        <v>356</v>
      </c>
      <c r="B943" t="s">
        <v>677</v>
      </c>
      <c r="C943" t="s">
        <v>405</v>
      </c>
      <c r="D943" t="s">
        <v>403</v>
      </c>
      <c r="E943">
        <v>41</v>
      </c>
      <c r="F943">
        <v>8</v>
      </c>
    </row>
    <row r="944" spans="1:6" x14ac:dyDescent="0.2">
      <c r="A944" t="s">
        <v>356</v>
      </c>
      <c r="B944" t="s">
        <v>677</v>
      </c>
      <c r="C944" t="s">
        <v>407</v>
      </c>
      <c r="D944" t="s">
        <v>403</v>
      </c>
      <c r="E944">
        <v>8014</v>
      </c>
      <c r="F944">
        <v>382</v>
      </c>
    </row>
    <row r="945" spans="1:6" x14ac:dyDescent="0.2">
      <c r="A945" t="s">
        <v>356</v>
      </c>
      <c r="B945" t="s">
        <v>677</v>
      </c>
      <c r="C945" t="s">
        <v>408</v>
      </c>
      <c r="D945" t="s">
        <v>403</v>
      </c>
      <c r="E945">
        <v>182</v>
      </c>
      <c r="F945">
        <v>65</v>
      </c>
    </row>
    <row r="946" spans="1:6" x14ac:dyDescent="0.2">
      <c r="A946" t="s">
        <v>356</v>
      </c>
      <c r="B946" t="s">
        <v>678</v>
      </c>
      <c r="C946" t="s">
        <v>376</v>
      </c>
      <c r="D946" t="s">
        <v>403</v>
      </c>
      <c r="E946">
        <v>4</v>
      </c>
      <c r="F946">
        <v>1</v>
      </c>
    </row>
    <row r="947" spans="1:6" x14ac:dyDescent="0.2">
      <c r="A947" t="s">
        <v>356</v>
      </c>
      <c r="B947" t="s">
        <v>678</v>
      </c>
      <c r="C947" t="s">
        <v>406</v>
      </c>
      <c r="D947" t="s">
        <v>403</v>
      </c>
      <c r="E947">
        <v>696</v>
      </c>
      <c r="F947">
        <v>624</v>
      </c>
    </row>
    <row r="948" spans="1:6" x14ac:dyDescent="0.2">
      <c r="A948" t="s">
        <v>356</v>
      </c>
      <c r="B948" t="s">
        <v>678</v>
      </c>
      <c r="C948" t="s">
        <v>404</v>
      </c>
      <c r="D948" t="s">
        <v>403</v>
      </c>
      <c r="E948">
        <v>143</v>
      </c>
      <c r="F948">
        <v>131</v>
      </c>
    </row>
    <row r="949" spans="1:6" x14ac:dyDescent="0.2">
      <c r="A949" t="s">
        <v>356</v>
      </c>
      <c r="B949" t="s">
        <v>678</v>
      </c>
      <c r="C949" t="s">
        <v>405</v>
      </c>
      <c r="D949" t="s">
        <v>403</v>
      </c>
      <c r="E949">
        <v>1522</v>
      </c>
      <c r="F949">
        <v>1394</v>
      </c>
    </row>
    <row r="950" spans="1:6" x14ac:dyDescent="0.2">
      <c r="A950" t="s">
        <v>356</v>
      </c>
      <c r="B950" t="s">
        <v>678</v>
      </c>
      <c r="C950" t="s">
        <v>407</v>
      </c>
      <c r="D950" t="s">
        <v>403</v>
      </c>
      <c r="E950">
        <v>680</v>
      </c>
      <c r="F950">
        <v>621</v>
      </c>
    </row>
    <row r="951" spans="1:6" x14ac:dyDescent="0.2">
      <c r="A951" t="s">
        <v>356</v>
      </c>
      <c r="B951" t="s">
        <v>678</v>
      </c>
      <c r="C951" t="s">
        <v>408</v>
      </c>
      <c r="D951" t="s">
        <v>403</v>
      </c>
      <c r="E951">
        <v>806</v>
      </c>
      <c r="F951">
        <v>732</v>
      </c>
    </row>
    <row r="952" spans="1:6" x14ac:dyDescent="0.2">
      <c r="A952" t="s">
        <v>375</v>
      </c>
      <c r="B952" t="s">
        <v>673</v>
      </c>
      <c r="C952" t="s">
        <v>671</v>
      </c>
      <c r="D952" t="s">
        <v>18</v>
      </c>
      <c r="E952">
        <v>30861</v>
      </c>
      <c r="F952">
        <v>10446</v>
      </c>
    </row>
    <row r="953" spans="1:6" x14ac:dyDescent="0.2">
      <c r="A953" t="s">
        <v>375</v>
      </c>
      <c r="B953" t="s">
        <v>673</v>
      </c>
      <c r="C953" t="s">
        <v>671</v>
      </c>
      <c r="D953" t="s">
        <v>19</v>
      </c>
      <c r="E953">
        <v>194750</v>
      </c>
      <c r="F953">
        <v>36086</v>
      </c>
    </row>
    <row r="954" spans="1:6" x14ac:dyDescent="0.2">
      <c r="A954" t="s">
        <v>375</v>
      </c>
      <c r="B954" t="s">
        <v>673</v>
      </c>
      <c r="C954" t="s">
        <v>671</v>
      </c>
      <c r="D954" t="s">
        <v>17</v>
      </c>
      <c r="E954">
        <v>126</v>
      </c>
      <c r="F954">
        <v>94</v>
      </c>
    </row>
    <row r="955" spans="1:6" x14ac:dyDescent="0.2">
      <c r="A955" t="s">
        <v>375</v>
      </c>
      <c r="B955" t="s">
        <v>673</v>
      </c>
      <c r="C955" t="s">
        <v>671</v>
      </c>
      <c r="D955" t="s">
        <v>82</v>
      </c>
      <c r="E955">
        <v>75991</v>
      </c>
      <c r="F955">
        <v>21707</v>
      </c>
    </row>
    <row r="956" spans="1:6" x14ac:dyDescent="0.2">
      <c r="A956" t="s">
        <v>375</v>
      </c>
      <c r="B956" t="s">
        <v>673</v>
      </c>
      <c r="C956" t="s">
        <v>671</v>
      </c>
      <c r="D956" t="s">
        <v>84</v>
      </c>
      <c r="E956">
        <v>8976</v>
      </c>
      <c r="F956">
        <v>1724</v>
      </c>
    </row>
    <row r="957" spans="1:6" x14ac:dyDescent="0.2">
      <c r="A957" t="s">
        <v>375</v>
      </c>
      <c r="B957" t="s">
        <v>673</v>
      </c>
      <c r="C957" t="s">
        <v>671</v>
      </c>
      <c r="D957" t="s">
        <v>85</v>
      </c>
      <c r="E957">
        <v>812</v>
      </c>
      <c r="F957">
        <v>16</v>
      </c>
    </row>
    <row r="958" spans="1:6" x14ac:dyDescent="0.2">
      <c r="A958" t="s">
        <v>375</v>
      </c>
      <c r="B958" t="s">
        <v>673</v>
      </c>
      <c r="C958" t="s">
        <v>671</v>
      </c>
      <c r="D958" t="s">
        <v>83</v>
      </c>
      <c r="E958">
        <v>58</v>
      </c>
    </row>
    <row r="959" spans="1:6" x14ac:dyDescent="0.2">
      <c r="A959" t="s">
        <v>375</v>
      </c>
      <c r="B959" t="s">
        <v>673</v>
      </c>
      <c r="C959" t="s">
        <v>671</v>
      </c>
      <c r="D959" t="s">
        <v>387</v>
      </c>
      <c r="E959">
        <v>2</v>
      </c>
    </row>
    <row r="960" spans="1:6" x14ac:dyDescent="0.2">
      <c r="A960" t="s">
        <v>375</v>
      </c>
      <c r="B960" t="s">
        <v>673</v>
      </c>
      <c r="C960" t="s">
        <v>671</v>
      </c>
      <c r="D960" t="s">
        <v>89</v>
      </c>
      <c r="E960">
        <v>1149</v>
      </c>
      <c r="F960">
        <v>934</v>
      </c>
    </row>
    <row r="961" spans="1:6" x14ac:dyDescent="0.2">
      <c r="A961" t="s">
        <v>375</v>
      </c>
      <c r="B961" t="s">
        <v>673</v>
      </c>
      <c r="C961" t="s">
        <v>671</v>
      </c>
      <c r="D961" t="s">
        <v>87</v>
      </c>
      <c r="E961">
        <v>107</v>
      </c>
      <c r="F961">
        <v>88</v>
      </c>
    </row>
    <row r="962" spans="1:6" x14ac:dyDescent="0.2">
      <c r="A962" t="s">
        <v>375</v>
      </c>
      <c r="B962" t="s">
        <v>673</v>
      </c>
      <c r="C962" t="s">
        <v>671</v>
      </c>
      <c r="D962" t="s">
        <v>86</v>
      </c>
      <c r="E962">
        <v>21</v>
      </c>
      <c r="F962">
        <v>11</v>
      </c>
    </row>
    <row r="963" spans="1:6" x14ac:dyDescent="0.2">
      <c r="A963" t="s">
        <v>375</v>
      </c>
      <c r="B963" t="s">
        <v>674</v>
      </c>
      <c r="C963" t="s">
        <v>671</v>
      </c>
      <c r="D963" t="s">
        <v>425</v>
      </c>
      <c r="E963">
        <v>69490</v>
      </c>
      <c r="F963">
        <v>10710</v>
      </c>
    </row>
    <row r="964" spans="1:6" x14ac:dyDescent="0.2">
      <c r="A964" t="s">
        <v>375</v>
      </c>
      <c r="B964" t="s">
        <v>674</v>
      </c>
      <c r="C964" t="s">
        <v>671</v>
      </c>
      <c r="D964" t="s">
        <v>90</v>
      </c>
      <c r="E964">
        <v>5</v>
      </c>
      <c r="F964">
        <v>5</v>
      </c>
    </row>
    <row r="965" spans="1:6" x14ac:dyDescent="0.2">
      <c r="A965" t="s">
        <v>375</v>
      </c>
      <c r="B965" t="s">
        <v>674</v>
      </c>
      <c r="C965" t="s">
        <v>671</v>
      </c>
      <c r="D965" t="s">
        <v>92</v>
      </c>
      <c r="E965">
        <v>381</v>
      </c>
      <c r="F965">
        <v>284</v>
      </c>
    </row>
    <row r="966" spans="1:6" x14ac:dyDescent="0.2">
      <c r="A966" t="s">
        <v>375</v>
      </c>
      <c r="B966" t="s">
        <v>674</v>
      </c>
      <c r="C966" t="s">
        <v>671</v>
      </c>
      <c r="D966" t="s">
        <v>426</v>
      </c>
      <c r="E966">
        <v>43853</v>
      </c>
      <c r="F966">
        <v>20955</v>
      </c>
    </row>
    <row r="967" spans="1:6" x14ac:dyDescent="0.2">
      <c r="A967" t="s">
        <v>375</v>
      </c>
      <c r="B967" t="s">
        <v>674</v>
      </c>
      <c r="C967" t="s">
        <v>671</v>
      </c>
      <c r="D967" t="s">
        <v>427</v>
      </c>
      <c r="E967">
        <v>20677</v>
      </c>
      <c r="F967">
        <v>1103</v>
      </c>
    </row>
    <row r="968" spans="1:6" x14ac:dyDescent="0.2">
      <c r="A968" t="s">
        <v>375</v>
      </c>
      <c r="B968" t="s">
        <v>674</v>
      </c>
      <c r="C968" t="s">
        <v>671</v>
      </c>
      <c r="D968" t="s">
        <v>88</v>
      </c>
      <c r="E968">
        <v>36</v>
      </c>
      <c r="F968">
        <v>30</v>
      </c>
    </row>
    <row r="969" spans="1:6" x14ac:dyDescent="0.2">
      <c r="A969" t="s">
        <v>375</v>
      </c>
      <c r="B969" t="s">
        <v>674</v>
      </c>
      <c r="C969" t="s">
        <v>671</v>
      </c>
      <c r="D969" t="s">
        <v>428</v>
      </c>
      <c r="E969">
        <v>117521</v>
      </c>
      <c r="F969">
        <v>63705</v>
      </c>
    </row>
    <row r="970" spans="1:6" x14ac:dyDescent="0.2">
      <c r="A970" t="s">
        <v>375</v>
      </c>
      <c r="B970" t="s">
        <v>675</v>
      </c>
      <c r="C970" t="s">
        <v>671</v>
      </c>
      <c r="D970" t="s">
        <v>94</v>
      </c>
      <c r="E970">
        <v>13</v>
      </c>
      <c r="F970">
        <v>10</v>
      </c>
    </row>
    <row r="971" spans="1:6" x14ac:dyDescent="0.2">
      <c r="A971" t="s">
        <v>375</v>
      </c>
      <c r="B971" t="s">
        <v>675</v>
      </c>
      <c r="C971" t="s">
        <v>671</v>
      </c>
      <c r="D971" t="s">
        <v>136</v>
      </c>
      <c r="E971">
        <v>7829</v>
      </c>
      <c r="F971">
        <v>7382</v>
      </c>
    </row>
    <row r="972" spans="1:6" x14ac:dyDescent="0.2">
      <c r="A972" t="s">
        <v>375</v>
      </c>
      <c r="B972" t="s">
        <v>675</v>
      </c>
      <c r="C972" t="s">
        <v>671</v>
      </c>
      <c r="D972" t="s">
        <v>429</v>
      </c>
      <c r="E972">
        <v>8094</v>
      </c>
      <c r="F972">
        <v>3470</v>
      </c>
    </row>
    <row r="973" spans="1:6" x14ac:dyDescent="0.2">
      <c r="A973" t="s">
        <v>375</v>
      </c>
      <c r="B973" t="s">
        <v>675</v>
      </c>
      <c r="C973" t="s">
        <v>671</v>
      </c>
      <c r="D973" t="s">
        <v>441</v>
      </c>
      <c r="E973">
        <v>8454</v>
      </c>
      <c r="F973">
        <v>44</v>
      </c>
    </row>
    <row r="974" spans="1:6" x14ac:dyDescent="0.2">
      <c r="A974" t="s">
        <v>375</v>
      </c>
      <c r="B974" t="s">
        <v>675</v>
      </c>
      <c r="C974" t="s">
        <v>671</v>
      </c>
      <c r="D974" t="s">
        <v>442</v>
      </c>
      <c r="E974">
        <v>117</v>
      </c>
      <c r="F974">
        <v>62</v>
      </c>
    </row>
    <row r="975" spans="1:6" x14ac:dyDescent="0.2">
      <c r="A975" t="s">
        <v>375</v>
      </c>
      <c r="B975" t="s">
        <v>675</v>
      </c>
      <c r="C975" t="s">
        <v>671</v>
      </c>
      <c r="D975" t="s">
        <v>443</v>
      </c>
      <c r="E975">
        <v>768</v>
      </c>
      <c r="F975">
        <v>684</v>
      </c>
    </row>
    <row r="976" spans="1:6" x14ac:dyDescent="0.2">
      <c r="A976" t="s">
        <v>375</v>
      </c>
      <c r="B976" t="s">
        <v>675</v>
      </c>
      <c r="C976" t="s">
        <v>671</v>
      </c>
      <c r="D976" t="s">
        <v>93</v>
      </c>
      <c r="E976">
        <v>870</v>
      </c>
      <c r="F976">
        <v>751</v>
      </c>
    </row>
    <row r="977" spans="1:6" x14ac:dyDescent="0.2">
      <c r="A977" t="s">
        <v>375</v>
      </c>
      <c r="B977" t="s">
        <v>675</v>
      </c>
      <c r="C977" t="s">
        <v>671</v>
      </c>
      <c r="D977" t="s">
        <v>111</v>
      </c>
      <c r="E977">
        <v>70567</v>
      </c>
      <c r="F977">
        <v>48359</v>
      </c>
    </row>
    <row r="978" spans="1:6" x14ac:dyDescent="0.2">
      <c r="A978" t="s">
        <v>375</v>
      </c>
      <c r="B978" t="s">
        <v>676</v>
      </c>
      <c r="C978" t="s">
        <v>671</v>
      </c>
      <c r="D978" t="s">
        <v>95</v>
      </c>
      <c r="E978">
        <v>2682</v>
      </c>
      <c r="F978">
        <v>2252</v>
      </c>
    </row>
    <row r="979" spans="1:6" x14ac:dyDescent="0.2">
      <c r="A979" t="s">
        <v>375</v>
      </c>
      <c r="B979" t="s">
        <v>676</v>
      </c>
      <c r="C979" t="s">
        <v>671</v>
      </c>
      <c r="D979" t="s">
        <v>386</v>
      </c>
      <c r="E979">
        <v>2044</v>
      </c>
      <c r="F979">
        <v>1312</v>
      </c>
    </row>
    <row r="980" spans="1:6" x14ac:dyDescent="0.2">
      <c r="A980" t="s">
        <v>375</v>
      </c>
      <c r="B980" t="s">
        <v>676</v>
      </c>
      <c r="C980" t="s">
        <v>671</v>
      </c>
      <c r="D980" t="s">
        <v>385</v>
      </c>
      <c r="E980">
        <v>15</v>
      </c>
      <c r="F980">
        <v>14</v>
      </c>
    </row>
    <row r="981" spans="1:6" x14ac:dyDescent="0.2">
      <c r="A981" t="s">
        <v>375</v>
      </c>
      <c r="B981" t="s">
        <v>676</v>
      </c>
      <c r="C981" t="s">
        <v>671</v>
      </c>
      <c r="D981" t="s">
        <v>430</v>
      </c>
      <c r="E981">
        <v>13141</v>
      </c>
      <c r="F981">
        <v>4090</v>
      </c>
    </row>
    <row r="982" spans="1:6" x14ac:dyDescent="0.2">
      <c r="A982" t="s">
        <v>375</v>
      </c>
      <c r="B982" t="s">
        <v>676</v>
      </c>
      <c r="C982" t="s">
        <v>671</v>
      </c>
      <c r="D982" t="s">
        <v>431</v>
      </c>
      <c r="E982">
        <v>844</v>
      </c>
      <c r="F982">
        <v>130</v>
      </c>
    </row>
    <row r="983" spans="1:6" x14ac:dyDescent="0.2">
      <c r="A983" t="s">
        <v>375</v>
      </c>
      <c r="B983" t="s">
        <v>676</v>
      </c>
      <c r="C983" t="s">
        <v>671</v>
      </c>
      <c r="D983" t="s">
        <v>96</v>
      </c>
      <c r="E983">
        <v>32210</v>
      </c>
      <c r="F983">
        <v>5330</v>
      </c>
    </row>
    <row r="984" spans="1:6" x14ac:dyDescent="0.2">
      <c r="A984" t="s">
        <v>375</v>
      </c>
      <c r="B984" t="s">
        <v>676</v>
      </c>
      <c r="C984" t="s">
        <v>671</v>
      </c>
      <c r="D984" t="s">
        <v>432</v>
      </c>
      <c r="E984">
        <v>23443</v>
      </c>
      <c r="F984">
        <v>19576</v>
      </c>
    </row>
    <row r="985" spans="1:6" x14ac:dyDescent="0.2">
      <c r="A985" t="s">
        <v>375</v>
      </c>
      <c r="B985" t="s">
        <v>676</v>
      </c>
      <c r="C985" t="s">
        <v>671</v>
      </c>
      <c r="D985" t="s">
        <v>433</v>
      </c>
      <c r="E985">
        <v>1033</v>
      </c>
      <c r="F985">
        <v>719</v>
      </c>
    </row>
    <row r="986" spans="1:6" x14ac:dyDescent="0.2">
      <c r="A986" t="s">
        <v>375</v>
      </c>
      <c r="B986" t="s">
        <v>677</v>
      </c>
      <c r="C986" t="s">
        <v>671</v>
      </c>
      <c r="D986" t="s">
        <v>434</v>
      </c>
      <c r="E986">
        <v>10924</v>
      </c>
      <c r="F986">
        <v>603</v>
      </c>
    </row>
    <row r="987" spans="1:6" x14ac:dyDescent="0.2">
      <c r="A987" t="s">
        <v>375</v>
      </c>
      <c r="B987" t="s">
        <v>678</v>
      </c>
      <c r="C987" t="s">
        <v>671</v>
      </c>
      <c r="D987" t="s">
        <v>110</v>
      </c>
      <c r="E987">
        <v>3851</v>
      </c>
      <c r="F987">
        <v>3503</v>
      </c>
    </row>
    <row r="988" spans="1:6" x14ac:dyDescent="0.2">
      <c r="A988" t="s">
        <v>375</v>
      </c>
      <c r="B988" t="s">
        <v>679</v>
      </c>
      <c r="C988" t="s">
        <v>671</v>
      </c>
      <c r="D988" t="s">
        <v>97</v>
      </c>
      <c r="E988">
        <v>5679</v>
      </c>
      <c r="F988">
        <v>190</v>
      </c>
    </row>
    <row r="989" spans="1:6" x14ac:dyDescent="0.2">
      <c r="A989" t="s">
        <v>375</v>
      </c>
      <c r="B989" t="s">
        <v>679</v>
      </c>
      <c r="C989" t="s">
        <v>671</v>
      </c>
      <c r="D989" t="s">
        <v>98</v>
      </c>
      <c r="E989">
        <v>4890</v>
      </c>
      <c r="F989">
        <v>248</v>
      </c>
    </row>
    <row r="990" spans="1:6" x14ac:dyDescent="0.2">
      <c r="A990" t="s">
        <v>375</v>
      </c>
      <c r="B990" t="s">
        <v>679</v>
      </c>
      <c r="C990" t="s">
        <v>671</v>
      </c>
      <c r="D990" t="s">
        <v>99</v>
      </c>
      <c r="E990">
        <v>7444</v>
      </c>
      <c r="F990">
        <v>450</v>
      </c>
    </row>
    <row r="991" spans="1:6" x14ac:dyDescent="0.2">
      <c r="A991" t="s">
        <v>375</v>
      </c>
      <c r="B991" t="s">
        <v>680</v>
      </c>
      <c r="C991" t="s">
        <v>671</v>
      </c>
      <c r="D991" t="s">
        <v>92</v>
      </c>
      <c r="E991">
        <v>1608</v>
      </c>
      <c r="F991">
        <v>164</v>
      </c>
    </row>
    <row r="992" spans="1:6" x14ac:dyDescent="0.2">
      <c r="A992" t="s">
        <v>375</v>
      </c>
      <c r="B992" t="s">
        <v>680</v>
      </c>
      <c r="C992" t="s">
        <v>671</v>
      </c>
      <c r="D992" t="s">
        <v>102</v>
      </c>
      <c r="E992">
        <v>79</v>
      </c>
      <c r="F992">
        <v>30</v>
      </c>
    </row>
    <row r="993" spans="1:16" x14ac:dyDescent="0.2">
      <c r="A993" t="s">
        <v>375</v>
      </c>
      <c r="B993" t="s">
        <v>680</v>
      </c>
      <c r="C993" t="s">
        <v>671</v>
      </c>
      <c r="D993" t="s">
        <v>435</v>
      </c>
      <c r="E993">
        <v>18330</v>
      </c>
      <c r="F993">
        <v>3021</v>
      </c>
    </row>
    <row r="994" spans="1:16" x14ac:dyDescent="0.2">
      <c r="A994" t="s">
        <v>375</v>
      </c>
      <c r="B994" t="s">
        <v>680</v>
      </c>
      <c r="C994" t="s">
        <v>671</v>
      </c>
      <c r="D994" t="s">
        <v>881</v>
      </c>
      <c r="E994">
        <v>1</v>
      </c>
      <c r="F994">
        <v>1</v>
      </c>
    </row>
    <row r="995" spans="1:16" x14ac:dyDescent="0.2">
      <c r="A995" t="s">
        <v>375</v>
      </c>
      <c r="B995" t="s">
        <v>680</v>
      </c>
      <c r="C995" t="s">
        <v>671</v>
      </c>
      <c r="D995" t="s">
        <v>101</v>
      </c>
      <c r="E995">
        <v>202</v>
      </c>
      <c r="F995">
        <v>160</v>
      </c>
    </row>
    <row r="996" spans="1:16" x14ac:dyDescent="0.2">
      <c r="A996" t="s">
        <v>375</v>
      </c>
      <c r="B996" t="s">
        <v>680</v>
      </c>
      <c r="C996" t="s">
        <v>671</v>
      </c>
      <c r="D996" t="s">
        <v>100</v>
      </c>
      <c r="E996">
        <v>2772</v>
      </c>
      <c r="F996">
        <v>2730</v>
      </c>
    </row>
    <row r="997" spans="1:16" x14ac:dyDescent="0.2">
      <c r="A997" t="s">
        <v>375</v>
      </c>
      <c r="B997" t="s">
        <v>681</v>
      </c>
      <c r="C997" t="s">
        <v>671</v>
      </c>
      <c r="D997" t="s">
        <v>105</v>
      </c>
      <c r="E997">
        <v>29</v>
      </c>
      <c r="F997">
        <v>27</v>
      </c>
    </row>
    <row r="998" spans="1:16" x14ac:dyDescent="0.2">
      <c r="A998" t="s">
        <v>375</v>
      </c>
      <c r="B998" t="s">
        <v>681</v>
      </c>
      <c r="C998" t="s">
        <v>671</v>
      </c>
      <c r="D998" t="s">
        <v>104</v>
      </c>
      <c r="E998">
        <v>5708</v>
      </c>
      <c r="F998">
        <v>5699</v>
      </c>
    </row>
    <row r="999" spans="1:16" x14ac:dyDescent="0.2">
      <c r="A999" t="s">
        <v>375</v>
      </c>
      <c r="B999" t="s">
        <v>681</v>
      </c>
      <c r="C999" t="s">
        <v>671</v>
      </c>
      <c r="D999" t="s">
        <v>103</v>
      </c>
      <c r="E999">
        <v>1</v>
      </c>
    </row>
    <row r="1000" spans="1:16" x14ac:dyDescent="0.2">
      <c r="A1000" t="s">
        <v>375</v>
      </c>
      <c r="B1000" t="s">
        <v>682</v>
      </c>
      <c r="C1000" t="s">
        <v>671</v>
      </c>
      <c r="D1000" t="s">
        <v>109</v>
      </c>
      <c r="E1000">
        <v>24</v>
      </c>
      <c r="F1000">
        <v>6</v>
      </c>
    </row>
    <row r="1001" spans="1:16" x14ac:dyDescent="0.2">
      <c r="A1001" t="s">
        <v>375</v>
      </c>
      <c r="B1001" t="s">
        <v>682</v>
      </c>
      <c r="C1001" t="s">
        <v>671</v>
      </c>
      <c r="D1001" t="s">
        <v>107</v>
      </c>
      <c r="E1001">
        <v>3</v>
      </c>
      <c r="F1001">
        <v>3</v>
      </c>
    </row>
    <row r="1002" spans="1:16" x14ac:dyDescent="0.2">
      <c r="A1002" t="s">
        <v>375</v>
      </c>
      <c r="B1002" t="s">
        <v>682</v>
      </c>
      <c r="C1002" t="s">
        <v>671</v>
      </c>
      <c r="D1002" t="s">
        <v>106</v>
      </c>
      <c r="E1002">
        <v>128</v>
      </c>
      <c r="F1002">
        <v>105</v>
      </c>
    </row>
    <row r="1003" spans="1:16" x14ac:dyDescent="0.2">
      <c r="A1003" t="s">
        <v>375</v>
      </c>
      <c r="B1003" t="s">
        <v>682</v>
      </c>
      <c r="C1003" t="s">
        <v>671</v>
      </c>
      <c r="D1003" t="s">
        <v>108</v>
      </c>
      <c r="E1003">
        <v>6</v>
      </c>
      <c r="F1003">
        <v>5</v>
      </c>
    </row>
    <row r="1004" spans="1:16" x14ac:dyDescent="0.2">
      <c r="A1004" t="s">
        <v>375</v>
      </c>
      <c r="B1004" t="s">
        <v>683</v>
      </c>
      <c r="C1004" t="s">
        <v>671</v>
      </c>
      <c r="D1004" t="s">
        <v>436</v>
      </c>
      <c r="E1004">
        <v>1007</v>
      </c>
      <c r="F1004">
        <v>243</v>
      </c>
    </row>
    <row r="1005" spans="1:16" x14ac:dyDescent="0.2">
      <c r="A1005" t="s">
        <v>375</v>
      </c>
      <c r="B1005" t="s">
        <v>684</v>
      </c>
      <c r="C1005" t="s">
        <v>671</v>
      </c>
      <c r="D1005" t="s">
        <v>110</v>
      </c>
      <c r="E1005">
        <v>6637</v>
      </c>
      <c r="F1005">
        <v>4283</v>
      </c>
    </row>
    <row r="1006" spans="1:16" x14ac:dyDescent="0.2">
      <c r="A1006" t="s">
        <v>357</v>
      </c>
      <c r="B1006" t="s">
        <v>437</v>
      </c>
      <c r="C1006" t="s">
        <v>403</v>
      </c>
      <c r="D1006" t="s">
        <v>403</v>
      </c>
      <c r="E1006">
        <v>1384</v>
      </c>
      <c r="F1006">
        <v>32</v>
      </c>
      <c r="G1006">
        <v>33.340000000000003</v>
      </c>
      <c r="H1006">
        <v>48</v>
      </c>
      <c r="I1006">
        <v>10283</v>
      </c>
      <c r="J1006">
        <v>53.48</v>
      </c>
      <c r="K1006">
        <v>18.95</v>
      </c>
      <c r="L1006">
        <v>214</v>
      </c>
      <c r="M1006">
        <v>988</v>
      </c>
      <c r="N1006">
        <v>133</v>
      </c>
      <c r="O1006">
        <v>37</v>
      </c>
      <c r="P1006">
        <v>12</v>
      </c>
    </row>
    <row r="1007" spans="1:16" x14ac:dyDescent="0.2">
      <c r="A1007" t="s">
        <v>357</v>
      </c>
      <c r="B1007" t="s">
        <v>437</v>
      </c>
      <c r="C1007" t="s">
        <v>671</v>
      </c>
      <c r="D1007" t="s">
        <v>403</v>
      </c>
      <c r="E1007">
        <v>342717</v>
      </c>
      <c r="F1007">
        <v>71531</v>
      </c>
      <c r="G1007">
        <v>86.43</v>
      </c>
      <c r="H1007">
        <v>19419</v>
      </c>
      <c r="I1007">
        <v>810340</v>
      </c>
      <c r="J1007">
        <v>100.88</v>
      </c>
      <c r="K1007">
        <v>99.92</v>
      </c>
      <c r="L1007">
        <v>25972</v>
      </c>
      <c r="M1007">
        <v>268462</v>
      </c>
      <c r="N1007">
        <v>27705</v>
      </c>
      <c r="O1007">
        <v>16075</v>
      </c>
      <c r="P1007">
        <v>4498</v>
      </c>
    </row>
    <row r="1008" spans="1:16" x14ac:dyDescent="0.2">
      <c r="A1008" t="s">
        <v>357</v>
      </c>
      <c r="B1008" t="s">
        <v>437</v>
      </c>
      <c r="C1008" t="s">
        <v>115</v>
      </c>
      <c r="D1008" t="s">
        <v>403</v>
      </c>
      <c r="E1008">
        <v>3287</v>
      </c>
      <c r="F1008">
        <v>660</v>
      </c>
      <c r="G1008">
        <v>84.04</v>
      </c>
      <c r="H1008">
        <v>144</v>
      </c>
      <c r="I1008">
        <v>7007</v>
      </c>
      <c r="J1008">
        <v>129.51</v>
      </c>
      <c r="K1008">
        <v>103.88</v>
      </c>
      <c r="L1008">
        <v>228</v>
      </c>
      <c r="M1008">
        <v>2628</v>
      </c>
      <c r="N1008">
        <v>262</v>
      </c>
      <c r="O1008">
        <v>124</v>
      </c>
      <c r="P1008">
        <v>45</v>
      </c>
    </row>
    <row r="1009" spans="1:16" x14ac:dyDescent="0.2">
      <c r="A1009" t="s">
        <v>357</v>
      </c>
      <c r="B1009" t="s">
        <v>437</v>
      </c>
      <c r="C1009" t="s">
        <v>116</v>
      </c>
      <c r="D1009" t="s">
        <v>403</v>
      </c>
      <c r="E1009">
        <v>3400</v>
      </c>
      <c r="F1009">
        <v>755</v>
      </c>
      <c r="G1009">
        <v>82.88</v>
      </c>
      <c r="H1009">
        <v>360</v>
      </c>
      <c r="I1009">
        <v>15814</v>
      </c>
      <c r="J1009">
        <v>59.3</v>
      </c>
      <c r="K1009">
        <v>63.58</v>
      </c>
      <c r="L1009">
        <v>271</v>
      </c>
      <c r="M1009">
        <v>2325</v>
      </c>
      <c r="N1009">
        <v>430</v>
      </c>
      <c r="O1009">
        <v>260</v>
      </c>
      <c r="P1009">
        <v>112</v>
      </c>
    </row>
    <row r="1010" spans="1:16" x14ac:dyDescent="0.2">
      <c r="A1010" t="s">
        <v>357</v>
      </c>
      <c r="B1010" t="s">
        <v>437</v>
      </c>
      <c r="C1010" t="s">
        <v>117</v>
      </c>
      <c r="D1010" t="s">
        <v>403</v>
      </c>
      <c r="E1010">
        <v>4841</v>
      </c>
      <c r="F1010">
        <v>916</v>
      </c>
      <c r="G1010">
        <v>81.67</v>
      </c>
      <c r="H1010">
        <v>252</v>
      </c>
      <c r="I1010">
        <v>9805</v>
      </c>
      <c r="J1010">
        <v>110.66</v>
      </c>
      <c r="K1010">
        <v>116.73</v>
      </c>
      <c r="L1010">
        <v>348</v>
      </c>
      <c r="M1010">
        <v>3876</v>
      </c>
      <c r="N1010">
        <v>407</v>
      </c>
      <c r="O1010">
        <v>169</v>
      </c>
      <c r="P1010">
        <v>41</v>
      </c>
    </row>
    <row r="1011" spans="1:16" x14ac:dyDescent="0.2">
      <c r="A1011" t="s">
        <v>357</v>
      </c>
      <c r="B1011" t="s">
        <v>437</v>
      </c>
      <c r="C1011" t="s">
        <v>118</v>
      </c>
      <c r="D1011" t="s">
        <v>403</v>
      </c>
      <c r="E1011">
        <v>3819</v>
      </c>
      <c r="F1011">
        <v>777</v>
      </c>
      <c r="G1011">
        <v>79.52</v>
      </c>
      <c r="H1011">
        <v>192</v>
      </c>
      <c r="I1011">
        <v>8727</v>
      </c>
      <c r="J1011">
        <v>104.13</v>
      </c>
      <c r="K1011">
        <v>97.64</v>
      </c>
      <c r="L1011">
        <v>301</v>
      </c>
      <c r="M1011">
        <v>2950</v>
      </c>
      <c r="N1011">
        <v>379</v>
      </c>
      <c r="O1011">
        <v>142</v>
      </c>
      <c r="P1011">
        <v>47</v>
      </c>
    </row>
    <row r="1012" spans="1:16" x14ac:dyDescent="0.2">
      <c r="A1012" t="s">
        <v>357</v>
      </c>
      <c r="B1012" t="s">
        <v>437</v>
      </c>
      <c r="C1012" t="s">
        <v>119</v>
      </c>
      <c r="D1012" t="s">
        <v>403</v>
      </c>
      <c r="E1012">
        <v>1108</v>
      </c>
      <c r="F1012">
        <v>281</v>
      </c>
      <c r="G1012">
        <v>102.5</v>
      </c>
      <c r="H1012">
        <v>79</v>
      </c>
      <c r="I1012">
        <v>3759</v>
      </c>
      <c r="J1012">
        <v>127.35</v>
      </c>
      <c r="K1012">
        <v>105.84</v>
      </c>
      <c r="L1012">
        <v>81</v>
      </c>
      <c r="M1012">
        <v>860</v>
      </c>
      <c r="N1012">
        <v>99</v>
      </c>
      <c r="O1012">
        <v>55</v>
      </c>
      <c r="P1012">
        <v>13</v>
      </c>
    </row>
    <row r="1013" spans="1:16" x14ac:dyDescent="0.2">
      <c r="A1013" t="s">
        <v>357</v>
      </c>
      <c r="B1013" t="s">
        <v>437</v>
      </c>
      <c r="C1013" t="s">
        <v>120</v>
      </c>
      <c r="D1013" t="s">
        <v>403</v>
      </c>
      <c r="E1013">
        <v>3031</v>
      </c>
      <c r="F1013">
        <v>762</v>
      </c>
      <c r="G1013">
        <v>96.93</v>
      </c>
      <c r="H1013">
        <v>137</v>
      </c>
      <c r="I1013">
        <v>5296</v>
      </c>
      <c r="J1013">
        <v>121.82</v>
      </c>
      <c r="K1013">
        <v>122.98</v>
      </c>
      <c r="L1013">
        <v>170</v>
      </c>
      <c r="M1013">
        <v>2508</v>
      </c>
      <c r="N1013">
        <v>228</v>
      </c>
      <c r="O1013">
        <v>84</v>
      </c>
      <c r="P1013">
        <v>41</v>
      </c>
    </row>
    <row r="1014" spans="1:16" x14ac:dyDescent="0.2">
      <c r="A1014" t="s">
        <v>357</v>
      </c>
      <c r="B1014" t="s">
        <v>437</v>
      </c>
      <c r="C1014" t="s">
        <v>91</v>
      </c>
      <c r="D1014" t="s">
        <v>403</v>
      </c>
      <c r="E1014">
        <v>14734</v>
      </c>
      <c r="F1014">
        <v>2681</v>
      </c>
      <c r="G1014">
        <v>81.64</v>
      </c>
      <c r="H1014">
        <v>1000</v>
      </c>
      <c r="I1014">
        <v>45143</v>
      </c>
      <c r="J1014">
        <v>82.94</v>
      </c>
      <c r="K1014">
        <v>82.97</v>
      </c>
      <c r="L1014">
        <v>1692</v>
      </c>
      <c r="M1014">
        <v>9744</v>
      </c>
      <c r="N1014">
        <v>799</v>
      </c>
      <c r="O1014">
        <v>2166</v>
      </c>
      <c r="P1014">
        <v>332</v>
      </c>
    </row>
    <row r="1015" spans="1:16" x14ac:dyDescent="0.2">
      <c r="A1015" t="s">
        <v>357</v>
      </c>
      <c r="B1015" t="s">
        <v>437</v>
      </c>
      <c r="C1015" t="s">
        <v>121</v>
      </c>
      <c r="D1015" t="s">
        <v>403</v>
      </c>
      <c r="E1015">
        <v>5112</v>
      </c>
      <c r="F1015">
        <v>1160</v>
      </c>
      <c r="G1015">
        <v>89.99</v>
      </c>
      <c r="H1015">
        <v>201</v>
      </c>
      <c r="I1015">
        <v>9793</v>
      </c>
      <c r="J1015">
        <v>119.85</v>
      </c>
      <c r="K1015">
        <v>110.27</v>
      </c>
      <c r="L1015">
        <v>348</v>
      </c>
      <c r="M1015">
        <v>4164</v>
      </c>
      <c r="N1015">
        <v>417</v>
      </c>
      <c r="O1015">
        <v>133</v>
      </c>
      <c r="P1015">
        <v>50</v>
      </c>
    </row>
    <row r="1016" spans="1:16" x14ac:dyDescent="0.2">
      <c r="A1016" t="s">
        <v>357</v>
      </c>
      <c r="B1016" t="s">
        <v>437</v>
      </c>
      <c r="C1016" t="s">
        <v>122</v>
      </c>
      <c r="D1016" t="s">
        <v>403</v>
      </c>
      <c r="E1016">
        <v>4347</v>
      </c>
      <c r="F1016">
        <v>1178</v>
      </c>
      <c r="G1016">
        <v>101.51</v>
      </c>
      <c r="H1016">
        <v>214</v>
      </c>
      <c r="I1016">
        <v>9025</v>
      </c>
      <c r="J1016">
        <v>133</v>
      </c>
      <c r="K1016">
        <v>121.3</v>
      </c>
      <c r="L1016">
        <v>278</v>
      </c>
      <c r="M1016">
        <v>3423</v>
      </c>
      <c r="N1016">
        <v>415</v>
      </c>
      <c r="O1016">
        <v>171</v>
      </c>
      <c r="P1016">
        <v>60</v>
      </c>
    </row>
    <row r="1017" spans="1:16" x14ac:dyDescent="0.2">
      <c r="A1017" t="s">
        <v>357</v>
      </c>
      <c r="B1017" t="s">
        <v>437</v>
      </c>
      <c r="C1017" t="s">
        <v>94</v>
      </c>
      <c r="D1017" t="s">
        <v>403</v>
      </c>
      <c r="E1017">
        <v>10660</v>
      </c>
      <c r="F1017">
        <v>2670</v>
      </c>
      <c r="G1017">
        <v>97.66</v>
      </c>
      <c r="H1017">
        <v>630</v>
      </c>
      <c r="I1017">
        <v>24492</v>
      </c>
      <c r="J1017">
        <v>111.36</v>
      </c>
      <c r="K1017">
        <v>110.77</v>
      </c>
      <c r="L1017">
        <v>607</v>
      </c>
      <c r="M1017">
        <v>8355</v>
      </c>
      <c r="N1017">
        <v>1045</v>
      </c>
      <c r="O1017">
        <v>514</v>
      </c>
      <c r="P1017">
        <v>139</v>
      </c>
    </row>
    <row r="1018" spans="1:16" x14ac:dyDescent="0.2">
      <c r="A1018" t="s">
        <v>357</v>
      </c>
      <c r="B1018" t="s">
        <v>437</v>
      </c>
      <c r="C1018" t="s">
        <v>123</v>
      </c>
      <c r="D1018" t="s">
        <v>403</v>
      </c>
      <c r="E1018">
        <v>2770</v>
      </c>
      <c r="F1018">
        <v>708</v>
      </c>
      <c r="G1018">
        <v>99.1</v>
      </c>
      <c r="H1018">
        <v>176</v>
      </c>
      <c r="I1018">
        <v>6844</v>
      </c>
      <c r="J1018">
        <v>114.85</v>
      </c>
      <c r="K1018">
        <v>106.42</v>
      </c>
      <c r="L1018">
        <v>86</v>
      </c>
      <c r="M1018">
        <v>2347</v>
      </c>
      <c r="N1018">
        <v>193</v>
      </c>
      <c r="O1018">
        <v>111</v>
      </c>
      <c r="P1018">
        <v>33</v>
      </c>
    </row>
    <row r="1019" spans="1:16" x14ac:dyDescent="0.2">
      <c r="A1019" t="s">
        <v>357</v>
      </c>
      <c r="B1019" t="s">
        <v>437</v>
      </c>
      <c r="C1019" t="s">
        <v>124</v>
      </c>
      <c r="D1019" t="s">
        <v>403</v>
      </c>
      <c r="E1019">
        <v>15657</v>
      </c>
      <c r="F1019">
        <v>3395</v>
      </c>
      <c r="G1019">
        <v>88.14</v>
      </c>
      <c r="H1019">
        <v>814</v>
      </c>
      <c r="I1019">
        <v>33246</v>
      </c>
      <c r="J1019">
        <v>105.55</v>
      </c>
      <c r="K1019">
        <v>110.52</v>
      </c>
      <c r="L1019">
        <v>734</v>
      </c>
      <c r="M1019">
        <v>12601</v>
      </c>
      <c r="N1019">
        <v>1474</v>
      </c>
      <c r="O1019">
        <v>682</v>
      </c>
      <c r="P1019">
        <v>166</v>
      </c>
    </row>
    <row r="1020" spans="1:16" x14ac:dyDescent="0.2">
      <c r="A1020" t="s">
        <v>357</v>
      </c>
      <c r="B1020" t="s">
        <v>437</v>
      </c>
      <c r="C1020" t="s">
        <v>125</v>
      </c>
      <c r="D1020" t="s">
        <v>403</v>
      </c>
      <c r="E1020">
        <v>21470</v>
      </c>
      <c r="F1020">
        <v>4129</v>
      </c>
      <c r="G1020">
        <v>85.02</v>
      </c>
      <c r="H1020">
        <v>1219</v>
      </c>
      <c r="I1020">
        <v>48511</v>
      </c>
      <c r="J1020">
        <v>105.03</v>
      </c>
      <c r="K1020">
        <v>101.83</v>
      </c>
      <c r="L1020">
        <v>1332</v>
      </c>
      <c r="M1020">
        <v>17170</v>
      </c>
      <c r="N1020">
        <v>1779</v>
      </c>
      <c r="O1020">
        <v>919</v>
      </c>
      <c r="P1020">
        <v>270</v>
      </c>
    </row>
    <row r="1021" spans="1:16" x14ac:dyDescent="0.2">
      <c r="A1021" t="s">
        <v>357</v>
      </c>
      <c r="B1021" t="s">
        <v>437</v>
      </c>
      <c r="C1021" t="s">
        <v>126</v>
      </c>
      <c r="D1021" t="s">
        <v>403</v>
      </c>
      <c r="E1021">
        <v>15219</v>
      </c>
      <c r="F1021">
        <v>3460</v>
      </c>
      <c r="G1021">
        <v>91.12</v>
      </c>
      <c r="H1021">
        <v>923</v>
      </c>
      <c r="I1021">
        <v>35528</v>
      </c>
      <c r="J1021">
        <v>108.94</v>
      </c>
      <c r="K1021">
        <v>102.77</v>
      </c>
      <c r="L1021">
        <v>976</v>
      </c>
      <c r="M1021">
        <v>11878</v>
      </c>
      <c r="N1021">
        <v>1514</v>
      </c>
      <c r="O1021">
        <v>654</v>
      </c>
      <c r="P1021">
        <v>197</v>
      </c>
    </row>
    <row r="1022" spans="1:16" x14ac:dyDescent="0.2">
      <c r="A1022" t="s">
        <v>357</v>
      </c>
      <c r="B1022" t="s">
        <v>437</v>
      </c>
      <c r="C1022" t="s">
        <v>127</v>
      </c>
      <c r="D1022" t="s">
        <v>403</v>
      </c>
      <c r="E1022">
        <v>8553</v>
      </c>
      <c r="F1022">
        <v>2052</v>
      </c>
      <c r="G1022">
        <v>91.01</v>
      </c>
      <c r="H1022">
        <v>456</v>
      </c>
      <c r="I1022">
        <v>18252</v>
      </c>
      <c r="J1022">
        <v>114.49</v>
      </c>
      <c r="K1022">
        <v>110.87</v>
      </c>
      <c r="L1022">
        <v>566</v>
      </c>
      <c r="M1022">
        <v>6712</v>
      </c>
      <c r="N1022">
        <v>822</v>
      </c>
      <c r="O1022">
        <v>353</v>
      </c>
      <c r="P1022">
        <v>100</v>
      </c>
    </row>
    <row r="1023" spans="1:16" x14ac:dyDescent="0.2">
      <c r="A1023" t="s">
        <v>357</v>
      </c>
      <c r="B1023" t="s">
        <v>437</v>
      </c>
      <c r="C1023" t="s">
        <v>85</v>
      </c>
      <c r="D1023" t="s">
        <v>403</v>
      </c>
      <c r="E1023">
        <v>8910</v>
      </c>
      <c r="F1023">
        <v>1754</v>
      </c>
      <c r="G1023">
        <v>81.27</v>
      </c>
      <c r="H1023">
        <v>484</v>
      </c>
      <c r="I1023">
        <v>20260</v>
      </c>
      <c r="J1023">
        <v>94.8</v>
      </c>
      <c r="K1023">
        <v>100.83</v>
      </c>
      <c r="L1023">
        <v>640</v>
      </c>
      <c r="M1023">
        <v>6953</v>
      </c>
      <c r="N1023">
        <v>833</v>
      </c>
      <c r="O1023">
        <v>363</v>
      </c>
      <c r="P1023">
        <v>121</v>
      </c>
    </row>
    <row r="1024" spans="1:16" x14ac:dyDescent="0.2">
      <c r="A1024" t="s">
        <v>357</v>
      </c>
      <c r="B1024" t="s">
        <v>437</v>
      </c>
      <c r="C1024" t="s">
        <v>128</v>
      </c>
      <c r="D1024" t="s">
        <v>403</v>
      </c>
      <c r="E1024">
        <v>5164</v>
      </c>
      <c r="F1024">
        <v>906</v>
      </c>
      <c r="G1024">
        <v>77.75</v>
      </c>
      <c r="H1024">
        <v>262</v>
      </c>
      <c r="I1024">
        <v>8591</v>
      </c>
      <c r="J1024">
        <v>96.67</v>
      </c>
      <c r="K1024">
        <v>103.02</v>
      </c>
      <c r="L1024">
        <v>261</v>
      </c>
      <c r="M1024">
        <v>4240</v>
      </c>
      <c r="N1024">
        <v>433</v>
      </c>
      <c r="O1024">
        <v>178</v>
      </c>
      <c r="P1024">
        <v>52</v>
      </c>
    </row>
    <row r="1025" spans="1:16" x14ac:dyDescent="0.2">
      <c r="A1025" t="s">
        <v>357</v>
      </c>
      <c r="B1025" t="s">
        <v>437</v>
      </c>
      <c r="C1025" t="s">
        <v>129</v>
      </c>
      <c r="D1025" t="s">
        <v>403</v>
      </c>
      <c r="E1025">
        <v>6316</v>
      </c>
      <c r="F1025">
        <v>1500</v>
      </c>
      <c r="G1025">
        <v>97.64</v>
      </c>
      <c r="H1025">
        <v>352</v>
      </c>
      <c r="I1025">
        <v>14520</v>
      </c>
      <c r="J1025">
        <v>120.84</v>
      </c>
      <c r="K1025">
        <v>116.04</v>
      </c>
      <c r="L1025">
        <v>395</v>
      </c>
      <c r="M1025">
        <v>5022</v>
      </c>
      <c r="N1025">
        <v>576</v>
      </c>
      <c r="O1025">
        <v>256</v>
      </c>
      <c r="P1025">
        <v>67</v>
      </c>
    </row>
    <row r="1026" spans="1:16" x14ac:dyDescent="0.2">
      <c r="A1026" t="s">
        <v>357</v>
      </c>
      <c r="B1026" t="s">
        <v>437</v>
      </c>
      <c r="C1026" t="s">
        <v>130</v>
      </c>
      <c r="D1026" t="s">
        <v>403</v>
      </c>
      <c r="E1026">
        <v>5055</v>
      </c>
      <c r="F1026">
        <v>1232</v>
      </c>
      <c r="G1026">
        <v>99.35</v>
      </c>
      <c r="H1026">
        <v>248</v>
      </c>
      <c r="I1026">
        <v>9773</v>
      </c>
      <c r="J1026">
        <v>118.54</v>
      </c>
      <c r="K1026">
        <v>121.07</v>
      </c>
      <c r="L1026">
        <v>194</v>
      </c>
      <c r="M1026">
        <v>4209</v>
      </c>
      <c r="N1026">
        <v>396</v>
      </c>
      <c r="O1026">
        <v>202</v>
      </c>
      <c r="P1026">
        <v>54</v>
      </c>
    </row>
    <row r="1027" spans="1:16" x14ac:dyDescent="0.2">
      <c r="A1027" t="s">
        <v>357</v>
      </c>
      <c r="B1027" t="s">
        <v>437</v>
      </c>
      <c r="C1027" t="s">
        <v>131</v>
      </c>
      <c r="D1027" t="s">
        <v>403</v>
      </c>
      <c r="E1027">
        <v>9217</v>
      </c>
      <c r="F1027">
        <v>1939</v>
      </c>
      <c r="G1027">
        <v>86.65</v>
      </c>
      <c r="H1027">
        <v>424</v>
      </c>
      <c r="I1027">
        <v>20072</v>
      </c>
      <c r="J1027">
        <v>114.55</v>
      </c>
      <c r="K1027">
        <v>112.98</v>
      </c>
      <c r="L1027">
        <v>603</v>
      </c>
      <c r="M1027">
        <v>7458</v>
      </c>
      <c r="N1027">
        <v>700</v>
      </c>
      <c r="O1027">
        <v>350</v>
      </c>
      <c r="P1027">
        <v>106</v>
      </c>
    </row>
    <row r="1028" spans="1:16" x14ac:dyDescent="0.2">
      <c r="A1028" t="s">
        <v>357</v>
      </c>
      <c r="B1028" t="s">
        <v>437</v>
      </c>
      <c r="C1028" t="s">
        <v>132</v>
      </c>
      <c r="D1028" t="s">
        <v>403</v>
      </c>
      <c r="E1028">
        <v>5509</v>
      </c>
      <c r="F1028">
        <v>1056</v>
      </c>
      <c r="G1028">
        <v>83.36</v>
      </c>
      <c r="H1028">
        <v>237</v>
      </c>
      <c r="I1028">
        <v>10842</v>
      </c>
      <c r="J1028">
        <v>102.47</v>
      </c>
      <c r="K1028">
        <v>108.02</v>
      </c>
      <c r="L1028">
        <v>306</v>
      </c>
      <c r="M1028">
        <v>4546</v>
      </c>
      <c r="N1028">
        <v>404</v>
      </c>
      <c r="O1028">
        <v>189</v>
      </c>
      <c r="P1028">
        <v>64</v>
      </c>
    </row>
    <row r="1029" spans="1:16" x14ac:dyDescent="0.2">
      <c r="A1029" t="s">
        <v>357</v>
      </c>
      <c r="B1029" t="s">
        <v>437</v>
      </c>
      <c r="C1029" t="s">
        <v>133</v>
      </c>
      <c r="D1029" t="s">
        <v>403</v>
      </c>
      <c r="E1029">
        <v>3852</v>
      </c>
      <c r="F1029">
        <v>826</v>
      </c>
      <c r="G1029">
        <v>90.27</v>
      </c>
      <c r="H1029">
        <v>163</v>
      </c>
      <c r="I1029">
        <v>9010</v>
      </c>
      <c r="J1029">
        <v>114.92</v>
      </c>
      <c r="K1029">
        <v>120.87</v>
      </c>
      <c r="L1029">
        <v>285</v>
      </c>
      <c r="M1029">
        <v>3047</v>
      </c>
      <c r="N1029">
        <v>323</v>
      </c>
      <c r="O1029">
        <v>142</v>
      </c>
      <c r="P1029">
        <v>55</v>
      </c>
    </row>
    <row r="1030" spans="1:16" x14ac:dyDescent="0.2">
      <c r="A1030" t="s">
        <v>357</v>
      </c>
      <c r="B1030" t="s">
        <v>437</v>
      </c>
      <c r="C1030" t="s">
        <v>134</v>
      </c>
      <c r="D1030" t="s">
        <v>403</v>
      </c>
      <c r="E1030">
        <v>6515</v>
      </c>
      <c r="F1030">
        <v>1526</v>
      </c>
      <c r="G1030">
        <v>91.05</v>
      </c>
      <c r="H1030">
        <v>336</v>
      </c>
      <c r="I1030">
        <v>13407</v>
      </c>
      <c r="J1030">
        <v>113.48</v>
      </c>
      <c r="K1030">
        <v>111.03</v>
      </c>
      <c r="L1030">
        <v>389</v>
      </c>
      <c r="M1030">
        <v>5328</v>
      </c>
      <c r="N1030">
        <v>473</v>
      </c>
      <c r="O1030">
        <v>255</v>
      </c>
      <c r="P1030">
        <v>70</v>
      </c>
    </row>
    <row r="1031" spans="1:16" x14ac:dyDescent="0.2">
      <c r="A1031" t="s">
        <v>357</v>
      </c>
      <c r="B1031" t="s">
        <v>437</v>
      </c>
      <c r="C1031" t="s">
        <v>135</v>
      </c>
      <c r="D1031" t="s">
        <v>403</v>
      </c>
      <c r="E1031">
        <v>7800</v>
      </c>
      <c r="F1031">
        <v>1642</v>
      </c>
      <c r="G1031">
        <v>85.21</v>
      </c>
      <c r="H1031">
        <v>390</v>
      </c>
      <c r="I1031">
        <v>16893</v>
      </c>
      <c r="J1031">
        <v>111.83</v>
      </c>
      <c r="K1031">
        <v>103.11</v>
      </c>
      <c r="L1031">
        <v>518</v>
      </c>
      <c r="M1031">
        <v>6312</v>
      </c>
      <c r="N1031">
        <v>603</v>
      </c>
      <c r="O1031">
        <v>284</v>
      </c>
      <c r="P1031">
        <v>82</v>
      </c>
    </row>
    <row r="1032" spans="1:16" x14ac:dyDescent="0.2">
      <c r="A1032" t="s">
        <v>357</v>
      </c>
      <c r="B1032" t="s">
        <v>437</v>
      </c>
      <c r="C1032" t="s">
        <v>136</v>
      </c>
      <c r="D1032" t="s">
        <v>403</v>
      </c>
      <c r="E1032">
        <v>10554</v>
      </c>
      <c r="F1032">
        <v>1619</v>
      </c>
      <c r="G1032">
        <v>71.5</v>
      </c>
      <c r="H1032">
        <v>917</v>
      </c>
      <c r="I1032">
        <v>35252</v>
      </c>
      <c r="J1032">
        <v>66.05</v>
      </c>
      <c r="K1032">
        <v>68.459999999999994</v>
      </c>
      <c r="L1032">
        <v>1708</v>
      </c>
      <c r="M1032">
        <v>7393</v>
      </c>
      <c r="N1032">
        <v>520</v>
      </c>
      <c r="O1032">
        <v>636</v>
      </c>
      <c r="P1032">
        <v>297</v>
      </c>
    </row>
    <row r="1033" spans="1:16" x14ac:dyDescent="0.2">
      <c r="A1033" t="s">
        <v>357</v>
      </c>
      <c r="B1033" t="s">
        <v>437</v>
      </c>
      <c r="C1033" t="s">
        <v>137</v>
      </c>
      <c r="D1033" t="s">
        <v>403</v>
      </c>
      <c r="E1033">
        <v>5371</v>
      </c>
      <c r="F1033">
        <v>1047</v>
      </c>
      <c r="G1033">
        <v>82.33</v>
      </c>
      <c r="H1033">
        <v>267</v>
      </c>
      <c r="I1033">
        <v>10354</v>
      </c>
      <c r="J1033">
        <v>100.75</v>
      </c>
      <c r="K1033">
        <v>102.83</v>
      </c>
      <c r="L1033">
        <v>361</v>
      </c>
      <c r="M1033">
        <v>4389</v>
      </c>
      <c r="N1033">
        <v>407</v>
      </c>
      <c r="O1033">
        <v>168</v>
      </c>
      <c r="P1033">
        <v>46</v>
      </c>
    </row>
    <row r="1034" spans="1:16" x14ac:dyDescent="0.2">
      <c r="A1034" t="s">
        <v>357</v>
      </c>
      <c r="B1034" t="s">
        <v>437</v>
      </c>
      <c r="C1034" t="s">
        <v>138</v>
      </c>
      <c r="D1034" t="s">
        <v>403</v>
      </c>
      <c r="E1034">
        <v>2753</v>
      </c>
      <c r="F1034">
        <v>514</v>
      </c>
      <c r="G1034">
        <v>79.180000000000007</v>
      </c>
      <c r="H1034">
        <v>145</v>
      </c>
      <c r="I1034">
        <v>5369</v>
      </c>
      <c r="J1034">
        <v>104.59</v>
      </c>
      <c r="K1034">
        <v>101.44</v>
      </c>
      <c r="L1034">
        <v>148</v>
      </c>
      <c r="M1034">
        <v>2327</v>
      </c>
      <c r="N1034">
        <v>166</v>
      </c>
      <c r="O1034">
        <v>81</v>
      </c>
      <c r="P1034">
        <v>31</v>
      </c>
    </row>
    <row r="1035" spans="1:16" x14ac:dyDescent="0.2">
      <c r="A1035" t="s">
        <v>357</v>
      </c>
      <c r="B1035" t="s">
        <v>437</v>
      </c>
      <c r="C1035" t="s">
        <v>139</v>
      </c>
      <c r="D1035" t="s">
        <v>403</v>
      </c>
      <c r="E1035">
        <v>2432</v>
      </c>
      <c r="F1035">
        <v>394</v>
      </c>
      <c r="G1035">
        <v>70.02</v>
      </c>
      <c r="H1035">
        <v>146</v>
      </c>
      <c r="I1035">
        <v>5030</v>
      </c>
      <c r="J1035">
        <v>87.37</v>
      </c>
      <c r="K1035">
        <v>93.67</v>
      </c>
      <c r="L1035">
        <v>159</v>
      </c>
      <c r="M1035">
        <v>1931</v>
      </c>
      <c r="N1035">
        <v>208</v>
      </c>
      <c r="O1035">
        <v>103</v>
      </c>
      <c r="P1035">
        <v>31</v>
      </c>
    </row>
    <row r="1036" spans="1:16" x14ac:dyDescent="0.2">
      <c r="A1036" t="s">
        <v>357</v>
      </c>
      <c r="B1036" t="s">
        <v>437</v>
      </c>
      <c r="C1036" t="s">
        <v>140</v>
      </c>
      <c r="D1036" t="s">
        <v>403</v>
      </c>
      <c r="E1036">
        <v>15590</v>
      </c>
      <c r="F1036">
        <v>2222</v>
      </c>
      <c r="G1036">
        <v>71.33</v>
      </c>
      <c r="H1036">
        <v>1068</v>
      </c>
      <c r="I1036">
        <v>42956</v>
      </c>
      <c r="J1036">
        <v>84.55</v>
      </c>
      <c r="K1036">
        <v>84.96</v>
      </c>
      <c r="L1036">
        <v>3667</v>
      </c>
      <c r="M1036">
        <v>9706</v>
      </c>
      <c r="N1036">
        <v>633</v>
      </c>
      <c r="O1036">
        <v>1291</v>
      </c>
      <c r="P1036">
        <v>293</v>
      </c>
    </row>
    <row r="1037" spans="1:16" x14ac:dyDescent="0.2">
      <c r="A1037" t="s">
        <v>357</v>
      </c>
      <c r="B1037" t="s">
        <v>437</v>
      </c>
      <c r="C1037" t="s">
        <v>141</v>
      </c>
      <c r="D1037" t="s">
        <v>403</v>
      </c>
      <c r="E1037">
        <v>5096</v>
      </c>
      <c r="F1037">
        <v>1075</v>
      </c>
      <c r="G1037">
        <v>86.42</v>
      </c>
      <c r="H1037">
        <v>246</v>
      </c>
      <c r="I1037">
        <v>11116</v>
      </c>
      <c r="J1037">
        <v>111.39</v>
      </c>
      <c r="K1037">
        <v>107.17</v>
      </c>
      <c r="L1037">
        <v>355</v>
      </c>
      <c r="M1037">
        <v>4151</v>
      </c>
      <c r="N1037">
        <v>355</v>
      </c>
      <c r="O1037">
        <v>189</v>
      </c>
      <c r="P1037">
        <v>46</v>
      </c>
    </row>
    <row r="1038" spans="1:16" x14ac:dyDescent="0.2">
      <c r="A1038" t="s">
        <v>357</v>
      </c>
      <c r="B1038" t="s">
        <v>437</v>
      </c>
      <c r="C1038" t="s">
        <v>142</v>
      </c>
      <c r="D1038" t="s">
        <v>403</v>
      </c>
      <c r="E1038">
        <v>2370</v>
      </c>
      <c r="F1038">
        <v>585</v>
      </c>
      <c r="G1038">
        <v>87.78</v>
      </c>
      <c r="H1038">
        <v>102</v>
      </c>
      <c r="I1038">
        <v>5102</v>
      </c>
      <c r="J1038">
        <v>143.85</v>
      </c>
      <c r="K1038">
        <v>108.74</v>
      </c>
      <c r="L1038">
        <v>131</v>
      </c>
      <c r="M1038">
        <v>1979</v>
      </c>
      <c r="N1038">
        <v>167</v>
      </c>
      <c r="O1038">
        <v>75</v>
      </c>
      <c r="P1038">
        <v>18</v>
      </c>
    </row>
    <row r="1039" spans="1:16" x14ac:dyDescent="0.2">
      <c r="A1039" t="s">
        <v>357</v>
      </c>
      <c r="B1039" t="s">
        <v>437</v>
      </c>
      <c r="C1039" t="s">
        <v>143</v>
      </c>
      <c r="D1039" t="s">
        <v>403</v>
      </c>
      <c r="E1039">
        <v>3669</v>
      </c>
      <c r="F1039">
        <v>868</v>
      </c>
      <c r="G1039">
        <v>93.76</v>
      </c>
      <c r="H1039">
        <v>211</v>
      </c>
      <c r="I1039">
        <v>9199</v>
      </c>
      <c r="J1039">
        <v>116.14</v>
      </c>
      <c r="K1039">
        <v>109.64</v>
      </c>
      <c r="L1039">
        <v>132</v>
      </c>
      <c r="M1039">
        <v>3002</v>
      </c>
      <c r="N1039">
        <v>348</v>
      </c>
      <c r="O1039">
        <v>142</v>
      </c>
      <c r="P1039">
        <v>45</v>
      </c>
    </row>
    <row r="1040" spans="1:16" x14ac:dyDescent="0.2">
      <c r="A1040" t="s">
        <v>357</v>
      </c>
      <c r="B1040" t="s">
        <v>437</v>
      </c>
      <c r="C1040" t="s">
        <v>144</v>
      </c>
      <c r="D1040" t="s">
        <v>403</v>
      </c>
      <c r="E1040">
        <v>10481</v>
      </c>
      <c r="F1040">
        <v>2240</v>
      </c>
      <c r="G1040">
        <v>87.6</v>
      </c>
      <c r="H1040">
        <v>516</v>
      </c>
      <c r="I1040">
        <v>20162</v>
      </c>
      <c r="J1040">
        <v>107.84</v>
      </c>
      <c r="K1040">
        <v>115.81</v>
      </c>
      <c r="L1040">
        <v>600</v>
      </c>
      <c r="M1040">
        <v>8649</v>
      </c>
      <c r="N1040">
        <v>760</v>
      </c>
      <c r="O1040">
        <v>355</v>
      </c>
      <c r="P1040">
        <v>117</v>
      </c>
    </row>
    <row r="1041" spans="1:16" x14ac:dyDescent="0.2">
      <c r="A1041" t="s">
        <v>357</v>
      </c>
      <c r="B1041" t="s">
        <v>437</v>
      </c>
      <c r="C1041" t="s">
        <v>145</v>
      </c>
      <c r="D1041" t="s">
        <v>403</v>
      </c>
      <c r="E1041">
        <v>7714</v>
      </c>
      <c r="F1041">
        <v>2230</v>
      </c>
      <c r="G1041">
        <v>107.14</v>
      </c>
      <c r="H1041">
        <v>390</v>
      </c>
      <c r="I1041">
        <v>18209</v>
      </c>
      <c r="J1041">
        <v>115.88</v>
      </c>
      <c r="K1041">
        <v>119.48</v>
      </c>
      <c r="L1041">
        <v>475</v>
      </c>
      <c r="M1041">
        <v>6215</v>
      </c>
      <c r="N1041">
        <v>631</v>
      </c>
      <c r="O1041">
        <v>297</v>
      </c>
      <c r="P1041">
        <v>96</v>
      </c>
    </row>
    <row r="1042" spans="1:16" x14ac:dyDescent="0.2">
      <c r="A1042" t="s">
        <v>357</v>
      </c>
      <c r="B1042" t="s">
        <v>437</v>
      </c>
      <c r="C1042" t="s">
        <v>146</v>
      </c>
      <c r="D1042" t="s">
        <v>403</v>
      </c>
      <c r="E1042">
        <v>5247</v>
      </c>
      <c r="F1042">
        <v>1059</v>
      </c>
      <c r="G1042">
        <v>90.21</v>
      </c>
      <c r="H1042">
        <v>282</v>
      </c>
      <c r="I1042">
        <v>11156</v>
      </c>
      <c r="J1042">
        <v>109.9</v>
      </c>
      <c r="K1042">
        <v>114.52</v>
      </c>
      <c r="L1042">
        <v>236</v>
      </c>
      <c r="M1042">
        <v>4400</v>
      </c>
      <c r="N1042">
        <v>373</v>
      </c>
      <c r="O1042">
        <v>185</v>
      </c>
      <c r="P1042">
        <v>53</v>
      </c>
    </row>
    <row r="1043" spans="1:16" x14ac:dyDescent="0.2">
      <c r="A1043" t="s">
        <v>357</v>
      </c>
      <c r="B1043" t="s">
        <v>437</v>
      </c>
      <c r="C1043" t="s">
        <v>147</v>
      </c>
      <c r="D1043" t="s">
        <v>403</v>
      </c>
      <c r="E1043">
        <v>9320</v>
      </c>
      <c r="F1043">
        <v>1667</v>
      </c>
      <c r="G1043">
        <v>74.97</v>
      </c>
      <c r="H1043">
        <v>825</v>
      </c>
      <c r="I1043">
        <v>38296</v>
      </c>
      <c r="J1043">
        <v>63.51</v>
      </c>
      <c r="K1043">
        <v>58.87</v>
      </c>
      <c r="L1043">
        <v>918</v>
      </c>
      <c r="M1043">
        <v>6953</v>
      </c>
      <c r="N1043">
        <v>962</v>
      </c>
      <c r="O1043">
        <v>381</v>
      </c>
      <c r="P1043">
        <v>106</v>
      </c>
    </row>
    <row r="1044" spans="1:16" x14ac:dyDescent="0.2">
      <c r="A1044" t="s">
        <v>357</v>
      </c>
      <c r="B1044" t="s">
        <v>437</v>
      </c>
      <c r="C1044" t="s">
        <v>148</v>
      </c>
      <c r="D1044" t="s">
        <v>403</v>
      </c>
      <c r="E1044">
        <v>1545</v>
      </c>
      <c r="F1044">
        <v>280</v>
      </c>
      <c r="G1044">
        <v>81.22</v>
      </c>
      <c r="H1044">
        <v>79</v>
      </c>
      <c r="I1044">
        <v>2996</v>
      </c>
      <c r="J1044">
        <v>114.65</v>
      </c>
      <c r="K1044">
        <v>105.39</v>
      </c>
      <c r="L1044">
        <v>114</v>
      </c>
      <c r="M1044">
        <v>1259</v>
      </c>
      <c r="N1044">
        <v>117</v>
      </c>
      <c r="O1044">
        <v>45</v>
      </c>
      <c r="P1044">
        <v>10</v>
      </c>
    </row>
    <row r="1045" spans="1:16" x14ac:dyDescent="0.2">
      <c r="A1045" t="s">
        <v>357</v>
      </c>
      <c r="B1045" t="s">
        <v>437</v>
      </c>
      <c r="C1045" t="s">
        <v>149</v>
      </c>
      <c r="D1045" t="s">
        <v>403</v>
      </c>
      <c r="E1045">
        <v>4561</v>
      </c>
      <c r="F1045">
        <v>903</v>
      </c>
      <c r="G1045">
        <v>81.91</v>
      </c>
      <c r="H1045">
        <v>236</v>
      </c>
      <c r="I1045">
        <v>8872</v>
      </c>
      <c r="J1045">
        <v>101.22</v>
      </c>
      <c r="K1045">
        <v>110.95</v>
      </c>
      <c r="L1045">
        <v>320</v>
      </c>
      <c r="M1045">
        <v>3647</v>
      </c>
      <c r="N1045">
        <v>377</v>
      </c>
      <c r="O1045">
        <v>173</v>
      </c>
      <c r="P1045">
        <v>44</v>
      </c>
    </row>
    <row r="1046" spans="1:16" x14ac:dyDescent="0.2">
      <c r="A1046" t="s">
        <v>357</v>
      </c>
      <c r="B1046" t="s">
        <v>437</v>
      </c>
      <c r="C1046" t="s">
        <v>150</v>
      </c>
      <c r="D1046" t="s">
        <v>403</v>
      </c>
      <c r="E1046">
        <v>16779</v>
      </c>
      <c r="F1046">
        <v>3136</v>
      </c>
      <c r="G1046">
        <v>80.53</v>
      </c>
      <c r="H1046">
        <v>1006</v>
      </c>
      <c r="I1046">
        <v>37950</v>
      </c>
      <c r="J1046">
        <v>94.58</v>
      </c>
      <c r="K1046">
        <v>104.04</v>
      </c>
      <c r="L1046">
        <v>1128</v>
      </c>
      <c r="M1046">
        <v>13197</v>
      </c>
      <c r="N1046">
        <v>1498</v>
      </c>
      <c r="O1046">
        <v>740</v>
      </c>
      <c r="P1046">
        <v>216</v>
      </c>
    </row>
    <row r="1047" spans="1:16" x14ac:dyDescent="0.2">
      <c r="A1047" t="s">
        <v>357</v>
      </c>
      <c r="B1047" t="s">
        <v>437</v>
      </c>
      <c r="C1047" t="s">
        <v>151</v>
      </c>
      <c r="D1047" t="s">
        <v>403</v>
      </c>
      <c r="E1047">
        <v>3937</v>
      </c>
      <c r="F1047">
        <v>906</v>
      </c>
      <c r="G1047">
        <v>90.47</v>
      </c>
      <c r="H1047">
        <v>171</v>
      </c>
      <c r="I1047">
        <v>7157</v>
      </c>
      <c r="J1047">
        <v>106.58</v>
      </c>
      <c r="K1047">
        <v>112.1</v>
      </c>
      <c r="L1047">
        <v>277</v>
      </c>
      <c r="M1047">
        <v>3155</v>
      </c>
      <c r="N1047">
        <v>330</v>
      </c>
      <c r="O1047">
        <v>132</v>
      </c>
      <c r="P1047">
        <v>43</v>
      </c>
    </row>
    <row r="1048" spans="1:16" x14ac:dyDescent="0.2">
      <c r="A1048" t="s">
        <v>357</v>
      </c>
      <c r="B1048" t="s">
        <v>437</v>
      </c>
      <c r="C1048" t="s">
        <v>152</v>
      </c>
      <c r="D1048" t="s">
        <v>403</v>
      </c>
      <c r="E1048">
        <v>7493</v>
      </c>
      <c r="F1048">
        <v>1462</v>
      </c>
      <c r="G1048">
        <v>81.569999999999993</v>
      </c>
      <c r="H1048">
        <v>397</v>
      </c>
      <c r="I1048">
        <v>16938</v>
      </c>
      <c r="J1048">
        <v>102.41</v>
      </c>
      <c r="K1048">
        <v>93.47</v>
      </c>
      <c r="L1048">
        <v>448</v>
      </c>
      <c r="M1048">
        <v>5841</v>
      </c>
      <c r="N1048">
        <v>743</v>
      </c>
      <c r="O1048">
        <v>353</v>
      </c>
      <c r="P1048">
        <v>108</v>
      </c>
    </row>
    <row r="1049" spans="1:16" x14ac:dyDescent="0.2">
      <c r="A1049" t="s">
        <v>357</v>
      </c>
      <c r="B1049" t="s">
        <v>437</v>
      </c>
      <c r="C1049" t="s">
        <v>153</v>
      </c>
      <c r="D1049" t="s">
        <v>403</v>
      </c>
      <c r="E1049">
        <v>3843</v>
      </c>
      <c r="F1049">
        <v>1000</v>
      </c>
      <c r="G1049">
        <v>100.65</v>
      </c>
      <c r="H1049">
        <v>195</v>
      </c>
      <c r="I1049">
        <v>8207</v>
      </c>
      <c r="J1049">
        <v>117.08</v>
      </c>
      <c r="K1049">
        <v>115</v>
      </c>
      <c r="L1049">
        <v>170</v>
      </c>
      <c r="M1049">
        <v>3254</v>
      </c>
      <c r="N1049">
        <v>214</v>
      </c>
      <c r="O1049">
        <v>147</v>
      </c>
      <c r="P1049">
        <v>58</v>
      </c>
    </row>
    <row r="1050" spans="1:16" x14ac:dyDescent="0.2">
      <c r="A1050" t="s">
        <v>357</v>
      </c>
      <c r="B1050" t="s">
        <v>437</v>
      </c>
      <c r="C1050" t="s">
        <v>154</v>
      </c>
      <c r="D1050" t="s">
        <v>403</v>
      </c>
      <c r="E1050">
        <v>1997</v>
      </c>
      <c r="F1050">
        <v>494</v>
      </c>
      <c r="G1050">
        <v>108.28</v>
      </c>
      <c r="H1050">
        <v>71</v>
      </c>
      <c r="I1050">
        <v>4765</v>
      </c>
      <c r="J1050">
        <v>97.62</v>
      </c>
      <c r="K1050">
        <v>122.57</v>
      </c>
      <c r="L1050">
        <v>85</v>
      </c>
      <c r="M1050">
        <v>1770</v>
      </c>
      <c r="N1050">
        <v>108</v>
      </c>
      <c r="O1050">
        <v>19</v>
      </c>
      <c r="P1050">
        <v>15</v>
      </c>
    </row>
    <row r="1051" spans="1:16" x14ac:dyDescent="0.2">
      <c r="A1051" t="s">
        <v>357</v>
      </c>
      <c r="B1051" t="s">
        <v>437</v>
      </c>
      <c r="C1051" t="s">
        <v>155</v>
      </c>
      <c r="D1051" t="s">
        <v>403</v>
      </c>
      <c r="E1051">
        <v>762</v>
      </c>
      <c r="F1051">
        <v>240</v>
      </c>
      <c r="G1051">
        <v>124.36</v>
      </c>
      <c r="H1051">
        <v>49</v>
      </c>
      <c r="I1051">
        <v>2019</v>
      </c>
      <c r="J1051">
        <v>87.1</v>
      </c>
      <c r="K1051">
        <v>124.4</v>
      </c>
      <c r="L1051">
        <v>56</v>
      </c>
      <c r="M1051">
        <v>658</v>
      </c>
      <c r="N1051">
        <v>25</v>
      </c>
      <c r="O1051">
        <v>17</v>
      </c>
      <c r="P1051">
        <v>6</v>
      </c>
    </row>
    <row r="1052" spans="1:16" x14ac:dyDescent="0.2">
      <c r="A1052" t="s">
        <v>357</v>
      </c>
      <c r="B1052" t="s">
        <v>437</v>
      </c>
      <c r="C1052" t="s">
        <v>156</v>
      </c>
      <c r="D1052" t="s">
        <v>403</v>
      </c>
      <c r="E1052">
        <v>15001</v>
      </c>
      <c r="F1052">
        <v>3548</v>
      </c>
      <c r="G1052">
        <v>95.01</v>
      </c>
      <c r="H1052">
        <v>831</v>
      </c>
      <c r="I1052">
        <v>32910</v>
      </c>
      <c r="J1052">
        <v>110.45</v>
      </c>
      <c r="K1052">
        <v>115.51</v>
      </c>
      <c r="L1052">
        <v>833</v>
      </c>
      <c r="M1052">
        <v>12147</v>
      </c>
      <c r="N1052">
        <v>1170</v>
      </c>
      <c r="O1052">
        <v>694</v>
      </c>
      <c r="P1052">
        <v>156</v>
      </c>
    </row>
    <row r="1053" spans="1:16" x14ac:dyDescent="0.2">
      <c r="A1053" t="s">
        <v>357</v>
      </c>
      <c r="B1053" t="s">
        <v>437</v>
      </c>
      <c r="C1053" t="s">
        <v>377</v>
      </c>
      <c r="D1053" t="s">
        <v>403</v>
      </c>
      <c r="E1053">
        <v>315</v>
      </c>
      <c r="F1053">
        <v>95</v>
      </c>
      <c r="G1053">
        <v>111.85</v>
      </c>
      <c r="H1053">
        <v>14</v>
      </c>
      <c r="I1053">
        <v>1335</v>
      </c>
      <c r="J1053">
        <v>129.21</v>
      </c>
      <c r="K1053">
        <v>151.82</v>
      </c>
      <c r="L1053">
        <v>11</v>
      </c>
      <c r="M1053">
        <v>244</v>
      </c>
      <c r="N1053">
        <v>35</v>
      </c>
      <c r="O1053">
        <v>18</v>
      </c>
      <c r="P1053">
        <v>7</v>
      </c>
    </row>
    <row r="1054" spans="1:16" x14ac:dyDescent="0.2">
      <c r="A1054" t="s">
        <v>357</v>
      </c>
      <c r="B1054" t="s">
        <v>437</v>
      </c>
      <c r="C1054" t="s">
        <v>157</v>
      </c>
      <c r="D1054" t="s">
        <v>403</v>
      </c>
      <c r="E1054">
        <v>1288</v>
      </c>
      <c r="F1054">
        <v>243</v>
      </c>
      <c r="G1054">
        <v>79.58</v>
      </c>
      <c r="H1054">
        <v>59</v>
      </c>
      <c r="I1054">
        <v>2766</v>
      </c>
      <c r="J1054">
        <v>99.41</v>
      </c>
      <c r="K1054">
        <v>113.43</v>
      </c>
      <c r="L1054">
        <v>92</v>
      </c>
      <c r="M1054">
        <v>1045</v>
      </c>
      <c r="N1054">
        <v>98</v>
      </c>
      <c r="O1054">
        <v>43</v>
      </c>
      <c r="P1054">
        <v>10</v>
      </c>
    </row>
    <row r="1055" spans="1:16" x14ac:dyDescent="0.2">
      <c r="A1055" t="s">
        <v>357</v>
      </c>
      <c r="B1055" t="s">
        <v>437</v>
      </c>
      <c r="C1055" t="s">
        <v>158</v>
      </c>
      <c r="D1055" t="s">
        <v>403</v>
      </c>
      <c r="E1055">
        <v>12963</v>
      </c>
      <c r="F1055">
        <v>2709</v>
      </c>
      <c r="G1055">
        <v>86.22</v>
      </c>
      <c r="H1055">
        <v>733</v>
      </c>
      <c r="I1055">
        <v>27667</v>
      </c>
      <c r="J1055">
        <v>109.09</v>
      </c>
      <c r="K1055">
        <v>106.95</v>
      </c>
      <c r="L1055">
        <v>867</v>
      </c>
      <c r="M1055">
        <v>10203</v>
      </c>
      <c r="N1055">
        <v>1244</v>
      </c>
      <c r="O1055">
        <v>491</v>
      </c>
      <c r="P1055">
        <v>158</v>
      </c>
    </row>
    <row r="1056" spans="1:16" x14ac:dyDescent="0.2">
      <c r="A1056" t="s">
        <v>357</v>
      </c>
      <c r="B1056" t="s">
        <v>437</v>
      </c>
      <c r="C1056" t="s">
        <v>159</v>
      </c>
      <c r="D1056" t="s">
        <v>403</v>
      </c>
      <c r="E1056">
        <v>1544</v>
      </c>
      <c r="F1056">
        <v>303</v>
      </c>
      <c r="G1056">
        <v>82.47</v>
      </c>
      <c r="H1056">
        <v>82</v>
      </c>
      <c r="I1056">
        <v>3587</v>
      </c>
      <c r="J1056">
        <v>113.79</v>
      </c>
      <c r="K1056">
        <v>112.1</v>
      </c>
      <c r="L1056">
        <v>175</v>
      </c>
      <c r="M1056">
        <v>1141</v>
      </c>
      <c r="N1056">
        <v>133</v>
      </c>
      <c r="O1056">
        <v>74</v>
      </c>
      <c r="P1056">
        <v>21</v>
      </c>
    </row>
    <row r="1057" spans="1:16" x14ac:dyDescent="0.2">
      <c r="A1057" t="s">
        <v>357</v>
      </c>
      <c r="B1057" t="s">
        <v>437</v>
      </c>
      <c r="C1057" t="s">
        <v>83</v>
      </c>
      <c r="D1057" t="s">
        <v>403</v>
      </c>
      <c r="E1057">
        <v>482</v>
      </c>
      <c r="F1057">
        <v>122</v>
      </c>
      <c r="G1057">
        <v>96.85</v>
      </c>
      <c r="H1057">
        <v>25</v>
      </c>
      <c r="I1057">
        <v>995</v>
      </c>
      <c r="J1057">
        <v>132</v>
      </c>
      <c r="K1057">
        <v>127.43</v>
      </c>
      <c r="L1057">
        <v>20</v>
      </c>
      <c r="M1057">
        <v>395</v>
      </c>
      <c r="N1057">
        <v>40</v>
      </c>
      <c r="O1057">
        <v>23</v>
      </c>
      <c r="P1057">
        <v>4</v>
      </c>
    </row>
    <row r="1058" spans="1:16" x14ac:dyDescent="0.2">
      <c r="A1058" t="s">
        <v>357</v>
      </c>
      <c r="B1058" t="s">
        <v>437</v>
      </c>
      <c r="C1058" t="s">
        <v>161</v>
      </c>
      <c r="D1058" t="s">
        <v>403</v>
      </c>
      <c r="E1058">
        <v>1091</v>
      </c>
      <c r="F1058">
        <v>197</v>
      </c>
      <c r="G1058">
        <v>78.92</v>
      </c>
      <c r="H1058">
        <v>50</v>
      </c>
      <c r="I1058">
        <v>2217</v>
      </c>
      <c r="J1058">
        <v>95.38</v>
      </c>
      <c r="K1058">
        <v>96.01</v>
      </c>
      <c r="L1058">
        <v>41</v>
      </c>
      <c r="M1058">
        <v>926</v>
      </c>
      <c r="N1058">
        <v>84</v>
      </c>
      <c r="O1058">
        <v>26</v>
      </c>
      <c r="P1058">
        <v>14</v>
      </c>
    </row>
    <row r="1059" spans="1:16" x14ac:dyDescent="0.2">
      <c r="A1059" t="s">
        <v>357</v>
      </c>
      <c r="B1059" t="s">
        <v>437</v>
      </c>
      <c r="C1059" t="s">
        <v>162</v>
      </c>
      <c r="D1059" t="s">
        <v>403</v>
      </c>
      <c r="E1059">
        <v>1302</v>
      </c>
      <c r="F1059">
        <v>263</v>
      </c>
      <c r="G1059">
        <v>77.849999999999994</v>
      </c>
      <c r="H1059">
        <v>68</v>
      </c>
      <c r="I1059">
        <v>2824</v>
      </c>
      <c r="J1059">
        <v>102.28</v>
      </c>
      <c r="K1059">
        <v>94.41</v>
      </c>
      <c r="L1059">
        <v>76</v>
      </c>
      <c r="M1059">
        <v>1059</v>
      </c>
      <c r="N1059">
        <v>111</v>
      </c>
      <c r="O1059">
        <v>48</v>
      </c>
      <c r="P1059">
        <v>8</v>
      </c>
    </row>
    <row r="1060" spans="1:16" x14ac:dyDescent="0.2">
      <c r="A1060" t="s">
        <v>357</v>
      </c>
      <c r="B1060" t="s">
        <v>437</v>
      </c>
      <c r="C1060" t="s">
        <v>163</v>
      </c>
      <c r="D1060" t="s">
        <v>403</v>
      </c>
      <c r="E1060">
        <v>1480</v>
      </c>
      <c r="F1060">
        <v>360</v>
      </c>
      <c r="G1060">
        <v>96.25</v>
      </c>
      <c r="H1060">
        <v>75</v>
      </c>
      <c r="I1060">
        <v>3348</v>
      </c>
      <c r="J1060">
        <v>107.28</v>
      </c>
      <c r="K1060">
        <v>105.18</v>
      </c>
      <c r="L1060">
        <v>77</v>
      </c>
      <c r="M1060">
        <v>1216</v>
      </c>
      <c r="N1060">
        <v>106</v>
      </c>
      <c r="O1060">
        <v>64</v>
      </c>
      <c r="P1060">
        <v>17</v>
      </c>
    </row>
    <row r="1061" spans="1:16" x14ac:dyDescent="0.2">
      <c r="A1061" t="s">
        <v>357</v>
      </c>
      <c r="B1061" t="s">
        <v>437</v>
      </c>
      <c r="C1061" t="s">
        <v>378</v>
      </c>
      <c r="D1061" t="s">
        <v>403</v>
      </c>
      <c r="E1061">
        <v>1080</v>
      </c>
      <c r="F1061">
        <v>229</v>
      </c>
      <c r="G1061">
        <v>88.49</v>
      </c>
      <c r="H1061">
        <v>47</v>
      </c>
      <c r="I1061">
        <v>1650</v>
      </c>
      <c r="J1061">
        <v>94.09</v>
      </c>
      <c r="K1061">
        <v>107.6</v>
      </c>
      <c r="L1061">
        <v>21</v>
      </c>
      <c r="M1061">
        <v>938</v>
      </c>
      <c r="N1061">
        <v>81</v>
      </c>
      <c r="O1061">
        <v>26</v>
      </c>
      <c r="P1061">
        <v>14</v>
      </c>
    </row>
    <row r="1062" spans="1:16" x14ac:dyDescent="0.2">
      <c r="A1062" t="s">
        <v>357</v>
      </c>
      <c r="B1062" t="s">
        <v>437</v>
      </c>
      <c r="C1062" t="s">
        <v>164</v>
      </c>
      <c r="D1062" t="s">
        <v>403</v>
      </c>
      <c r="E1062">
        <v>3138</v>
      </c>
      <c r="F1062">
        <v>583</v>
      </c>
      <c r="G1062">
        <v>79.849999999999994</v>
      </c>
      <c r="H1062">
        <v>168</v>
      </c>
      <c r="I1062">
        <v>6741</v>
      </c>
      <c r="J1062">
        <v>98.31</v>
      </c>
      <c r="K1062">
        <v>104.03</v>
      </c>
      <c r="L1062">
        <v>208</v>
      </c>
      <c r="M1062">
        <v>2543</v>
      </c>
      <c r="N1062">
        <v>234</v>
      </c>
      <c r="O1062">
        <v>111</v>
      </c>
      <c r="P1062">
        <v>42</v>
      </c>
    </row>
    <row r="1063" spans="1:16" x14ac:dyDescent="0.2">
      <c r="A1063" t="s">
        <v>357</v>
      </c>
      <c r="B1063" t="s">
        <v>437</v>
      </c>
      <c r="C1063" t="s">
        <v>165</v>
      </c>
      <c r="D1063" t="s">
        <v>403</v>
      </c>
      <c r="E1063">
        <v>1858</v>
      </c>
      <c r="F1063">
        <v>479</v>
      </c>
      <c r="G1063">
        <v>94.77</v>
      </c>
      <c r="H1063">
        <v>112</v>
      </c>
      <c r="I1063">
        <v>4466</v>
      </c>
      <c r="J1063">
        <v>105.95</v>
      </c>
      <c r="K1063">
        <v>107.39</v>
      </c>
      <c r="L1063">
        <v>109</v>
      </c>
      <c r="M1063">
        <v>1510</v>
      </c>
      <c r="N1063">
        <v>153</v>
      </c>
      <c r="O1063">
        <v>69</v>
      </c>
      <c r="P1063">
        <v>17</v>
      </c>
    </row>
    <row r="1064" spans="1:16" x14ac:dyDescent="0.2">
      <c r="A1064" t="s">
        <v>357</v>
      </c>
      <c r="B1064" t="s">
        <v>437</v>
      </c>
      <c r="C1064" t="s">
        <v>166</v>
      </c>
      <c r="D1064" t="s">
        <v>403</v>
      </c>
      <c r="E1064">
        <v>832</v>
      </c>
      <c r="F1064">
        <v>179</v>
      </c>
      <c r="G1064">
        <v>94.57</v>
      </c>
      <c r="H1064">
        <v>48</v>
      </c>
      <c r="I1064">
        <v>1786</v>
      </c>
      <c r="J1064">
        <v>110.71</v>
      </c>
      <c r="K1064">
        <v>111.81</v>
      </c>
      <c r="L1064">
        <v>42</v>
      </c>
      <c r="M1064">
        <v>675</v>
      </c>
      <c r="N1064">
        <v>67</v>
      </c>
      <c r="O1064">
        <v>35</v>
      </c>
      <c r="P1064">
        <v>13</v>
      </c>
    </row>
    <row r="1065" spans="1:16" x14ac:dyDescent="0.2">
      <c r="A1065" t="s">
        <v>357</v>
      </c>
      <c r="B1065" t="s">
        <v>437</v>
      </c>
      <c r="C1065" t="s">
        <v>167</v>
      </c>
      <c r="D1065" t="s">
        <v>403</v>
      </c>
      <c r="E1065">
        <v>1099</v>
      </c>
      <c r="F1065">
        <v>283</v>
      </c>
      <c r="G1065">
        <v>95.78</v>
      </c>
      <c r="H1065">
        <v>47</v>
      </c>
      <c r="I1065">
        <v>2050</v>
      </c>
      <c r="J1065">
        <v>112.49</v>
      </c>
      <c r="K1065">
        <v>116.63</v>
      </c>
      <c r="L1065">
        <v>89</v>
      </c>
      <c r="M1065">
        <v>900</v>
      </c>
      <c r="N1065">
        <v>70</v>
      </c>
      <c r="O1065">
        <v>31</v>
      </c>
      <c r="P1065">
        <v>9</v>
      </c>
    </row>
    <row r="1066" spans="1:16" x14ac:dyDescent="0.2">
      <c r="A1066" t="s">
        <v>357</v>
      </c>
      <c r="B1066" t="s">
        <v>363</v>
      </c>
      <c r="C1066" t="s">
        <v>116</v>
      </c>
      <c r="D1066" t="s">
        <v>403</v>
      </c>
      <c r="E1066">
        <v>3383</v>
      </c>
      <c r="F1066">
        <v>751</v>
      </c>
      <c r="G1066">
        <v>82.82</v>
      </c>
      <c r="H1066">
        <v>358</v>
      </c>
      <c r="I1066">
        <v>15749</v>
      </c>
      <c r="J1066">
        <v>59.63</v>
      </c>
      <c r="K1066">
        <v>63.57</v>
      </c>
      <c r="L1066">
        <v>270</v>
      </c>
      <c r="M1066">
        <v>2315</v>
      </c>
      <c r="N1066">
        <v>427</v>
      </c>
      <c r="O1066">
        <v>257</v>
      </c>
      <c r="P1066">
        <v>112</v>
      </c>
    </row>
    <row r="1067" spans="1:16" x14ac:dyDescent="0.2">
      <c r="A1067" t="s">
        <v>357</v>
      </c>
      <c r="B1067" t="s">
        <v>363</v>
      </c>
      <c r="C1067" t="s">
        <v>119</v>
      </c>
      <c r="D1067" t="s">
        <v>403</v>
      </c>
      <c r="E1067">
        <v>1099</v>
      </c>
      <c r="F1067">
        <v>278</v>
      </c>
      <c r="G1067">
        <v>102.35</v>
      </c>
      <c r="H1067">
        <v>79</v>
      </c>
      <c r="I1067">
        <v>3650</v>
      </c>
      <c r="J1067">
        <v>127.35</v>
      </c>
      <c r="K1067">
        <v>106.8</v>
      </c>
      <c r="L1067">
        <v>81</v>
      </c>
      <c r="M1067">
        <v>853</v>
      </c>
      <c r="N1067">
        <v>98</v>
      </c>
      <c r="O1067">
        <v>54</v>
      </c>
      <c r="P1067">
        <v>13</v>
      </c>
    </row>
    <row r="1068" spans="1:16" x14ac:dyDescent="0.2">
      <c r="A1068" t="s">
        <v>357</v>
      </c>
      <c r="B1068" t="s">
        <v>363</v>
      </c>
      <c r="C1068" t="s">
        <v>120</v>
      </c>
      <c r="D1068" t="s">
        <v>403</v>
      </c>
      <c r="E1068">
        <v>3015</v>
      </c>
      <c r="F1068">
        <v>758</v>
      </c>
      <c r="G1068">
        <v>97.04</v>
      </c>
      <c r="H1068">
        <v>135</v>
      </c>
      <c r="I1068">
        <v>5215</v>
      </c>
      <c r="J1068">
        <v>122.95</v>
      </c>
      <c r="K1068">
        <v>124.15</v>
      </c>
      <c r="L1068">
        <v>168</v>
      </c>
      <c r="M1068">
        <v>2496</v>
      </c>
      <c r="N1068">
        <v>227</v>
      </c>
      <c r="O1068">
        <v>84</v>
      </c>
      <c r="P1068">
        <v>40</v>
      </c>
    </row>
    <row r="1069" spans="1:16" x14ac:dyDescent="0.2">
      <c r="A1069" t="s">
        <v>357</v>
      </c>
      <c r="B1069" t="s">
        <v>363</v>
      </c>
      <c r="C1069" t="s">
        <v>121</v>
      </c>
      <c r="D1069" t="s">
        <v>403</v>
      </c>
      <c r="E1069">
        <v>5060</v>
      </c>
      <c r="F1069">
        <v>1139</v>
      </c>
      <c r="G1069">
        <v>89.69</v>
      </c>
      <c r="H1069">
        <v>196</v>
      </c>
      <c r="I1069">
        <v>8966</v>
      </c>
      <c r="J1069">
        <v>119.82</v>
      </c>
      <c r="K1069">
        <v>113.48</v>
      </c>
      <c r="L1069">
        <v>341</v>
      </c>
      <c r="M1069">
        <v>4124</v>
      </c>
      <c r="N1069">
        <v>415</v>
      </c>
      <c r="O1069">
        <v>131</v>
      </c>
      <c r="P1069">
        <v>49</v>
      </c>
    </row>
    <row r="1070" spans="1:16" x14ac:dyDescent="0.2">
      <c r="A1070" t="s">
        <v>357</v>
      </c>
      <c r="B1070" t="s">
        <v>363</v>
      </c>
      <c r="C1070" t="s">
        <v>130</v>
      </c>
      <c r="D1070" t="s">
        <v>403</v>
      </c>
      <c r="E1070">
        <v>5021</v>
      </c>
      <c r="F1070">
        <v>1217</v>
      </c>
      <c r="G1070">
        <v>98.36</v>
      </c>
      <c r="H1070">
        <v>246</v>
      </c>
      <c r="I1070">
        <v>9597</v>
      </c>
      <c r="J1070">
        <v>117.32</v>
      </c>
      <c r="K1070">
        <v>121.07</v>
      </c>
      <c r="L1070">
        <v>193</v>
      </c>
      <c r="M1070">
        <v>4184</v>
      </c>
      <c r="N1070">
        <v>392</v>
      </c>
      <c r="O1070">
        <v>199</v>
      </c>
      <c r="P1070">
        <v>53</v>
      </c>
    </row>
    <row r="1071" spans="1:16" x14ac:dyDescent="0.2">
      <c r="A1071" t="s">
        <v>357</v>
      </c>
      <c r="B1071" t="s">
        <v>363</v>
      </c>
      <c r="C1071" t="s">
        <v>132</v>
      </c>
      <c r="D1071" t="s">
        <v>403</v>
      </c>
      <c r="E1071">
        <v>5497</v>
      </c>
      <c r="F1071">
        <v>1051</v>
      </c>
      <c r="G1071">
        <v>83.26</v>
      </c>
      <c r="H1071">
        <v>236</v>
      </c>
      <c r="I1071">
        <v>10752</v>
      </c>
      <c r="J1071">
        <v>102.9</v>
      </c>
      <c r="K1071">
        <v>108.24</v>
      </c>
      <c r="L1071">
        <v>306</v>
      </c>
      <c r="M1071">
        <v>4536</v>
      </c>
      <c r="N1071">
        <v>403</v>
      </c>
      <c r="O1071">
        <v>188</v>
      </c>
      <c r="P1071">
        <v>64</v>
      </c>
    </row>
    <row r="1072" spans="1:16" x14ac:dyDescent="0.2">
      <c r="A1072" t="s">
        <v>357</v>
      </c>
      <c r="B1072" t="s">
        <v>363</v>
      </c>
      <c r="C1072" t="s">
        <v>146</v>
      </c>
      <c r="D1072" t="s">
        <v>403</v>
      </c>
      <c r="E1072">
        <v>5227</v>
      </c>
      <c r="F1072">
        <v>1048</v>
      </c>
      <c r="G1072">
        <v>89.9</v>
      </c>
      <c r="H1072">
        <v>282</v>
      </c>
      <c r="I1072">
        <v>10901</v>
      </c>
      <c r="J1072">
        <v>109.9</v>
      </c>
      <c r="K1072">
        <v>115.33</v>
      </c>
      <c r="L1072">
        <v>234</v>
      </c>
      <c r="M1072">
        <v>4382</v>
      </c>
      <c r="N1072">
        <v>373</v>
      </c>
      <c r="O1072">
        <v>185</v>
      </c>
      <c r="P1072">
        <v>53</v>
      </c>
    </row>
    <row r="1073" spans="1:16" x14ac:dyDescent="0.2">
      <c r="A1073" t="s">
        <v>357</v>
      </c>
      <c r="B1073" t="s">
        <v>363</v>
      </c>
      <c r="C1073" t="s">
        <v>149</v>
      </c>
      <c r="D1073" t="s">
        <v>403</v>
      </c>
      <c r="E1073">
        <v>4548</v>
      </c>
      <c r="F1073">
        <v>897</v>
      </c>
      <c r="G1073">
        <v>81.77</v>
      </c>
      <c r="H1073">
        <v>233</v>
      </c>
      <c r="I1073">
        <v>8775</v>
      </c>
      <c r="J1073">
        <v>100.56</v>
      </c>
      <c r="K1073">
        <v>111.08</v>
      </c>
      <c r="L1073">
        <v>320</v>
      </c>
      <c r="M1073">
        <v>3636</v>
      </c>
      <c r="N1073">
        <v>375</v>
      </c>
      <c r="O1073">
        <v>173</v>
      </c>
      <c r="P1073">
        <v>44</v>
      </c>
    </row>
    <row r="1074" spans="1:16" x14ac:dyDescent="0.2">
      <c r="A1074" t="s">
        <v>357</v>
      </c>
      <c r="B1074" t="s">
        <v>363</v>
      </c>
      <c r="C1074" t="s">
        <v>151</v>
      </c>
      <c r="D1074" t="s">
        <v>403</v>
      </c>
      <c r="E1074">
        <v>3929</v>
      </c>
      <c r="F1074">
        <v>904</v>
      </c>
      <c r="G1074">
        <v>90.46</v>
      </c>
      <c r="H1074">
        <v>171</v>
      </c>
      <c r="I1074">
        <v>7080</v>
      </c>
      <c r="J1074">
        <v>106.58</v>
      </c>
      <c r="K1074">
        <v>112.75</v>
      </c>
      <c r="L1074">
        <v>274</v>
      </c>
      <c r="M1074">
        <v>3151</v>
      </c>
      <c r="N1074">
        <v>330</v>
      </c>
      <c r="O1074">
        <v>131</v>
      </c>
      <c r="P1074">
        <v>43</v>
      </c>
    </row>
    <row r="1075" spans="1:16" x14ac:dyDescent="0.2">
      <c r="A1075" t="s">
        <v>357</v>
      </c>
      <c r="B1075" t="s">
        <v>363</v>
      </c>
      <c r="C1075" t="s">
        <v>153</v>
      </c>
      <c r="D1075" t="s">
        <v>403</v>
      </c>
      <c r="E1075">
        <v>3814</v>
      </c>
      <c r="F1075">
        <v>985</v>
      </c>
      <c r="G1075">
        <v>100.21</v>
      </c>
      <c r="H1075">
        <v>191</v>
      </c>
      <c r="I1075">
        <v>7907</v>
      </c>
      <c r="J1075">
        <v>117.63</v>
      </c>
      <c r="K1075">
        <v>115.24</v>
      </c>
      <c r="L1075">
        <v>169</v>
      </c>
      <c r="M1075">
        <v>3228</v>
      </c>
      <c r="N1075">
        <v>214</v>
      </c>
      <c r="O1075">
        <v>146</v>
      </c>
      <c r="P1075">
        <v>57</v>
      </c>
    </row>
    <row r="1076" spans="1:16" x14ac:dyDescent="0.2">
      <c r="A1076" t="s">
        <v>357</v>
      </c>
      <c r="B1076" t="s">
        <v>363</v>
      </c>
      <c r="C1076" t="s">
        <v>155</v>
      </c>
      <c r="D1076" t="s">
        <v>403</v>
      </c>
      <c r="E1076">
        <v>656</v>
      </c>
      <c r="F1076">
        <v>211</v>
      </c>
      <c r="G1076">
        <v>124.73</v>
      </c>
      <c r="H1076">
        <v>40</v>
      </c>
      <c r="I1076">
        <v>1636</v>
      </c>
      <c r="J1076">
        <v>81.08</v>
      </c>
      <c r="K1076">
        <v>121.24</v>
      </c>
      <c r="L1076">
        <v>49</v>
      </c>
      <c r="M1076">
        <v>567</v>
      </c>
      <c r="N1076">
        <v>24</v>
      </c>
      <c r="O1076">
        <v>11</v>
      </c>
      <c r="P1076">
        <v>5</v>
      </c>
    </row>
    <row r="1077" spans="1:16" x14ac:dyDescent="0.2">
      <c r="A1077" t="s">
        <v>357</v>
      </c>
      <c r="B1077" t="s">
        <v>363</v>
      </c>
      <c r="C1077" t="s">
        <v>377</v>
      </c>
      <c r="D1077" t="s">
        <v>403</v>
      </c>
      <c r="E1077">
        <v>258</v>
      </c>
      <c r="F1077">
        <v>44</v>
      </c>
      <c r="G1077">
        <v>75.52</v>
      </c>
      <c r="H1077">
        <v>10</v>
      </c>
      <c r="I1077">
        <v>456</v>
      </c>
      <c r="J1077">
        <v>79.2</v>
      </c>
      <c r="K1077">
        <v>134.27000000000001</v>
      </c>
      <c r="L1077">
        <v>11</v>
      </c>
      <c r="M1077">
        <v>198</v>
      </c>
      <c r="N1077">
        <v>28</v>
      </c>
      <c r="O1077">
        <v>15</v>
      </c>
      <c r="P1077">
        <v>6</v>
      </c>
    </row>
    <row r="1078" spans="1:16" x14ac:dyDescent="0.2">
      <c r="A1078" t="s">
        <v>357</v>
      </c>
      <c r="B1078" t="s">
        <v>363</v>
      </c>
      <c r="C1078" t="s">
        <v>161</v>
      </c>
      <c r="D1078" t="s">
        <v>403</v>
      </c>
      <c r="E1078">
        <v>1089</v>
      </c>
      <c r="F1078">
        <v>197</v>
      </c>
      <c r="G1078">
        <v>78.989999999999995</v>
      </c>
      <c r="H1078">
        <v>49</v>
      </c>
      <c r="I1078">
        <v>2197</v>
      </c>
      <c r="J1078">
        <v>97.14</v>
      </c>
      <c r="K1078">
        <v>96.2</v>
      </c>
      <c r="L1078">
        <v>41</v>
      </c>
      <c r="M1078">
        <v>925</v>
      </c>
      <c r="N1078">
        <v>83</v>
      </c>
      <c r="O1078">
        <v>26</v>
      </c>
      <c r="P1078">
        <v>14</v>
      </c>
    </row>
    <row r="1079" spans="1:16" x14ac:dyDescent="0.2">
      <c r="A1079" t="s">
        <v>357</v>
      </c>
      <c r="B1079" t="s">
        <v>363</v>
      </c>
      <c r="C1079" t="s">
        <v>378</v>
      </c>
      <c r="D1079" t="s">
        <v>403</v>
      </c>
      <c r="E1079">
        <v>1080</v>
      </c>
      <c r="F1079">
        <v>229</v>
      </c>
      <c r="G1079">
        <v>88.49</v>
      </c>
      <c r="H1079">
        <v>45</v>
      </c>
      <c r="I1079">
        <v>1632</v>
      </c>
      <c r="J1079">
        <v>95.29</v>
      </c>
      <c r="K1079">
        <v>108.3</v>
      </c>
      <c r="L1079">
        <v>21</v>
      </c>
      <c r="M1079">
        <v>938</v>
      </c>
      <c r="N1079">
        <v>81</v>
      </c>
      <c r="O1079">
        <v>26</v>
      </c>
      <c r="P1079">
        <v>14</v>
      </c>
    </row>
    <row r="1080" spans="1:16" x14ac:dyDescent="0.2">
      <c r="A1080" t="s">
        <v>357</v>
      </c>
      <c r="B1080" t="s">
        <v>363</v>
      </c>
      <c r="C1080" t="s">
        <v>165</v>
      </c>
      <c r="D1080" t="s">
        <v>403</v>
      </c>
      <c r="E1080">
        <v>1838</v>
      </c>
      <c r="F1080">
        <v>468</v>
      </c>
      <c r="G1080">
        <v>93.87</v>
      </c>
      <c r="H1080">
        <v>108</v>
      </c>
      <c r="I1080">
        <v>4052</v>
      </c>
      <c r="J1080">
        <v>103.59</v>
      </c>
      <c r="K1080">
        <v>110</v>
      </c>
      <c r="L1080">
        <v>108</v>
      </c>
      <c r="M1080">
        <v>1493</v>
      </c>
      <c r="N1080">
        <v>151</v>
      </c>
      <c r="O1080">
        <v>69</v>
      </c>
      <c r="P1080">
        <v>17</v>
      </c>
    </row>
    <row r="1081" spans="1:16" x14ac:dyDescent="0.2">
      <c r="A1081" t="s">
        <v>357</v>
      </c>
      <c r="B1081" t="s">
        <v>365</v>
      </c>
      <c r="C1081" t="s">
        <v>403</v>
      </c>
      <c r="D1081" t="s">
        <v>403</v>
      </c>
      <c r="E1081">
        <v>1289</v>
      </c>
      <c r="F1081">
        <v>400</v>
      </c>
      <c r="G1081">
        <v>112.46</v>
      </c>
      <c r="H1081">
        <v>115</v>
      </c>
      <c r="I1081">
        <v>11592</v>
      </c>
      <c r="J1081">
        <v>75.34</v>
      </c>
      <c r="K1081">
        <v>72.23</v>
      </c>
      <c r="L1081">
        <v>56</v>
      </c>
      <c r="M1081">
        <v>1010</v>
      </c>
      <c r="N1081">
        <v>117</v>
      </c>
      <c r="O1081">
        <v>85</v>
      </c>
      <c r="P1081">
        <v>21</v>
      </c>
    </row>
    <row r="1082" spans="1:16" x14ac:dyDescent="0.2">
      <c r="A1082" t="s">
        <v>357</v>
      </c>
      <c r="B1082" t="s">
        <v>365</v>
      </c>
      <c r="C1082" t="s">
        <v>143</v>
      </c>
      <c r="D1082" t="s">
        <v>403</v>
      </c>
      <c r="E1082">
        <v>22</v>
      </c>
      <c r="F1082">
        <v>8</v>
      </c>
      <c r="G1082">
        <v>128.18</v>
      </c>
      <c r="H1082">
        <v>2</v>
      </c>
      <c r="I1082">
        <v>147</v>
      </c>
      <c r="J1082">
        <v>139.5</v>
      </c>
      <c r="K1082">
        <v>70.150000000000006</v>
      </c>
      <c r="M1082">
        <v>18</v>
      </c>
      <c r="N1082">
        <v>2</v>
      </c>
      <c r="O1082">
        <v>2</v>
      </c>
    </row>
    <row r="1083" spans="1:16" x14ac:dyDescent="0.2">
      <c r="A1083" t="s">
        <v>357</v>
      </c>
      <c r="B1083" t="s">
        <v>363</v>
      </c>
      <c r="C1083" t="s">
        <v>671</v>
      </c>
      <c r="D1083" t="s">
        <v>403</v>
      </c>
      <c r="E1083">
        <v>324670</v>
      </c>
      <c r="F1083">
        <v>69128</v>
      </c>
      <c r="G1083">
        <v>87.32</v>
      </c>
      <c r="H1083">
        <v>17658</v>
      </c>
      <c r="I1083">
        <v>723136</v>
      </c>
      <c r="J1083">
        <v>104.45</v>
      </c>
      <c r="K1083">
        <v>103.36</v>
      </c>
      <c r="L1083">
        <v>20947</v>
      </c>
      <c r="M1083">
        <v>259154</v>
      </c>
      <c r="N1083">
        <v>27264</v>
      </c>
      <c r="O1083">
        <v>13424</v>
      </c>
      <c r="P1083">
        <v>3876</v>
      </c>
    </row>
    <row r="1084" spans="1:16" x14ac:dyDescent="0.2">
      <c r="A1084" t="s">
        <v>357</v>
      </c>
      <c r="B1084" t="s">
        <v>363</v>
      </c>
      <c r="C1084" t="s">
        <v>403</v>
      </c>
      <c r="D1084" t="s">
        <v>403</v>
      </c>
      <c r="E1084">
        <v>1378</v>
      </c>
      <c r="F1084">
        <v>32</v>
      </c>
      <c r="G1084">
        <v>33.31</v>
      </c>
      <c r="H1084">
        <v>48</v>
      </c>
      <c r="I1084">
        <v>10269</v>
      </c>
      <c r="J1084">
        <v>53.48</v>
      </c>
      <c r="K1084">
        <v>18.91</v>
      </c>
      <c r="L1084">
        <v>212</v>
      </c>
      <c r="M1084">
        <v>985</v>
      </c>
      <c r="N1084">
        <v>133</v>
      </c>
      <c r="O1084">
        <v>37</v>
      </c>
      <c r="P1084">
        <v>11</v>
      </c>
    </row>
    <row r="1085" spans="1:16" x14ac:dyDescent="0.2">
      <c r="A1085" t="s">
        <v>357</v>
      </c>
      <c r="B1085" t="s">
        <v>363</v>
      </c>
      <c r="C1085" t="s">
        <v>123</v>
      </c>
      <c r="D1085" t="s">
        <v>403</v>
      </c>
      <c r="E1085">
        <v>2765</v>
      </c>
      <c r="F1085">
        <v>705</v>
      </c>
      <c r="G1085">
        <v>99.07</v>
      </c>
      <c r="H1085">
        <v>174</v>
      </c>
      <c r="I1085">
        <v>6774</v>
      </c>
      <c r="J1085">
        <v>116.1</v>
      </c>
      <c r="K1085">
        <v>107.2</v>
      </c>
      <c r="L1085">
        <v>86</v>
      </c>
      <c r="M1085">
        <v>2342</v>
      </c>
      <c r="N1085">
        <v>193</v>
      </c>
      <c r="O1085">
        <v>111</v>
      </c>
      <c r="P1085">
        <v>33</v>
      </c>
    </row>
    <row r="1086" spans="1:16" x14ac:dyDescent="0.2">
      <c r="A1086" t="s">
        <v>357</v>
      </c>
      <c r="B1086" t="s">
        <v>363</v>
      </c>
      <c r="C1086" t="s">
        <v>125</v>
      </c>
      <c r="D1086" t="s">
        <v>403</v>
      </c>
      <c r="E1086">
        <v>21259</v>
      </c>
      <c r="F1086">
        <v>4076</v>
      </c>
      <c r="G1086">
        <v>84.91</v>
      </c>
      <c r="H1086">
        <v>1202</v>
      </c>
      <c r="I1086">
        <v>46889</v>
      </c>
      <c r="J1086">
        <v>106.03</v>
      </c>
      <c r="K1086">
        <v>102.98</v>
      </c>
      <c r="L1086">
        <v>1322</v>
      </c>
      <c r="M1086">
        <v>17011</v>
      </c>
      <c r="N1086">
        <v>1766</v>
      </c>
      <c r="O1086">
        <v>894</v>
      </c>
      <c r="P1086">
        <v>266</v>
      </c>
    </row>
    <row r="1087" spans="1:16" x14ac:dyDescent="0.2">
      <c r="A1087" t="s">
        <v>357</v>
      </c>
      <c r="B1087" t="s">
        <v>363</v>
      </c>
      <c r="C1087" t="s">
        <v>127</v>
      </c>
      <c r="D1087" t="s">
        <v>403</v>
      </c>
      <c r="E1087">
        <v>8507</v>
      </c>
      <c r="F1087">
        <v>2031</v>
      </c>
      <c r="G1087">
        <v>90.68</v>
      </c>
      <c r="H1087">
        <v>454</v>
      </c>
      <c r="I1087">
        <v>17744</v>
      </c>
      <c r="J1087">
        <v>114.67</v>
      </c>
      <c r="K1087">
        <v>111.47</v>
      </c>
      <c r="L1087">
        <v>564</v>
      </c>
      <c r="M1087">
        <v>6683</v>
      </c>
      <c r="N1087">
        <v>818</v>
      </c>
      <c r="O1087">
        <v>343</v>
      </c>
      <c r="P1087">
        <v>99</v>
      </c>
    </row>
    <row r="1088" spans="1:16" x14ac:dyDescent="0.2">
      <c r="A1088" t="s">
        <v>357</v>
      </c>
      <c r="B1088" t="s">
        <v>363</v>
      </c>
      <c r="C1088" t="s">
        <v>129</v>
      </c>
      <c r="D1088" t="s">
        <v>403</v>
      </c>
      <c r="E1088">
        <v>6300</v>
      </c>
      <c r="F1088">
        <v>1494</v>
      </c>
      <c r="G1088">
        <v>97.59</v>
      </c>
      <c r="H1088">
        <v>350</v>
      </c>
      <c r="I1088">
        <v>14278</v>
      </c>
      <c r="J1088">
        <v>121.43</v>
      </c>
      <c r="K1088">
        <v>117.01</v>
      </c>
      <c r="L1088">
        <v>391</v>
      </c>
      <c r="M1088">
        <v>5013</v>
      </c>
      <c r="N1088">
        <v>575</v>
      </c>
      <c r="O1088">
        <v>255</v>
      </c>
      <c r="P1088">
        <v>66</v>
      </c>
    </row>
    <row r="1089" spans="1:16" x14ac:dyDescent="0.2">
      <c r="A1089" t="s">
        <v>357</v>
      </c>
      <c r="B1089" t="s">
        <v>363</v>
      </c>
      <c r="C1089" t="s">
        <v>137</v>
      </c>
      <c r="D1089" t="s">
        <v>403</v>
      </c>
      <c r="E1089">
        <v>5328</v>
      </c>
      <c r="F1089">
        <v>1028</v>
      </c>
      <c r="G1089">
        <v>81.69</v>
      </c>
      <c r="H1089">
        <v>260</v>
      </c>
      <c r="I1089">
        <v>9820</v>
      </c>
      <c r="J1089">
        <v>100.36</v>
      </c>
      <c r="K1089">
        <v>104.54</v>
      </c>
      <c r="L1089">
        <v>359</v>
      </c>
      <c r="M1089">
        <v>4352</v>
      </c>
      <c r="N1089">
        <v>405</v>
      </c>
      <c r="O1089">
        <v>167</v>
      </c>
      <c r="P1089">
        <v>45</v>
      </c>
    </row>
    <row r="1090" spans="1:16" x14ac:dyDescent="0.2">
      <c r="A1090" t="s">
        <v>357</v>
      </c>
      <c r="B1090" t="s">
        <v>363</v>
      </c>
      <c r="C1090" t="s">
        <v>138</v>
      </c>
      <c r="D1090" t="s">
        <v>403</v>
      </c>
      <c r="E1090">
        <v>2742</v>
      </c>
      <c r="F1090">
        <v>513</v>
      </c>
      <c r="G1090">
        <v>79.22</v>
      </c>
      <c r="H1090">
        <v>145</v>
      </c>
      <c r="I1090">
        <v>5295</v>
      </c>
      <c r="J1090">
        <v>104.59</v>
      </c>
      <c r="K1090">
        <v>101.91</v>
      </c>
      <c r="L1090">
        <v>145</v>
      </c>
      <c r="M1090">
        <v>2320</v>
      </c>
      <c r="N1090">
        <v>166</v>
      </c>
      <c r="O1090">
        <v>80</v>
      </c>
      <c r="P1090">
        <v>31</v>
      </c>
    </row>
    <row r="1091" spans="1:16" x14ac:dyDescent="0.2">
      <c r="A1091" t="s">
        <v>357</v>
      </c>
      <c r="B1091" t="s">
        <v>363</v>
      </c>
      <c r="C1091" t="s">
        <v>140</v>
      </c>
      <c r="D1091" t="s">
        <v>403</v>
      </c>
      <c r="E1091">
        <v>8275</v>
      </c>
      <c r="F1091">
        <v>1559</v>
      </c>
      <c r="G1091">
        <v>79.959999999999994</v>
      </c>
      <c r="H1091">
        <v>504</v>
      </c>
      <c r="I1091">
        <v>18292</v>
      </c>
      <c r="J1091">
        <v>94.02</v>
      </c>
      <c r="K1091">
        <v>98.31</v>
      </c>
      <c r="L1091">
        <v>885</v>
      </c>
      <c r="M1091">
        <v>6316</v>
      </c>
      <c r="N1091">
        <v>532</v>
      </c>
      <c r="O1091">
        <v>444</v>
      </c>
      <c r="P1091">
        <v>98</v>
      </c>
    </row>
    <row r="1092" spans="1:16" x14ac:dyDescent="0.2">
      <c r="A1092" t="s">
        <v>357</v>
      </c>
      <c r="B1092" t="s">
        <v>363</v>
      </c>
      <c r="C1092" t="s">
        <v>142</v>
      </c>
      <c r="D1092" t="s">
        <v>403</v>
      </c>
      <c r="E1092">
        <v>2362</v>
      </c>
      <c r="F1092">
        <v>582</v>
      </c>
      <c r="G1092">
        <v>87.73</v>
      </c>
      <c r="H1092">
        <v>102</v>
      </c>
      <c r="I1092">
        <v>4970</v>
      </c>
      <c r="J1092">
        <v>143.85</v>
      </c>
      <c r="K1092">
        <v>109.69</v>
      </c>
      <c r="L1092">
        <v>131</v>
      </c>
      <c r="M1092">
        <v>1971</v>
      </c>
      <c r="N1092">
        <v>167</v>
      </c>
      <c r="O1092">
        <v>75</v>
      </c>
      <c r="P1092">
        <v>18</v>
      </c>
    </row>
    <row r="1093" spans="1:16" x14ac:dyDescent="0.2">
      <c r="A1093" t="s">
        <v>357</v>
      </c>
      <c r="B1093" t="s">
        <v>363</v>
      </c>
      <c r="C1093" t="s">
        <v>143</v>
      </c>
      <c r="D1093" t="s">
        <v>403</v>
      </c>
      <c r="E1093">
        <v>3639</v>
      </c>
      <c r="F1093">
        <v>858</v>
      </c>
      <c r="G1093">
        <v>93.56</v>
      </c>
      <c r="H1093">
        <v>207</v>
      </c>
      <c r="I1093">
        <v>8951</v>
      </c>
      <c r="J1093">
        <v>116.63</v>
      </c>
      <c r="K1093">
        <v>110.34</v>
      </c>
      <c r="L1093">
        <v>132</v>
      </c>
      <c r="M1093">
        <v>2978</v>
      </c>
      <c r="N1093">
        <v>346</v>
      </c>
      <c r="O1093">
        <v>138</v>
      </c>
      <c r="P1093">
        <v>45</v>
      </c>
    </row>
    <row r="1094" spans="1:16" x14ac:dyDescent="0.2">
      <c r="A1094" t="s">
        <v>357</v>
      </c>
      <c r="B1094" t="s">
        <v>363</v>
      </c>
      <c r="C1094" t="s">
        <v>150</v>
      </c>
      <c r="D1094" t="s">
        <v>403</v>
      </c>
      <c r="E1094">
        <v>16674</v>
      </c>
      <c r="F1094">
        <v>3096</v>
      </c>
      <c r="G1094">
        <v>80.239999999999995</v>
      </c>
      <c r="H1094">
        <v>989</v>
      </c>
      <c r="I1094">
        <v>36415</v>
      </c>
      <c r="J1094">
        <v>95.36</v>
      </c>
      <c r="K1094">
        <v>105.21</v>
      </c>
      <c r="L1094">
        <v>1127</v>
      </c>
      <c r="M1094">
        <v>13119</v>
      </c>
      <c r="N1094">
        <v>1484</v>
      </c>
      <c r="O1094">
        <v>730</v>
      </c>
      <c r="P1094">
        <v>214</v>
      </c>
    </row>
    <row r="1095" spans="1:16" x14ac:dyDescent="0.2">
      <c r="A1095" t="s">
        <v>357</v>
      </c>
      <c r="B1095" t="s">
        <v>363</v>
      </c>
      <c r="C1095" t="s">
        <v>152</v>
      </c>
      <c r="D1095" t="s">
        <v>403</v>
      </c>
      <c r="E1095">
        <v>7449</v>
      </c>
      <c r="F1095">
        <v>1441</v>
      </c>
      <c r="G1095">
        <v>81.11</v>
      </c>
      <c r="H1095">
        <v>389</v>
      </c>
      <c r="I1095">
        <v>16339</v>
      </c>
      <c r="J1095">
        <v>102.71</v>
      </c>
      <c r="K1095">
        <v>94.5</v>
      </c>
      <c r="L1095">
        <v>446</v>
      </c>
      <c r="M1095">
        <v>5808</v>
      </c>
      <c r="N1095">
        <v>739</v>
      </c>
      <c r="O1095">
        <v>349</v>
      </c>
      <c r="P1095">
        <v>107</v>
      </c>
    </row>
    <row r="1096" spans="1:16" x14ac:dyDescent="0.2">
      <c r="A1096" t="s">
        <v>357</v>
      </c>
      <c r="B1096" t="s">
        <v>363</v>
      </c>
      <c r="C1096" t="s">
        <v>154</v>
      </c>
      <c r="D1096" t="s">
        <v>403</v>
      </c>
      <c r="E1096">
        <v>1989</v>
      </c>
      <c r="F1096">
        <v>492</v>
      </c>
      <c r="G1096">
        <v>108.33</v>
      </c>
      <c r="H1096">
        <v>71</v>
      </c>
      <c r="I1096">
        <v>4696</v>
      </c>
      <c r="J1096">
        <v>97.62</v>
      </c>
      <c r="K1096">
        <v>123.13</v>
      </c>
      <c r="L1096">
        <v>84</v>
      </c>
      <c r="M1096">
        <v>1764</v>
      </c>
      <c r="N1096">
        <v>107</v>
      </c>
      <c r="O1096">
        <v>19</v>
      </c>
      <c r="P1096">
        <v>15</v>
      </c>
    </row>
    <row r="1097" spans="1:16" x14ac:dyDescent="0.2">
      <c r="A1097" t="s">
        <v>357</v>
      </c>
      <c r="B1097" t="s">
        <v>363</v>
      </c>
      <c r="C1097" t="s">
        <v>157</v>
      </c>
      <c r="D1097" t="s">
        <v>403</v>
      </c>
      <c r="E1097">
        <v>1286</v>
      </c>
      <c r="F1097">
        <v>242</v>
      </c>
      <c r="G1097">
        <v>79.319999999999993</v>
      </c>
      <c r="H1097">
        <v>59</v>
      </c>
      <c r="I1097">
        <v>2739</v>
      </c>
      <c r="J1097">
        <v>99.41</v>
      </c>
      <c r="K1097">
        <v>114.11</v>
      </c>
      <c r="L1097">
        <v>91</v>
      </c>
      <c r="M1097">
        <v>1044</v>
      </c>
      <c r="N1097">
        <v>98</v>
      </c>
      <c r="O1097">
        <v>43</v>
      </c>
      <c r="P1097">
        <v>10</v>
      </c>
    </row>
    <row r="1098" spans="1:16" x14ac:dyDescent="0.2">
      <c r="A1098" t="s">
        <v>357</v>
      </c>
      <c r="B1098" t="s">
        <v>363</v>
      </c>
      <c r="C1098" t="s">
        <v>166</v>
      </c>
      <c r="D1098" t="s">
        <v>403</v>
      </c>
      <c r="E1098">
        <v>831</v>
      </c>
      <c r="F1098">
        <v>178</v>
      </c>
      <c r="G1098">
        <v>94.5</v>
      </c>
      <c r="H1098">
        <v>48</v>
      </c>
      <c r="I1098">
        <v>1778</v>
      </c>
      <c r="J1098">
        <v>110.71</v>
      </c>
      <c r="K1098">
        <v>112.17</v>
      </c>
      <c r="L1098">
        <v>42</v>
      </c>
      <c r="M1098">
        <v>674</v>
      </c>
      <c r="N1098">
        <v>67</v>
      </c>
      <c r="O1098">
        <v>35</v>
      </c>
      <c r="P1098">
        <v>13</v>
      </c>
    </row>
    <row r="1099" spans="1:16" x14ac:dyDescent="0.2">
      <c r="A1099" t="s">
        <v>357</v>
      </c>
      <c r="B1099" t="s">
        <v>364</v>
      </c>
      <c r="C1099" t="s">
        <v>403</v>
      </c>
      <c r="D1099" t="s">
        <v>403</v>
      </c>
      <c r="E1099">
        <v>412</v>
      </c>
      <c r="F1099">
        <v>99</v>
      </c>
      <c r="G1099">
        <v>136.77000000000001</v>
      </c>
      <c r="H1099">
        <v>64</v>
      </c>
      <c r="I1099">
        <v>3562</v>
      </c>
      <c r="J1099">
        <v>73.63</v>
      </c>
      <c r="K1099">
        <v>81.760000000000005</v>
      </c>
      <c r="L1099">
        <v>38</v>
      </c>
      <c r="M1099">
        <v>297</v>
      </c>
      <c r="N1099">
        <v>13</v>
      </c>
      <c r="O1099">
        <v>54</v>
      </c>
      <c r="P1099">
        <v>10</v>
      </c>
    </row>
    <row r="1100" spans="1:16" x14ac:dyDescent="0.2">
      <c r="A1100" t="s">
        <v>357</v>
      </c>
      <c r="B1100" t="s">
        <v>364</v>
      </c>
      <c r="C1100" t="s">
        <v>140</v>
      </c>
      <c r="D1100" t="s">
        <v>403</v>
      </c>
      <c r="E1100">
        <v>7303</v>
      </c>
      <c r="F1100">
        <v>663</v>
      </c>
      <c r="G1100">
        <v>61.62</v>
      </c>
      <c r="H1100">
        <v>563</v>
      </c>
      <c r="I1100">
        <v>24599</v>
      </c>
      <c r="J1100">
        <v>76.14</v>
      </c>
      <c r="K1100">
        <v>75.08</v>
      </c>
      <c r="L1100">
        <v>2780</v>
      </c>
      <c r="M1100">
        <v>3381</v>
      </c>
      <c r="N1100">
        <v>100</v>
      </c>
      <c r="O1100">
        <v>847</v>
      </c>
      <c r="P1100">
        <v>195</v>
      </c>
    </row>
    <row r="1101" spans="1:16" x14ac:dyDescent="0.2">
      <c r="A1101" t="s">
        <v>357</v>
      </c>
      <c r="B1101" t="s">
        <v>366</v>
      </c>
      <c r="C1101" t="s">
        <v>403</v>
      </c>
      <c r="D1101" t="s">
        <v>403</v>
      </c>
      <c r="E1101">
        <v>281</v>
      </c>
      <c r="F1101">
        <v>263</v>
      </c>
      <c r="G1101">
        <v>250.54</v>
      </c>
      <c r="H1101">
        <v>22</v>
      </c>
      <c r="I1101">
        <v>5016</v>
      </c>
      <c r="J1101">
        <v>248.41</v>
      </c>
      <c r="K1101">
        <v>127.07</v>
      </c>
      <c r="L1101">
        <v>1</v>
      </c>
      <c r="M1101">
        <v>242</v>
      </c>
      <c r="N1101">
        <v>22</v>
      </c>
      <c r="O1101">
        <v>9</v>
      </c>
      <c r="P1101">
        <v>7</v>
      </c>
    </row>
    <row r="1102" spans="1:16" x14ac:dyDescent="0.2">
      <c r="A1102" t="s">
        <v>357</v>
      </c>
      <c r="B1102" t="s">
        <v>366</v>
      </c>
      <c r="C1102" t="s">
        <v>158</v>
      </c>
      <c r="D1102" t="s">
        <v>403</v>
      </c>
      <c r="E1102">
        <v>61</v>
      </c>
      <c r="F1102">
        <v>52</v>
      </c>
      <c r="G1102">
        <v>239.48</v>
      </c>
      <c r="H1102">
        <v>2</v>
      </c>
      <c r="I1102">
        <v>1225</v>
      </c>
      <c r="J1102">
        <v>176</v>
      </c>
      <c r="K1102">
        <v>105.15</v>
      </c>
      <c r="M1102">
        <v>47</v>
      </c>
      <c r="N1102">
        <v>8</v>
      </c>
      <c r="O1102">
        <v>5</v>
      </c>
      <c r="P1102">
        <v>1</v>
      </c>
    </row>
    <row r="1103" spans="1:16" x14ac:dyDescent="0.2">
      <c r="A1103" t="s">
        <v>357</v>
      </c>
      <c r="B1103" t="s">
        <v>363</v>
      </c>
      <c r="C1103" t="s">
        <v>115</v>
      </c>
      <c r="D1103" t="s">
        <v>403</v>
      </c>
      <c r="E1103">
        <v>3282</v>
      </c>
      <c r="F1103">
        <v>659</v>
      </c>
      <c r="G1103">
        <v>84.01</v>
      </c>
      <c r="H1103">
        <v>144</v>
      </c>
      <c r="I1103">
        <v>6942</v>
      </c>
      <c r="J1103">
        <v>129.51</v>
      </c>
      <c r="K1103">
        <v>103.13</v>
      </c>
      <c r="L1103">
        <v>227</v>
      </c>
      <c r="M1103">
        <v>2624</v>
      </c>
      <c r="N1103">
        <v>262</v>
      </c>
      <c r="O1103">
        <v>124</v>
      </c>
      <c r="P1103">
        <v>45</v>
      </c>
    </row>
    <row r="1104" spans="1:16" x14ac:dyDescent="0.2">
      <c r="A1104" t="s">
        <v>357</v>
      </c>
      <c r="B1104" t="s">
        <v>363</v>
      </c>
      <c r="C1104" t="s">
        <v>117</v>
      </c>
      <c r="D1104" t="s">
        <v>403</v>
      </c>
      <c r="E1104">
        <v>4818</v>
      </c>
      <c r="F1104">
        <v>914</v>
      </c>
      <c r="G1104">
        <v>81.8</v>
      </c>
      <c r="H1104">
        <v>247</v>
      </c>
      <c r="I1104">
        <v>9611</v>
      </c>
      <c r="J1104">
        <v>111.93</v>
      </c>
      <c r="K1104">
        <v>117.89</v>
      </c>
      <c r="L1104">
        <v>341</v>
      </c>
      <c r="M1104">
        <v>3863</v>
      </c>
      <c r="N1104">
        <v>406</v>
      </c>
      <c r="O1104">
        <v>168</v>
      </c>
      <c r="P1104">
        <v>40</v>
      </c>
    </row>
    <row r="1105" spans="1:16" x14ac:dyDescent="0.2">
      <c r="A1105" t="s">
        <v>357</v>
      </c>
      <c r="B1105" t="s">
        <v>363</v>
      </c>
      <c r="C1105" t="s">
        <v>122</v>
      </c>
      <c r="D1105" t="s">
        <v>403</v>
      </c>
      <c r="E1105">
        <v>4310</v>
      </c>
      <c r="F1105">
        <v>1157</v>
      </c>
      <c r="G1105">
        <v>100.82</v>
      </c>
      <c r="H1105">
        <v>213</v>
      </c>
      <c r="I1105">
        <v>8714</v>
      </c>
      <c r="J1105">
        <v>132.34</v>
      </c>
      <c r="K1105">
        <v>122.45</v>
      </c>
      <c r="L1105">
        <v>278</v>
      </c>
      <c r="M1105">
        <v>3391</v>
      </c>
      <c r="N1105">
        <v>414</v>
      </c>
      <c r="O1105">
        <v>168</v>
      </c>
      <c r="P1105">
        <v>59</v>
      </c>
    </row>
    <row r="1106" spans="1:16" x14ac:dyDescent="0.2">
      <c r="A1106" t="s">
        <v>357</v>
      </c>
      <c r="B1106" t="s">
        <v>363</v>
      </c>
      <c r="C1106" t="s">
        <v>124</v>
      </c>
      <c r="D1106" t="s">
        <v>403</v>
      </c>
      <c r="E1106">
        <v>15501</v>
      </c>
      <c r="F1106">
        <v>3343</v>
      </c>
      <c r="G1106">
        <v>87.77</v>
      </c>
      <c r="H1106">
        <v>800</v>
      </c>
      <c r="I1106">
        <v>32231</v>
      </c>
      <c r="J1106">
        <v>105.83</v>
      </c>
      <c r="K1106">
        <v>111.24</v>
      </c>
      <c r="L1106">
        <v>733</v>
      </c>
      <c r="M1106">
        <v>12475</v>
      </c>
      <c r="N1106">
        <v>1459</v>
      </c>
      <c r="O1106">
        <v>669</v>
      </c>
      <c r="P1106">
        <v>165</v>
      </c>
    </row>
    <row r="1107" spans="1:16" x14ac:dyDescent="0.2">
      <c r="A1107" t="s">
        <v>357</v>
      </c>
      <c r="B1107" t="s">
        <v>363</v>
      </c>
      <c r="C1107" t="s">
        <v>126</v>
      </c>
      <c r="D1107" t="s">
        <v>403</v>
      </c>
      <c r="E1107">
        <v>15079</v>
      </c>
      <c r="F1107">
        <v>3389</v>
      </c>
      <c r="G1107">
        <v>90.6</v>
      </c>
      <c r="H1107">
        <v>906</v>
      </c>
      <c r="I1107">
        <v>33172</v>
      </c>
      <c r="J1107">
        <v>108.87</v>
      </c>
      <c r="K1107">
        <v>104.99</v>
      </c>
      <c r="L1107">
        <v>973</v>
      </c>
      <c r="M1107">
        <v>11768</v>
      </c>
      <c r="N1107">
        <v>1497</v>
      </c>
      <c r="O1107">
        <v>646</v>
      </c>
      <c r="P1107">
        <v>195</v>
      </c>
    </row>
    <row r="1108" spans="1:16" x14ac:dyDescent="0.2">
      <c r="A1108" t="s">
        <v>357</v>
      </c>
      <c r="B1108" t="s">
        <v>363</v>
      </c>
      <c r="C1108" t="s">
        <v>85</v>
      </c>
      <c r="D1108" t="s">
        <v>403</v>
      </c>
      <c r="E1108">
        <v>8868</v>
      </c>
      <c r="F1108">
        <v>1733</v>
      </c>
      <c r="G1108">
        <v>80.959999999999994</v>
      </c>
      <c r="H1108">
        <v>481</v>
      </c>
      <c r="I1108">
        <v>19618</v>
      </c>
      <c r="J1108">
        <v>94.18</v>
      </c>
      <c r="K1108">
        <v>101.61</v>
      </c>
      <c r="L1108">
        <v>639</v>
      </c>
      <c r="M1108">
        <v>6917</v>
      </c>
      <c r="N1108">
        <v>830</v>
      </c>
      <c r="O1108">
        <v>362</v>
      </c>
      <c r="P1108">
        <v>120</v>
      </c>
    </row>
    <row r="1109" spans="1:16" x14ac:dyDescent="0.2">
      <c r="A1109" t="s">
        <v>357</v>
      </c>
      <c r="B1109" t="s">
        <v>363</v>
      </c>
      <c r="C1109" t="s">
        <v>128</v>
      </c>
      <c r="D1109" t="s">
        <v>403</v>
      </c>
      <c r="E1109">
        <v>5124</v>
      </c>
      <c r="F1109">
        <v>895</v>
      </c>
      <c r="G1109">
        <v>77.290000000000006</v>
      </c>
      <c r="H1109">
        <v>258</v>
      </c>
      <c r="I1109">
        <v>8268</v>
      </c>
      <c r="J1109">
        <v>97.57</v>
      </c>
      <c r="K1109">
        <v>103.88</v>
      </c>
      <c r="L1109">
        <v>260</v>
      </c>
      <c r="M1109">
        <v>4207</v>
      </c>
      <c r="N1109">
        <v>431</v>
      </c>
      <c r="O1109">
        <v>175</v>
      </c>
      <c r="P1109">
        <v>51</v>
      </c>
    </row>
    <row r="1110" spans="1:16" x14ac:dyDescent="0.2">
      <c r="A1110" t="s">
        <v>357</v>
      </c>
      <c r="B1110" t="s">
        <v>363</v>
      </c>
      <c r="C1110" t="s">
        <v>131</v>
      </c>
      <c r="D1110" t="s">
        <v>403</v>
      </c>
      <c r="E1110">
        <v>9196</v>
      </c>
      <c r="F1110">
        <v>1931</v>
      </c>
      <c r="G1110">
        <v>86.53</v>
      </c>
      <c r="H1110">
        <v>422</v>
      </c>
      <c r="I1110">
        <v>19835</v>
      </c>
      <c r="J1110">
        <v>115.03</v>
      </c>
      <c r="K1110">
        <v>113.46</v>
      </c>
      <c r="L1110">
        <v>603</v>
      </c>
      <c r="M1110">
        <v>7440</v>
      </c>
      <c r="N1110">
        <v>700</v>
      </c>
      <c r="O1110">
        <v>348</v>
      </c>
      <c r="P1110">
        <v>105</v>
      </c>
    </row>
    <row r="1111" spans="1:16" x14ac:dyDescent="0.2">
      <c r="A1111" t="s">
        <v>357</v>
      </c>
      <c r="B1111" t="s">
        <v>363</v>
      </c>
      <c r="C1111" t="s">
        <v>133</v>
      </c>
      <c r="D1111" t="s">
        <v>403</v>
      </c>
      <c r="E1111">
        <v>3779</v>
      </c>
      <c r="F1111">
        <v>787</v>
      </c>
      <c r="G1111">
        <v>86.54</v>
      </c>
      <c r="H1111">
        <v>156</v>
      </c>
      <c r="I1111">
        <v>8489</v>
      </c>
      <c r="J1111">
        <v>112.44</v>
      </c>
      <c r="K1111">
        <v>114.8</v>
      </c>
      <c r="L1111">
        <v>282</v>
      </c>
      <c r="M1111">
        <v>2992</v>
      </c>
      <c r="N1111">
        <v>317</v>
      </c>
      <c r="O1111">
        <v>136</v>
      </c>
      <c r="P1111">
        <v>52</v>
      </c>
    </row>
    <row r="1112" spans="1:16" x14ac:dyDescent="0.2">
      <c r="A1112" t="s">
        <v>357</v>
      </c>
      <c r="B1112" t="s">
        <v>363</v>
      </c>
      <c r="C1112" t="s">
        <v>134</v>
      </c>
      <c r="D1112" t="s">
        <v>403</v>
      </c>
      <c r="E1112">
        <v>6498</v>
      </c>
      <c r="F1112">
        <v>1517</v>
      </c>
      <c r="G1112">
        <v>90.93</v>
      </c>
      <c r="H1112">
        <v>330</v>
      </c>
      <c r="I1112">
        <v>13182</v>
      </c>
      <c r="J1112">
        <v>113.04</v>
      </c>
      <c r="K1112">
        <v>111.39</v>
      </c>
      <c r="L1112">
        <v>388</v>
      </c>
      <c r="M1112">
        <v>5313</v>
      </c>
      <c r="N1112">
        <v>473</v>
      </c>
      <c r="O1112">
        <v>254</v>
      </c>
      <c r="P1112">
        <v>70</v>
      </c>
    </row>
    <row r="1113" spans="1:16" x14ac:dyDescent="0.2">
      <c r="A1113" t="s">
        <v>357</v>
      </c>
      <c r="B1113" t="s">
        <v>363</v>
      </c>
      <c r="C1113" t="s">
        <v>135</v>
      </c>
      <c r="D1113" t="s">
        <v>403</v>
      </c>
      <c r="E1113">
        <v>7777</v>
      </c>
      <c r="F1113">
        <v>1633</v>
      </c>
      <c r="G1113">
        <v>85.12</v>
      </c>
      <c r="H1113">
        <v>386</v>
      </c>
      <c r="I1113">
        <v>16724</v>
      </c>
      <c r="J1113">
        <v>112.88</v>
      </c>
      <c r="K1113">
        <v>103.19</v>
      </c>
      <c r="L1113">
        <v>516</v>
      </c>
      <c r="M1113">
        <v>6295</v>
      </c>
      <c r="N1113">
        <v>600</v>
      </c>
      <c r="O1113">
        <v>284</v>
      </c>
      <c r="P1113">
        <v>81</v>
      </c>
    </row>
    <row r="1114" spans="1:16" x14ac:dyDescent="0.2">
      <c r="A1114" t="s">
        <v>357</v>
      </c>
      <c r="B1114" t="s">
        <v>363</v>
      </c>
      <c r="C1114" t="s">
        <v>136</v>
      </c>
      <c r="D1114" t="s">
        <v>403</v>
      </c>
      <c r="E1114">
        <v>5749</v>
      </c>
      <c r="F1114">
        <v>1003</v>
      </c>
      <c r="G1114">
        <v>76.430000000000007</v>
      </c>
      <c r="H1114">
        <v>302</v>
      </c>
      <c r="I1114">
        <v>14818</v>
      </c>
      <c r="J1114">
        <v>88.07</v>
      </c>
      <c r="K1114">
        <v>81.87</v>
      </c>
      <c r="L1114">
        <v>482</v>
      </c>
      <c r="M1114">
        <v>4495</v>
      </c>
      <c r="N1114">
        <v>446</v>
      </c>
      <c r="O1114">
        <v>263</v>
      </c>
      <c r="P1114">
        <v>63</v>
      </c>
    </row>
    <row r="1115" spans="1:16" x14ac:dyDescent="0.2">
      <c r="A1115" t="s">
        <v>357</v>
      </c>
      <c r="B1115" t="s">
        <v>363</v>
      </c>
      <c r="C1115" t="s">
        <v>139</v>
      </c>
      <c r="D1115" t="s">
        <v>403</v>
      </c>
      <c r="E1115">
        <v>2412</v>
      </c>
      <c r="F1115">
        <v>392</v>
      </c>
      <c r="G1115">
        <v>70.11</v>
      </c>
      <c r="H1115">
        <v>143</v>
      </c>
      <c r="I1115">
        <v>4828</v>
      </c>
      <c r="J1115">
        <v>85.64</v>
      </c>
      <c r="K1115">
        <v>93.24</v>
      </c>
      <c r="L1115">
        <v>155</v>
      </c>
      <c r="M1115">
        <v>1920</v>
      </c>
      <c r="N1115">
        <v>206</v>
      </c>
      <c r="O1115">
        <v>102</v>
      </c>
      <c r="P1115">
        <v>29</v>
      </c>
    </row>
    <row r="1116" spans="1:16" x14ac:dyDescent="0.2">
      <c r="A1116" t="s">
        <v>357</v>
      </c>
      <c r="B1116" t="s">
        <v>363</v>
      </c>
      <c r="C1116" t="s">
        <v>144</v>
      </c>
      <c r="D1116" t="s">
        <v>403</v>
      </c>
      <c r="E1116">
        <v>10452</v>
      </c>
      <c r="F1116">
        <v>2230</v>
      </c>
      <c r="G1116">
        <v>87.55</v>
      </c>
      <c r="H1116">
        <v>514</v>
      </c>
      <c r="I1116">
        <v>19851</v>
      </c>
      <c r="J1116">
        <v>108.19</v>
      </c>
      <c r="K1116">
        <v>116.17</v>
      </c>
      <c r="L1116">
        <v>600</v>
      </c>
      <c r="M1116">
        <v>8624</v>
      </c>
      <c r="N1116">
        <v>759</v>
      </c>
      <c r="O1116">
        <v>352</v>
      </c>
      <c r="P1116">
        <v>117</v>
      </c>
    </row>
    <row r="1117" spans="1:16" x14ac:dyDescent="0.2">
      <c r="A1117" t="s">
        <v>357</v>
      </c>
      <c r="B1117" t="s">
        <v>363</v>
      </c>
      <c r="C1117" t="s">
        <v>145</v>
      </c>
      <c r="D1117" t="s">
        <v>403</v>
      </c>
      <c r="E1117">
        <v>7681</v>
      </c>
      <c r="F1117">
        <v>2210</v>
      </c>
      <c r="G1117">
        <v>106.87</v>
      </c>
      <c r="H1117">
        <v>386</v>
      </c>
      <c r="I1117">
        <v>17768</v>
      </c>
      <c r="J1117">
        <v>115.4</v>
      </c>
      <c r="K1117">
        <v>120.1</v>
      </c>
      <c r="L1117">
        <v>475</v>
      </c>
      <c r="M1117">
        <v>6188</v>
      </c>
      <c r="N1117">
        <v>626</v>
      </c>
      <c r="O1117">
        <v>296</v>
      </c>
      <c r="P1117">
        <v>96</v>
      </c>
    </row>
    <row r="1118" spans="1:16" x14ac:dyDescent="0.2">
      <c r="A1118" t="s">
        <v>357</v>
      </c>
      <c r="B1118" t="s">
        <v>363</v>
      </c>
      <c r="C1118" t="s">
        <v>147</v>
      </c>
      <c r="D1118" t="s">
        <v>403</v>
      </c>
      <c r="E1118">
        <v>9265</v>
      </c>
      <c r="F1118">
        <v>1640</v>
      </c>
      <c r="G1118">
        <v>74.58</v>
      </c>
      <c r="H1118">
        <v>820</v>
      </c>
      <c r="I1118">
        <v>37229</v>
      </c>
      <c r="J1118">
        <v>62.8</v>
      </c>
      <c r="K1118">
        <v>57.89</v>
      </c>
      <c r="L1118">
        <v>917</v>
      </c>
      <c r="M1118">
        <v>6907</v>
      </c>
      <c r="N1118">
        <v>960</v>
      </c>
      <c r="O1118">
        <v>377</v>
      </c>
      <c r="P1118">
        <v>104</v>
      </c>
    </row>
    <row r="1119" spans="1:16" x14ac:dyDescent="0.2">
      <c r="A1119" t="s">
        <v>357</v>
      </c>
      <c r="B1119" t="s">
        <v>363</v>
      </c>
      <c r="C1119" t="s">
        <v>148</v>
      </c>
      <c r="D1119" t="s">
        <v>403</v>
      </c>
      <c r="E1119">
        <v>1538</v>
      </c>
      <c r="F1119">
        <v>279</v>
      </c>
      <c r="G1119">
        <v>81.17</v>
      </c>
      <c r="H1119">
        <v>77</v>
      </c>
      <c r="I1119">
        <v>2888</v>
      </c>
      <c r="J1119">
        <v>112.39</v>
      </c>
      <c r="K1119">
        <v>106.91</v>
      </c>
      <c r="L1119">
        <v>113</v>
      </c>
      <c r="M1119">
        <v>1255</v>
      </c>
      <c r="N1119">
        <v>117</v>
      </c>
      <c r="O1119">
        <v>43</v>
      </c>
      <c r="P1119">
        <v>10</v>
      </c>
    </row>
    <row r="1120" spans="1:16" x14ac:dyDescent="0.2">
      <c r="A1120" t="s">
        <v>357</v>
      </c>
      <c r="B1120" t="s">
        <v>363</v>
      </c>
      <c r="C1120" t="s">
        <v>156</v>
      </c>
      <c r="D1120" t="s">
        <v>403</v>
      </c>
      <c r="E1120">
        <v>14919</v>
      </c>
      <c r="F1120">
        <v>3506</v>
      </c>
      <c r="G1120">
        <v>94.62</v>
      </c>
      <c r="H1120">
        <v>826</v>
      </c>
      <c r="I1120">
        <v>32037</v>
      </c>
      <c r="J1120">
        <v>110.27</v>
      </c>
      <c r="K1120">
        <v>116.28</v>
      </c>
      <c r="L1120">
        <v>832</v>
      </c>
      <c r="M1120">
        <v>12082</v>
      </c>
      <c r="N1120">
        <v>1164</v>
      </c>
      <c r="O1120">
        <v>685</v>
      </c>
      <c r="P1120">
        <v>155</v>
      </c>
    </row>
    <row r="1121" spans="1:16" x14ac:dyDescent="0.2">
      <c r="A1121" t="s">
        <v>357</v>
      </c>
      <c r="B1121" t="s">
        <v>363</v>
      </c>
      <c r="C1121" t="s">
        <v>158</v>
      </c>
      <c r="D1121" t="s">
        <v>403</v>
      </c>
      <c r="E1121">
        <v>12781</v>
      </c>
      <c r="F1121">
        <v>2624</v>
      </c>
      <c r="G1121">
        <v>85.36</v>
      </c>
      <c r="H1121">
        <v>721</v>
      </c>
      <c r="I1121">
        <v>25628</v>
      </c>
      <c r="J1121">
        <v>109.49</v>
      </c>
      <c r="K1121">
        <v>108.24</v>
      </c>
      <c r="L1121">
        <v>861</v>
      </c>
      <c r="M1121">
        <v>10070</v>
      </c>
      <c r="N1121">
        <v>1218</v>
      </c>
      <c r="O1121">
        <v>477</v>
      </c>
      <c r="P1121">
        <v>155</v>
      </c>
    </row>
    <row r="1122" spans="1:16" x14ac:dyDescent="0.2">
      <c r="A1122" t="s">
        <v>357</v>
      </c>
      <c r="B1122" t="s">
        <v>363</v>
      </c>
      <c r="C1122" t="s">
        <v>159</v>
      </c>
      <c r="D1122" t="s">
        <v>403</v>
      </c>
      <c r="E1122">
        <v>1541</v>
      </c>
      <c r="F1122">
        <v>303</v>
      </c>
      <c r="G1122">
        <v>82.58</v>
      </c>
      <c r="H1122">
        <v>82</v>
      </c>
      <c r="I1122">
        <v>3542</v>
      </c>
      <c r="J1122">
        <v>113.79</v>
      </c>
      <c r="K1122">
        <v>112.92</v>
      </c>
      <c r="L1122">
        <v>174</v>
      </c>
      <c r="M1122">
        <v>1139</v>
      </c>
      <c r="N1122">
        <v>133</v>
      </c>
      <c r="O1122">
        <v>74</v>
      </c>
      <c r="P1122">
        <v>21</v>
      </c>
    </row>
    <row r="1123" spans="1:16" x14ac:dyDescent="0.2">
      <c r="A1123" t="s">
        <v>357</v>
      </c>
      <c r="B1123" t="s">
        <v>363</v>
      </c>
      <c r="C1123" t="s">
        <v>162</v>
      </c>
      <c r="D1123" t="s">
        <v>403</v>
      </c>
      <c r="E1123">
        <v>1300</v>
      </c>
      <c r="F1123">
        <v>263</v>
      </c>
      <c r="G1123">
        <v>77.849999999999994</v>
      </c>
      <c r="H1123">
        <v>68</v>
      </c>
      <c r="I1123">
        <v>2777</v>
      </c>
      <c r="J1123">
        <v>102.28</v>
      </c>
      <c r="K1123">
        <v>94.54</v>
      </c>
      <c r="L1123">
        <v>76</v>
      </c>
      <c r="M1123">
        <v>1057</v>
      </c>
      <c r="N1123">
        <v>111</v>
      </c>
      <c r="O1123">
        <v>48</v>
      </c>
      <c r="P1123">
        <v>8</v>
      </c>
    </row>
    <row r="1124" spans="1:16" x14ac:dyDescent="0.2">
      <c r="A1124" t="s">
        <v>357</v>
      </c>
      <c r="B1124" t="s">
        <v>363</v>
      </c>
      <c r="C1124" t="s">
        <v>164</v>
      </c>
      <c r="D1124" t="s">
        <v>403</v>
      </c>
      <c r="E1124">
        <v>3118</v>
      </c>
      <c r="F1124">
        <v>574</v>
      </c>
      <c r="G1124">
        <v>79.44</v>
      </c>
      <c r="H1124">
        <v>165</v>
      </c>
      <c r="I1124">
        <v>6408</v>
      </c>
      <c r="J1124">
        <v>99.12</v>
      </c>
      <c r="K1124">
        <v>105.39</v>
      </c>
      <c r="L1124">
        <v>206</v>
      </c>
      <c r="M1124">
        <v>2527</v>
      </c>
      <c r="N1124">
        <v>234</v>
      </c>
      <c r="O1124">
        <v>110</v>
      </c>
      <c r="P1124">
        <v>41</v>
      </c>
    </row>
    <row r="1125" spans="1:16" x14ac:dyDescent="0.2">
      <c r="A1125" t="s">
        <v>357</v>
      </c>
      <c r="B1125" t="s">
        <v>363</v>
      </c>
      <c r="C1125" t="s">
        <v>167</v>
      </c>
      <c r="D1125" t="s">
        <v>403</v>
      </c>
      <c r="E1125">
        <v>1093</v>
      </c>
      <c r="F1125">
        <v>278</v>
      </c>
      <c r="G1125">
        <v>94.93</v>
      </c>
      <c r="H1125">
        <v>47</v>
      </c>
      <c r="I1125">
        <v>1988</v>
      </c>
      <c r="J1125">
        <v>112.49</v>
      </c>
      <c r="K1125">
        <v>117.18</v>
      </c>
      <c r="L1125">
        <v>89</v>
      </c>
      <c r="M1125">
        <v>894</v>
      </c>
      <c r="N1125">
        <v>70</v>
      </c>
      <c r="O1125">
        <v>31</v>
      </c>
      <c r="P1125">
        <v>9</v>
      </c>
    </row>
    <row r="1126" spans="1:16" x14ac:dyDescent="0.2">
      <c r="A1126" t="s">
        <v>357</v>
      </c>
      <c r="B1126" t="s">
        <v>364</v>
      </c>
      <c r="C1126" t="s">
        <v>671</v>
      </c>
      <c r="D1126" t="s">
        <v>403</v>
      </c>
      <c r="E1126">
        <v>16260</v>
      </c>
      <c r="F1126">
        <v>1610</v>
      </c>
      <c r="G1126">
        <v>62.6</v>
      </c>
      <c r="H1126">
        <v>1603</v>
      </c>
      <c r="I1126">
        <v>66991</v>
      </c>
      <c r="J1126">
        <v>61.04</v>
      </c>
      <c r="K1126">
        <v>66.42</v>
      </c>
      <c r="L1126">
        <v>4965</v>
      </c>
      <c r="M1126">
        <v>7886</v>
      </c>
      <c r="N1126">
        <v>276</v>
      </c>
      <c r="O1126">
        <v>2542</v>
      </c>
      <c r="P1126">
        <v>591</v>
      </c>
    </row>
    <row r="1127" spans="1:16" x14ac:dyDescent="0.2">
      <c r="A1127" t="s">
        <v>357</v>
      </c>
      <c r="B1127" t="s">
        <v>365</v>
      </c>
      <c r="C1127" t="s">
        <v>671</v>
      </c>
      <c r="D1127" t="s">
        <v>403</v>
      </c>
      <c r="E1127">
        <v>1414</v>
      </c>
      <c r="F1127">
        <v>448</v>
      </c>
      <c r="G1127">
        <v>113.71</v>
      </c>
      <c r="H1127">
        <v>128</v>
      </c>
      <c r="I1127">
        <v>13107</v>
      </c>
      <c r="J1127">
        <v>72.260000000000005</v>
      </c>
      <c r="K1127">
        <v>70.72</v>
      </c>
      <c r="L1127">
        <v>59</v>
      </c>
      <c r="M1127">
        <v>1104</v>
      </c>
      <c r="N1127">
        <v>134</v>
      </c>
      <c r="O1127">
        <v>95</v>
      </c>
      <c r="P1127">
        <v>22</v>
      </c>
    </row>
    <row r="1128" spans="1:16" x14ac:dyDescent="0.2">
      <c r="A1128" t="s">
        <v>357</v>
      </c>
      <c r="B1128" t="s">
        <v>363</v>
      </c>
      <c r="C1128" t="s">
        <v>118</v>
      </c>
      <c r="D1128" t="s">
        <v>403</v>
      </c>
      <c r="E1128">
        <v>3808</v>
      </c>
      <c r="F1128">
        <v>774</v>
      </c>
      <c r="G1128">
        <v>79.34</v>
      </c>
      <c r="H1128">
        <v>190</v>
      </c>
      <c r="I1128">
        <v>8497</v>
      </c>
      <c r="J1128">
        <v>105.02</v>
      </c>
      <c r="K1128">
        <v>98.81</v>
      </c>
      <c r="L1128">
        <v>300</v>
      </c>
      <c r="M1128">
        <v>2941</v>
      </c>
      <c r="N1128">
        <v>378</v>
      </c>
      <c r="O1128">
        <v>142</v>
      </c>
      <c r="P1128">
        <v>47</v>
      </c>
    </row>
    <row r="1129" spans="1:16" x14ac:dyDescent="0.2">
      <c r="A1129" t="s">
        <v>357</v>
      </c>
      <c r="B1129" t="s">
        <v>363</v>
      </c>
      <c r="C1129" t="s">
        <v>91</v>
      </c>
      <c r="D1129" t="s">
        <v>403</v>
      </c>
      <c r="E1129">
        <v>10963</v>
      </c>
      <c r="F1129">
        <v>2444</v>
      </c>
      <c r="G1129">
        <v>91.57</v>
      </c>
      <c r="H1129">
        <v>636</v>
      </c>
      <c r="I1129">
        <v>26510</v>
      </c>
      <c r="J1129">
        <v>104.62</v>
      </c>
      <c r="K1129">
        <v>98.64</v>
      </c>
      <c r="L1129">
        <v>769</v>
      </c>
      <c r="M1129">
        <v>8409</v>
      </c>
      <c r="N1129">
        <v>709</v>
      </c>
      <c r="O1129">
        <v>896</v>
      </c>
      <c r="P1129">
        <v>179</v>
      </c>
    </row>
    <row r="1130" spans="1:16" x14ac:dyDescent="0.2">
      <c r="A1130" t="s">
        <v>357</v>
      </c>
      <c r="B1130" t="s">
        <v>363</v>
      </c>
      <c r="C1130" t="s">
        <v>94</v>
      </c>
      <c r="D1130" t="s">
        <v>403</v>
      </c>
      <c r="E1130">
        <v>10535</v>
      </c>
      <c r="F1130">
        <v>2614</v>
      </c>
      <c r="G1130">
        <v>97.2</v>
      </c>
      <c r="H1130">
        <v>616</v>
      </c>
      <c r="I1130">
        <v>23149</v>
      </c>
      <c r="J1130">
        <v>111.89</v>
      </c>
      <c r="K1130">
        <v>112.35</v>
      </c>
      <c r="L1130">
        <v>607</v>
      </c>
      <c r="M1130">
        <v>8250</v>
      </c>
      <c r="N1130">
        <v>1034</v>
      </c>
      <c r="O1130">
        <v>506</v>
      </c>
      <c r="P1130">
        <v>138</v>
      </c>
    </row>
    <row r="1131" spans="1:16" x14ac:dyDescent="0.2">
      <c r="A1131" t="s">
        <v>357</v>
      </c>
      <c r="B1131" t="s">
        <v>363</v>
      </c>
      <c r="C1131" t="s">
        <v>141</v>
      </c>
      <c r="D1131" t="s">
        <v>403</v>
      </c>
      <c r="E1131">
        <v>5030</v>
      </c>
      <c r="F1131">
        <v>1050</v>
      </c>
      <c r="G1131">
        <v>85.84</v>
      </c>
      <c r="H1131">
        <v>241</v>
      </c>
      <c r="I1131">
        <v>10326</v>
      </c>
      <c r="J1131">
        <v>110.98</v>
      </c>
      <c r="K1131">
        <v>110.34</v>
      </c>
      <c r="L1131">
        <v>351</v>
      </c>
      <c r="M1131">
        <v>4101</v>
      </c>
      <c r="N1131">
        <v>347</v>
      </c>
      <c r="O1131">
        <v>186</v>
      </c>
      <c r="P1131">
        <v>45</v>
      </c>
    </row>
    <row r="1132" spans="1:16" x14ac:dyDescent="0.2">
      <c r="A1132" t="s">
        <v>357</v>
      </c>
      <c r="B1132" t="s">
        <v>363</v>
      </c>
      <c r="C1132" t="s">
        <v>83</v>
      </c>
      <c r="D1132" t="s">
        <v>403</v>
      </c>
      <c r="E1132">
        <v>481</v>
      </c>
      <c r="F1132">
        <v>122</v>
      </c>
      <c r="G1132">
        <v>97.01</v>
      </c>
      <c r="H1132">
        <v>25</v>
      </c>
      <c r="I1132">
        <v>977</v>
      </c>
      <c r="J1132">
        <v>132</v>
      </c>
      <c r="K1132">
        <v>128.19999999999999</v>
      </c>
      <c r="L1132">
        <v>20</v>
      </c>
      <c r="M1132">
        <v>394</v>
      </c>
      <c r="N1132">
        <v>40</v>
      </c>
      <c r="O1132">
        <v>23</v>
      </c>
      <c r="P1132">
        <v>4</v>
      </c>
    </row>
    <row r="1133" spans="1:16" x14ac:dyDescent="0.2">
      <c r="A1133" t="s">
        <v>357</v>
      </c>
      <c r="B1133" t="s">
        <v>363</v>
      </c>
      <c r="C1133" t="s">
        <v>163</v>
      </c>
      <c r="D1133" t="s">
        <v>403</v>
      </c>
      <c r="E1133">
        <v>1474</v>
      </c>
      <c r="F1133">
        <v>360</v>
      </c>
      <c r="G1133">
        <v>96.43</v>
      </c>
      <c r="H1133">
        <v>75</v>
      </c>
      <c r="I1133">
        <v>3315</v>
      </c>
      <c r="J1133">
        <v>107.28</v>
      </c>
      <c r="K1133">
        <v>105.57</v>
      </c>
      <c r="L1133">
        <v>77</v>
      </c>
      <c r="M1133">
        <v>1210</v>
      </c>
      <c r="N1133">
        <v>106</v>
      </c>
      <c r="O1133">
        <v>64</v>
      </c>
      <c r="P1133">
        <v>17</v>
      </c>
    </row>
    <row r="1134" spans="1:16" x14ac:dyDescent="0.2">
      <c r="A1134" t="s">
        <v>357</v>
      </c>
      <c r="B1134" t="s">
        <v>364</v>
      </c>
      <c r="C1134" t="s">
        <v>91</v>
      </c>
      <c r="D1134" t="s">
        <v>403</v>
      </c>
      <c r="E1134">
        <v>3749</v>
      </c>
      <c r="F1134">
        <v>232</v>
      </c>
      <c r="G1134">
        <v>52.48</v>
      </c>
      <c r="H1134">
        <v>362</v>
      </c>
      <c r="I1134">
        <v>18427</v>
      </c>
      <c r="J1134">
        <v>45.02</v>
      </c>
      <c r="K1134">
        <v>60.48</v>
      </c>
      <c r="L1134">
        <v>923</v>
      </c>
      <c r="M1134">
        <v>1317</v>
      </c>
      <c r="N1134">
        <v>89</v>
      </c>
      <c r="O1134">
        <v>1268</v>
      </c>
      <c r="P1134">
        <v>152</v>
      </c>
    </row>
    <row r="1135" spans="1:16" x14ac:dyDescent="0.2">
      <c r="A1135" t="s">
        <v>357</v>
      </c>
      <c r="B1135" t="s">
        <v>364</v>
      </c>
      <c r="C1135" t="s">
        <v>136</v>
      </c>
      <c r="D1135" t="s">
        <v>403</v>
      </c>
      <c r="E1135">
        <v>4796</v>
      </c>
      <c r="F1135">
        <v>616</v>
      </c>
      <c r="G1135">
        <v>65.63</v>
      </c>
      <c r="H1135">
        <v>614</v>
      </c>
      <c r="I1135">
        <v>20403</v>
      </c>
      <c r="J1135">
        <v>55.32</v>
      </c>
      <c r="K1135">
        <v>58.68</v>
      </c>
      <c r="L1135">
        <v>1224</v>
      </c>
      <c r="M1135">
        <v>2891</v>
      </c>
      <c r="N1135">
        <v>74</v>
      </c>
      <c r="O1135">
        <v>373</v>
      </c>
      <c r="P1135">
        <v>234</v>
      </c>
    </row>
    <row r="1136" spans="1:16" x14ac:dyDescent="0.2">
      <c r="A1136" t="s">
        <v>357</v>
      </c>
      <c r="B1136" t="s">
        <v>365</v>
      </c>
      <c r="C1136" t="s">
        <v>126</v>
      </c>
      <c r="D1136" t="s">
        <v>403</v>
      </c>
      <c r="E1136">
        <v>103</v>
      </c>
      <c r="F1136">
        <v>40</v>
      </c>
      <c r="G1136">
        <v>126.36</v>
      </c>
      <c r="H1136">
        <v>11</v>
      </c>
      <c r="I1136">
        <v>1368</v>
      </c>
      <c r="J1136">
        <v>27.82</v>
      </c>
      <c r="K1136">
        <v>57.95</v>
      </c>
      <c r="L1136">
        <v>3</v>
      </c>
      <c r="M1136">
        <v>76</v>
      </c>
      <c r="N1136">
        <v>15</v>
      </c>
      <c r="O1136">
        <v>8</v>
      </c>
      <c r="P1136">
        <v>1</v>
      </c>
    </row>
    <row r="1137" spans="1:16" x14ac:dyDescent="0.2">
      <c r="A1137" t="s">
        <v>357</v>
      </c>
      <c r="B1137" t="s">
        <v>366</v>
      </c>
      <c r="C1137" t="s">
        <v>671</v>
      </c>
      <c r="D1137" t="s">
        <v>403</v>
      </c>
      <c r="E1137">
        <v>373</v>
      </c>
      <c r="F1137">
        <v>345</v>
      </c>
      <c r="G1137">
        <v>246.59</v>
      </c>
      <c r="H1137">
        <v>30</v>
      </c>
      <c r="I1137">
        <v>7106</v>
      </c>
      <c r="J1137">
        <v>247.73</v>
      </c>
      <c r="K1137">
        <v>119.76</v>
      </c>
      <c r="L1137">
        <v>1</v>
      </c>
      <c r="M1137">
        <v>318</v>
      </c>
      <c r="N1137">
        <v>31</v>
      </c>
      <c r="O1137">
        <v>14</v>
      </c>
      <c r="P1137">
        <v>9</v>
      </c>
    </row>
    <row r="1138" spans="1:16" x14ac:dyDescent="0.2">
      <c r="A1138" t="s">
        <v>357</v>
      </c>
      <c r="B1138" t="s">
        <v>366</v>
      </c>
      <c r="C1138" t="s">
        <v>126</v>
      </c>
      <c r="D1138" t="s">
        <v>403</v>
      </c>
      <c r="E1138">
        <v>31</v>
      </c>
      <c r="F1138">
        <v>30</v>
      </c>
      <c r="G1138">
        <v>224.84</v>
      </c>
      <c r="H1138">
        <v>6</v>
      </c>
      <c r="I1138">
        <v>865</v>
      </c>
      <c r="J1138">
        <v>269.17</v>
      </c>
      <c r="K1138">
        <v>98.07</v>
      </c>
      <c r="M1138">
        <v>29</v>
      </c>
      <c r="N1138">
        <v>1</v>
      </c>
      <c r="P1138">
        <v>1</v>
      </c>
    </row>
    <row r="1139" spans="1:16" x14ac:dyDescent="0.2">
      <c r="A1139" t="s">
        <v>357</v>
      </c>
      <c r="B1139" t="s">
        <v>363</v>
      </c>
      <c r="C1139" t="s">
        <v>407</v>
      </c>
      <c r="D1139" t="s">
        <v>403</v>
      </c>
      <c r="E1139">
        <v>59366</v>
      </c>
      <c r="F1139">
        <v>11824</v>
      </c>
      <c r="G1139">
        <v>82.87</v>
      </c>
      <c r="H1139">
        <v>3036</v>
      </c>
      <c r="I1139">
        <v>126046</v>
      </c>
      <c r="J1139">
        <v>102.95</v>
      </c>
      <c r="K1139">
        <v>102.54</v>
      </c>
      <c r="L1139">
        <v>4198</v>
      </c>
      <c r="M1139">
        <v>47781</v>
      </c>
      <c r="N1139">
        <v>4382</v>
      </c>
      <c r="O1139">
        <v>2352</v>
      </c>
      <c r="P1139">
        <v>652</v>
      </c>
    </row>
    <row r="1140" spans="1:16" x14ac:dyDescent="0.2">
      <c r="A1140" t="s">
        <v>357</v>
      </c>
      <c r="B1140" t="s">
        <v>437</v>
      </c>
      <c r="C1140" t="s">
        <v>376</v>
      </c>
      <c r="D1140" t="s">
        <v>403</v>
      </c>
      <c r="E1140">
        <v>1384</v>
      </c>
      <c r="F1140">
        <v>32</v>
      </c>
      <c r="G1140">
        <v>33.340000000000003</v>
      </c>
      <c r="H1140">
        <v>48</v>
      </c>
      <c r="I1140">
        <v>10283</v>
      </c>
      <c r="J1140">
        <v>53.48</v>
      </c>
      <c r="K1140">
        <v>18.95</v>
      </c>
      <c r="L1140">
        <v>214</v>
      </c>
      <c r="M1140">
        <v>988</v>
      </c>
      <c r="N1140">
        <v>133</v>
      </c>
      <c r="O1140">
        <v>37</v>
      </c>
      <c r="P1140">
        <v>12</v>
      </c>
    </row>
    <row r="1141" spans="1:16" x14ac:dyDescent="0.2">
      <c r="A1141" t="s">
        <v>357</v>
      </c>
      <c r="B1141" t="s">
        <v>363</v>
      </c>
      <c r="C1141" t="s">
        <v>408</v>
      </c>
      <c r="D1141" t="s">
        <v>403</v>
      </c>
      <c r="E1141">
        <v>61255</v>
      </c>
      <c r="F1141">
        <v>13452</v>
      </c>
      <c r="G1141">
        <v>88.68</v>
      </c>
      <c r="H1141">
        <v>3521</v>
      </c>
      <c r="I1141">
        <v>143593</v>
      </c>
      <c r="J1141">
        <v>99.55</v>
      </c>
      <c r="K1141">
        <v>99.19</v>
      </c>
      <c r="L1141">
        <v>4066</v>
      </c>
      <c r="M1141">
        <v>49215</v>
      </c>
      <c r="N1141">
        <v>5054</v>
      </c>
      <c r="O1141">
        <v>2235</v>
      </c>
      <c r="P1141">
        <v>685</v>
      </c>
    </row>
    <row r="1142" spans="1:16" x14ac:dyDescent="0.2">
      <c r="A1142" t="s">
        <v>357</v>
      </c>
      <c r="B1142" t="s">
        <v>363</v>
      </c>
      <c r="C1142" t="s">
        <v>405</v>
      </c>
      <c r="D1142" t="s">
        <v>403</v>
      </c>
      <c r="E1142">
        <v>66203</v>
      </c>
      <c r="F1142">
        <v>13956</v>
      </c>
      <c r="G1142">
        <v>87.79</v>
      </c>
      <c r="H1142">
        <v>3514</v>
      </c>
      <c r="I1142">
        <v>143945</v>
      </c>
      <c r="J1142">
        <v>107.13</v>
      </c>
      <c r="K1142">
        <v>108.44</v>
      </c>
      <c r="L1142">
        <v>4015</v>
      </c>
      <c r="M1142">
        <v>52855</v>
      </c>
      <c r="N1142">
        <v>5872</v>
      </c>
      <c r="O1142">
        <v>2678</v>
      </c>
      <c r="P1142">
        <v>783</v>
      </c>
    </row>
    <row r="1143" spans="1:16" x14ac:dyDescent="0.2">
      <c r="A1143" t="s">
        <v>357</v>
      </c>
      <c r="B1143" t="s">
        <v>437</v>
      </c>
      <c r="C1143" t="s">
        <v>408</v>
      </c>
      <c r="D1143" t="s">
        <v>403</v>
      </c>
      <c r="E1143">
        <v>61763</v>
      </c>
      <c r="F1143">
        <v>13675</v>
      </c>
      <c r="G1143">
        <v>89.12</v>
      </c>
      <c r="H1143">
        <v>3566</v>
      </c>
      <c r="I1143">
        <v>149202</v>
      </c>
      <c r="J1143">
        <v>99.85</v>
      </c>
      <c r="K1143">
        <v>98.99</v>
      </c>
      <c r="L1143">
        <v>4085</v>
      </c>
      <c r="M1143">
        <v>49627</v>
      </c>
      <c r="N1143">
        <v>5093</v>
      </c>
      <c r="O1143">
        <v>2266</v>
      </c>
      <c r="P1143">
        <v>692</v>
      </c>
    </row>
    <row r="1144" spans="1:16" x14ac:dyDescent="0.2">
      <c r="A1144" t="s">
        <v>357</v>
      </c>
      <c r="B1144" t="s">
        <v>437</v>
      </c>
      <c r="C1144" t="s">
        <v>405</v>
      </c>
      <c r="D1144" t="s">
        <v>403</v>
      </c>
      <c r="E1144">
        <v>66755</v>
      </c>
      <c r="F1144">
        <v>14150</v>
      </c>
      <c r="G1144">
        <v>88.21</v>
      </c>
      <c r="H1144">
        <v>3559</v>
      </c>
      <c r="I1144">
        <v>148564</v>
      </c>
      <c r="J1144">
        <v>106.84</v>
      </c>
      <c r="K1144">
        <v>107.96</v>
      </c>
      <c r="L1144">
        <v>4037</v>
      </c>
      <c r="M1144">
        <v>53275</v>
      </c>
      <c r="N1144">
        <v>5915</v>
      </c>
      <c r="O1144">
        <v>2734</v>
      </c>
      <c r="P1144">
        <v>794</v>
      </c>
    </row>
    <row r="1145" spans="1:16" x14ac:dyDescent="0.2">
      <c r="A1145" t="s">
        <v>357</v>
      </c>
      <c r="B1145" t="s">
        <v>437</v>
      </c>
      <c r="C1145" t="s">
        <v>406</v>
      </c>
      <c r="D1145" t="s">
        <v>403</v>
      </c>
      <c r="E1145">
        <v>64365</v>
      </c>
      <c r="F1145">
        <v>13559</v>
      </c>
      <c r="G1145">
        <v>87.21</v>
      </c>
      <c r="H1145">
        <v>3469</v>
      </c>
      <c r="I1145">
        <v>137501</v>
      </c>
      <c r="J1145">
        <v>104.25</v>
      </c>
      <c r="K1145">
        <v>107.59</v>
      </c>
      <c r="L1145">
        <v>3690</v>
      </c>
      <c r="M1145">
        <v>51806</v>
      </c>
      <c r="N1145">
        <v>5438</v>
      </c>
      <c r="O1145">
        <v>2682</v>
      </c>
      <c r="P1145">
        <v>748</v>
      </c>
    </row>
    <row r="1146" spans="1:16" x14ac:dyDescent="0.2">
      <c r="A1146" t="s">
        <v>357</v>
      </c>
      <c r="B1146" t="s">
        <v>437</v>
      </c>
      <c r="C1146" t="s">
        <v>404</v>
      </c>
      <c r="D1146" t="s">
        <v>403</v>
      </c>
      <c r="E1146">
        <v>76789</v>
      </c>
      <c r="F1146">
        <v>16950</v>
      </c>
      <c r="G1146">
        <v>89.35</v>
      </c>
      <c r="H1146">
        <v>4536</v>
      </c>
      <c r="I1146">
        <v>191702</v>
      </c>
      <c r="J1146">
        <v>102.88</v>
      </c>
      <c r="K1146">
        <v>99.3</v>
      </c>
      <c r="L1146">
        <v>5726</v>
      </c>
      <c r="M1146">
        <v>58558</v>
      </c>
      <c r="N1146">
        <v>6561</v>
      </c>
      <c r="O1146">
        <v>4776</v>
      </c>
      <c r="P1146">
        <v>1165</v>
      </c>
    </row>
    <row r="1147" spans="1:16" x14ac:dyDescent="0.2">
      <c r="A1147" t="s">
        <v>357</v>
      </c>
      <c r="B1147" t="s">
        <v>437</v>
      </c>
      <c r="C1147" t="s">
        <v>407</v>
      </c>
      <c r="D1147" t="s">
        <v>403</v>
      </c>
      <c r="E1147">
        <v>71661</v>
      </c>
      <c r="F1147">
        <v>13165</v>
      </c>
      <c r="G1147">
        <v>79.64</v>
      </c>
      <c r="H1147">
        <v>4241</v>
      </c>
      <c r="I1147">
        <v>173088</v>
      </c>
      <c r="J1147">
        <v>92.38</v>
      </c>
      <c r="K1147">
        <v>93.21</v>
      </c>
      <c r="L1147">
        <v>8220</v>
      </c>
      <c r="M1147">
        <v>54208</v>
      </c>
      <c r="N1147">
        <v>4565</v>
      </c>
      <c r="O1147">
        <v>3580</v>
      </c>
      <c r="P1147">
        <v>1087</v>
      </c>
    </row>
    <row r="1148" spans="1:16" x14ac:dyDescent="0.2">
      <c r="A1148" t="s">
        <v>357</v>
      </c>
      <c r="B1148" t="s">
        <v>363</v>
      </c>
      <c r="C1148" t="s">
        <v>376</v>
      </c>
      <c r="D1148" t="s">
        <v>403</v>
      </c>
      <c r="E1148">
        <v>1378</v>
      </c>
      <c r="F1148">
        <v>32</v>
      </c>
      <c r="G1148">
        <v>33.31</v>
      </c>
      <c r="H1148">
        <v>48</v>
      </c>
      <c r="I1148">
        <v>10269</v>
      </c>
      <c r="J1148">
        <v>53.48</v>
      </c>
      <c r="K1148">
        <v>18.91</v>
      </c>
      <c r="L1148">
        <v>212</v>
      </c>
      <c r="M1148">
        <v>985</v>
      </c>
      <c r="N1148">
        <v>133</v>
      </c>
      <c r="O1148">
        <v>37</v>
      </c>
      <c r="P1148">
        <v>11</v>
      </c>
    </row>
    <row r="1149" spans="1:16" x14ac:dyDescent="0.2">
      <c r="A1149" t="s">
        <v>357</v>
      </c>
      <c r="B1149" t="s">
        <v>363</v>
      </c>
      <c r="C1149" t="s">
        <v>406</v>
      </c>
      <c r="D1149" t="s">
        <v>403</v>
      </c>
      <c r="E1149">
        <v>63954</v>
      </c>
      <c r="F1149">
        <v>13393</v>
      </c>
      <c r="G1149">
        <v>86.82</v>
      </c>
      <c r="H1149">
        <v>3421</v>
      </c>
      <c r="I1149">
        <v>132842</v>
      </c>
      <c r="J1149">
        <v>104.52</v>
      </c>
      <c r="K1149">
        <v>108.66</v>
      </c>
      <c r="L1149">
        <v>3677</v>
      </c>
      <c r="M1149">
        <v>51493</v>
      </c>
      <c r="N1149">
        <v>5397</v>
      </c>
      <c r="O1149">
        <v>2645</v>
      </c>
      <c r="P1149">
        <v>741</v>
      </c>
    </row>
    <row r="1150" spans="1:16" x14ac:dyDescent="0.2">
      <c r="A1150" t="s">
        <v>357</v>
      </c>
      <c r="B1150" t="s">
        <v>363</v>
      </c>
      <c r="C1150" t="s">
        <v>404</v>
      </c>
      <c r="D1150" t="s">
        <v>403</v>
      </c>
      <c r="E1150">
        <v>72514</v>
      </c>
      <c r="F1150">
        <v>16471</v>
      </c>
      <c r="G1150">
        <v>90.84</v>
      </c>
      <c r="H1150">
        <v>4118</v>
      </c>
      <c r="I1150">
        <v>166441</v>
      </c>
      <c r="J1150">
        <v>108.02</v>
      </c>
      <c r="K1150">
        <v>104.15</v>
      </c>
      <c r="L1150">
        <v>4779</v>
      </c>
      <c r="M1150">
        <v>56825</v>
      </c>
      <c r="N1150">
        <v>6426</v>
      </c>
      <c r="O1150">
        <v>3477</v>
      </c>
      <c r="P1150">
        <v>1004</v>
      </c>
    </row>
    <row r="1151" spans="1:16" x14ac:dyDescent="0.2">
      <c r="A1151" t="s">
        <v>358</v>
      </c>
      <c r="B1151" t="s">
        <v>437</v>
      </c>
      <c r="C1151" t="s">
        <v>403</v>
      </c>
      <c r="D1151" t="s">
        <v>403</v>
      </c>
      <c r="E1151">
        <v>3150</v>
      </c>
      <c r="F1151">
        <v>102</v>
      </c>
      <c r="G1151">
        <v>47.51</v>
      </c>
      <c r="L1151">
        <v>1115</v>
      </c>
      <c r="M1151">
        <v>1186</v>
      </c>
      <c r="N1151">
        <v>310</v>
      </c>
      <c r="O1151">
        <v>477</v>
      </c>
      <c r="P1151">
        <v>62</v>
      </c>
    </row>
    <row r="1152" spans="1:16" x14ac:dyDescent="0.2">
      <c r="A1152" t="s">
        <v>358</v>
      </c>
      <c r="B1152" t="s">
        <v>437</v>
      </c>
      <c r="C1152" t="s">
        <v>671</v>
      </c>
      <c r="D1152" t="s">
        <v>403</v>
      </c>
      <c r="E1152">
        <v>342717</v>
      </c>
      <c r="F1152">
        <v>71531</v>
      </c>
      <c r="G1152">
        <v>86.43</v>
      </c>
      <c r="H1152">
        <v>19419</v>
      </c>
      <c r="I1152">
        <v>810340</v>
      </c>
      <c r="J1152">
        <v>100.88</v>
      </c>
      <c r="K1152">
        <v>99.92</v>
      </c>
      <c r="L1152">
        <v>25972</v>
      </c>
      <c r="M1152">
        <v>268462</v>
      </c>
      <c r="N1152">
        <v>27705</v>
      </c>
      <c r="O1152">
        <v>16075</v>
      </c>
      <c r="P1152">
        <v>4498</v>
      </c>
    </row>
    <row r="1153" spans="1:16" x14ac:dyDescent="0.2">
      <c r="A1153" t="s">
        <v>358</v>
      </c>
      <c r="B1153" t="s">
        <v>437</v>
      </c>
      <c r="C1153" t="s">
        <v>876</v>
      </c>
      <c r="D1153" t="s">
        <v>403</v>
      </c>
      <c r="E1153">
        <v>149</v>
      </c>
      <c r="F1153">
        <v>79</v>
      </c>
      <c r="G1153">
        <v>166.88</v>
      </c>
      <c r="I1153">
        <v>64</v>
      </c>
      <c r="K1153">
        <v>262.25</v>
      </c>
      <c r="L1153">
        <v>6</v>
      </c>
      <c r="M1153">
        <v>48</v>
      </c>
      <c r="N1153">
        <v>59</v>
      </c>
      <c r="O1153">
        <v>34</v>
      </c>
      <c r="P1153">
        <v>2</v>
      </c>
    </row>
    <row r="1154" spans="1:16" x14ac:dyDescent="0.2">
      <c r="A1154" t="s">
        <v>358</v>
      </c>
      <c r="B1154" t="s">
        <v>437</v>
      </c>
      <c r="C1154" t="s">
        <v>885</v>
      </c>
      <c r="D1154" t="s">
        <v>403</v>
      </c>
      <c r="E1154">
        <v>8</v>
      </c>
      <c r="F1154">
        <v>5</v>
      </c>
      <c r="G1154">
        <v>197.75</v>
      </c>
      <c r="M1154">
        <v>8</v>
      </c>
    </row>
    <row r="1155" spans="1:16" x14ac:dyDescent="0.2">
      <c r="A1155" t="s">
        <v>358</v>
      </c>
      <c r="B1155" t="s">
        <v>437</v>
      </c>
      <c r="C1155" t="s">
        <v>115</v>
      </c>
      <c r="D1155" t="s">
        <v>403</v>
      </c>
      <c r="E1155">
        <v>890</v>
      </c>
      <c r="F1155">
        <v>51</v>
      </c>
      <c r="G1155">
        <v>66.94</v>
      </c>
      <c r="H1155">
        <v>108</v>
      </c>
      <c r="I1155">
        <v>6480</v>
      </c>
      <c r="J1155">
        <v>97.04</v>
      </c>
      <c r="K1155">
        <v>92.5</v>
      </c>
      <c r="L1155">
        <v>155</v>
      </c>
      <c r="M1155">
        <v>502</v>
      </c>
      <c r="N1155">
        <v>89</v>
      </c>
      <c r="O1155">
        <v>88</v>
      </c>
      <c r="P1155">
        <v>56</v>
      </c>
    </row>
    <row r="1156" spans="1:16" x14ac:dyDescent="0.2">
      <c r="A1156" t="s">
        <v>358</v>
      </c>
      <c r="B1156" t="s">
        <v>437</v>
      </c>
      <c r="C1156" t="s">
        <v>116</v>
      </c>
      <c r="D1156" t="s">
        <v>403</v>
      </c>
      <c r="E1156">
        <v>1606</v>
      </c>
      <c r="F1156">
        <v>134</v>
      </c>
      <c r="G1156">
        <v>58.55</v>
      </c>
      <c r="H1156">
        <v>330</v>
      </c>
      <c r="I1156">
        <v>15690</v>
      </c>
      <c r="J1156">
        <v>47.28</v>
      </c>
      <c r="K1156">
        <v>60.01</v>
      </c>
      <c r="L1156">
        <v>235</v>
      </c>
      <c r="M1156">
        <v>459</v>
      </c>
      <c r="N1156">
        <v>396</v>
      </c>
      <c r="O1156">
        <v>336</v>
      </c>
      <c r="P1156">
        <v>178</v>
      </c>
    </row>
    <row r="1157" spans="1:16" x14ac:dyDescent="0.2">
      <c r="A1157" t="s">
        <v>358</v>
      </c>
      <c r="B1157" t="s">
        <v>437</v>
      </c>
      <c r="C1157" t="s">
        <v>117</v>
      </c>
      <c r="D1157" t="s">
        <v>403</v>
      </c>
      <c r="E1157">
        <v>681</v>
      </c>
      <c r="F1157">
        <v>22</v>
      </c>
      <c r="G1157">
        <v>59.64</v>
      </c>
      <c r="H1157">
        <v>168</v>
      </c>
      <c r="I1157">
        <v>5813</v>
      </c>
      <c r="J1157">
        <v>83.13</v>
      </c>
      <c r="K1157">
        <v>94.67</v>
      </c>
      <c r="L1157">
        <v>126</v>
      </c>
      <c r="M1157">
        <v>366</v>
      </c>
      <c r="N1157">
        <v>82</v>
      </c>
      <c r="O1157">
        <v>92</v>
      </c>
      <c r="P1157">
        <v>15</v>
      </c>
    </row>
    <row r="1158" spans="1:16" x14ac:dyDescent="0.2">
      <c r="A1158" t="s">
        <v>358</v>
      </c>
      <c r="B1158" t="s">
        <v>437</v>
      </c>
      <c r="C1158" t="s">
        <v>118</v>
      </c>
      <c r="D1158" t="s">
        <v>403</v>
      </c>
      <c r="E1158">
        <v>1096</v>
      </c>
      <c r="F1158">
        <v>33</v>
      </c>
      <c r="G1158">
        <v>62.2</v>
      </c>
      <c r="H1158">
        <v>180</v>
      </c>
      <c r="I1158">
        <v>6653</v>
      </c>
      <c r="J1158">
        <v>73.67</v>
      </c>
      <c r="K1158">
        <v>90.83</v>
      </c>
      <c r="L1158">
        <v>171</v>
      </c>
      <c r="M1158">
        <v>560</v>
      </c>
      <c r="N1158">
        <v>232</v>
      </c>
      <c r="O1158">
        <v>114</v>
      </c>
      <c r="P1158">
        <v>19</v>
      </c>
    </row>
    <row r="1159" spans="1:16" x14ac:dyDescent="0.2">
      <c r="A1159" t="s">
        <v>358</v>
      </c>
      <c r="B1159" t="s">
        <v>437</v>
      </c>
      <c r="C1159" t="s">
        <v>119</v>
      </c>
      <c r="D1159" t="s">
        <v>403</v>
      </c>
      <c r="E1159">
        <v>872</v>
      </c>
      <c r="F1159">
        <v>31</v>
      </c>
      <c r="G1159">
        <v>62.92</v>
      </c>
      <c r="H1159">
        <v>163</v>
      </c>
      <c r="I1159">
        <v>7773</v>
      </c>
      <c r="J1159">
        <v>77.989999999999995</v>
      </c>
      <c r="K1159">
        <v>90.74</v>
      </c>
      <c r="L1159">
        <v>147</v>
      </c>
      <c r="M1159">
        <v>509</v>
      </c>
      <c r="N1159">
        <v>88</v>
      </c>
      <c r="O1159">
        <v>128</v>
      </c>
    </row>
    <row r="1160" spans="1:16" x14ac:dyDescent="0.2">
      <c r="A1160" t="s">
        <v>358</v>
      </c>
      <c r="B1160" t="s">
        <v>437</v>
      </c>
      <c r="C1160" t="s">
        <v>120</v>
      </c>
      <c r="D1160" t="s">
        <v>403</v>
      </c>
      <c r="E1160">
        <v>333</v>
      </c>
      <c r="F1160">
        <v>11</v>
      </c>
      <c r="G1160">
        <v>56.49</v>
      </c>
      <c r="H1160">
        <v>91</v>
      </c>
      <c r="I1160">
        <v>4165</v>
      </c>
      <c r="J1160">
        <v>87.43</v>
      </c>
      <c r="K1160">
        <v>94.34</v>
      </c>
      <c r="L1160">
        <v>87</v>
      </c>
      <c r="M1160">
        <v>158</v>
      </c>
      <c r="N1160">
        <v>40</v>
      </c>
      <c r="O1160">
        <v>37</v>
      </c>
      <c r="P1160">
        <v>11</v>
      </c>
    </row>
    <row r="1161" spans="1:16" x14ac:dyDescent="0.2">
      <c r="A1161" t="s">
        <v>358</v>
      </c>
      <c r="B1161" t="s">
        <v>437</v>
      </c>
      <c r="C1161" t="s">
        <v>91</v>
      </c>
      <c r="D1161" t="s">
        <v>403</v>
      </c>
      <c r="E1161">
        <v>9575</v>
      </c>
      <c r="F1161">
        <v>1413</v>
      </c>
      <c r="G1161">
        <v>71.27</v>
      </c>
      <c r="H1161">
        <v>1021</v>
      </c>
      <c r="I1161">
        <v>45465</v>
      </c>
      <c r="J1161">
        <v>81.900000000000006</v>
      </c>
      <c r="K1161">
        <v>84.21</v>
      </c>
      <c r="L1161">
        <v>1570</v>
      </c>
      <c r="M1161">
        <v>4954</v>
      </c>
      <c r="N1161">
        <v>567</v>
      </c>
      <c r="O1161">
        <v>2156</v>
      </c>
      <c r="P1161">
        <v>326</v>
      </c>
    </row>
    <row r="1162" spans="1:16" x14ac:dyDescent="0.2">
      <c r="A1162" t="s">
        <v>358</v>
      </c>
      <c r="B1162" t="s">
        <v>437</v>
      </c>
      <c r="C1162" t="s">
        <v>121</v>
      </c>
      <c r="D1162" t="s">
        <v>403</v>
      </c>
      <c r="E1162">
        <v>701</v>
      </c>
      <c r="F1162">
        <v>229</v>
      </c>
      <c r="G1162">
        <v>117.66</v>
      </c>
      <c r="H1162">
        <v>148</v>
      </c>
      <c r="I1162">
        <v>5731</v>
      </c>
      <c r="J1162">
        <v>129.12</v>
      </c>
      <c r="K1162">
        <v>127.24</v>
      </c>
      <c r="L1162">
        <v>120</v>
      </c>
      <c r="M1162">
        <v>349</v>
      </c>
      <c r="N1162">
        <v>184</v>
      </c>
      <c r="O1162">
        <v>44</v>
      </c>
      <c r="P1162">
        <v>4</v>
      </c>
    </row>
    <row r="1163" spans="1:16" x14ac:dyDescent="0.2">
      <c r="A1163" t="s">
        <v>358</v>
      </c>
      <c r="B1163" t="s">
        <v>437</v>
      </c>
      <c r="C1163" t="s">
        <v>122</v>
      </c>
      <c r="D1163" t="s">
        <v>403</v>
      </c>
      <c r="E1163">
        <v>554</v>
      </c>
      <c r="F1163">
        <v>48</v>
      </c>
      <c r="G1163">
        <v>73.45</v>
      </c>
      <c r="H1163">
        <v>97</v>
      </c>
      <c r="I1163">
        <v>4660</v>
      </c>
      <c r="J1163">
        <v>87.07</v>
      </c>
      <c r="K1163">
        <v>100.72</v>
      </c>
      <c r="L1163">
        <v>84</v>
      </c>
      <c r="M1163">
        <v>243</v>
      </c>
      <c r="N1163">
        <v>119</v>
      </c>
      <c r="O1163">
        <v>92</v>
      </c>
      <c r="P1163">
        <v>16</v>
      </c>
    </row>
    <row r="1164" spans="1:16" x14ac:dyDescent="0.2">
      <c r="A1164" t="s">
        <v>358</v>
      </c>
      <c r="B1164" t="s">
        <v>437</v>
      </c>
      <c r="C1164" t="s">
        <v>94</v>
      </c>
      <c r="D1164" t="s">
        <v>403</v>
      </c>
      <c r="E1164">
        <v>3364</v>
      </c>
      <c r="F1164">
        <v>1057</v>
      </c>
      <c r="G1164">
        <v>102.19</v>
      </c>
      <c r="H1164">
        <v>522</v>
      </c>
      <c r="I1164">
        <v>20667</v>
      </c>
      <c r="J1164">
        <v>129.02000000000001</v>
      </c>
      <c r="K1164">
        <v>117.28</v>
      </c>
      <c r="L1164">
        <v>517</v>
      </c>
      <c r="M1164">
        <v>1807</v>
      </c>
      <c r="N1164">
        <v>371</v>
      </c>
      <c r="O1164">
        <v>516</v>
      </c>
      <c r="P1164">
        <v>152</v>
      </c>
    </row>
    <row r="1165" spans="1:16" x14ac:dyDescent="0.2">
      <c r="A1165" t="s">
        <v>358</v>
      </c>
      <c r="B1165" t="s">
        <v>437</v>
      </c>
      <c r="C1165" t="s">
        <v>123</v>
      </c>
      <c r="D1165" t="s">
        <v>403</v>
      </c>
      <c r="E1165">
        <v>1156</v>
      </c>
      <c r="F1165">
        <v>411</v>
      </c>
      <c r="G1165">
        <v>114.03</v>
      </c>
      <c r="H1165">
        <v>228</v>
      </c>
      <c r="I1165">
        <v>11229</v>
      </c>
      <c r="J1165">
        <v>125.79</v>
      </c>
      <c r="K1165">
        <v>121.83</v>
      </c>
      <c r="L1165">
        <v>107</v>
      </c>
      <c r="M1165">
        <v>699</v>
      </c>
      <c r="N1165">
        <v>157</v>
      </c>
      <c r="O1165">
        <v>166</v>
      </c>
      <c r="P1165">
        <v>27</v>
      </c>
    </row>
    <row r="1166" spans="1:16" x14ac:dyDescent="0.2">
      <c r="A1166" t="s">
        <v>358</v>
      </c>
      <c r="B1166" t="s">
        <v>437</v>
      </c>
      <c r="C1166" t="s">
        <v>124</v>
      </c>
      <c r="D1166" t="s">
        <v>403</v>
      </c>
      <c r="E1166">
        <v>4873</v>
      </c>
      <c r="F1166">
        <v>1324</v>
      </c>
      <c r="G1166">
        <v>93.68</v>
      </c>
      <c r="H1166">
        <v>756</v>
      </c>
      <c r="I1166">
        <v>31818</v>
      </c>
      <c r="J1166">
        <v>107.88</v>
      </c>
      <c r="K1166">
        <v>96.42</v>
      </c>
      <c r="L1166">
        <v>434</v>
      </c>
      <c r="M1166">
        <v>2962</v>
      </c>
      <c r="N1166">
        <v>411</v>
      </c>
      <c r="O1166">
        <v>931</v>
      </c>
      <c r="P1166">
        <v>135</v>
      </c>
    </row>
    <row r="1167" spans="1:16" x14ac:dyDescent="0.2">
      <c r="A1167" t="s">
        <v>358</v>
      </c>
      <c r="B1167" t="s">
        <v>437</v>
      </c>
      <c r="C1167" t="s">
        <v>125</v>
      </c>
      <c r="D1167" t="s">
        <v>403</v>
      </c>
      <c r="E1167">
        <v>5682</v>
      </c>
      <c r="F1167">
        <v>1222</v>
      </c>
      <c r="G1167">
        <v>81.650000000000006</v>
      </c>
      <c r="H1167">
        <v>945</v>
      </c>
      <c r="I1167">
        <v>37359</v>
      </c>
      <c r="J1167">
        <v>126.33</v>
      </c>
      <c r="K1167">
        <v>93.48</v>
      </c>
      <c r="L1167">
        <v>915</v>
      </c>
      <c r="M1167">
        <v>3012</v>
      </c>
      <c r="N1167">
        <v>704</v>
      </c>
      <c r="O1167">
        <v>854</v>
      </c>
      <c r="P1167">
        <v>197</v>
      </c>
    </row>
    <row r="1168" spans="1:16" x14ac:dyDescent="0.2">
      <c r="A1168" t="s">
        <v>358</v>
      </c>
      <c r="B1168" t="s">
        <v>437</v>
      </c>
      <c r="C1168" t="s">
        <v>126</v>
      </c>
      <c r="D1168" t="s">
        <v>403</v>
      </c>
      <c r="E1168">
        <v>5517</v>
      </c>
      <c r="F1168">
        <v>1207</v>
      </c>
      <c r="G1168">
        <v>80.650000000000006</v>
      </c>
      <c r="H1168">
        <v>1064</v>
      </c>
      <c r="I1168">
        <v>37600</v>
      </c>
      <c r="J1168">
        <v>105.62</v>
      </c>
      <c r="K1168">
        <v>89.05</v>
      </c>
      <c r="L1168">
        <v>853</v>
      </c>
      <c r="M1168">
        <v>2598</v>
      </c>
      <c r="N1168">
        <v>819</v>
      </c>
      <c r="O1168">
        <v>876</v>
      </c>
      <c r="P1168">
        <v>371</v>
      </c>
    </row>
    <row r="1169" spans="1:16" x14ac:dyDescent="0.2">
      <c r="A1169" t="s">
        <v>358</v>
      </c>
      <c r="B1169" t="s">
        <v>437</v>
      </c>
      <c r="C1169" t="s">
        <v>127</v>
      </c>
      <c r="D1169" t="s">
        <v>403</v>
      </c>
      <c r="E1169">
        <v>2849</v>
      </c>
      <c r="F1169">
        <v>748</v>
      </c>
      <c r="G1169">
        <v>93.47</v>
      </c>
      <c r="H1169">
        <v>308</v>
      </c>
      <c r="I1169">
        <v>15458</v>
      </c>
      <c r="J1169">
        <v>109.13</v>
      </c>
      <c r="K1169">
        <v>118.19</v>
      </c>
      <c r="L1169">
        <v>465</v>
      </c>
      <c r="M1169">
        <v>1424</v>
      </c>
      <c r="N1169">
        <v>431</v>
      </c>
      <c r="O1169">
        <v>431</v>
      </c>
      <c r="P1169">
        <v>98</v>
      </c>
    </row>
    <row r="1170" spans="1:16" x14ac:dyDescent="0.2">
      <c r="A1170" t="s">
        <v>358</v>
      </c>
      <c r="B1170" t="s">
        <v>437</v>
      </c>
      <c r="C1170" t="s">
        <v>85</v>
      </c>
      <c r="D1170" t="s">
        <v>403</v>
      </c>
      <c r="E1170">
        <v>3031</v>
      </c>
      <c r="F1170">
        <v>859</v>
      </c>
      <c r="G1170">
        <v>95.76</v>
      </c>
      <c r="H1170">
        <v>459</v>
      </c>
      <c r="I1170">
        <v>17441</v>
      </c>
      <c r="J1170">
        <v>114.69</v>
      </c>
      <c r="K1170">
        <v>121.11</v>
      </c>
      <c r="L1170">
        <v>514</v>
      </c>
      <c r="M1170">
        <v>1684</v>
      </c>
      <c r="N1170">
        <v>359</v>
      </c>
      <c r="O1170">
        <v>352</v>
      </c>
      <c r="P1170">
        <v>122</v>
      </c>
    </row>
    <row r="1171" spans="1:16" x14ac:dyDescent="0.2">
      <c r="A1171" t="s">
        <v>358</v>
      </c>
      <c r="B1171" t="s">
        <v>437</v>
      </c>
      <c r="C1171" t="s">
        <v>128</v>
      </c>
      <c r="D1171" t="s">
        <v>403</v>
      </c>
      <c r="E1171">
        <v>645</v>
      </c>
      <c r="F1171">
        <v>72</v>
      </c>
      <c r="G1171">
        <v>66.489999999999995</v>
      </c>
      <c r="H1171">
        <v>259</v>
      </c>
      <c r="I1171">
        <v>8637</v>
      </c>
      <c r="J1171">
        <v>71.92</v>
      </c>
      <c r="K1171">
        <v>95.95</v>
      </c>
      <c r="L1171">
        <v>81</v>
      </c>
      <c r="M1171">
        <v>307</v>
      </c>
      <c r="N1171">
        <v>135</v>
      </c>
      <c r="O1171">
        <v>87</v>
      </c>
      <c r="P1171">
        <v>35</v>
      </c>
    </row>
    <row r="1172" spans="1:16" x14ac:dyDescent="0.2">
      <c r="A1172" t="s">
        <v>358</v>
      </c>
      <c r="B1172" t="s">
        <v>437</v>
      </c>
      <c r="C1172" t="s">
        <v>129</v>
      </c>
      <c r="D1172" t="s">
        <v>403</v>
      </c>
      <c r="E1172">
        <v>1445</v>
      </c>
      <c r="F1172">
        <v>358</v>
      </c>
      <c r="G1172">
        <v>95.08</v>
      </c>
      <c r="H1172">
        <v>211</v>
      </c>
      <c r="I1172">
        <v>11059</v>
      </c>
      <c r="J1172">
        <v>86.29</v>
      </c>
      <c r="K1172">
        <v>95.12</v>
      </c>
      <c r="L1172">
        <v>296</v>
      </c>
      <c r="M1172">
        <v>787</v>
      </c>
      <c r="N1172">
        <v>152</v>
      </c>
      <c r="O1172">
        <v>146</v>
      </c>
      <c r="P1172">
        <v>64</v>
      </c>
    </row>
    <row r="1173" spans="1:16" x14ac:dyDescent="0.2">
      <c r="A1173" t="s">
        <v>358</v>
      </c>
      <c r="B1173" t="s">
        <v>437</v>
      </c>
      <c r="C1173" t="s">
        <v>130</v>
      </c>
      <c r="D1173" t="s">
        <v>403</v>
      </c>
      <c r="E1173">
        <v>999</v>
      </c>
      <c r="F1173">
        <v>106</v>
      </c>
      <c r="G1173">
        <v>84.19</v>
      </c>
      <c r="H1173">
        <v>204</v>
      </c>
      <c r="I1173">
        <v>8030</v>
      </c>
      <c r="J1173">
        <v>111.68</v>
      </c>
      <c r="K1173">
        <v>111.12</v>
      </c>
      <c r="L1173">
        <v>60</v>
      </c>
      <c r="M1173">
        <v>672</v>
      </c>
      <c r="N1173">
        <v>151</v>
      </c>
      <c r="O1173">
        <v>102</v>
      </c>
      <c r="P1173">
        <v>14</v>
      </c>
    </row>
    <row r="1174" spans="1:16" x14ac:dyDescent="0.2">
      <c r="A1174" t="s">
        <v>358</v>
      </c>
      <c r="B1174" t="s">
        <v>437</v>
      </c>
      <c r="C1174" t="s">
        <v>131</v>
      </c>
      <c r="D1174" t="s">
        <v>403</v>
      </c>
      <c r="E1174">
        <v>2672</v>
      </c>
      <c r="F1174">
        <v>732</v>
      </c>
      <c r="G1174">
        <v>95.86</v>
      </c>
      <c r="H1174">
        <v>422</v>
      </c>
      <c r="I1174">
        <v>17030</v>
      </c>
      <c r="J1174">
        <v>125.46</v>
      </c>
      <c r="K1174">
        <v>118.68</v>
      </c>
      <c r="L1174">
        <v>399</v>
      </c>
      <c r="M1174">
        <v>1442</v>
      </c>
      <c r="N1174">
        <v>338</v>
      </c>
      <c r="O1174">
        <v>300</v>
      </c>
      <c r="P1174">
        <v>193</v>
      </c>
    </row>
    <row r="1175" spans="1:16" x14ac:dyDescent="0.2">
      <c r="A1175" t="s">
        <v>358</v>
      </c>
      <c r="B1175" t="s">
        <v>437</v>
      </c>
      <c r="C1175" t="s">
        <v>132</v>
      </c>
      <c r="D1175" t="s">
        <v>403</v>
      </c>
      <c r="E1175">
        <v>1570</v>
      </c>
      <c r="F1175">
        <v>385</v>
      </c>
      <c r="G1175">
        <v>89.85</v>
      </c>
      <c r="H1175">
        <v>266</v>
      </c>
      <c r="I1175">
        <v>10318</v>
      </c>
      <c r="J1175">
        <v>118.15</v>
      </c>
      <c r="K1175">
        <v>125</v>
      </c>
      <c r="L1175">
        <v>241</v>
      </c>
      <c r="M1175">
        <v>898</v>
      </c>
      <c r="N1175">
        <v>154</v>
      </c>
      <c r="O1175">
        <v>217</v>
      </c>
      <c r="P1175">
        <v>60</v>
      </c>
    </row>
    <row r="1176" spans="1:16" x14ac:dyDescent="0.2">
      <c r="A1176" t="s">
        <v>358</v>
      </c>
      <c r="B1176" t="s">
        <v>437</v>
      </c>
      <c r="C1176" t="s">
        <v>133</v>
      </c>
      <c r="D1176" t="s">
        <v>403</v>
      </c>
      <c r="E1176">
        <v>2037</v>
      </c>
      <c r="F1176">
        <v>734</v>
      </c>
      <c r="G1176">
        <v>133.19</v>
      </c>
      <c r="H1176">
        <v>362</v>
      </c>
      <c r="I1176">
        <v>15390</v>
      </c>
      <c r="J1176">
        <v>180.73</v>
      </c>
      <c r="K1176">
        <v>172</v>
      </c>
      <c r="L1176">
        <v>296</v>
      </c>
      <c r="M1176">
        <v>1128</v>
      </c>
      <c r="N1176">
        <v>262</v>
      </c>
      <c r="O1176">
        <v>189</v>
      </c>
      <c r="P1176">
        <v>162</v>
      </c>
    </row>
    <row r="1177" spans="1:16" x14ac:dyDescent="0.2">
      <c r="A1177" t="s">
        <v>358</v>
      </c>
      <c r="B1177" t="s">
        <v>437</v>
      </c>
      <c r="C1177" t="s">
        <v>134</v>
      </c>
      <c r="D1177" t="s">
        <v>403</v>
      </c>
      <c r="E1177">
        <v>741</v>
      </c>
      <c r="F1177">
        <v>65</v>
      </c>
      <c r="G1177">
        <v>72.48</v>
      </c>
      <c r="H1177">
        <v>225</v>
      </c>
      <c r="I1177">
        <v>7136</v>
      </c>
      <c r="J1177">
        <v>84.45</v>
      </c>
      <c r="K1177">
        <v>95.19</v>
      </c>
      <c r="L1177">
        <v>109</v>
      </c>
      <c r="M1177">
        <v>483</v>
      </c>
      <c r="N1177">
        <v>65</v>
      </c>
      <c r="O1177">
        <v>70</v>
      </c>
      <c r="P1177">
        <v>14</v>
      </c>
    </row>
    <row r="1178" spans="1:16" x14ac:dyDescent="0.2">
      <c r="A1178" t="s">
        <v>358</v>
      </c>
      <c r="B1178" t="s">
        <v>437</v>
      </c>
      <c r="C1178" t="s">
        <v>135</v>
      </c>
      <c r="D1178" t="s">
        <v>403</v>
      </c>
      <c r="E1178">
        <v>1635</v>
      </c>
      <c r="F1178">
        <v>457</v>
      </c>
      <c r="G1178">
        <v>93.09</v>
      </c>
      <c r="H1178">
        <v>256</v>
      </c>
      <c r="I1178">
        <v>14398</v>
      </c>
      <c r="J1178">
        <v>126.89</v>
      </c>
      <c r="K1178">
        <v>118.09</v>
      </c>
      <c r="L1178">
        <v>317</v>
      </c>
      <c r="M1178">
        <v>872</v>
      </c>
      <c r="N1178">
        <v>310</v>
      </c>
      <c r="O1178">
        <v>104</v>
      </c>
      <c r="P1178">
        <v>32</v>
      </c>
    </row>
    <row r="1179" spans="1:16" x14ac:dyDescent="0.2">
      <c r="A1179" t="s">
        <v>358</v>
      </c>
      <c r="B1179" t="s">
        <v>437</v>
      </c>
      <c r="C1179" t="s">
        <v>136</v>
      </c>
      <c r="D1179" t="s">
        <v>403</v>
      </c>
      <c r="E1179">
        <v>6634</v>
      </c>
      <c r="F1179">
        <v>985</v>
      </c>
      <c r="G1179">
        <v>68.83</v>
      </c>
      <c r="H1179">
        <v>902</v>
      </c>
      <c r="I1179">
        <v>32720</v>
      </c>
      <c r="J1179">
        <v>58.88</v>
      </c>
      <c r="K1179">
        <v>64.36</v>
      </c>
      <c r="L1179">
        <v>1575</v>
      </c>
      <c r="M1179">
        <v>3955</v>
      </c>
      <c r="N1179">
        <v>245</v>
      </c>
      <c r="O1179">
        <v>570</v>
      </c>
      <c r="P1179">
        <v>289</v>
      </c>
    </row>
    <row r="1180" spans="1:16" x14ac:dyDescent="0.2">
      <c r="A1180" t="s">
        <v>358</v>
      </c>
      <c r="B1180" t="s">
        <v>437</v>
      </c>
      <c r="C1180" t="s">
        <v>137</v>
      </c>
      <c r="D1180" t="s">
        <v>403</v>
      </c>
      <c r="E1180">
        <v>1361</v>
      </c>
      <c r="F1180">
        <v>84</v>
      </c>
      <c r="G1180">
        <v>61.56</v>
      </c>
      <c r="H1180">
        <v>319</v>
      </c>
      <c r="I1180">
        <v>12097</v>
      </c>
      <c r="J1180">
        <v>72.180000000000007</v>
      </c>
      <c r="K1180">
        <v>104.08</v>
      </c>
      <c r="L1180">
        <v>237</v>
      </c>
      <c r="M1180">
        <v>709</v>
      </c>
      <c r="N1180">
        <v>243</v>
      </c>
      <c r="O1180">
        <v>167</v>
      </c>
      <c r="P1180">
        <v>5</v>
      </c>
    </row>
    <row r="1181" spans="1:16" x14ac:dyDescent="0.2">
      <c r="A1181" t="s">
        <v>358</v>
      </c>
      <c r="B1181" t="s">
        <v>437</v>
      </c>
      <c r="C1181" t="s">
        <v>138</v>
      </c>
      <c r="D1181" t="s">
        <v>403</v>
      </c>
      <c r="E1181">
        <v>963</v>
      </c>
      <c r="F1181">
        <v>14</v>
      </c>
      <c r="G1181">
        <v>57.61</v>
      </c>
      <c r="H1181">
        <v>179</v>
      </c>
      <c r="I1181">
        <v>6500</v>
      </c>
      <c r="J1181">
        <v>78.33</v>
      </c>
      <c r="K1181">
        <v>87.24</v>
      </c>
      <c r="L1181">
        <v>148</v>
      </c>
      <c r="M1181">
        <v>589</v>
      </c>
      <c r="N1181">
        <v>85</v>
      </c>
      <c r="O1181">
        <v>94</v>
      </c>
      <c r="P1181">
        <v>47</v>
      </c>
    </row>
    <row r="1182" spans="1:16" x14ac:dyDescent="0.2">
      <c r="A1182" t="s">
        <v>358</v>
      </c>
      <c r="B1182" t="s">
        <v>437</v>
      </c>
      <c r="C1182" t="s">
        <v>139</v>
      </c>
      <c r="D1182" t="s">
        <v>403</v>
      </c>
      <c r="E1182">
        <v>1403</v>
      </c>
      <c r="F1182">
        <v>367</v>
      </c>
      <c r="G1182">
        <v>93.01</v>
      </c>
      <c r="H1182">
        <v>237</v>
      </c>
      <c r="I1182">
        <v>10519</v>
      </c>
      <c r="J1182">
        <v>126.88</v>
      </c>
      <c r="K1182">
        <v>115.32</v>
      </c>
      <c r="L1182">
        <v>183</v>
      </c>
      <c r="M1182">
        <v>698</v>
      </c>
      <c r="N1182">
        <v>209</v>
      </c>
      <c r="O1182">
        <v>218</v>
      </c>
      <c r="P1182">
        <v>95</v>
      </c>
    </row>
    <row r="1183" spans="1:16" x14ac:dyDescent="0.2">
      <c r="A1183" t="s">
        <v>358</v>
      </c>
      <c r="B1183" t="s">
        <v>437</v>
      </c>
      <c r="C1183" t="s">
        <v>140</v>
      </c>
      <c r="D1183" t="s">
        <v>403</v>
      </c>
      <c r="E1183">
        <v>10807</v>
      </c>
      <c r="F1183">
        <v>1345</v>
      </c>
      <c r="G1183">
        <v>68.2</v>
      </c>
      <c r="H1183">
        <v>1040</v>
      </c>
      <c r="I1183">
        <v>44018</v>
      </c>
      <c r="J1183">
        <v>83.85</v>
      </c>
      <c r="K1183">
        <v>92.11</v>
      </c>
      <c r="L1183">
        <v>3579</v>
      </c>
      <c r="M1183">
        <v>5260</v>
      </c>
      <c r="N1183">
        <v>410</v>
      </c>
      <c r="O1183">
        <v>1272</v>
      </c>
      <c r="P1183">
        <v>286</v>
      </c>
    </row>
    <row r="1184" spans="1:16" x14ac:dyDescent="0.2">
      <c r="A1184" t="s">
        <v>358</v>
      </c>
      <c r="B1184" t="s">
        <v>437</v>
      </c>
      <c r="C1184" t="s">
        <v>141</v>
      </c>
      <c r="D1184" t="s">
        <v>403</v>
      </c>
      <c r="E1184">
        <v>1667</v>
      </c>
      <c r="F1184">
        <v>448</v>
      </c>
      <c r="G1184">
        <v>96.96</v>
      </c>
      <c r="H1184">
        <v>300</v>
      </c>
      <c r="I1184">
        <v>13914</v>
      </c>
      <c r="J1184">
        <v>132.25</v>
      </c>
      <c r="K1184">
        <v>124.76</v>
      </c>
      <c r="L1184">
        <v>289</v>
      </c>
      <c r="M1184">
        <v>935</v>
      </c>
      <c r="N1184">
        <v>114</v>
      </c>
      <c r="O1184">
        <v>281</v>
      </c>
      <c r="P1184">
        <v>48</v>
      </c>
    </row>
    <row r="1185" spans="1:16" x14ac:dyDescent="0.2">
      <c r="A1185" t="s">
        <v>358</v>
      </c>
      <c r="B1185" t="s">
        <v>437</v>
      </c>
      <c r="C1185" t="s">
        <v>142</v>
      </c>
      <c r="D1185" t="s">
        <v>403</v>
      </c>
      <c r="E1185">
        <v>489</v>
      </c>
      <c r="F1185">
        <v>13</v>
      </c>
      <c r="G1185">
        <v>69.349999999999994</v>
      </c>
      <c r="H1185">
        <v>121</v>
      </c>
      <c r="I1185">
        <v>5658</v>
      </c>
      <c r="J1185">
        <v>93.13</v>
      </c>
      <c r="K1185">
        <v>93.73</v>
      </c>
      <c r="L1185">
        <v>47</v>
      </c>
      <c r="M1185">
        <v>281</v>
      </c>
      <c r="N1185">
        <v>76</v>
      </c>
      <c r="O1185">
        <v>59</v>
      </c>
      <c r="P1185">
        <v>26</v>
      </c>
    </row>
    <row r="1186" spans="1:16" x14ac:dyDescent="0.2">
      <c r="A1186" t="s">
        <v>358</v>
      </c>
      <c r="B1186" t="s">
        <v>437</v>
      </c>
      <c r="C1186" t="s">
        <v>143</v>
      </c>
      <c r="D1186" t="s">
        <v>403</v>
      </c>
      <c r="E1186">
        <v>1169</v>
      </c>
      <c r="F1186">
        <v>240</v>
      </c>
      <c r="G1186">
        <v>82.14</v>
      </c>
      <c r="H1186">
        <v>485</v>
      </c>
      <c r="I1186">
        <v>18172</v>
      </c>
      <c r="J1186">
        <v>100.42</v>
      </c>
      <c r="K1186">
        <v>117.84</v>
      </c>
      <c r="L1186">
        <v>80</v>
      </c>
      <c r="M1186">
        <v>635</v>
      </c>
      <c r="N1186">
        <v>183</v>
      </c>
      <c r="O1186">
        <v>224</v>
      </c>
      <c r="P1186">
        <v>47</v>
      </c>
    </row>
    <row r="1187" spans="1:16" x14ac:dyDescent="0.2">
      <c r="A1187" t="s">
        <v>358</v>
      </c>
      <c r="B1187" t="s">
        <v>437</v>
      </c>
      <c r="C1187" t="s">
        <v>144</v>
      </c>
      <c r="D1187" t="s">
        <v>403</v>
      </c>
      <c r="E1187">
        <v>2062</v>
      </c>
      <c r="F1187">
        <v>517</v>
      </c>
      <c r="G1187">
        <v>93.78</v>
      </c>
      <c r="H1187">
        <v>268</v>
      </c>
      <c r="I1187">
        <v>13623</v>
      </c>
      <c r="J1187">
        <v>104.26</v>
      </c>
      <c r="K1187">
        <v>118.35</v>
      </c>
      <c r="L1187">
        <v>380</v>
      </c>
      <c r="M1187">
        <v>1145</v>
      </c>
      <c r="N1187">
        <v>299</v>
      </c>
      <c r="O1187">
        <v>121</v>
      </c>
      <c r="P1187">
        <v>117</v>
      </c>
    </row>
    <row r="1188" spans="1:16" x14ac:dyDescent="0.2">
      <c r="A1188" t="s">
        <v>358</v>
      </c>
      <c r="B1188" t="s">
        <v>437</v>
      </c>
      <c r="C1188" t="s">
        <v>145</v>
      </c>
      <c r="D1188" t="s">
        <v>403</v>
      </c>
      <c r="E1188">
        <v>2102</v>
      </c>
      <c r="F1188">
        <v>483</v>
      </c>
      <c r="G1188">
        <v>90.57</v>
      </c>
      <c r="H1188">
        <v>346</v>
      </c>
      <c r="I1188">
        <v>14313</v>
      </c>
      <c r="J1188">
        <v>115.06</v>
      </c>
      <c r="K1188">
        <v>121.94</v>
      </c>
      <c r="L1188">
        <v>342</v>
      </c>
      <c r="M1188">
        <v>1137</v>
      </c>
      <c r="N1188">
        <v>352</v>
      </c>
      <c r="O1188">
        <v>175</v>
      </c>
      <c r="P1188">
        <v>96</v>
      </c>
    </row>
    <row r="1189" spans="1:16" x14ac:dyDescent="0.2">
      <c r="A1189" t="s">
        <v>358</v>
      </c>
      <c r="B1189" t="s">
        <v>437</v>
      </c>
      <c r="C1189" t="s">
        <v>146</v>
      </c>
      <c r="D1189" t="s">
        <v>403</v>
      </c>
      <c r="E1189">
        <v>1466</v>
      </c>
      <c r="F1189">
        <v>334</v>
      </c>
      <c r="G1189">
        <v>85.95</v>
      </c>
      <c r="H1189">
        <v>443</v>
      </c>
      <c r="I1189">
        <v>20529</v>
      </c>
      <c r="J1189">
        <v>105.58</v>
      </c>
      <c r="K1189">
        <v>114.61</v>
      </c>
      <c r="L1189">
        <v>123</v>
      </c>
      <c r="M1189">
        <v>863</v>
      </c>
      <c r="N1189">
        <v>228</v>
      </c>
      <c r="O1189">
        <v>215</v>
      </c>
      <c r="P1189">
        <v>37</v>
      </c>
    </row>
    <row r="1190" spans="1:16" x14ac:dyDescent="0.2">
      <c r="A1190" t="s">
        <v>358</v>
      </c>
      <c r="B1190" t="s">
        <v>437</v>
      </c>
      <c r="C1190" t="s">
        <v>147</v>
      </c>
      <c r="D1190" t="s">
        <v>403</v>
      </c>
      <c r="E1190">
        <v>3216</v>
      </c>
      <c r="F1190">
        <v>557</v>
      </c>
      <c r="G1190">
        <v>69.27</v>
      </c>
      <c r="H1190">
        <v>894</v>
      </c>
      <c r="I1190">
        <v>37525</v>
      </c>
      <c r="J1190">
        <v>58.87</v>
      </c>
      <c r="K1190">
        <v>65.010000000000005</v>
      </c>
      <c r="L1190">
        <v>727</v>
      </c>
      <c r="M1190">
        <v>1278</v>
      </c>
      <c r="N1190">
        <v>704</v>
      </c>
      <c r="O1190">
        <v>406</v>
      </c>
      <c r="P1190">
        <v>101</v>
      </c>
    </row>
    <row r="1191" spans="1:16" x14ac:dyDescent="0.2">
      <c r="A1191" t="s">
        <v>358</v>
      </c>
      <c r="B1191" t="s">
        <v>437</v>
      </c>
      <c r="C1191" t="s">
        <v>148</v>
      </c>
      <c r="D1191" t="s">
        <v>403</v>
      </c>
      <c r="E1191">
        <v>469</v>
      </c>
      <c r="F1191">
        <v>5</v>
      </c>
      <c r="G1191">
        <v>54.58</v>
      </c>
      <c r="H1191">
        <v>169</v>
      </c>
      <c r="I1191">
        <v>5336</v>
      </c>
      <c r="J1191">
        <v>81.569999999999993</v>
      </c>
      <c r="K1191">
        <v>92.41</v>
      </c>
      <c r="L1191">
        <v>93</v>
      </c>
      <c r="M1191">
        <v>232</v>
      </c>
      <c r="N1191">
        <v>70</v>
      </c>
      <c r="O1191">
        <v>65</v>
      </c>
      <c r="P1191">
        <v>9</v>
      </c>
    </row>
    <row r="1192" spans="1:16" x14ac:dyDescent="0.2">
      <c r="A1192" t="s">
        <v>358</v>
      </c>
      <c r="B1192" t="s">
        <v>437</v>
      </c>
      <c r="C1192" t="s">
        <v>149</v>
      </c>
      <c r="D1192" t="s">
        <v>403</v>
      </c>
      <c r="E1192">
        <v>1817</v>
      </c>
      <c r="F1192">
        <v>545</v>
      </c>
      <c r="G1192">
        <v>99.7</v>
      </c>
      <c r="H1192">
        <v>284</v>
      </c>
      <c r="I1192">
        <v>10779</v>
      </c>
      <c r="J1192">
        <v>141.53</v>
      </c>
      <c r="K1192">
        <v>124.82</v>
      </c>
      <c r="L1192">
        <v>323</v>
      </c>
      <c r="M1192">
        <v>1082</v>
      </c>
      <c r="N1192">
        <v>179</v>
      </c>
      <c r="O1192">
        <v>180</v>
      </c>
      <c r="P1192">
        <v>53</v>
      </c>
    </row>
    <row r="1193" spans="1:16" x14ac:dyDescent="0.2">
      <c r="A1193" t="s">
        <v>358</v>
      </c>
      <c r="B1193" t="s">
        <v>437</v>
      </c>
      <c r="C1193" t="s">
        <v>150</v>
      </c>
      <c r="D1193" t="s">
        <v>403</v>
      </c>
      <c r="E1193">
        <v>6413</v>
      </c>
      <c r="F1193">
        <v>1488</v>
      </c>
      <c r="G1193">
        <v>81.739999999999995</v>
      </c>
      <c r="H1193">
        <v>1146</v>
      </c>
      <c r="I1193">
        <v>45304</v>
      </c>
      <c r="J1193">
        <v>92.65</v>
      </c>
      <c r="K1193">
        <v>85.41</v>
      </c>
      <c r="L1193">
        <v>1110</v>
      </c>
      <c r="M1193">
        <v>3695</v>
      </c>
      <c r="N1193">
        <v>636</v>
      </c>
      <c r="O1193">
        <v>811</v>
      </c>
      <c r="P1193">
        <v>161</v>
      </c>
    </row>
    <row r="1194" spans="1:16" x14ac:dyDescent="0.2">
      <c r="A1194" t="s">
        <v>358</v>
      </c>
      <c r="B1194" t="s">
        <v>437</v>
      </c>
      <c r="C1194" t="s">
        <v>151</v>
      </c>
      <c r="D1194" t="s">
        <v>403</v>
      </c>
      <c r="E1194">
        <v>990</v>
      </c>
      <c r="F1194">
        <v>71</v>
      </c>
      <c r="G1194">
        <v>65</v>
      </c>
      <c r="H1194">
        <v>213</v>
      </c>
      <c r="I1194">
        <v>9643</v>
      </c>
      <c r="J1194">
        <v>90.17</v>
      </c>
      <c r="K1194">
        <v>86.93</v>
      </c>
      <c r="L1194">
        <v>207</v>
      </c>
      <c r="M1194">
        <v>584</v>
      </c>
      <c r="N1194">
        <v>138</v>
      </c>
      <c r="O1194">
        <v>52</v>
      </c>
      <c r="P1194">
        <v>9</v>
      </c>
    </row>
    <row r="1195" spans="1:16" x14ac:dyDescent="0.2">
      <c r="A1195" t="s">
        <v>358</v>
      </c>
      <c r="B1195" t="s">
        <v>437</v>
      </c>
      <c r="C1195" t="s">
        <v>152</v>
      </c>
      <c r="D1195" t="s">
        <v>403</v>
      </c>
      <c r="E1195">
        <v>3192</v>
      </c>
      <c r="F1195">
        <v>751</v>
      </c>
      <c r="G1195">
        <v>85.86</v>
      </c>
      <c r="H1195">
        <v>609</v>
      </c>
      <c r="I1195">
        <v>25302</v>
      </c>
      <c r="J1195">
        <v>111.98</v>
      </c>
      <c r="K1195">
        <v>107.57</v>
      </c>
      <c r="L1195">
        <v>540</v>
      </c>
      <c r="M1195">
        <v>1762</v>
      </c>
      <c r="N1195">
        <v>342</v>
      </c>
      <c r="O1195">
        <v>279</v>
      </c>
      <c r="P1195">
        <v>269</v>
      </c>
    </row>
    <row r="1196" spans="1:16" x14ac:dyDescent="0.2">
      <c r="A1196" t="s">
        <v>358</v>
      </c>
      <c r="B1196" t="s">
        <v>437</v>
      </c>
      <c r="C1196" t="s">
        <v>153</v>
      </c>
      <c r="D1196" t="s">
        <v>403</v>
      </c>
      <c r="E1196">
        <v>670</v>
      </c>
      <c r="F1196">
        <v>56</v>
      </c>
      <c r="G1196">
        <v>70.78</v>
      </c>
      <c r="H1196">
        <v>170</v>
      </c>
      <c r="I1196">
        <v>7573</v>
      </c>
      <c r="J1196">
        <v>86.33</v>
      </c>
      <c r="K1196">
        <v>93.55</v>
      </c>
      <c r="L1196">
        <v>126</v>
      </c>
      <c r="M1196">
        <v>395</v>
      </c>
      <c r="N1196">
        <v>69</v>
      </c>
      <c r="O1196">
        <v>65</v>
      </c>
      <c r="P1196">
        <v>15</v>
      </c>
    </row>
    <row r="1197" spans="1:16" x14ac:dyDescent="0.2">
      <c r="A1197" t="s">
        <v>358</v>
      </c>
      <c r="B1197" t="s">
        <v>437</v>
      </c>
      <c r="C1197" t="s">
        <v>154</v>
      </c>
      <c r="D1197" t="s">
        <v>403</v>
      </c>
      <c r="E1197">
        <v>303</v>
      </c>
      <c r="F1197">
        <v>83</v>
      </c>
      <c r="G1197">
        <v>103.35</v>
      </c>
      <c r="H1197">
        <v>129</v>
      </c>
      <c r="I1197">
        <v>7597</v>
      </c>
      <c r="J1197">
        <v>85.26</v>
      </c>
      <c r="K1197">
        <v>105.77</v>
      </c>
      <c r="L1197">
        <v>34</v>
      </c>
      <c r="M1197">
        <v>192</v>
      </c>
      <c r="N1197">
        <v>47</v>
      </c>
      <c r="O1197">
        <v>12</v>
      </c>
      <c r="P1197">
        <v>18</v>
      </c>
    </row>
    <row r="1198" spans="1:16" x14ac:dyDescent="0.2">
      <c r="A1198" t="s">
        <v>358</v>
      </c>
      <c r="B1198" t="s">
        <v>437</v>
      </c>
      <c r="C1198" t="s">
        <v>155</v>
      </c>
      <c r="D1198" t="s">
        <v>403</v>
      </c>
      <c r="E1198">
        <v>401</v>
      </c>
      <c r="F1198">
        <v>66</v>
      </c>
      <c r="G1198">
        <v>86.73</v>
      </c>
      <c r="H1198">
        <v>66</v>
      </c>
      <c r="I1198">
        <v>3055</v>
      </c>
      <c r="J1198">
        <v>90.02</v>
      </c>
      <c r="K1198">
        <v>108.62</v>
      </c>
      <c r="L1198">
        <v>62</v>
      </c>
      <c r="M1198">
        <v>222</v>
      </c>
      <c r="N1198">
        <v>64</v>
      </c>
      <c r="O1198">
        <v>39</v>
      </c>
      <c r="P1198">
        <v>14</v>
      </c>
    </row>
    <row r="1199" spans="1:16" x14ac:dyDescent="0.2">
      <c r="A1199" t="s">
        <v>358</v>
      </c>
      <c r="B1199" t="s">
        <v>437</v>
      </c>
      <c r="C1199" t="s">
        <v>156</v>
      </c>
      <c r="D1199" t="s">
        <v>403</v>
      </c>
      <c r="E1199">
        <v>3226</v>
      </c>
      <c r="F1199">
        <v>1024</v>
      </c>
      <c r="G1199">
        <v>103.38</v>
      </c>
      <c r="H1199">
        <v>499</v>
      </c>
      <c r="I1199">
        <v>23220</v>
      </c>
      <c r="J1199">
        <v>141.72</v>
      </c>
      <c r="K1199">
        <v>110.11</v>
      </c>
      <c r="L1199">
        <v>480</v>
      </c>
      <c r="M1199">
        <v>1675</v>
      </c>
      <c r="N1199">
        <v>395</v>
      </c>
      <c r="O1199">
        <v>523</v>
      </c>
      <c r="P1199">
        <v>153</v>
      </c>
    </row>
    <row r="1200" spans="1:16" x14ac:dyDescent="0.2">
      <c r="A1200" t="s">
        <v>358</v>
      </c>
      <c r="B1200" t="s">
        <v>437</v>
      </c>
      <c r="C1200" t="s">
        <v>377</v>
      </c>
      <c r="D1200" t="s">
        <v>403</v>
      </c>
      <c r="E1200">
        <v>15</v>
      </c>
      <c r="F1200">
        <v>2</v>
      </c>
      <c r="G1200">
        <v>73.87</v>
      </c>
      <c r="I1200">
        <v>1</v>
      </c>
      <c r="K1200">
        <v>1</v>
      </c>
      <c r="L1200">
        <v>1</v>
      </c>
      <c r="M1200">
        <v>10</v>
      </c>
      <c r="N1200">
        <v>4</v>
      </c>
    </row>
    <row r="1201" spans="1:16" x14ac:dyDescent="0.2">
      <c r="A1201" t="s">
        <v>358</v>
      </c>
      <c r="B1201" t="s">
        <v>437</v>
      </c>
      <c r="C1201" t="s">
        <v>157</v>
      </c>
      <c r="D1201" t="s">
        <v>403</v>
      </c>
      <c r="E1201">
        <v>412</v>
      </c>
      <c r="F1201">
        <v>15</v>
      </c>
      <c r="G1201">
        <v>62.67</v>
      </c>
      <c r="H1201">
        <v>82</v>
      </c>
      <c r="I1201">
        <v>2873</v>
      </c>
      <c r="J1201">
        <v>87.62</v>
      </c>
      <c r="K1201">
        <v>97.21</v>
      </c>
      <c r="L1201">
        <v>55</v>
      </c>
      <c r="M1201">
        <v>229</v>
      </c>
      <c r="N1201">
        <v>59</v>
      </c>
      <c r="O1201">
        <v>59</v>
      </c>
      <c r="P1201">
        <v>10</v>
      </c>
    </row>
    <row r="1202" spans="1:16" x14ac:dyDescent="0.2">
      <c r="A1202" t="s">
        <v>358</v>
      </c>
      <c r="B1202" t="s">
        <v>437</v>
      </c>
      <c r="C1202" t="s">
        <v>158</v>
      </c>
      <c r="D1202" t="s">
        <v>403</v>
      </c>
      <c r="E1202">
        <v>3458</v>
      </c>
      <c r="F1202">
        <v>903</v>
      </c>
      <c r="G1202">
        <v>88.6</v>
      </c>
      <c r="H1202">
        <v>728</v>
      </c>
      <c r="I1202">
        <v>27390</v>
      </c>
      <c r="J1202">
        <v>130.72999999999999</v>
      </c>
      <c r="K1202">
        <v>111.87</v>
      </c>
      <c r="L1202">
        <v>493</v>
      </c>
      <c r="M1202">
        <v>1675</v>
      </c>
      <c r="N1202">
        <v>677</v>
      </c>
      <c r="O1202">
        <v>571</v>
      </c>
      <c r="P1202">
        <v>42</v>
      </c>
    </row>
    <row r="1203" spans="1:16" x14ac:dyDescent="0.2">
      <c r="A1203" t="s">
        <v>358</v>
      </c>
      <c r="B1203" t="s">
        <v>437</v>
      </c>
      <c r="C1203" t="s">
        <v>886</v>
      </c>
      <c r="D1203" t="s">
        <v>403</v>
      </c>
      <c r="E1203">
        <v>764</v>
      </c>
      <c r="F1203">
        <v>195</v>
      </c>
      <c r="G1203">
        <v>104.29</v>
      </c>
      <c r="M1203">
        <v>727</v>
      </c>
      <c r="N1203">
        <v>37</v>
      </c>
    </row>
    <row r="1204" spans="1:16" x14ac:dyDescent="0.2">
      <c r="A1204" t="s">
        <v>358</v>
      </c>
      <c r="B1204" t="s">
        <v>437</v>
      </c>
      <c r="C1204" t="s">
        <v>409</v>
      </c>
      <c r="D1204" t="s">
        <v>403</v>
      </c>
      <c r="H1204">
        <v>1</v>
      </c>
      <c r="I1204">
        <v>1186</v>
      </c>
      <c r="J1204">
        <v>2</v>
      </c>
      <c r="K1204">
        <v>43.41</v>
      </c>
    </row>
    <row r="1205" spans="1:16" x14ac:dyDescent="0.2">
      <c r="A1205" t="s">
        <v>358</v>
      </c>
      <c r="B1205" t="s">
        <v>437</v>
      </c>
      <c r="C1205" t="s">
        <v>838</v>
      </c>
      <c r="D1205" t="s">
        <v>403</v>
      </c>
      <c r="H1205">
        <v>1</v>
      </c>
      <c r="I1205">
        <v>905</v>
      </c>
      <c r="J1205">
        <v>86</v>
      </c>
      <c r="K1205">
        <v>39.200000000000003</v>
      </c>
    </row>
    <row r="1206" spans="1:16" x14ac:dyDescent="0.2">
      <c r="A1206" t="s">
        <v>358</v>
      </c>
      <c r="B1206" t="s">
        <v>437</v>
      </c>
      <c r="C1206" t="s">
        <v>880</v>
      </c>
      <c r="D1206" t="s">
        <v>403</v>
      </c>
      <c r="H1206">
        <v>40</v>
      </c>
      <c r="I1206">
        <v>627</v>
      </c>
      <c r="J1206">
        <v>59.58</v>
      </c>
      <c r="K1206">
        <v>46.57</v>
      </c>
    </row>
    <row r="1207" spans="1:16" x14ac:dyDescent="0.2">
      <c r="A1207" t="s">
        <v>358</v>
      </c>
      <c r="B1207" t="s">
        <v>437</v>
      </c>
      <c r="C1207" t="s">
        <v>887</v>
      </c>
      <c r="D1207" t="s">
        <v>403</v>
      </c>
      <c r="I1207">
        <v>6</v>
      </c>
      <c r="K1207">
        <v>206.67</v>
      </c>
    </row>
    <row r="1208" spans="1:16" x14ac:dyDescent="0.2">
      <c r="A1208" t="s">
        <v>358</v>
      </c>
      <c r="B1208" t="s">
        <v>437</v>
      </c>
      <c r="C1208" t="s">
        <v>404</v>
      </c>
      <c r="D1208" t="s">
        <v>403</v>
      </c>
      <c r="E1208">
        <v>1</v>
      </c>
      <c r="F1208">
        <v>1</v>
      </c>
      <c r="G1208">
        <v>246</v>
      </c>
      <c r="N1208">
        <v>1</v>
      </c>
    </row>
    <row r="1209" spans="1:16" x14ac:dyDescent="0.2">
      <c r="A1209" t="s">
        <v>358</v>
      </c>
      <c r="B1209" t="s">
        <v>437</v>
      </c>
      <c r="C1209" t="s">
        <v>878</v>
      </c>
      <c r="D1209" t="s">
        <v>403</v>
      </c>
      <c r="H1209">
        <v>1</v>
      </c>
      <c r="I1209">
        <v>4</v>
      </c>
      <c r="J1209">
        <v>66</v>
      </c>
      <c r="K1209">
        <v>89.75</v>
      </c>
    </row>
    <row r="1210" spans="1:16" x14ac:dyDescent="0.2">
      <c r="A1210" t="s">
        <v>358</v>
      </c>
      <c r="B1210" t="s">
        <v>437</v>
      </c>
      <c r="C1210" t="s">
        <v>879</v>
      </c>
      <c r="D1210" t="s">
        <v>403</v>
      </c>
      <c r="E1210">
        <v>2</v>
      </c>
      <c r="F1210">
        <v>2</v>
      </c>
      <c r="G1210">
        <v>267.5</v>
      </c>
      <c r="I1210">
        <v>1</v>
      </c>
      <c r="K1210">
        <v>94</v>
      </c>
      <c r="N1210">
        <v>2</v>
      </c>
    </row>
    <row r="1211" spans="1:16" x14ac:dyDescent="0.2">
      <c r="A1211" t="s">
        <v>358</v>
      </c>
      <c r="B1211" t="s">
        <v>437</v>
      </c>
      <c r="C1211" t="s">
        <v>159</v>
      </c>
      <c r="D1211" t="s">
        <v>403</v>
      </c>
      <c r="E1211">
        <v>1428</v>
      </c>
      <c r="F1211">
        <v>401</v>
      </c>
      <c r="G1211">
        <v>99.98</v>
      </c>
      <c r="H1211">
        <v>263</v>
      </c>
      <c r="I1211">
        <v>12033</v>
      </c>
      <c r="J1211">
        <v>122.39</v>
      </c>
      <c r="K1211">
        <v>117.35</v>
      </c>
      <c r="L1211">
        <v>244</v>
      </c>
      <c r="M1211">
        <v>835</v>
      </c>
      <c r="N1211">
        <v>139</v>
      </c>
      <c r="O1211">
        <v>149</v>
      </c>
      <c r="P1211">
        <v>61</v>
      </c>
    </row>
    <row r="1212" spans="1:16" x14ac:dyDescent="0.2">
      <c r="A1212" t="s">
        <v>358</v>
      </c>
      <c r="B1212" t="s">
        <v>437</v>
      </c>
      <c r="C1212" t="s">
        <v>83</v>
      </c>
      <c r="D1212" t="s">
        <v>403</v>
      </c>
      <c r="E1212">
        <v>195</v>
      </c>
      <c r="F1212">
        <v>3</v>
      </c>
      <c r="G1212">
        <v>69.78</v>
      </c>
      <c r="H1212">
        <v>41</v>
      </c>
      <c r="I1212">
        <v>1897</v>
      </c>
      <c r="J1212">
        <v>89.73</v>
      </c>
      <c r="K1212">
        <v>103.36</v>
      </c>
      <c r="L1212">
        <v>23</v>
      </c>
      <c r="M1212">
        <v>98</v>
      </c>
      <c r="N1212">
        <v>30</v>
      </c>
      <c r="O1212">
        <v>40</v>
      </c>
      <c r="P1212">
        <v>4</v>
      </c>
    </row>
    <row r="1213" spans="1:16" x14ac:dyDescent="0.2">
      <c r="A1213" t="s">
        <v>358</v>
      </c>
      <c r="B1213" t="s">
        <v>437</v>
      </c>
      <c r="C1213" t="s">
        <v>161</v>
      </c>
      <c r="D1213" t="s">
        <v>403</v>
      </c>
      <c r="E1213">
        <v>411</v>
      </c>
      <c r="F1213">
        <v>5</v>
      </c>
      <c r="G1213">
        <v>62.04</v>
      </c>
      <c r="H1213">
        <v>87</v>
      </c>
      <c r="I1213">
        <v>4443</v>
      </c>
      <c r="J1213">
        <v>81.75</v>
      </c>
      <c r="K1213">
        <v>95.8</v>
      </c>
      <c r="L1213">
        <v>48</v>
      </c>
      <c r="M1213">
        <v>227</v>
      </c>
      <c r="N1213">
        <v>86</v>
      </c>
      <c r="O1213">
        <v>27</v>
      </c>
      <c r="P1213">
        <v>23</v>
      </c>
    </row>
    <row r="1214" spans="1:16" x14ac:dyDescent="0.2">
      <c r="A1214" t="s">
        <v>358</v>
      </c>
      <c r="B1214" t="s">
        <v>437</v>
      </c>
      <c r="C1214" t="s">
        <v>162</v>
      </c>
      <c r="D1214" t="s">
        <v>403</v>
      </c>
      <c r="E1214">
        <v>383</v>
      </c>
      <c r="F1214">
        <v>10</v>
      </c>
      <c r="G1214">
        <v>65.73</v>
      </c>
      <c r="H1214">
        <v>84</v>
      </c>
      <c r="I1214">
        <v>2995</v>
      </c>
      <c r="J1214">
        <v>87.75</v>
      </c>
      <c r="K1214">
        <v>100.42</v>
      </c>
      <c r="L1214">
        <v>66</v>
      </c>
      <c r="M1214">
        <v>211</v>
      </c>
      <c r="N1214">
        <v>73</v>
      </c>
      <c r="O1214">
        <v>32</v>
      </c>
      <c r="P1214">
        <v>1</v>
      </c>
    </row>
    <row r="1215" spans="1:16" x14ac:dyDescent="0.2">
      <c r="A1215" t="s">
        <v>358</v>
      </c>
      <c r="B1215" t="s">
        <v>437</v>
      </c>
      <c r="C1215" t="s">
        <v>163</v>
      </c>
      <c r="D1215" t="s">
        <v>403</v>
      </c>
      <c r="E1215">
        <v>644</v>
      </c>
      <c r="F1215">
        <v>21</v>
      </c>
      <c r="G1215">
        <v>63.85</v>
      </c>
      <c r="H1215">
        <v>83</v>
      </c>
      <c r="I1215">
        <v>3912</v>
      </c>
      <c r="J1215">
        <v>78.28</v>
      </c>
      <c r="K1215">
        <v>93.79</v>
      </c>
      <c r="L1215">
        <v>115</v>
      </c>
      <c r="M1215">
        <v>355</v>
      </c>
      <c r="N1215">
        <v>64</v>
      </c>
      <c r="O1215">
        <v>81</v>
      </c>
      <c r="P1215">
        <v>29</v>
      </c>
    </row>
    <row r="1216" spans="1:16" x14ac:dyDescent="0.2">
      <c r="A1216" t="s">
        <v>358</v>
      </c>
      <c r="B1216" t="s">
        <v>437</v>
      </c>
      <c r="C1216" t="s">
        <v>378</v>
      </c>
      <c r="D1216" t="s">
        <v>403</v>
      </c>
      <c r="E1216">
        <v>145</v>
      </c>
      <c r="F1216">
        <v>4</v>
      </c>
      <c r="G1216">
        <v>67.17</v>
      </c>
      <c r="H1216">
        <v>53</v>
      </c>
      <c r="I1216">
        <v>2429</v>
      </c>
      <c r="J1216">
        <v>78.430000000000007</v>
      </c>
      <c r="K1216">
        <v>99.61</v>
      </c>
      <c r="L1216">
        <v>9</v>
      </c>
      <c r="M1216">
        <v>73</v>
      </c>
      <c r="N1216">
        <v>31</v>
      </c>
      <c r="O1216">
        <v>15</v>
      </c>
      <c r="P1216">
        <v>17</v>
      </c>
    </row>
    <row r="1217" spans="1:16" x14ac:dyDescent="0.2">
      <c r="A1217" t="s">
        <v>358</v>
      </c>
      <c r="B1217" t="s">
        <v>437</v>
      </c>
      <c r="C1217" t="s">
        <v>164</v>
      </c>
      <c r="D1217" t="s">
        <v>403</v>
      </c>
      <c r="E1217">
        <v>622</v>
      </c>
      <c r="F1217">
        <v>27</v>
      </c>
      <c r="G1217">
        <v>60.62</v>
      </c>
      <c r="H1217">
        <v>83</v>
      </c>
      <c r="I1217">
        <v>4352</v>
      </c>
      <c r="J1217">
        <v>72.78</v>
      </c>
      <c r="K1217">
        <v>94.86</v>
      </c>
      <c r="L1217">
        <v>122</v>
      </c>
      <c r="M1217">
        <v>356</v>
      </c>
      <c r="N1217">
        <v>54</v>
      </c>
      <c r="O1217">
        <v>78</v>
      </c>
      <c r="P1217">
        <v>12</v>
      </c>
    </row>
    <row r="1218" spans="1:16" x14ac:dyDescent="0.2">
      <c r="A1218" t="s">
        <v>358</v>
      </c>
      <c r="B1218" t="s">
        <v>437</v>
      </c>
      <c r="C1218" t="s">
        <v>165</v>
      </c>
      <c r="D1218" t="s">
        <v>403</v>
      </c>
      <c r="E1218">
        <v>540</v>
      </c>
      <c r="F1218">
        <v>36</v>
      </c>
      <c r="G1218">
        <v>70.22</v>
      </c>
      <c r="H1218">
        <v>105</v>
      </c>
      <c r="I1218">
        <v>4305</v>
      </c>
      <c r="J1218">
        <v>83.55</v>
      </c>
      <c r="K1218">
        <v>98.58</v>
      </c>
      <c r="L1218">
        <v>80</v>
      </c>
      <c r="M1218">
        <v>273</v>
      </c>
      <c r="N1218">
        <v>94</v>
      </c>
      <c r="O1218">
        <v>65</v>
      </c>
      <c r="P1218">
        <v>28</v>
      </c>
    </row>
    <row r="1219" spans="1:16" x14ac:dyDescent="0.2">
      <c r="A1219" t="s">
        <v>358</v>
      </c>
      <c r="B1219" t="s">
        <v>437</v>
      </c>
      <c r="C1219" t="s">
        <v>166</v>
      </c>
      <c r="D1219" t="s">
        <v>403</v>
      </c>
      <c r="E1219">
        <v>216</v>
      </c>
      <c r="F1219">
        <v>10</v>
      </c>
      <c r="G1219">
        <v>69.5</v>
      </c>
      <c r="H1219">
        <v>22</v>
      </c>
      <c r="I1219">
        <v>1431</v>
      </c>
      <c r="J1219">
        <v>99.73</v>
      </c>
      <c r="K1219">
        <v>99.32</v>
      </c>
      <c r="L1219">
        <v>39</v>
      </c>
      <c r="M1219">
        <v>114</v>
      </c>
      <c r="N1219">
        <v>22</v>
      </c>
      <c r="O1219">
        <v>32</v>
      </c>
      <c r="P1219">
        <v>9</v>
      </c>
    </row>
    <row r="1220" spans="1:16" x14ac:dyDescent="0.2">
      <c r="A1220" t="s">
        <v>358</v>
      </c>
      <c r="B1220" t="s">
        <v>437</v>
      </c>
      <c r="C1220" t="s">
        <v>167</v>
      </c>
      <c r="D1220" t="s">
        <v>403</v>
      </c>
      <c r="E1220">
        <v>194</v>
      </c>
      <c r="F1220">
        <v>4</v>
      </c>
      <c r="G1220">
        <v>64.81</v>
      </c>
      <c r="H1220">
        <v>48</v>
      </c>
      <c r="I1220">
        <v>2302</v>
      </c>
      <c r="J1220">
        <v>88.52</v>
      </c>
      <c r="K1220">
        <v>99.62</v>
      </c>
      <c r="L1220">
        <v>32</v>
      </c>
      <c r="M1220">
        <v>113</v>
      </c>
      <c r="N1220">
        <v>14</v>
      </c>
      <c r="O1220">
        <v>33</v>
      </c>
      <c r="P1220">
        <v>2</v>
      </c>
    </row>
    <row r="1221" spans="1:16" x14ac:dyDescent="0.2">
      <c r="A1221" t="s">
        <v>358</v>
      </c>
      <c r="B1221" t="s">
        <v>437</v>
      </c>
      <c r="C1221" t="s">
        <v>410</v>
      </c>
      <c r="D1221" t="s">
        <v>403</v>
      </c>
      <c r="E1221">
        <v>224636</v>
      </c>
      <c r="F1221">
        <v>48521</v>
      </c>
      <c r="G1221">
        <v>88.98</v>
      </c>
      <c r="H1221">
        <v>85</v>
      </c>
      <c r="I1221">
        <v>3787</v>
      </c>
      <c r="J1221">
        <v>71.13</v>
      </c>
      <c r="K1221">
        <v>89.91</v>
      </c>
      <c r="L1221">
        <v>4540</v>
      </c>
      <c r="M1221">
        <v>205725</v>
      </c>
      <c r="N1221">
        <v>14245</v>
      </c>
      <c r="O1221">
        <v>126</v>
      </c>
    </row>
    <row r="1222" spans="1:16" x14ac:dyDescent="0.2">
      <c r="A1222" t="s">
        <v>358</v>
      </c>
      <c r="B1222" t="s">
        <v>363</v>
      </c>
      <c r="C1222" t="s">
        <v>118</v>
      </c>
      <c r="D1222" t="s">
        <v>403</v>
      </c>
      <c r="E1222">
        <v>1091</v>
      </c>
      <c r="F1222">
        <v>33</v>
      </c>
      <c r="G1222">
        <v>62.27</v>
      </c>
      <c r="H1222">
        <v>179</v>
      </c>
      <c r="I1222">
        <v>6537</v>
      </c>
      <c r="J1222">
        <v>74.06</v>
      </c>
      <c r="K1222">
        <v>91.38</v>
      </c>
      <c r="L1222">
        <v>171</v>
      </c>
      <c r="M1222">
        <v>556</v>
      </c>
      <c r="N1222">
        <v>232</v>
      </c>
      <c r="O1222">
        <v>114</v>
      </c>
      <c r="P1222">
        <v>18</v>
      </c>
    </row>
    <row r="1223" spans="1:16" x14ac:dyDescent="0.2">
      <c r="A1223" t="s">
        <v>358</v>
      </c>
      <c r="B1223" t="s">
        <v>363</v>
      </c>
      <c r="C1223" t="s">
        <v>91</v>
      </c>
      <c r="D1223" t="s">
        <v>403</v>
      </c>
      <c r="E1223">
        <v>5747</v>
      </c>
      <c r="F1223">
        <v>1169</v>
      </c>
      <c r="G1223">
        <v>83.26</v>
      </c>
      <c r="H1223">
        <v>649</v>
      </c>
      <c r="I1223">
        <v>26431</v>
      </c>
      <c r="J1223">
        <v>102.62</v>
      </c>
      <c r="K1223">
        <v>100.27</v>
      </c>
      <c r="L1223">
        <v>647</v>
      </c>
      <c r="M1223">
        <v>3594</v>
      </c>
      <c r="N1223">
        <v>470</v>
      </c>
      <c r="O1223">
        <v>862</v>
      </c>
      <c r="P1223">
        <v>172</v>
      </c>
    </row>
    <row r="1224" spans="1:16" x14ac:dyDescent="0.2">
      <c r="A1224" t="s">
        <v>358</v>
      </c>
      <c r="B1224" t="s">
        <v>363</v>
      </c>
      <c r="C1224" t="s">
        <v>94</v>
      </c>
      <c r="D1224" t="s">
        <v>403</v>
      </c>
      <c r="E1224">
        <v>3325</v>
      </c>
      <c r="F1224">
        <v>1037</v>
      </c>
      <c r="G1224">
        <v>101.56</v>
      </c>
      <c r="H1224">
        <v>514</v>
      </c>
      <c r="I1224">
        <v>19679</v>
      </c>
      <c r="J1224">
        <v>130</v>
      </c>
      <c r="K1224">
        <v>118.36</v>
      </c>
      <c r="L1224">
        <v>517</v>
      </c>
      <c r="M1224">
        <v>1785</v>
      </c>
      <c r="N1224">
        <v>362</v>
      </c>
      <c r="O1224">
        <v>509</v>
      </c>
      <c r="P1224">
        <v>151</v>
      </c>
    </row>
    <row r="1225" spans="1:16" x14ac:dyDescent="0.2">
      <c r="A1225" t="s">
        <v>358</v>
      </c>
      <c r="B1225" t="s">
        <v>363</v>
      </c>
      <c r="C1225" t="s">
        <v>141</v>
      </c>
      <c r="D1225" t="s">
        <v>403</v>
      </c>
      <c r="E1225">
        <v>1655</v>
      </c>
      <c r="F1225">
        <v>446</v>
      </c>
      <c r="G1225">
        <v>97.03</v>
      </c>
      <c r="H1225">
        <v>298</v>
      </c>
      <c r="I1225">
        <v>13621</v>
      </c>
      <c r="J1225">
        <v>132.63</v>
      </c>
      <c r="K1225">
        <v>125.71</v>
      </c>
      <c r="L1225">
        <v>286</v>
      </c>
      <c r="M1225">
        <v>930</v>
      </c>
      <c r="N1225">
        <v>112</v>
      </c>
      <c r="O1225">
        <v>280</v>
      </c>
      <c r="P1225">
        <v>47</v>
      </c>
    </row>
    <row r="1226" spans="1:16" x14ac:dyDescent="0.2">
      <c r="A1226" t="s">
        <v>358</v>
      </c>
      <c r="B1226" t="s">
        <v>363</v>
      </c>
      <c r="C1226" t="s">
        <v>83</v>
      </c>
      <c r="D1226" t="s">
        <v>403</v>
      </c>
      <c r="E1226">
        <v>192</v>
      </c>
      <c r="F1226">
        <v>3</v>
      </c>
      <c r="G1226">
        <v>69.239999999999995</v>
      </c>
      <c r="H1226">
        <v>41</v>
      </c>
      <c r="I1226">
        <v>1873</v>
      </c>
      <c r="J1226">
        <v>89.73</v>
      </c>
      <c r="K1226">
        <v>103.76</v>
      </c>
      <c r="L1226">
        <v>23</v>
      </c>
      <c r="M1226">
        <v>97</v>
      </c>
      <c r="N1226">
        <v>28</v>
      </c>
      <c r="O1226">
        <v>40</v>
      </c>
      <c r="P1226">
        <v>4</v>
      </c>
    </row>
    <row r="1227" spans="1:16" x14ac:dyDescent="0.2">
      <c r="A1227" t="s">
        <v>358</v>
      </c>
      <c r="B1227" t="s">
        <v>363</v>
      </c>
      <c r="C1227" t="s">
        <v>163</v>
      </c>
      <c r="D1227" t="s">
        <v>403</v>
      </c>
      <c r="E1227">
        <v>643</v>
      </c>
      <c r="F1227">
        <v>21</v>
      </c>
      <c r="G1227">
        <v>63.81</v>
      </c>
      <c r="H1227">
        <v>82</v>
      </c>
      <c r="I1227">
        <v>3856</v>
      </c>
      <c r="J1227">
        <v>77.349999999999994</v>
      </c>
      <c r="K1227">
        <v>93.97</v>
      </c>
      <c r="L1227">
        <v>115</v>
      </c>
      <c r="M1227">
        <v>354</v>
      </c>
      <c r="N1227">
        <v>64</v>
      </c>
      <c r="O1227">
        <v>81</v>
      </c>
      <c r="P1227">
        <v>29</v>
      </c>
    </row>
    <row r="1228" spans="1:16" x14ac:dyDescent="0.2">
      <c r="A1228" t="s">
        <v>358</v>
      </c>
      <c r="B1228" t="s">
        <v>364</v>
      </c>
      <c r="C1228" t="s">
        <v>91</v>
      </c>
      <c r="D1228" t="s">
        <v>403</v>
      </c>
      <c r="E1228">
        <v>3821</v>
      </c>
      <c r="F1228">
        <v>240</v>
      </c>
      <c r="G1228">
        <v>53.04</v>
      </c>
      <c r="H1228">
        <v>371</v>
      </c>
      <c r="I1228">
        <v>18830</v>
      </c>
      <c r="J1228">
        <v>45.87</v>
      </c>
      <c r="K1228">
        <v>61.54</v>
      </c>
      <c r="L1228">
        <v>923</v>
      </c>
      <c r="M1228">
        <v>1359</v>
      </c>
      <c r="N1228">
        <v>93</v>
      </c>
      <c r="O1228">
        <v>1293</v>
      </c>
      <c r="P1228">
        <v>153</v>
      </c>
    </row>
    <row r="1229" spans="1:16" x14ac:dyDescent="0.2">
      <c r="A1229" t="s">
        <v>358</v>
      </c>
      <c r="B1229" t="s">
        <v>364</v>
      </c>
      <c r="C1229" t="s">
        <v>136</v>
      </c>
      <c r="D1229" t="s">
        <v>403</v>
      </c>
      <c r="E1229">
        <v>4774</v>
      </c>
      <c r="F1229">
        <v>571</v>
      </c>
      <c r="G1229">
        <v>62.23</v>
      </c>
      <c r="H1229">
        <v>616</v>
      </c>
      <c r="I1229">
        <v>20630</v>
      </c>
      <c r="J1229">
        <v>52.79</v>
      </c>
      <c r="K1229">
        <v>58.28</v>
      </c>
      <c r="L1229">
        <v>1231</v>
      </c>
      <c r="M1229">
        <v>2874</v>
      </c>
      <c r="N1229">
        <v>69</v>
      </c>
      <c r="O1229">
        <v>362</v>
      </c>
      <c r="P1229">
        <v>238</v>
      </c>
    </row>
    <row r="1230" spans="1:16" x14ac:dyDescent="0.2">
      <c r="A1230" t="s">
        <v>358</v>
      </c>
      <c r="B1230" t="s">
        <v>365</v>
      </c>
      <c r="C1230" t="s">
        <v>126</v>
      </c>
      <c r="D1230" t="s">
        <v>403</v>
      </c>
      <c r="E1230">
        <v>25</v>
      </c>
      <c r="F1230">
        <v>9</v>
      </c>
      <c r="G1230">
        <v>127.12</v>
      </c>
      <c r="H1230">
        <v>6</v>
      </c>
      <c r="I1230">
        <v>1516</v>
      </c>
      <c r="J1230">
        <v>8.33</v>
      </c>
      <c r="K1230">
        <v>43.26</v>
      </c>
      <c r="L1230">
        <v>2</v>
      </c>
      <c r="M1230">
        <v>9</v>
      </c>
      <c r="N1230">
        <v>6</v>
      </c>
      <c r="O1230">
        <v>7</v>
      </c>
      <c r="P1230">
        <v>1</v>
      </c>
    </row>
    <row r="1231" spans="1:16" x14ac:dyDescent="0.2">
      <c r="A1231" t="s">
        <v>358</v>
      </c>
      <c r="B1231" t="s">
        <v>366</v>
      </c>
      <c r="C1231" t="s">
        <v>671</v>
      </c>
      <c r="D1231" t="s">
        <v>403</v>
      </c>
      <c r="E1231">
        <v>373</v>
      </c>
      <c r="F1231">
        <v>345</v>
      </c>
      <c r="G1231">
        <v>246.59</v>
      </c>
      <c r="H1231">
        <v>30</v>
      </c>
      <c r="I1231">
        <v>7106</v>
      </c>
      <c r="J1231">
        <v>247.73</v>
      </c>
      <c r="K1231">
        <v>119.76</v>
      </c>
      <c r="L1231">
        <v>1</v>
      </c>
      <c r="M1231">
        <v>318</v>
      </c>
      <c r="N1231">
        <v>31</v>
      </c>
      <c r="O1231">
        <v>14</v>
      </c>
      <c r="P1231">
        <v>9</v>
      </c>
    </row>
    <row r="1232" spans="1:16" x14ac:dyDescent="0.2">
      <c r="A1232" t="s">
        <v>358</v>
      </c>
      <c r="B1232" t="s">
        <v>366</v>
      </c>
      <c r="C1232" t="s">
        <v>126</v>
      </c>
      <c r="D1232" t="s">
        <v>403</v>
      </c>
      <c r="E1232">
        <v>3</v>
      </c>
      <c r="F1232">
        <v>3</v>
      </c>
      <c r="G1232">
        <v>287.33</v>
      </c>
      <c r="I1232">
        <v>105</v>
      </c>
      <c r="K1232">
        <v>108.72</v>
      </c>
      <c r="M1232">
        <v>1</v>
      </c>
      <c r="N1232">
        <v>1</v>
      </c>
      <c r="P1232">
        <v>1</v>
      </c>
    </row>
    <row r="1233" spans="1:16" x14ac:dyDescent="0.2">
      <c r="A1233" t="s">
        <v>358</v>
      </c>
      <c r="B1233" t="s">
        <v>366</v>
      </c>
      <c r="C1233" t="s">
        <v>410</v>
      </c>
      <c r="D1233" t="s">
        <v>403</v>
      </c>
      <c r="E1233">
        <v>255</v>
      </c>
      <c r="F1233">
        <v>238</v>
      </c>
      <c r="G1233">
        <v>243.97</v>
      </c>
      <c r="I1233">
        <v>5</v>
      </c>
      <c r="K1233">
        <v>125.8</v>
      </c>
      <c r="M1233">
        <v>252</v>
      </c>
      <c r="N1233">
        <v>3</v>
      </c>
    </row>
    <row r="1234" spans="1:16" x14ac:dyDescent="0.2">
      <c r="A1234" t="s">
        <v>358</v>
      </c>
      <c r="B1234" t="s">
        <v>363</v>
      </c>
      <c r="C1234" t="s">
        <v>116</v>
      </c>
      <c r="D1234" t="s">
        <v>403</v>
      </c>
      <c r="E1234">
        <v>1595</v>
      </c>
      <c r="F1234">
        <v>126</v>
      </c>
      <c r="G1234">
        <v>57.29</v>
      </c>
      <c r="H1234">
        <v>326</v>
      </c>
      <c r="I1234">
        <v>15105</v>
      </c>
      <c r="J1234">
        <v>45.82</v>
      </c>
      <c r="K1234">
        <v>57.75</v>
      </c>
      <c r="L1234">
        <v>235</v>
      </c>
      <c r="M1234">
        <v>455</v>
      </c>
      <c r="N1234">
        <v>392</v>
      </c>
      <c r="O1234">
        <v>333</v>
      </c>
      <c r="P1234">
        <v>178</v>
      </c>
    </row>
    <row r="1235" spans="1:16" x14ac:dyDescent="0.2">
      <c r="A1235" t="s">
        <v>358</v>
      </c>
      <c r="B1235" t="s">
        <v>363</v>
      </c>
      <c r="C1235" t="s">
        <v>119</v>
      </c>
      <c r="D1235" t="s">
        <v>403</v>
      </c>
      <c r="E1235">
        <v>863</v>
      </c>
      <c r="F1235">
        <v>24</v>
      </c>
      <c r="G1235">
        <v>61.61</v>
      </c>
      <c r="H1235">
        <v>160</v>
      </c>
      <c r="I1235">
        <v>7221</v>
      </c>
      <c r="J1235">
        <v>77.099999999999994</v>
      </c>
      <c r="K1235">
        <v>88.89</v>
      </c>
      <c r="L1235">
        <v>146</v>
      </c>
      <c r="M1235">
        <v>504</v>
      </c>
      <c r="N1235">
        <v>86</v>
      </c>
      <c r="O1235">
        <v>127</v>
      </c>
    </row>
    <row r="1236" spans="1:16" x14ac:dyDescent="0.2">
      <c r="A1236" t="s">
        <v>358</v>
      </c>
      <c r="B1236" t="s">
        <v>363</v>
      </c>
      <c r="C1236" t="s">
        <v>120</v>
      </c>
      <c r="D1236" t="s">
        <v>403</v>
      </c>
      <c r="E1236">
        <v>329</v>
      </c>
      <c r="F1236">
        <v>9</v>
      </c>
      <c r="G1236">
        <v>55.22</v>
      </c>
      <c r="H1236">
        <v>90</v>
      </c>
      <c r="I1236">
        <v>3970</v>
      </c>
      <c r="J1236">
        <v>88.39</v>
      </c>
      <c r="K1236">
        <v>95.44</v>
      </c>
      <c r="L1236">
        <v>86</v>
      </c>
      <c r="M1236">
        <v>157</v>
      </c>
      <c r="N1236">
        <v>39</v>
      </c>
      <c r="O1236">
        <v>36</v>
      </c>
      <c r="P1236">
        <v>11</v>
      </c>
    </row>
    <row r="1237" spans="1:16" x14ac:dyDescent="0.2">
      <c r="A1237" t="s">
        <v>358</v>
      </c>
      <c r="B1237" t="s">
        <v>363</v>
      </c>
      <c r="C1237" t="s">
        <v>121</v>
      </c>
      <c r="D1237" t="s">
        <v>403</v>
      </c>
      <c r="E1237">
        <v>695</v>
      </c>
      <c r="F1237">
        <v>228</v>
      </c>
      <c r="G1237">
        <v>118.05</v>
      </c>
      <c r="H1237">
        <v>147</v>
      </c>
      <c r="I1237">
        <v>5658</v>
      </c>
      <c r="J1237">
        <v>129.94999999999999</v>
      </c>
      <c r="K1237">
        <v>128.22</v>
      </c>
      <c r="L1237">
        <v>118</v>
      </c>
      <c r="M1237">
        <v>347</v>
      </c>
      <c r="N1237">
        <v>182</v>
      </c>
      <c r="O1237">
        <v>44</v>
      </c>
      <c r="P1237">
        <v>4</v>
      </c>
    </row>
    <row r="1238" spans="1:16" x14ac:dyDescent="0.2">
      <c r="A1238" t="s">
        <v>358</v>
      </c>
      <c r="B1238" t="s">
        <v>363</v>
      </c>
      <c r="C1238" t="s">
        <v>130</v>
      </c>
      <c r="D1238" t="s">
        <v>403</v>
      </c>
      <c r="E1238">
        <v>971</v>
      </c>
      <c r="F1238">
        <v>88</v>
      </c>
      <c r="G1238">
        <v>79.02</v>
      </c>
      <c r="H1238">
        <v>198</v>
      </c>
      <c r="I1238">
        <v>7318</v>
      </c>
      <c r="J1238">
        <v>105.53</v>
      </c>
      <c r="K1238">
        <v>108.86</v>
      </c>
      <c r="L1238">
        <v>60</v>
      </c>
      <c r="M1238">
        <v>652</v>
      </c>
      <c r="N1238">
        <v>145</v>
      </c>
      <c r="O1238">
        <v>101</v>
      </c>
      <c r="P1238">
        <v>13</v>
      </c>
    </row>
    <row r="1239" spans="1:16" x14ac:dyDescent="0.2">
      <c r="A1239" t="s">
        <v>358</v>
      </c>
      <c r="B1239" t="s">
        <v>363</v>
      </c>
      <c r="C1239" t="s">
        <v>132</v>
      </c>
      <c r="D1239" t="s">
        <v>403</v>
      </c>
      <c r="E1239">
        <v>1557</v>
      </c>
      <c r="F1239">
        <v>377</v>
      </c>
      <c r="G1239">
        <v>89.21</v>
      </c>
      <c r="H1239">
        <v>264</v>
      </c>
      <c r="I1239">
        <v>10002</v>
      </c>
      <c r="J1239">
        <v>119.03</v>
      </c>
      <c r="K1239">
        <v>126.32</v>
      </c>
      <c r="L1239">
        <v>241</v>
      </c>
      <c r="M1239">
        <v>894</v>
      </c>
      <c r="N1239">
        <v>151</v>
      </c>
      <c r="O1239">
        <v>214</v>
      </c>
      <c r="P1239">
        <v>57</v>
      </c>
    </row>
    <row r="1240" spans="1:16" x14ac:dyDescent="0.2">
      <c r="A1240" t="s">
        <v>358</v>
      </c>
      <c r="B1240" t="s">
        <v>363</v>
      </c>
      <c r="C1240" t="s">
        <v>146</v>
      </c>
      <c r="D1240" t="s">
        <v>403</v>
      </c>
      <c r="E1240">
        <v>1461</v>
      </c>
      <c r="F1240">
        <v>331</v>
      </c>
      <c r="G1240">
        <v>85.47</v>
      </c>
      <c r="H1240">
        <v>436</v>
      </c>
      <c r="I1240">
        <v>19592</v>
      </c>
      <c r="J1240">
        <v>103.05</v>
      </c>
      <c r="K1240">
        <v>115.89</v>
      </c>
      <c r="L1240">
        <v>123</v>
      </c>
      <c r="M1240">
        <v>863</v>
      </c>
      <c r="N1240">
        <v>224</v>
      </c>
      <c r="O1240">
        <v>214</v>
      </c>
      <c r="P1240">
        <v>37</v>
      </c>
    </row>
    <row r="1241" spans="1:16" x14ac:dyDescent="0.2">
      <c r="A1241" t="s">
        <v>358</v>
      </c>
      <c r="B1241" t="s">
        <v>363</v>
      </c>
      <c r="C1241" t="s">
        <v>149</v>
      </c>
      <c r="D1241" t="s">
        <v>403</v>
      </c>
      <c r="E1241">
        <v>1801</v>
      </c>
      <c r="F1241">
        <v>536</v>
      </c>
      <c r="G1241">
        <v>99.22</v>
      </c>
      <c r="H1241">
        <v>282</v>
      </c>
      <c r="I1241">
        <v>10139</v>
      </c>
      <c r="J1241">
        <v>140.38999999999999</v>
      </c>
      <c r="K1241">
        <v>126.67</v>
      </c>
      <c r="L1241">
        <v>322</v>
      </c>
      <c r="M1241">
        <v>1072</v>
      </c>
      <c r="N1241">
        <v>176</v>
      </c>
      <c r="O1241">
        <v>178</v>
      </c>
      <c r="P1241">
        <v>53</v>
      </c>
    </row>
    <row r="1242" spans="1:16" x14ac:dyDescent="0.2">
      <c r="A1242" t="s">
        <v>358</v>
      </c>
      <c r="B1242" t="s">
        <v>363</v>
      </c>
      <c r="C1242" t="s">
        <v>151</v>
      </c>
      <c r="D1242" t="s">
        <v>403</v>
      </c>
      <c r="E1242">
        <v>985</v>
      </c>
      <c r="F1242">
        <v>70</v>
      </c>
      <c r="G1242">
        <v>64.760000000000005</v>
      </c>
      <c r="H1242">
        <v>213</v>
      </c>
      <c r="I1242">
        <v>9492</v>
      </c>
      <c r="J1242">
        <v>90.17</v>
      </c>
      <c r="K1242">
        <v>87.57</v>
      </c>
      <c r="L1242">
        <v>206</v>
      </c>
      <c r="M1242">
        <v>581</v>
      </c>
      <c r="N1242">
        <v>137</v>
      </c>
      <c r="O1242">
        <v>52</v>
      </c>
      <c r="P1242">
        <v>9</v>
      </c>
    </row>
    <row r="1243" spans="1:16" x14ac:dyDescent="0.2">
      <c r="A1243" t="s">
        <v>358</v>
      </c>
      <c r="B1243" t="s">
        <v>363</v>
      </c>
      <c r="C1243" t="s">
        <v>153</v>
      </c>
      <c r="D1243" t="s">
        <v>403</v>
      </c>
      <c r="E1243">
        <v>669</v>
      </c>
      <c r="F1243">
        <v>56</v>
      </c>
      <c r="G1243">
        <v>70.8</v>
      </c>
      <c r="H1243">
        <v>167</v>
      </c>
      <c r="I1243">
        <v>7444</v>
      </c>
      <c r="J1243">
        <v>87.62</v>
      </c>
      <c r="K1243">
        <v>94.12</v>
      </c>
      <c r="L1243">
        <v>126</v>
      </c>
      <c r="M1243">
        <v>394</v>
      </c>
      <c r="N1243">
        <v>69</v>
      </c>
      <c r="O1243">
        <v>65</v>
      </c>
      <c r="P1243">
        <v>15</v>
      </c>
    </row>
    <row r="1244" spans="1:16" x14ac:dyDescent="0.2">
      <c r="A1244" t="s">
        <v>358</v>
      </c>
      <c r="B1244" t="s">
        <v>363</v>
      </c>
      <c r="C1244" t="s">
        <v>155</v>
      </c>
      <c r="D1244" t="s">
        <v>403</v>
      </c>
      <c r="E1244">
        <v>362</v>
      </c>
      <c r="F1244">
        <v>59</v>
      </c>
      <c r="G1244">
        <v>87.48</v>
      </c>
      <c r="H1244">
        <v>57</v>
      </c>
      <c r="I1244">
        <v>2672</v>
      </c>
      <c r="J1244">
        <v>83.89</v>
      </c>
      <c r="K1244">
        <v>104.92</v>
      </c>
      <c r="L1244">
        <v>56</v>
      </c>
      <c r="M1244">
        <v>201</v>
      </c>
      <c r="N1244">
        <v>60</v>
      </c>
      <c r="O1244">
        <v>33</v>
      </c>
      <c r="P1244">
        <v>12</v>
      </c>
    </row>
    <row r="1245" spans="1:16" x14ac:dyDescent="0.2">
      <c r="A1245" t="s">
        <v>358</v>
      </c>
      <c r="B1245" t="s">
        <v>363</v>
      </c>
      <c r="C1245" t="s">
        <v>377</v>
      </c>
      <c r="D1245" t="s">
        <v>403</v>
      </c>
      <c r="E1245">
        <v>15</v>
      </c>
      <c r="F1245">
        <v>2</v>
      </c>
      <c r="G1245">
        <v>73.87</v>
      </c>
      <c r="L1245">
        <v>1</v>
      </c>
      <c r="M1245">
        <v>10</v>
      </c>
      <c r="N1245">
        <v>4</v>
      </c>
    </row>
    <row r="1246" spans="1:16" x14ac:dyDescent="0.2">
      <c r="A1246" t="s">
        <v>358</v>
      </c>
      <c r="B1246" t="s">
        <v>363</v>
      </c>
      <c r="C1246" t="s">
        <v>161</v>
      </c>
      <c r="D1246" t="s">
        <v>403</v>
      </c>
      <c r="E1246">
        <v>411</v>
      </c>
      <c r="F1246">
        <v>5</v>
      </c>
      <c r="G1246">
        <v>62.04</v>
      </c>
      <c r="H1246">
        <v>86</v>
      </c>
      <c r="I1246">
        <v>4401</v>
      </c>
      <c r="J1246">
        <v>82.67</v>
      </c>
      <c r="K1246">
        <v>95.96</v>
      </c>
      <c r="L1246">
        <v>48</v>
      </c>
      <c r="M1246">
        <v>227</v>
      </c>
      <c r="N1246">
        <v>86</v>
      </c>
      <c r="O1246">
        <v>27</v>
      </c>
      <c r="P1246">
        <v>23</v>
      </c>
    </row>
    <row r="1247" spans="1:16" x14ac:dyDescent="0.2">
      <c r="A1247" t="s">
        <v>358</v>
      </c>
      <c r="B1247" t="s">
        <v>363</v>
      </c>
      <c r="C1247" t="s">
        <v>378</v>
      </c>
      <c r="D1247" t="s">
        <v>403</v>
      </c>
      <c r="E1247">
        <v>145</v>
      </c>
      <c r="F1247">
        <v>4</v>
      </c>
      <c r="G1247">
        <v>67.17</v>
      </c>
      <c r="H1247">
        <v>52</v>
      </c>
      <c r="I1247">
        <v>2383</v>
      </c>
      <c r="J1247">
        <v>79.349999999999994</v>
      </c>
      <c r="K1247">
        <v>100.31</v>
      </c>
      <c r="L1247">
        <v>9</v>
      </c>
      <c r="M1247">
        <v>73</v>
      </c>
      <c r="N1247">
        <v>31</v>
      </c>
      <c r="O1247">
        <v>15</v>
      </c>
      <c r="P1247">
        <v>17</v>
      </c>
    </row>
    <row r="1248" spans="1:16" x14ac:dyDescent="0.2">
      <c r="A1248" t="s">
        <v>358</v>
      </c>
      <c r="B1248" t="s">
        <v>363</v>
      </c>
      <c r="C1248" t="s">
        <v>165</v>
      </c>
      <c r="D1248" t="s">
        <v>403</v>
      </c>
      <c r="E1248">
        <v>540</v>
      </c>
      <c r="F1248">
        <v>36</v>
      </c>
      <c r="G1248">
        <v>70.22</v>
      </c>
      <c r="H1248">
        <v>105</v>
      </c>
      <c r="I1248">
        <v>4196</v>
      </c>
      <c r="J1248">
        <v>83.55</v>
      </c>
      <c r="K1248">
        <v>99.29</v>
      </c>
      <c r="L1248">
        <v>80</v>
      </c>
      <c r="M1248">
        <v>273</v>
      </c>
      <c r="N1248">
        <v>94</v>
      </c>
      <c r="O1248">
        <v>65</v>
      </c>
      <c r="P1248">
        <v>28</v>
      </c>
    </row>
    <row r="1249" spans="1:16" x14ac:dyDescent="0.2">
      <c r="A1249" t="s">
        <v>358</v>
      </c>
      <c r="B1249" t="s">
        <v>364</v>
      </c>
      <c r="C1249" t="s">
        <v>410</v>
      </c>
      <c r="D1249" t="s">
        <v>403</v>
      </c>
      <c r="E1249">
        <v>277</v>
      </c>
      <c r="F1249">
        <v>150</v>
      </c>
      <c r="G1249">
        <v>227.98</v>
      </c>
      <c r="I1249">
        <v>12</v>
      </c>
      <c r="K1249">
        <v>250.75</v>
      </c>
      <c r="L1249">
        <v>3</v>
      </c>
      <c r="M1249">
        <v>271</v>
      </c>
      <c r="N1249">
        <v>3</v>
      </c>
    </row>
    <row r="1250" spans="1:16" x14ac:dyDescent="0.2">
      <c r="A1250" t="s">
        <v>358</v>
      </c>
      <c r="B1250" t="s">
        <v>365</v>
      </c>
      <c r="C1250" t="s">
        <v>403</v>
      </c>
      <c r="D1250" t="s">
        <v>403</v>
      </c>
      <c r="E1250">
        <v>512</v>
      </c>
      <c r="F1250">
        <v>139</v>
      </c>
      <c r="G1250">
        <v>97.16</v>
      </c>
      <c r="H1250">
        <v>119</v>
      </c>
      <c r="I1250">
        <v>11010</v>
      </c>
      <c r="J1250">
        <v>73.290000000000006</v>
      </c>
      <c r="K1250">
        <v>75.510000000000005</v>
      </c>
      <c r="L1250">
        <v>42</v>
      </c>
      <c r="M1250">
        <v>272</v>
      </c>
      <c r="N1250">
        <v>97</v>
      </c>
      <c r="O1250">
        <v>80</v>
      </c>
      <c r="P1250">
        <v>21</v>
      </c>
    </row>
    <row r="1251" spans="1:16" x14ac:dyDescent="0.2">
      <c r="A1251" t="s">
        <v>358</v>
      </c>
      <c r="B1251" t="s">
        <v>365</v>
      </c>
      <c r="C1251" t="s">
        <v>143</v>
      </c>
      <c r="D1251" t="s">
        <v>403</v>
      </c>
      <c r="E1251">
        <v>3</v>
      </c>
      <c r="F1251">
        <v>1</v>
      </c>
      <c r="G1251">
        <v>93.33</v>
      </c>
      <c r="H1251">
        <v>2</v>
      </c>
      <c r="I1251">
        <v>546</v>
      </c>
      <c r="J1251">
        <v>155</v>
      </c>
      <c r="K1251">
        <v>51.84</v>
      </c>
      <c r="M1251">
        <v>2</v>
      </c>
      <c r="O1251">
        <v>1</v>
      </c>
    </row>
    <row r="1252" spans="1:16" x14ac:dyDescent="0.2">
      <c r="A1252" t="s">
        <v>358</v>
      </c>
      <c r="B1252" t="s">
        <v>363</v>
      </c>
      <c r="C1252" t="s">
        <v>671</v>
      </c>
      <c r="D1252" t="s">
        <v>403</v>
      </c>
      <c r="E1252">
        <v>324613</v>
      </c>
      <c r="F1252">
        <v>69082</v>
      </c>
      <c r="G1252">
        <v>87.3</v>
      </c>
      <c r="H1252">
        <v>17653</v>
      </c>
      <c r="I1252">
        <v>723180</v>
      </c>
      <c r="J1252">
        <v>104.42</v>
      </c>
      <c r="K1252">
        <v>103.32</v>
      </c>
      <c r="L1252">
        <v>20954</v>
      </c>
      <c r="M1252">
        <v>259092</v>
      </c>
      <c r="N1252">
        <v>27260</v>
      </c>
      <c r="O1252">
        <v>13428</v>
      </c>
      <c r="P1252">
        <v>3874</v>
      </c>
    </row>
    <row r="1253" spans="1:16" x14ac:dyDescent="0.2">
      <c r="A1253" t="s">
        <v>358</v>
      </c>
      <c r="B1253" t="s">
        <v>363</v>
      </c>
      <c r="C1253" t="s">
        <v>403</v>
      </c>
      <c r="D1253" t="s">
        <v>403</v>
      </c>
      <c r="E1253">
        <v>4044</v>
      </c>
      <c r="F1253">
        <v>369</v>
      </c>
      <c r="G1253">
        <v>62.24</v>
      </c>
      <c r="H1253">
        <v>43</v>
      </c>
      <c r="I1253">
        <v>2786</v>
      </c>
      <c r="J1253">
        <v>59</v>
      </c>
      <c r="K1253">
        <v>47.49</v>
      </c>
      <c r="L1253">
        <v>1118</v>
      </c>
      <c r="M1253">
        <v>1948</v>
      </c>
      <c r="N1253">
        <v>404</v>
      </c>
      <c r="O1253">
        <v>511</v>
      </c>
      <c r="P1253">
        <v>63</v>
      </c>
    </row>
    <row r="1254" spans="1:16" x14ac:dyDescent="0.2">
      <c r="A1254" t="s">
        <v>358</v>
      </c>
      <c r="B1254" t="s">
        <v>363</v>
      </c>
      <c r="C1254" t="s">
        <v>123</v>
      </c>
      <c r="D1254" t="s">
        <v>403</v>
      </c>
      <c r="E1254">
        <v>1147</v>
      </c>
      <c r="F1254">
        <v>404</v>
      </c>
      <c r="G1254">
        <v>112.98</v>
      </c>
      <c r="H1254">
        <v>222</v>
      </c>
      <c r="I1254">
        <v>11045</v>
      </c>
      <c r="J1254">
        <v>125.43</v>
      </c>
      <c r="K1254">
        <v>122.44</v>
      </c>
      <c r="L1254">
        <v>107</v>
      </c>
      <c r="M1254">
        <v>693</v>
      </c>
      <c r="N1254">
        <v>156</v>
      </c>
      <c r="O1254">
        <v>164</v>
      </c>
      <c r="P1254">
        <v>27</v>
      </c>
    </row>
    <row r="1255" spans="1:16" x14ac:dyDescent="0.2">
      <c r="A1255" t="s">
        <v>358</v>
      </c>
      <c r="B1255" t="s">
        <v>363</v>
      </c>
      <c r="C1255" t="s">
        <v>125</v>
      </c>
      <c r="D1255" t="s">
        <v>403</v>
      </c>
      <c r="E1255">
        <v>5625</v>
      </c>
      <c r="F1255">
        <v>1208</v>
      </c>
      <c r="G1255">
        <v>81.540000000000006</v>
      </c>
      <c r="H1255">
        <v>926</v>
      </c>
      <c r="I1255">
        <v>36058</v>
      </c>
      <c r="J1255">
        <v>127.6</v>
      </c>
      <c r="K1255">
        <v>94.66</v>
      </c>
      <c r="L1255">
        <v>912</v>
      </c>
      <c r="M1255">
        <v>2981</v>
      </c>
      <c r="N1255">
        <v>696</v>
      </c>
      <c r="O1255">
        <v>845</v>
      </c>
      <c r="P1255">
        <v>191</v>
      </c>
    </row>
    <row r="1256" spans="1:16" x14ac:dyDescent="0.2">
      <c r="A1256" t="s">
        <v>358</v>
      </c>
      <c r="B1256" t="s">
        <v>363</v>
      </c>
      <c r="C1256" t="s">
        <v>127</v>
      </c>
      <c r="D1256" t="s">
        <v>403</v>
      </c>
      <c r="E1256">
        <v>2826</v>
      </c>
      <c r="F1256">
        <v>736</v>
      </c>
      <c r="G1256">
        <v>92.91</v>
      </c>
      <c r="H1256">
        <v>306</v>
      </c>
      <c r="I1256">
        <v>14793</v>
      </c>
      <c r="J1256">
        <v>108.94</v>
      </c>
      <c r="K1256">
        <v>119.42</v>
      </c>
      <c r="L1256">
        <v>465</v>
      </c>
      <c r="M1256">
        <v>1409</v>
      </c>
      <c r="N1256">
        <v>429</v>
      </c>
      <c r="O1256">
        <v>427</v>
      </c>
      <c r="P1256">
        <v>96</v>
      </c>
    </row>
    <row r="1257" spans="1:16" x14ac:dyDescent="0.2">
      <c r="A1257" t="s">
        <v>358</v>
      </c>
      <c r="B1257" t="s">
        <v>363</v>
      </c>
      <c r="C1257" t="s">
        <v>129</v>
      </c>
      <c r="D1257" t="s">
        <v>403</v>
      </c>
      <c r="E1257">
        <v>1430</v>
      </c>
      <c r="F1257">
        <v>351</v>
      </c>
      <c r="G1257">
        <v>94.58</v>
      </c>
      <c r="H1257">
        <v>207</v>
      </c>
      <c r="I1257">
        <v>10373</v>
      </c>
      <c r="J1257">
        <v>83.13</v>
      </c>
      <c r="K1257">
        <v>95.26</v>
      </c>
      <c r="L1257">
        <v>292</v>
      </c>
      <c r="M1257">
        <v>780</v>
      </c>
      <c r="N1257">
        <v>151</v>
      </c>
      <c r="O1257">
        <v>144</v>
      </c>
      <c r="P1257">
        <v>63</v>
      </c>
    </row>
    <row r="1258" spans="1:16" x14ac:dyDescent="0.2">
      <c r="A1258" t="s">
        <v>358</v>
      </c>
      <c r="B1258" t="s">
        <v>363</v>
      </c>
      <c r="C1258" t="s">
        <v>137</v>
      </c>
      <c r="D1258" t="s">
        <v>403</v>
      </c>
      <c r="E1258">
        <v>1350</v>
      </c>
      <c r="F1258">
        <v>82</v>
      </c>
      <c r="G1258">
        <v>61.43</v>
      </c>
      <c r="H1258">
        <v>317</v>
      </c>
      <c r="I1258">
        <v>11876</v>
      </c>
      <c r="J1258">
        <v>72.44</v>
      </c>
      <c r="K1258">
        <v>104.56</v>
      </c>
      <c r="L1258">
        <v>234</v>
      </c>
      <c r="M1258">
        <v>704</v>
      </c>
      <c r="N1258">
        <v>241</v>
      </c>
      <c r="O1258">
        <v>166</v>
      </c>
      <c r="P1258">
        <v>5</v>
      </c>
    </row>
    <row r="1259" spans="1:16" x14ac:dyDescent="0.2">
      <c r="A1259" t="s">
        <v>358</v>
      </c>
      <c r="B1259" t="s">
        <v>363</v>
      </c>
      <c r="C1259" t="s">
        <v>138</v>
      </c>
      <c r="D1259" t="s">
        <v>403</v>
      </c>
      <c r="E1259">
        <v>958</v>
      </c>
      <c r="F1259">
        <v>13</v>
      </c>
      <c r="G1259">
        <v>57.49</v>
      </c>
      <c r="H1259">
        <v>178</v>
      </c>
      <c r="I1259">
        <v>6423</v>
      </c>
      <c r="J1259">
        <v>78.75</v>
      </c>
      <c r="K1259">
        <v>87.58</v>
      </c>
      <c r="L1259">
        <v>146</v>
      </c>
      <c r="M1259">
        <v>588</v>
      </c>
      <c r="N1259">
        <v>84</v>
      </c>
      <c r="O1259">
        <v>94</v>
      </c>
      <c r="P1259">
        <v>46</v>
      </c>
    </row>
    <row r="1260" spans="1:16" x14ac:dyDescent="0.2">
      <c r="A1260" t="s">
        <v>358</v>
      </c>
      <c r="B1260" t="s">
        <v>363</v>
      </c>
      <c r="C1260" t="s">
        <v>140</v>
      </c>
      <c r="D1260" t="s">
        <v>403</v>
      </c>
      <c r="E1260">
        <v>3474</v>
      </c>
      <c r="F1260">
        <v>713</v>
      </c>
      <c r="G1260">
        <v>84.64</v>
      </c>
      <c r="H1260">
        <v>468</v>
      </c>
      <c r="I1260">
        <v>19030</v>
      </c>
      <c r="J1260">
        <v>92.75</v>
      </c>
      <c r="K1260">
        <v>114.42</v>
      </c>
      <c r="L1260">
        <v>788</v>
      </c>
      <c r="M1260">
        <v>1877</v>
      </c>
      <c r="N1260">
        <v>308</v>
      </c>
      <c r="O1260">
        <v>411</v>
      </c>
      <c r="P1260">
        <v>90</v>
      </c>
    </row>
    <row r="1261" spans="1:16" x14ac:dyDescent="0.2">
      <c r="A1261" t="s">
        <v>358</v>
      </c>
      <c r="B1261" t="s">
        <v>363</v>
      </c>
      <c r="C1261" t="s">
        <v>142</v>
      </c>
      <c r="D1261" t="s">
        <v>403</v>
      </c>
      <c r="E1261">
        <v>487</v>
      </c>
      <c r="F1261">
        <v>13</v>
      </c>
      <c r="G1261">
        <v>69.45</v>
      </c>
      <c r="H1261">
        <v>120</v>
      </c>
      <c r="I1261">
        <v>5559</v>
      </c>
      <c r="J1261">
        <v>91.83</v>
      </c>
      <c r="K1261">
        <v>94.5</v>
      </c>
      <c r="L1261">
        <v>47</v>
      </c>
      <c r="M1261">
        <v>281</v>
      </c>
      <c r="N1261">
        <v>75</v>
      </c>
      <c r="O1261">
        <v>58</v>
      </c>
      <c r="P1261">
        <v>26</v>
      </c>
    </row>
    <row r="1262" spans="1:16" x14ac:dyDescent="0.2">
      <c r="A1262" t="s">
        <v>358</v>
      </c>
      <c r="B1262" t="s">
        <v>363</v>
      </c>
      <c r="C1262" t="s">
        <v>143</v>
      </c>
      <c r="D1262" t="s">
        <v>403</v>
      </c>
      <c r="E1262">
        <v>1165</v>
      </c>
      <c r="F1262">
        <v>238</v>
      </c>
      <c r="G1262">
        <v>82.02</v>
      </c>
      <c r="H1262">
        <v>483</v>
      </c>
      <c r="I1262">
        <v>17583</v>
      </c>
      <c r="J1262">
        <v>100.19</v>
      </c>
      <c r="K1262">
        <v>119.79</v>
      </c>
      <c r="L1262">
        <v>80</v>
      </c>
      <c r="M1262">
        <v>632</v>
      </c>
      <c r="N1262">
        <v>183</v>
      </c>
      <c r="O1262">
        <v>223</v>
      </c>
      <c r="P1262">
        <v>47</v>
      </c>
    </row>
    <row r="1263" spans="1:16" x14ac:dyDescent="0.2">
      <c r="A1263" t="s">
        <v>358</v>
      </c>
      <c r="B1263" t="s">
        <v>363</v>
      </c>
      <c r="C1263" t="s">
        <v>150</v>
      </c>
      <c r="D1263" t="s">
        <v>403</v>
      </c>
      <c r="E1263">
        <v>6365</v>
      </c>
      <c r="F1263">
        <v>1476</v>
      </c>
      <c r="G1263">
        <v>81.78</v>
      </c>
      <c r="H1263">
        <v>1126</v>
      </c>
      <c r="I1263">
        <v>44197</v>
      </c>
      <c r="J1263">
        <v>93.43</v>
      </c>
      <c r="K1263">
        <v>86.41</v>
      </c>
      <c r="L1263">
        <v>1109</v>
      </c>
      <c r="M1263">
        <v>3669</v>
      </c>
      <c r="N1263">
        <v>624</v>
      </c>
      <c r="O1263">
        <v>804</v>
      </c>
      <c r="P1263">
        <v>159</v>
      </c>
    </row>
    <row r="1264" spans="1:16" x14ac:dyDescent="0.2">
      <c r="A1264" t="s">
        <v>358</v>
      </c>
      <c r="B1264" t="s">
        <v>363</v>
      </c>
      <c r="C1264" t="s">
        <v>152</v>
      </c>
      <c r="D1264" t="s">
        <v>403</v>
      </c>
      <c r="E1264">
        <v>3175</v>
      </c>
      <c r="F1264">
        <v>742</v>
      </c>
      <c r="G1264">
        <v>85.52</v>
      </c>
      <c r="H1264">
        <v>601</v>
      </c>
      <c r="I1264">
        <v>24527</v>
      </c>
      <c r="J1264">
        <v>112.07</v>
      </c>
      <c r="K1264">
        <v>108.3</v>
      </c>
      <c r="L1264">
        <v>539</v>
      </c>
      <c r="M1264">
        <v>1753</v>
      </c>
      <c r="N1264">
        <v>339</v>
      </c>
      <c r="O1264">
        <v>277</v>
      </c>
      <c r="P1264">
        <v>267</v>
      </c>
    </row>
    <row r="1265" spans="1:16" x14ac:dyDescent="0.2">
      <c r="A1265" t="s">
        <v>358</v>
      </c>
      <c r="B1265" t="s">
        <v>363</v>
      </c>
      <c r="C1265" t="s">
        <v>154</v>
      </c>
      <c r="D1265" t="s">
        <v>403</v>
      </c>
      <c r="E1265">
        <v>302</v>
      </c>
      <c r="F1265">
        <v>83</v>
      </c>
      <c r="G1265">
        <v>103.44</v>
      </c>
      <c r="H1265">
        <v>129</v>
      </c>
      <c r="I1265">
        <v>7495</v>
      </c>
      <c r="J1265">
        <v>85.26</v>
      </c>
      <c r="K1265">
        <v>106.36</v>
      </c>
      <c r="L1265">
        <v>34</v>
      </c>
      <c r="M1265">
        <v>192</v>
      </c>
      <c r="N1265">
        <v>46</v>
      </c>
      <c r="O1265">
        <v>12</v>
      </c>
      <c r="P1265">
        <v>18</v>
      </c>
    </row>
    <row r="1266" spans="1:16" x14ac:dyDescent="0.2">
      <c r="A1266" t="s">
        <v>358</v>
      </c>
      <c r="B1266" t="s">
        <v>363</v>
      </c>
      <c r="C1266" t="s">
        <v>157</v>
      </c>
      <c r="D1266" t="s">
        <v>403</v>
      </c>
      <c r="E1266">
        <v>412</v>
      </c>
      <c r="F1266">
        <v>15</v>
      </c>
      <c r="G1266">
        <v>62.67</v>
      </c>
      <c r="H1266">
        <v>82</v>
      </c>
      <c r="I1266">
        <v>2824</v>
      </c>
      <c r="J1266">
        <v>87.62</v>
      </c>
      <c r="K1266">
        <v>98.11</v>
      </c>
      <c r="L1266">
        <v>55</v>
      </c>
      <c r="M1266">
        <v>229</v>
      </c>
      <c r="N1266">
        <v>59</v>
      </c>
      <c r="O1266">
        <v>59</v>
      </c>
      <c r="P1266">
        <v>10</v>
      </c>
    </row>
    <row r="1267" spans="1:16" x14ac:dyDescent="0.2">
      <c r="A1267" t="s">
        <v>358</v>
      </c>
      <c r="B1267" t="s">
        <v>363</v>
      </c>
      <c r="C1267" t="s">
        <v>166</v>
      </c>
      <c r="D1267" t="s">
        <v>403</v>
      </c>
      <c r="E1267">
        <v>216</v>
      </c>
      <c r="F1267">
        <v>10</v>
      </c>
      <c r="G1267">
        <v>69.5</v>
      </c>
      <c r="H1267">
        <v>22</v>
      </c>
      <c r="I1267">
        <v>1397</v>
      </c>
      <c r="J1267">
        <v>99.73</v>
      </c>
      <c r="K1267">
        <v>100.29</v>
      </c>
      <c r="L1267">
        <v>39</v>
      </c>
      <c r="M1267">
        <v>114</v>
      </c>
      <c r="N1267">
        <v>22</v>
      </c>
      <c r="O1267">
        <v>32</v>
      </c>
      <c r="P1267">
        <v>9</v>
      </c>
    </row>
    <row r="1268" spans="1:16" x14ac:dyDescent="0.2">
      <c r="A1268" t="s">
        <v>358</v>
      </c>
      <c r="B1268" t="s">
        <v>364</v>
      </c>
      <c r="C1268" t="s">
        <v>403</v>
      </c>
      <c r="D1268" t="s">
        <v>403</v>
      </c>
      <c r="E1268">
        <v>121</v>
      </c>
      <c r="F1268">
        <v>65</v>
      </c>
      <c r="G1268">
        <v>211.04</v>
      </c>
      <c r="H1268">
        <v>49</v>
      </c>
      <c r="I1268">
        <v>2690</v>
      </c>
      <c r="J1268">
        <v>113.57</v>
      </c>
      <c r="K1268">
        <v>92.46</v>
      </c>
      <c r="L1268">
        <v>11</v>
      </c>
      <c r="M1268">
        <v>67</v>
      </c>
      <c r="N1268">
        <v>14</v>
      </c>
      <c r="O1268">
        <v>23</v>
      </c>
      <c r="P1268">
        <v>6</v>
      </c>
    </row>
    <row r="1269" spans="1:16" x14ac:dyDescent="0.2">
      <c r="A1269" t="s">
        <v>358</v>
      </c>
      <c r="B1269" t="s">
        <v>364</v>
      </c>
      <c r="C1269" t="s">
        <v>140</v>
      </c>
      <c r="D1269" t="s">
        <v>403</v>
      </c>
      <c r="E1269">
        <v>7324</v>
      </c>
      <c r="F1269">
        <v>630</v>
      </c>
      <c r="G1269">
        <v>60.36</v>
      </c>
      <c r="H1269">
        <v>572</v>
      </c>
      <c r="I1269">
        <v>24785</v>
      </c>
      <c r="J1269">
        <v>76.569999999999993</v>
      </c>
      <c r="K1269">
        <v>74.87</v>
      </c>
      <c r="L1269">
        <v>2790</v>
      </c>
      <c r="M1269">
        <v>3377</v>
      </c>
      <c r="N1269">
        <v>101</v>
      </c>
      <c r="O1269">
        <v>860</v>
      </c>
      <c r="P1269">
        <v>196</v>
      </c>
    </row>
    <row r="1270" spans="1:16" x14ac:dyDescent="0.2">
      <c r="A1270" t="s">
        <v>358</v>
      </c>
      <c r="B1270" t="s">
        <v>366</v>
      </c>
      <c r="C1270" t="s">
        <v>403</v>
      </c>
      <c r="D1270" t="s">
        <v>403</v>
      </c>
      <c r="E1270">
        <v>112</v>
      </c>
      <c r="F1270">
        <v>101</v>
      </c>
      <c r="G1270">
        <v>252.11</v>
      </c>
      <c r="H1270">
        <v>30</v>
      </c>
      <c r="I1270">
        <v>5803</v>
      </c>
      <c r="J1270">
        <v>247.73</v>
      </c>
      <c r="K1270">
        <v>120.57</v>
      </c>
      <c r="L1270">
        <v>1</v>
      </c>
      <c r="M1270">
        <v>63</v>
      </c>
      <c r="N1270">
        <v>27</v>
      </c>
      <c r="O1270">
        <v>13</v>
      </c>
      <c r="P1270">
        <v>8</v>
      </c>
    </row>
    <row r="1271" spans="1:16" x14ac:dyDescent="0.2">
      <c r="A1271" t="s">
        <v>358</v>
      </c>
      <c r="B1271" t="s">
        <v>366</v>
      </c>
      <c r="C1271" t="s">
        <v>158</v>
      </c>
      <c r="D1271" t="s">
        <v>403</v>
      </c>
      <c r="E1271">
        <v>3</v>
      </c>
      <c r="F1271">
        <v>3</v>
      </c>
      <c r="G1271">
        <v>222.67</v>
      </c>
      <c r="I1271">
        <v>1193</v>
      </c>
      <c r="K1271">
        <v>116.79</v>
      </c>
      <c r="M1271">
        <v>2</v>
      </c>
      <c r="O1271">
        <v>1</v>
      </c>
    </row>
    <row r="1272" spans="1:16" x14ac:dyDescent="0.2">
      <c r="A1272" t="s">
        <v>358</v>
      </c>
      <c r="B1272" t="s">
        <v>363</v>
      </c>
      <c r="C1272" t="s">
        <v>115</v>
      </c>
      <c r="D1272" t="s">
        <v>403</v>
      </c>
      <c r="E1272">
        <v>884</v>
      </c>
      <c r="F1272">
        <v>51</v>
      </c>
      <c r="G1272">
        <v>66.89</v>
      </c>
      <c r="H1272">
        <v>108</v>
      </c>
      <c r="I1272">
        <v>6379</v>
      </c>
      <c r="J1272">
        <v>97.04</v>
      </c>
      <c r="K1272">
        <v>93.16</v>
      </c>
      <c r="L1272">
        <v>155</v>
      </c>
      <c r="M1272">
        <v>497</v>
      </c>
      <c r="N1272">
        <v>88</v>
      </c>
      <c r="O1272">
        <v>88</v>
      </c>
      <c r="P1272">
        <v>56</v>
      </c>
    </row>
    <row r="1273" spans="1:16" x14ac:dyDescent="0.2">
      <c r="A1273" t="s">
        <v>358</v>
      </c>
      <c r="B1273" t="s">
        <v>363</v>
      </c>
      <c r="C1273" t="s">
        <v>117</v>
      </c>
      <c r="D1273" t="s">
        <v>403</v>
      </c>
      <c r="E1273">
        <v>676</v>
      </c>
      <c r="F1273">
        <v>21</v>
      </c>
      <c r="G1273">
        <v>59.65</v>
      </c>
      <c r="H1273">
        <v>167</v>
      </c>
      <c r="I1273">
        <v>5681</v>
      </c>
      <c r="J1273">
        <v>83.59</v>
      </c>
      <c r="K1273">
        <v>95.83</v>
      </c>
      <c r="L1273">
        <v>123</v>
      </c>
      <c r="M1273">
        <v>365</v>
      </c>
      <c r="N1273">
        <v>81</v>
      </c>
      <c r="O1273">
        <v>92</v>
      </c>
      <c r="P1273">
        <v>15</v>
      </c>
    </row>
    <row r="1274" spans="1:16" x14ac:dyDescent="0.2">
      <c r="A1274" t="s">
        <v>358</v>
      </c>
      <c r="B1274" t="s">
        <v>363</v>
      </c>
      <c r="C1274" t="s">
        <v>122</v>
      </c>
      <c r="D1274" t="s">
        <v>403</v>
      </c>
      <c r="E1274">
        <v>548</v>
      </c>
      <c r="F1274">
        <v>47</v>
      </c>
      <c r="G1274">
        <v>73.39</v>
      </c>
      <c r="H1274">
        <v>96</v>
      </c>
      <c r="I1274">
        <v>4548</v>
      </c>
      <c r="J1274">
        <v>87.02</v>
      </c>
      <c r="K1274">
        <v>101.53</v>
      </c>
      <c r="L1274">
        <v>84</v>
      </c>
      <c r="M1274">
        <v>238</v>
      </c>
      <c r="N1274">
        <v>118</v>
      </c>
      <c r="O1274">
        <v>92</v>
      </c>
      <c r="P1274">
        <v>16</v>
      </c>
    </row>
    <row r="1275" spans="1:16" x14ac:dyDescent="0.2">
      <c r="A1275" t="s">
        <v>358</v>
      </c>
      <c r="B1275" t="s">
        <v>363</v>
      </c>
      <c r="C1275" t="s">
        <v>124</v>
      </c>
      <c r="D1275" t="s">
        <v>403</v>
      </c>
      <c r="E1275">
        <v>4829</v>
      </c>
      <c r="F1275">
        <v>1310</v>
      </c>
      <c r="G1275">
        <v>93.53</v>
      </c>
      <c r="H1275">
        <v>745</v>
      </c>
      <c r="I1275">
        <v>30782</v>
      </c>
      <c r="J1275">
        <v>108.21</v>
      </c>
      <c r="K1275">
        <v>97.5</v>
      </c>
      <c r="L1275">
        <v>433</v>
      </c>
      <c r="M1275">
        <v>2936</v>
      </c>
      <c r="N1275">
        <v>404</v>
      </c>
      <c r="O1275">
        <v>921</v>
      </c>
      <c r="P1275">
        <v>135</v>
      </c>
    </row>
    <row r="1276" spans="1:16" x14ac:dyDescent="0.2">
      <c r="A1276" t="s">
        <v>358</v>
      </c>
      <c r="B1276" t="s">
        <v>363</v>
      </c>
      <c r="C1276" t="s">
        <v>126</v>
      </c>
      <c r="D1276" t="s">
        <v>403</v>
      </c>
      <c r="E1276">
        <v>5488</v>
      </c>
      <c r="F1276">
        <v>1195</v>
      </c>
      <c r="G1276">
        <v>80.33</v>
      </c>
      <c r="H1276">
        <v>1058</v>
      </c>
      <c r="I1276">
        <v>35896</v>
      </c>
      <c r="J1276">
        <v>106.17</v>
      </c>
      <c r="K1276">
        <v>91.13</v>
      </c>
      <c r="L1276">
        <v>851</v>
      </c>
      <c r="M1276">
        <v>2587</v>
      </c>
      <c r="N1276">
        <v>812</v>
      </c>
      <c r="O1276">
        <v>869</v>
      </c>
      <c r="P1276">
        <v>369</v>
      </c>
    </row>
    <row r="1277" spans="1:16" x14ac:dyDescent="0.2">
      <c r="A1277" t="s">
        <v>358</v>
      </c>
      <c r="B1277" t="s">
        <v>363</v>
      </c>
      <c r="C1277" t="s">
        <v>85</v>
      </c>
      <c r="D1277" t="s">
        <v>403</v>
      </c>
      <c r="E1277">
        <v>3011</v>
      </c>
      <c r="F1277">
        <v>845</v>
      </c>
      <c r="G1277">
        <v>95.15</v>
      </c>
      <c r="H1277">
        <v>453</v>
      </c>
      <c r="I1277">
        <v>16719</v>
      </c>
      <c r="J1277">
        <v>113.88</v>
      </c>
      <c r="K1277">
        <v>122.46</v>
      </c>
      <c r="L1277">
        <v>513</v>
      </c>
      <c r="M1277">
        <v>1672</v>
      </c>
      <c r="N1277">
        <v>356</v>
      </c>
      <c r="O1277">
        <v>349</v>
      </c>
      <c r="P1277">
        <v>121</v>
      </c>
    </row>
    <row r="1278" spans="1:16" x14ac:dyDescent="0.2">
      <c r="A1278" t="s">
        <v>358</v>
      </c>
      <c r="B1278" t="s">
        <v>363</v>
      </c>
      <c r="C1278" t="s">
        <v>128</v>
      </c>
      <c r="D1278" t="s">
        <v>403</v>
      </c>
      <c r="E1278">
        <v>636</v>
      </c>
      <c r="F1278">
        <v>70</v>
      </c>
      <c r="G1278">
        <v>66.3</v>
      </c>
      <c r="H1278">
        <v>252</v>
      </c>
      <c r="I1278">
        <v>7828</v>
      </c>
      <c r="J1278">
        <v>72.41</v>
      </c>
      <c r="K1278">
        <v>94.41</v>
      </c>
      <c r="L1278">
        <v>80</v>
      </c>
      <c r="M1278">
        <v>301</v>
      </c>
      <c r="N1278">
        <v>135</v>
      </c>
      <c r="O1278">
        <v>85</v>
      </c>
      <c r="P1278">
        <v>35</v>
      </c>
    </row>
    <row r="1279" spans="1:16" x14ac:dyDescent="0.2">
      <c r="A1279" t="s">
        <v>358</v>
      </c>
      <c r="B1279" t="s">
        <v>363</v>
      </c>
      <c r="C1279" t="s">
        <v>131</v>
      </c>
      <c r="D1279" t="s">
        <v>403</v>
      </c>
      <c r="E1279">
        <v>2659</v>
      </c>
      <c r="F1279">
        <v>725</v>
      </c>
      <c r="G1279">
        <v>95.46</v>
      </c>
      <c r="H1279">
        <v>418</v>
      </c>
      <c r="I1279">
        <v>16657</v>
      </c>
      <c r="J1279">
        <v>125.43</v>
      </c>
      <c r="K1279">
        <v>119.49</v>
      </c>
      <c r="L1279">
        <v>399</v>
      </c>
      <c r="M1279">
        <v>1434</v>
      </c>
      <c r="N1279">
        <v>336</v>
      </c>
      <c r="O1279">
        <v>298</v>
      </c>
      <c r="P1279">
        <v>192</v>
      </c>
    </row>
    <row r="1280" spans="1:16" x14ac:dyDescent="0.2">
      <c r="A1280" t="s">
        <v>358</v>
      </c>
      <c r="B1280" t="s">
        <v>363</v>
      </c>
      <c r="C1280" t="s">
        <v>133</v>
      </c>
      <c r="D1280" t="s">
        <v>403</v>
      </c>
      <c r="E1280">
        <v>1971</v>
      </c>
      <c r="F1280">
        <v>685</v>
      </c>
      <c r="G1280">
        <v>128.76</v>
      </c>
      <c r="H1280">
        <v>343</v>
      </c>
      <c r="I1280">
        <v>14509</v>
      </c>
      <c r="J1280">
        <v>179.9</v>
      </c>
      <c r="K1280">
        <v>168.63</v>
      </c>
      <c r="L1280">
        <v>295</v>
      </c>
      <c r="M1280">
        <v>1096</v>
      </c>
      <c r="N1280">
        <v>252</v>
      </c>
      <c r="O1280">
        <v>172</v>
      </c>
      <c r="P1280">
        <v>156</v>
      </c>
    </row>
    <row r="1281" spans="1:16" x14ac:dyDescent="0.2">
      <c r="A1281" t="s">
        <v>358</v>
      </c>
      <c r="B1281" t="s">
        <v>363</v>
      </c>
      <c r="C1281" t="s">
        <v>134</v>
      </c>
      <c r="D1281" t="s">
        <v>403</v>
      </c>
      <c r="E1281">
        <v>741</v>
      </c>
      <c r="F1281">
        <v>65</v>
      </c>
      <c r="G1281">
        <v>72.48</v>
      </c>
      <c r="H1281">
        <v>222</v>
      </c>
      <c r="I1281">
        <v>6976</v>
      </c>
      <c r="J1281">
        <v>85.58</v>
      </c>
      <c r="K1281">
        <v>96.25</v>
      </c>
      <c r="L1281">
        <v>109</v>
      </c>
      <c r="M1281">
        <v>483</v>
      </c>
      <c r="N1281">
        <v>65</v>
      </c>
      <c r="O1281">
        <v>70</v>
      </c>
      <c r="P1281">
        <v>14</v>
      </c>
    </row>
    <row r="1282" spans="1:16" x14ac:dyDescent="0.2">
      <c r="A1282" t="s">
        <v>358</v>
      </c>
      <c r="B1282" t="s">
        <v>363</v>
      </c>
      <c r="C1282" t="s">
        <v>135</v>
      </c>
      <c r="D1282" t="s">
        <v>403</v>
      </c>
      <c r="E1282">
        <v>1626</v>
      </c>
      <c r="F1282">
        <v>452</v>
      </c>
      <c r="G1282">
        <v>92.91</v>
      </c>
      <c r="H1282">
        <v>252</v>
      </c>
      <c r="I1282">
        <v>14097</v>
      </c>
      <c r="J1282">
        <v>127.88</v>
      </c>
      <c r="K1282">
        <v>118.61</v>
      </c>
      <c r="L1282">
        <v>315</v>
      </c>
      <c r="M1282">
        <v>867</v>
      </c>
      <c r="N1282">
        <v>308</v>
      </c>
      <c r="O1282">
        <v>104</v>
      </c>
      <c r="P1282">
        <v>32</v>
      </c>
    </row>
    <row r="1283" spans="1:16" x14ac:dyDescent="0.2">
      <c r="A1283" t="s">
        <v>358</v>
      </c>
      <c r="B1283" t="s">
        <v>363</v>
      </c>
      <c r="C1283" t="s">
        <v>136</v>
      </c>
      <c r="D1283" t="s">
        <v>403</v>
      </c>
      <c r="E1283">
        <v>1848</v>
      </c>
      <c r="F1283">
        <v>410</v>
      </c>
      <c r="G1283">
        <v>85.68</v>
      </c>
      <c r="H1283">
        <v>284</v>
      </c>
      <c r="I1283">
        <v>11915</v>
      </c>
      <c r="J1283">
        <v>72.31</v>
      </c>
      <c r="K1283">
        <v>74.349999999999994</v>
      </c>
      <c r="L1283">
        <v>342</v>
      </c>
      <c r="M1283">
        <v>1074</v>
      </c>
      <c r="N1283">
        <v>175</v>
      </c>
      <c r="O1283">
        <v>206</v>
      </c>
      <c r="P1283">
        <v>51</v>
      </c>
    </row>
    <row r="1284" spans="1:16" x14ac:dyDescent="0.2">
      <c r="A1284" t="s">
        <v>358</v>
      </c>
      <c r="B1284" t="s">
        <v>363</v>
      </c>
      <c r="C1284" t="s">
        <v>139</v>
      </c>
      <c r="D1284" t="s">
        <v>403</v>
      </c>
      <c r="E1284">
        <v>1397</v>
      </c>
      <c r="F1284">
        <v>367</v>
      </c>
      <c r="G1284">
        <v>93.19</v>
      </c>
      <c r="H1284">
        <v>235</v>
      </c>
      <c r="I1284">
        <v>10375</v>
      </c>
      <c r="J1284">
        <v>127.09</v>
      </c>
      <c r="K1284">
        <v>115.58</v>
      </c>
      <c r="L1284">
        <v>182</v>
      </c>
      <c r="M1284">
        <v>693</v>
      </c>
      <c r="N1284">
        <v>209</v>
      </c>
      <c r="O1284">
        <v>218</v>
      </c>
      <c r="P1284">
        <v>95</v>
      </c>
    </row>
    <row r="1285" spans="1:16" x14ac:dyDescent="0.2">
      <c r="A1285" t="s">
        <v>358</v>
      </c>
      <c r="B1285" t="s">
        <v>363</v>
      </c>
      <c r="C1285" t="s">
        <v>144</v>
      </c>
      <c r="D1285" t="s">
        <v>403</v>
      </c>
      <c r="E1285">
        <v>2049</v>
      </c>
      <c r="F1285">
        <v>513</v>
      </c>
      <c r="G1285">
        <v>93.67</v>
      </c>
      <c r="H1285">
        <v>267</v>
      </c>
      <c r="I1285">
        <v>13394</v>
      </c>
      <c r="J1285">
        <v>104.65</v>
      </c>
      <c r="K1285">
        <v>118.87</v>
      </c>
      <c r="L1285">
        <v>380</v>
      </c>
      <c r="M1285">
        <v>1135</v>
      </c>
      <c r="N1285">
        <v>297</v>
      </c>
      <c r="O1285">
        <v>120</v>
      </c>
      <c r="P1285">
        <v>117</v>
      </c>
    </row>
    <row r="1286" spans="1:16" x14ac:dyDescent="0.2">
      <c r="A1286" t="s">
        <v>358</v>
      </c>
      <c r="B1286" t="s">
        <v>363</v>
      </c>
      <c r="C1286" t="s">
        <v>145</v>
      </c>
      <c r="D1286" t="s">
        <v>403</v>
      </c>
      <c r="E1286">
        <v>2087</v>
      </c>
      <c r="F1286">
        <v>477</v>
      </c>
      <c r="G1286">
        <v>90.36</v>
      </c>
      <c r="H1286">
        <v>343</v>
      </c>
      <c r="I1286">
        <v>14068</v>
      </c>
      <c r="J1286">
        <v>115.79</v>
      </c>
      <c r="K1286">
        <v>122.51</v>
      </c>
      <c r="L1286">
        <v>340</v>
      </c>
      <c r="M1286">
        <v>1131</v>
      </c>
      <c r="N1286">
        <v>348</v>
      </c>
      <c r="O1286">
        <v>172</v>
      </c>
      <c r="P1286">
        <v>96</v>
      </c>
    </row>
    <row r="1287" spans="1:16" x14ac:dyDescent="0.2">
      <c r="A1287" t="s">
        <v>358</v>
      </c>
      <c r="B1287" t="s">
        <v>363</v>
      </c>
      <c r="C1287" t="s">
        <v>147</v>
      </c>
      <c r="D1287" t="s">
        <v>403</v>
      </c>
      <c r="E1287">
        <v>3201</v>
      </c>
      <c r="F1287">
        <v>551</v>
      </c>
      <c r="G1287">
        <v>69.09</v>
      </c>
      <c r="H1287">
        <v>892</v>
      </c>
      <c r="I1287">
        <v>37062</v>
      </c>
      <c r="J1287">
        <v>58.99</v>
      </c>
      <c r="K1287">
        <v>64.83</v>
      </c>
      <c r="L1287">
        <v>725</v>
      </c>
      <c r="M1287">
        <v>1269</v>
      </c>
      <c r="N1287">
        <v>702</v>
      </c>
      <c r="O1287">
        <v>404</v>
      </c>
      <c r="P1287">
        <v>101</v>
      </c>
    </row>
    <row r="1288" spans="1:16" x14ac:dyDescent="0.2">
      <c r="A1288" t="s">
        <v>358</v>
      </c>
      <c r="B1288" t="s">
        <v>363</v>
      </c>
      <c r="C1288" t="s">
        <v>148</v>
      </c>
      <c r="D1288" t="s">
        <v>403</v>
      </c>
      <c r="E1288">
        <v>467</v>
      </c>
      <c r="F1288">
        <v>5</v>
      </c>
      <c r="G1288">
        <v>54.41</v>
      </c>
      <c r="H1288">
        <v>167</v>
      </c>
      <c r="I1288">
        <v>5264</v>
      </c>
      <c r="J1288">
        <v>82.2</v>
      </c>
      <c r="K1288">
        <v>92.78</v>
      </c>
      <c r="L1288">
        <v>93</v>
      </c>
      <c r="M1288">
        <v>231</v>
      </c>
      <c r="N1288">
        <v>70</v>
      </c>
      <c r="O1288">
        <v>64</v>
      </c>
      <c r="P1288">
        <v>9</v>
      </c>
    </row>
    <row r="1289" spans="1:16" x14ac:dyDescent="0.2">
      <c r="A1289" t="s">
        <v>358</v>
      </c>
      <c r="B1289" t="s">
        <v>363</v>
      </c>
      <c r="C1289" t="s">
        <v>156</v>
      </c>
      <c r="D1289" t="s">
        <v>403</v>
      </c>
      <c r="E1289">
        <v>3203</v>
      </c>
      <c r="F1289">
        <v>1015</v>
      </c>
      <c r="G1289">
        <v>103.01</v>
      </c>
      <c r="H1289">
        <v>493</v>
      </c>
      <c r="I1289">
        <v>22601</v>
      </c>
      <c r="J1289">
        <v>141.83000000000001</v>
      </c>
      <c r="K1289">
        <v>111.11</v>
      </c>
      <c r="L1289">
        <v>480</v>
      </c>
      <c r="M1289">
        <v>1665</v>
      </c>
      <c r="N1289">
        <v>389</v>
      </c>
      <c r="O1289">
        <v>517</v>
      </c>
      <c r="P1289">
        <v>152</v>
      </c>
    </row>
    <row r="1290" spans="1:16" x14ac:dyDescent="0.2">
      <c r="A1290" t="s">
        <v>358</v>
      </c>
      <c r="B1290" t="s">
        <v>363</v>
      </c>
      <c r="C1290" t="s">
        <v>158</v>
      </c>
      <c r="D1290" t="s">
        <v>403</v>
      </c>
      <c r="E1290">
        <v>3420</v>
      </c>
      <c r="F1290">
        <v>893</v>
      </c>
      <c r="G1290">
        <v>88.78</v>
      </c>
      <c r="H1290">
        <v>722</v>
      </c>
      <c r="I1290">
        <v>25773</v>
      </c>
      <c r="J1290">
        <v>131.35</v>
      </c>
      <c r="K1290">
        <v>112.12</v>
      </c>
      <c r="L1290">
        <v>490</v>
      </c>
      <c r="M1290">
        <v>1660</v>
      </c>
      <c r="N1290">
        <v>667</v>
      </c>
      <c r="O1290">
        <v>562</v>
      </c>
      <c r="P1290">
        <v>41</v>
      </c>
    </row>
    <row r="1291" spans="1:16" x14ac:dyDescent="0.2">
      <c r="A1291" t="s">
        <v>358</v>
      </c>
      <c r="B1291" t="s">
        <v>363</v>
      </c>
      <c r="C1291" t="s">
        <v>159</v>
      </c>
      <c r="D1291" t="s">
        <v>403</v>
      </c>
      <c r="E1291">
        <v>1420</v>
      </c>
      <c r="F1291">
        <v>398</v>
      </c>
      <c r="G1291">
        <v>99.66</v>
      </c>
      <c r="H1291">
        <v>262</v>
      </c>
      <c r="I1291">
        <v>11851</v>
      </c>
      <c r="J1291">
        <v>122.03</v>
      </c>
      <c r="K1291">
        <v>117.77</v>
      </c>
      <c r="L1291">
        <v>244</v>
      </c>
      <c r="M1291">
        <v>830</v>
      </c>
      <c r="N1291">
        <v>138</v>
      </c>
      <c r="O1291">
        <v>147</v>
      </c>
      <c r="P1291">
        <v>61</v>
      </c>
    </row>
    <row r="1292" spans="1:16" x14ac:dyDescent="0.2">
      <c r="A1292" t="s">
        <v>358</v>
      </c>
      <c r="B1292" t="s">
        <v>363</v>
      </c>
      <c r="C1292" t="s">
        <v>162</v>
      </c>
      <c r="D1292" t="s">
        <v>403</v>
      </c>
      <c r="E1292">
        <v>382</v>
      </c>
      <c r="F1292">
        <v>10</v>
      </c>
      <c r="G1292">
        <v>65.83</v>
      </c>
      <c r="H1292">
        <v>84</v>
      </c>
      <c r="I1292">
        <v>2953</v>
      </c>
      <c r="J1292">
        <v>87.75</v>
      </c>
      <c r="K1292">
        <v>100.5</v>
      </c>
      <c r="L1292">
        <v>66</v>
      </c>
      <c r="M1292">
        <v>210</v>
      </c>
      <c r="N1292">
        <v>73</v>
      </c>
      <c r="O1292">
        <v>32</v>
      </c>
      <c r="P1292">
        <v>1</v>
      </c>
    </row>
    <row r="1293" spans="1:16" x14ac:dyDescent="0.2">
      <c r="A1293" t="s">
        <v>358</v>
      </c>
      <c r="B1293" t="s">
        <v>363</v>
      </c>
      <c r="C1293" t="s">
        <v>164</v>
      </c>
      <c r="D1293" t="s">
        <v>403</v>
      </c>
      <c r="E1293">
        <v>618</v>
      </c>
      <c r="F1293">
        <v>26</v>
      </c>
      <c r="G1293">
        <v>60.5</v>
      </c>
      <c r="H1293">
        <v>82</v>
      </c>
      <c r="I1293">
        <v>4279</v>
      </c>
      <c r="J1293">
        <v>73.209999999999994</v>
      </c>
      <c r="K1293">
        <v>95.54</v>
      </c>
      <c r="L1293">
        <v>120</v>
      </c>
      <c r="M1293">
        <v>355</v>
      </c>
      <c r="N1293">
        <v>54</v>
      </c>
      <c r="O1293">
        <v>77</v>
      </c>
      <c r="P1293">
        <v>12</v>
      </c>
    </row>
    <row r="1294" spans="1:16" x14ac:dyDescent="0.2">
      <c r="A1294" t="s">
        <v>358</v>
      </c>
      <c r="B1294" t="s">
        <v>363</v>
      </c>
      <c r="C1294" t="s">
        <v>167</v>
      </c>
      <c r="D1294" t="s">
        <v>403</v>
      </c>
      <c r="E1294">
        <v>194</v>
      </c>
      <c r="F1294">
        <v>4</v>
      </c>
      <c r="G1294">
        <v>64.81</v>
      </c>
      <c r="H1294">
        <v>48</v>
      </c>
      <c r="I1294">
        <v>2282</v>
      </c>
      <c r="J1294">
        <v>88.52</v>
      </c>
      <c r="K1294">
        <v>99.81</v>
      </c>
      <c r="L1294">
        <v>32</v>
      </c>
      <c r="M1294">
        <v>113</v>
      </c>
      <c r="N1294">
        <v>14</v>
      </c>
      <c r="O1294">
        <v>33</v>
      </c>
      <c r="P1294">
        <v>2</v>
      </c>
    </row>
    <row r="1295" spans="1:16" x14ac:dyDescent="0.2">
      <c r="A1295" t="s">
        <v>358</v>
      </c>
      <c r="B1295" t="s">
        <v>363</v>
      </c>
      <c r="C1295" t="s">
        <v>410</v>
      </c>
      <c r="D1295" t="s">
        <v>403</v>
      </c>
      <c r="E1295">
        <v>223230</v>
      </c>
      <c r="F1295">
        <v>47834</v>
      </c>
      <c r="G1295">
        <v>88.5</v>
      </c>
      <c r="H1295">
        <v>84</v>
      </c>
      <c r="I1295">
        <v>3735</v>
      </c>
      <c r="J1295">
        <v>69.98</v>
      </c>
      <c r="K1295">
        <v>89.74</v>
      </c>
      <c r="L1295">
        <v>4522</v>
      </c>
      <c r="M1295">
        <v>204381</v>
      </c>
      <c r="N1295">
        <v>14208</v>
      </c>
      <c r="O1295">
        <v>119</v>
      </c>
    </row>
    <row r="1296" spans="1:16" x14ac:dyDescent="0.2">
      <c r="A1296" t="s">
        <v>358</v>
      </c>
      <c r="B1296" t="s">
        <v>364</v>
      </c>
      <c r="C1296" t="s">
        <v>671</v>
      </c>
      <c r="D1296" t="s">
        <v>403</v>
      </c>
      <c r="E1296">
        <v>16317</v>
      </c>
      <c r="F1296">
        <v>1656</v>
      </c>
      <c r="G1296">
        <v>63.16</v>
      </c>
      <c r="H1296">
        <v>1608</v>
      </c>
      <c r="I1296">
        <v>66947</v>
      </c>
      <c r="J1296">
        <v>61.5</v>
      </c>
      <c r="K1296">
        <v>66.739999999999995</v>
      </c>
      <c r="L1296">
        <v>4958</v>
      </c>
      <c r="M1296">
        <v>7948</v>
      </c>
      <c r="N1296">
        <v>280</v>
      </c>
      <c r="O1296">
        <v>2538</v>
      </c>
      <c r="P1296">
        <v>593</v>
      </c>
    </row>
    <row r="1297" spans="1:16" x14ac:dyDescent="0.2">
      <c r="A1297" t="s">
        <v>358</v>
      </c>
      <c r="B1297" t="s">
        <v>365</v>
      </c>
      <c r="C1297" t="s">
        <v>671</v>
      </c>
      <c r="D1297" t="s">
        <v>403</v>
      </c>
      <c r="E1297">
        <v>1414</v>
      </c>
      <c r="F1297">
        <v>448</v>
      </c>
      <c r="G1297">
        <v>113.71</v>
      </c>
      <c r="H1297">
        <v>128</v>
      </c>
      <c r="I1297">
        <v>13107</v>
      </c>
      <c r="J1297">
        <v>72.260000000000005</v>
      </c>
      <c r="K1297">
        <v>70.72</v>
      </c>
      <c r="L1297">
        <v>59</v>
      </c>
      <c r="M1297">
        <v>1104</v>
      </c>
      <c r="N1297">
        <v>134</v>
      </c>
      <c r="O1297">
        <v>95</v>
      </c>
      <c r="P1297">
        <v>22</v>
      </c>
    </row>
    <row r="1298" spans="1:16" x14ac:dyDescent="0.2">
      <c r="A1298" t="s">
        <v>358</v>
      </c>
      <c r="B1298" t="s">
        <v>365</v>
      </c>
      <c r="C1298" t="s">
        <v>410</v>
      </c>
      <c r="D1298" t="s">
        <v>403</v>
      </c>
      <c r="E1298">
        <v>874</v>
      </c>
      <c r="F1298">
        <v>299</v>
      </c>
      <c r="G1298">
        <v>123.1</v>
      </c>
      <c r="H1298">
        <v>1</v>
      </c>
      <c r="I1298">
        <v>35</v>
      </c>
      <c r="J1298">
        <v>168</v>
      </c>
      <c r="K1298">
        <v>48.06</v>
      </c>
      <c r="L1298">
        <v>15</v>
      </c>
      <c r="M1298">
        <v>821</v>
      </c>
      <c r="N1298">
        <v>31</v>
      </c>
      <c r="O1298">
        <v>7</v>
      </c>
    </row>
    <row r="1299" spans="1:16" x14ac:dyDescent="0.2">
      <c r="A1299" t="s">
        <v>358</v>
      </c>
      <c r="B1299" t="s">
        <v>437</v>
      </c>
      <c r="C1299" t="s">
        <v>376</v>
      </c>
      <c r="D1299" t="s">
        <v>403</v>
      </c>
      <c r="E1299">
        <v>228710</v>
      </c>
      <c r="F1299">
        <v>48905</v>
      </c>
      <c r="G1299">
        <v>88.52</v>
      </c>
      <c r="H1299">
        <v>128</v>
      </c>
      <c r="I1299">
        <v>6580</v>
      </c>
      <c r="J1299">
        <v>67.05</v>
      </c>
      <c r="K1299">
        <v>72.209999999999994</v>
      </c>
      <c r="L1299">
        <v>5661</v>
      </c>
      <c r="M1299">
        <v>207694</v>
      </c>
      <c r="N1299">
        <v>14654</v>
      </c>
      <c r="O1299">
        <v>637</v>
      </c>
      <c r="P1299">
        <v>64</v>
      </c>
    </row>
    <row r="1300" spans="1:16" x14ac:dyDescent="0.2">
      <c r="A1300" t="s">
        <v>358</v>
      </c>
      <c r="B1300" t="s">
        <v>437</v>
      </c>
      <c r="C1300" t="s">
        <v>406</v>
      </c>
      <c r="D1300" t="s">
        <v>403</v>
      </c>
      <c r="E1300">
        <v>18857</v>
      </c>
      <c r="F1300">
        <v>4209</v>
      </c>
      <c r="G1300">
        <v>85.7</v>
      </c>
      <c r="H1300">
        <v>3855</v>
      </c>
      <c r="I1300">
        <v>159094</v>
      </c>
      <c r="J1300">
        <v>105.15</v>
      </c>
      <c r="K1300">
        <v>102.16</v>
      </c>
      <c r="L1300">
        <v>2904</v>
      </c>
      <c r="M1300">
        <v>10565</v>
      </c>
      <c r="N1300">
        <v>2211</v>
      </c>
      <c r="O1300">
        <v>2401</v>
      </c>
      <c r="P1300">
        <v>776</v>
      </c>
    </row>
    <row r="1301" spans="1:16" x14ac:dyDescent="0.2">
      <c r="A1301" t="s">
        <v>358</v>
      </c>
      <c r="B1301" t="s">
        <v>437</v>
      </c>
      <c r="C1301" t="s">
        <v>404</v>
      </c>
      <c r="D1301" t="s">
        <v>403</v>
      </c>
      <c r="E1301">
        <v>28611</v>
      </c>
      <c r="F1301">
        <v>5078</v>
      </c>
      <c r="G1301">
        <v>79.010000000000005</v>
      </c>
      <c r="H1301">
        <v>4528</v>
      </c>
      <c r="I1301">
        <v>190161</v>
      </c>
      <c r="J1301">
        <v>96.91</v>
      </c>
      <c r="K1301">
        <v>94.61</v>
      </c>
      <c r="L1301">
        <v>4534</v>
      </c>
      <c r="M1301">
        <v>14490</v>
      </c>
      <c r="N1301">
        <v>3398</v>
      </c>
      <c r="O1301">
        <v>4925</v>
      </c>
      <c r="P1301">
        <v>1259</v>
      </c>
    </row>
    <row r="1302" spans="1:16" x14ac:dyDescent="0.2">
      <c r="A1302" t="s">
        <v>358</v>
      </c>
      <c r="B1302" t="s">
        <v>437</v>
      </c>
      <c r="C1302" t="s">
        <v>405</v>
      </c>
      <c r="D1302" t="s">
        <v>403</v>
      </c>
      <c r="E1302">
        <v>20220</v>
      </c>
      <c r="F1302">
        <v>5328</v>
      </c>
      <c r="G1302">
        <v>94.81</v>
      </c>
      <c r="H1302">
        <v>3170</v>
      </c>
      <c r="I1302">
        <v>136122</v>
      </c>
      <c r="J1302">
        <v>120.45</v>
      </c>
      <c r="K1302">
        <v>110.21</v>
      </c>
      <c r="L1302">
        <v>2954</v>
      </c>
      <c r="M1302">
        <v>11189</v>
      </c>
      <c r="N1302">
        <v>2366</v>
      </c>
      <c r="O1302">
        <v>2915</v>
      </c>
      <c r="P1302">
        <v>796</v>
      </c>
    </row>
    <row r="1303" spans="1:16" x14ac:dyDescent="0.2">
      <c r="A1303" t="s">
        <v>358</v>
      </c>
      <c r="B1303" t="s">
        <v>437</v>
      </c>
      <c r="C1303" t="s">
        <v>407</v>
      </c>
      <c r="D1303" t="s">
        <v>403</v>
      </c>
      <c r="E1303">
        <v>29435</v>
      </c>
      <c r="F1303">
        <v>4492</v>
      </c>
      <c r="G1303">
        <v>73.739999999999995</v>
      </c>
      <c r="H1303">
        <v>4096</v>
      </c>
      <c r="I1303">
        <v>165995</v>
      </c>
      <c r="J1303">
        <v>88.67</v>
      </c>
      <c r="K1303">
        <v>96.21</v>
      </c>
      <c r="L1303">
        <v>7091</v>
      </c>
      <c r="M1303">
        <v>15828</v>
      </c>
      <c r="N1303">
        <v>2250</v>
      </c>
      <c r="O1303">
        <v>3203</v>
      </c>
      <c r="P1303">
        <v>1063</v>
      </c>
    </row>
    <row r="1304" spans="1:16" x14ac:dyDescent="0.2">
      <c r="A1304" t="s">
        <v>358</v>
      </c>
      <c r="B1304" t="s">
        <v>437</v>
      </c>
      <c r="C1304" t="s">
        <v>408</v>
      </c>
      <c r="D1304" t="s">
        <v>403</v>
      </c>
      <c r="E1304">
        <v>16884</v>
      </c>
      <c r="F1304">
        <v>3519</v>
      </c>
      <c r="G1304">
        <v>83.65</v>
      </c>
      <c r="H1304">
        <v>3642</v>
      </c>
      <c r="I1304">
        <v>152388</v>
      </c>
      <c r="J1304">
        <v>99.18</v>
      </c>
      <c r="K1304">
        <v>100.25</v>
      </c>
      <c r="L1304">
        <v>2828</v>
      </c>
      <c r="M1304">
        <v>8696</v>
      </c>
      <c r="N1304">
        <v>2826</v>
      </c>
      <c r="O1304">
        <v>1994</v>
      </c>
      <c r="P1304">
        <v>540</v>
      </c>
    </row>
    <row r="1305" spans="1:16" x14ac:dyDescent="0.2">
      <c r="A1305" t="s">
        <v>358</v>
      </c>
      <c r="B1305" t="s">
        <v>363</v>
      </c>
      <c r="C1305" t="s">
        <v>376</v>
      </c>
      <c r="D1305" t="s">
        <v>403</v>
      </c>
      <c r="E1305">
        <v>227274</v>
      </c>
      <c r="F1305">
        <v>48203</v>
      </c>
      <c r="G1305">
        <v>88.03</v>
      </c>
      <c r="H1305">
        <v>127</v>
      </c>
      <c r="I1305">
        <v>6521</v>
      </c>
      <c r="J1305">
        <v>66.260000000000005</v>
      </c>
      <c r="K1305">
        <v>71.69</v>
      </c>
      <c r="L1305">
        <v>5640</v>
      </c>
      <c r="M1305">
        <v>206329</v>
      </c>
      <c r="N1305">
        <v>14612</v>
      </c>
      <c r="O1305">
        <v>630</v>
      </c>
      <c r="P1305">
        <v>63</v>
      </c>
    </row>
    <row r="1306" spans="1:16" x14ac:dyDescent="0.2">
      <c r="A1306" t="s">
        <v>358</v>
      </c>
      <c r="B1306" t="s">
        <v>363</v>
      </c>
      <c r="C1306" t="s">
        <v>406</v>
      </c>
      <c r="D1306" t="s">
        <v>403</v>
      </c>
      <c r="E1306">
        <v>18711</v>
      </c>
      <c r="F1306">
        <v>4154</v>
      </c>
      <c r="G1306">
        <v>85.3</v>
      </c>
      <c r="H1306">
        <v>3802</v>
      </c>
      <c r="I1306">
        <v>153951</v>
      </c>
      <c r="J1306">
        <v>105.2</v>
      </c>
      <c r="K1306">
        <v>102.84</v>
      </c>
      <c r="L1306">
        <v>2897</v>
      </c>
      <c r="M1306">
        <v>10483</v>
      </c>
      <c r="N1306">
        <v>2181</v>
      </c>
      <c r="O1306">
        <v>2381</v>
      </c>
      <c r="P1306">
        <v>769</v>
      </c>
    </row>
    <row r="1307" spans="1:16" x14ac:dyDescent="0.2">
      <c r="A1307" t="s">
        <v>358</v>
      </c>
      <c r="B1307" t="s">
        <v>363</v>
      </c>
      <c r="C1307" t="s">
        <v>404</v>
      </c>
      <c r="D1307" t="s">
        <v>403</v>
      </c>
      <c r="E1307">
        <v>24643</v>
      </c>
      <c r="F1307">
        <v>4772</v>
      </c>
      <c r="G1307">
        <v>82.61</v>
      </c>
      <c r="H1307">
        <v>4123</v>
      </c>
      <c r="I1307">
        <v>166095</v>
      </c>
      <c r="J1307">
        <v>101.63</v>
      </c>
      <c r="K1307">
        <v>98.9</v>
      </c>
      <c r="L1307">
        <v>3602</v>
      </c>
      <c r="M1307">
        <v>13058</v>
      </c>
      <c r="N1307">
        <v>3269</v>
      </c>
      <c r="O1307">
        <v>3608</v>
      </c>
      <c r="P1307">
        <v>1101</v>
      </c>
    </row>
    <row r="1308" spans="1:16" x14ac:dyDescent="0.2">
      <c r="A1308" t="s">
        <v>358</v>
      </c>
      <c r="B1308" t="s">
        <v>363</v>
      </c>
      <c r="C1308" t="s">
        <v>405</v>
      </c>
      <c r="D1308" t="s">
        <v>403</v>
      </c>
      <c r="E1308">
        <v>19994</v>
      </c>
      <c r="F1308">
        <v>5218</v>
      </c>
      <c r="G1308">
        <v>94.01</v>
      </c>
      <c r="H1308">
        <v>3109</v>
      </c>
      <c r="I1308">
        <v>130729</v>
      </c>
      <c r="J1308">
        <v>120.17</v>
      </c>
      <c r="K1308">
        <v>110.61</v>
      </c>
      <c r="L1308">
        <v>2944</v>
      </c>
      <c r="M1308">
        <v>11066</v>
      </c>
      <c r="N1308">
        <v>2334</v>
      </c>
      <c r="O1308">
        <v>2870</v>
      </c>
      <c r="P1308">
        <v>780</v>
      </c>
    </row>
    <row r="1309" spans="1:16" x14ac:dyDescent="0.2">
      <c r="A1309" t="s">
        <v>358</v>
      </c>
      <c r="B1309" t="s">
        <v>363</v>
      </c>
      <c r="C1309" t="s">
        <v>407</v>
      </c>
      <c r="D1309" t="s">
        <v>403</v>
      </c>
      <c r="E1309">
        <v>17253</v>
      </c>
      <c r="F1309">
        <v>3261</v>
      </c>
      <c r="G1309">
        <v>82.4</v>
      </c>
      <c r="H1309">
        <v>2886</v>
      </c>
      <c r="I1309">
        <v>118439</v>
      </c>
      <c r="J1309">
        <v>98.96</v>
      </c>
      <c r="K1309">
        <v>107.5</v>
      </c>
      <c r="L1309">
        <v>3057</v>
      </c>
      <c r="M1309">
        <v>9533</v>
      </c>
      <c r="N1309">
        <v>2068</v>
      </c>
      <c r="O1309">
        <v>1971</v>
      </c>
      <c r="P1309">
        <v>624</v>
      </c>
    </row>
    <row r="1310" spans="1:16" x14ac:dyDescent="0.2">
      <c r="A1310" t="s">
        <v>358</v>
      </c>
      <c r="B1310" t="s">
        <v>363</v>
      </c>
      <c r="C1310" t="s">
        <v>408</v>
      </c>
      <c r="D1310" t="s">
        <v>403</v>
      </c>
      <c r="E1310">
        <v>16738</v>
      </c>
      <c r="F1310">
        <v>3474</v>
      </c>
      <c r="G1310">
        <v>83.5</v>
      </c>
      <c r="H1310">
        <v>3606</v>
      </c>
      <c r="I1310">
        <v>147445</v>
      </c>
      <c r="J1310">
        <v>98.95</v>
      </c>
      <c r="K1310">
        <v>100.39</v>
      </c>
      <c r="L1310">
        <v>2814</v>
      </c>
      <c r="M1310">
        <v>8623</v>
      </c>
      <c r="N1310">
        <v>2796</v>
      </c>
      <c r="O1310">
        <v>1968</v>
      </c>
      <c r="P1310">
        <v>537</v>
      </c>
    </row>
    <row r="1311" spans="1:16" x14ac:dyDescent="0.2">
      <c r="A1311" t="s">
        <v>359</v>
      </c>
      <c r="B1311" t="s">
        <v>437</v>
      </c>
      <c r="C1311" t="s">
        <v>671</v>
      </c>
      <c r="D1311" t="s">
        <v>403</v>
      </c>
      <c r="E1311">
        <v>342717</v>
      </c>
      <c r="F1311">
        <v>71531</v>
      </c>
      <c r="G1311">
        <v>86.43</v>
      </c>
      <c r="H1311">
        <v>19419</v>
      </c>
      <c r="I1311">
        <v>810340</v>
      </c>
      <c r="J1311">
        <v>100.88</v>
      </c>
      <c r="K1311">
        <v>99.92</v>
      </c>
    </row>
    <row r="1312" spans="1:16" x14ac:dyDescent="0.2">
      <c r="A1312" t="s">
        <v>359</v>
      </c>
      <c r="B1312" t="s">
        <v>363</v>
      </c>
      <c r="C1312" t="s">
        <v>671</v>
      </c>
      <c r="D1312" t="s">
        <v>403</v>
      </c>
      <c r="E1312">
        <v>324670</v>
      </c>
      <c r="F1312">
        <v>69128</v>
      </c>
      <c r="G1312">
        <v>87.32</v>
      </c>
      <c r="H1312">
        <v>17658</v>
      </c>
      <c r="I1312">
        <v>723136</v>
      </c>
      <c r="J1312">
        <v>104.45</v>
      </c>
      <c r="K1312">
        <v>103.36</v>
      </c>
    </row>
    <row r="1313" spans="1:11" x14ac:dyDescent="0.2">
      <c r="A1313" t="s">
        <v>359</v>
      </c>
      <c r="B1313" t="s">
        <v>363</v>
      </c>
      <c r="C1313" t="s">
        <v>371</v>
      </c>
      <c r="D1313" t="s">
        <v>403</v>
      </c>
      <c r="E1313">
        <v>1192</v>
      </c>
      <c r="F1313">
        <v>283</v>
      </c>
      <c r="G1313">
        <v>91.56</v>
      </c>
      <c r="H1313">
        <v>59</v>
      </c>
      <c r="I1313">
        <v>2352</v>
      </c>
      <c r="J1313">
        <v>96.22</v>
      </c>
      <c r="K1313">
        <v>102.82</v>
      </c>
    </row>
    <row r="1314" spans="1:11" x14ac:dyDescent="0.2">
      <c r="A1314" t="s">
        <v>359</v>
      </c>
      <c r="B1314" t="s">
        <v>363</v>
      </c>
      <c r="C1314" t="s">
        <v>282</v>
      </c>
      <c r="D1314" t="s">
        <v>403</v>
      </c>
      <c r="E1314">
        <v>7020</v>
      </c>
      <c r="F1314">
        <v>1657</v>
      </c>
      <c r="G1314">
        <v>95.8</v>
      </c>
      <c r="H1314">
        <v>403</v>
      </c>
      <c r="I1314">
        <v>16596</v>
      </c>
      <c r="J1314">
        <v>119.42</v>
      </c>
      <c r="K1314">
        <v>111.25</v>
      </c>
    </row>
    <row r="1315" spans="1:11" x14ac:dyDescent="0.2">
      <c r="A1315" t="s">
        <v>359</v>
      </c>
      <c r="B1315" t="s">
        <v>363</v>
      </c>
      <c r="C1315" t="s">
        <v>243</v>
      </c>
      <c r="D1315" t="s">
        <v>403</v>
      </c>
      <c r="E1315">
        <v>4083</v>
      </c>
      <c r="F1315">
        <v>1041</v>
      </c>
      <c r="G1315">
        <v>92.61</v>
      </c>
      <c r="H1315">
        <v>194</v>
      </c>
      <c r="I1315">
        <v>8006</v>
      </c>
      <c r="J1315">
        <v>105.64</v>
      </c>
      <c r="K1315">
        <v>107.38</v>
      </c>
    </row>
    <row r="1316" spans="1:11" x14ac:dyDescent="0.2">
      <c r="A1316" t="s">
        <v>359</v>
      </c>
      <c r="B1316" t="s">
        <v>363</v>
      </c>
      <c r="C1316" t="s">
        <v>273</v>
      </c>
      <c r="D1316" t="s">
        <v>403</v>
      </c>
      <c r="E1316">
        <v>6251</v>
      </c>
      <c r="F1316">
        <v>1293</v>
      </c>
      <c r="G1316">
        <v>87.15</v>
      </c>
      <c r="H1316">
        <v>346</v>
      </c>
      <c r="I1316">
        <v>14286</v>
      </c>
      <c r="J1316">
        <v>106.21</v>
      </c>
      <c r="K1316">
        <v>106.95</v>
      </c>
    </row>
    <row r="1317" spans="1:11" x14ac:dyDescent="0.2">
      <c r="A1317" t="s">
        <v>359</v>
      </c>
      <c r="B1317" t="s">
        <v>363</v>
      </c>
      <c r="C1317" t="s">
        <v>260</v>
      </c>
      <c r="D1317" t="s">
        <v>403</v>
      </c>
      <c r="E1317">
        <v>31355</v>
      </c>
      <c r="F1317">
        <v>7154</v>
      </c>
      <c r="G1317">
        <v>90.85</v>
      </c>
      <c r="H1317">
        <v>1651</v>
      </c>
      <c r="I1317">
        <v>66832</v>
      </c>
      <c r="J1317">
        <v>108.04</v>
      </c>
      <c r="K1317">
        <v>108.7</v>
      </c>
    </row>
    <row r="1318" spans="1:11" x14ac:dyDescent="0.2">
      <c r="A1318" t="s">
        <v>359</v>
      </c>
      <c r="B1318" t="s">
        <v>363</v>
      </c>
      <c r="C1318" t="s">
        <v>278</v>
      </c>
      <c r="D1318" t="s">
        <v>403</v>
      </c>
      <c r="E1318">
        <v>6731</v>
      </c>
      <c r="F1318">
        <v>1369</v>
      </c>
      <c r="G1318">
        <v>87.25</v>
      </c>
      <c r="H1318">
        <v>350</v>
      </c>
      <c r="I1318">
        <v>14121</v>
      </c>
      <c r="J1318">
        <v>103.19</v>
      </c>
      <c r="K1318">
        <v>100.5</v>
      </c>
    </row>
    <row r="1319" spans="1:11" x14ac:dyDescent="0.2">
      <c r="A1319" t="s">
        <v>359</v>
      </c>
      <c r="B1319" t="s">
        <v>363</v>
      </c>
      <c r="C1319" t="s">
        <v>281</v>
      </c>
      <c r="D1319" t="s">
        <v>403</v>
      </c>
      <c r="E1319">
        <v>1913</v>
      </c>
      <c r="F1319">
        <v>352</v>
      </c>
      <c r="G1319">
        <v>78.7</v>
      </c>
      <c r="H1319">
        <v>106</v>
      </c>
      <c r="I1319">
        <v>4809</v>
      </c>
      <c r="J1319">
        <v>110.04</v>
      </c>
      <c r="K1319">
        <v>96.89</v>
      </c>
    </row>
    <row r="1320" spans="1:11" x14ac:dyDescent="0.2">
      <c r="A1320" t="s">
        <v>359</v>
      </c>
      <c r="B1320" t="s">
        <v>363</v>
      </c>
      <c r="C1320" t="s">
        <v>274</v>
      </c>
      <c r="D1320" t="s">
        <v>403</v>
      </c>
      <c r="E1320">
        <v>446</v>
      </c>
      <c r="F1320">
        <v>137</v>
      </c>
      <c r="G1320">
        <v>104.15</v>
      </c>
      <c r="H1320">
        <v>29</v>
      </c>
      <c r="I1320">
        <v>855</v>
      </c>
      <c r="J1320">
        <v>138.83000000000001</v>
      </c>
      <c r="K1320">
        <v>123.12</v>
      </c>
    </row>
    <row r="1321" spans="1:11" x14ac:dyDescent="0.2">
      <c r="A1321" t="s">
        <v>359</v>
      </c>
      <c r="B1321" t="s">
        <v>363</v>
      </c>
      <c r="C1321" t="s">
        <v>252</v>
      </c>
      <c r="D1321" t="s">
        <v>403</v>
      </c>
      <c r="E1321">
        <v>1009</v>
      </c>
      <c r="F1321">
        <v>222</v>
      </c>
      <c r="G1321">
        <v>90.92</v>
      </c>
      <c r="H1321">
        <v>60</v>
      </c>
      <c r="I1321">
        <v>2193</v>
      </c>
      <c r="J1321">
        <v>117.97</v>
      </c>
      <c r="K1321">
        <v>104.43</v>
      </c>
    </row>
    <row r="1322" spans="1:11" x14ac:dyDescent="0.2">
      <c r="A1322" t="s">
        <v>359</v>
      </c>
      <c r="B1322" t="s">
        <v>363</v>
      </c>
      <c r="C1322" t="s">
        <v>245</v>
      </c>
      <c r="D1322" t="s">
        <v>403</v>
      </c>
      <c r="E1322">
        <v>23449</v>
      </c>
      <c r="F1322">
        <v>4421</v>
      </c>
      <c r="G1322">
        <v>84.31</v>
      </c>
      <c r="H1322">
        <v>1361</v>
      </c>
      <c r="I1322">
        <v>54572</v>
      </c>
      <c r="J1322">
        <v>101.2</v>
      </c>
      <c r="K1322">
        <v>97.83</v>
      </c>
    </row>
    <row r="1323" spans="1:11" x14ac:dyDescent="0.2">
      <c r="A1323" t="s">
        <v>359</v>
      </c>
      <c r="B1323" t="s">
        <v>363</v>
      </c>
      <c r="C1323" t="s">
        <v>290</v>
      </c>
      <c r="D1323" t="s">
        <v>403</v>
      </c>
      <c r="E1323">
        <v>16895</v>
      </c>
      <c r="F1323">
        <v>3466</v>
      </c>
      <c r="G1323">
        <v>85.56</v>
      </c>
      <c r="H1323">
        <v>904</v>
      </c>
      <c r="I1323">
        <v>37395</v>
      </c>
      <c r="J1323">
        <v>101.13</v>
      </c>
      <c r="K1323">
        <v>102.72</v>
      </c>
    </row>
    <row r="1324" spans="1:11" x14ac:dyDescent="0.2">
      <c r="A1324" t="s">
        <v>359</v>
      </c>
      <c r="B1324" t="s">
        <v>363</v>
      </c>
      <c r="C1324" t="s">
        <v>289</v>
      </c>
      <c r="D1324" t="s">
        <v>403</v>
      </c>
      <c r="E1324">
        <v>2030</v>
      </c>
      <c r="F1324">
        <v>479</v>
      </c>
      <c r="G1324">
        <v>90.21</v>
      </c>
      <c r="H1324">
        <v>121</v>
      </c>
      <c r="I1324">
        <v>4720</v>
      </c>
      <c r="J1324">
        <v>98.84</v>
      </c>
      <c r="K1324">
        <v>96.39</v>
      </c>
    </row>
    <row r="1325" spans="1:11" x14ac:dyDescent="0.2">
      <c r="A1325" t="s">
        <v>359</v>
      </c>
      <c r="B1325" t="s">
        <v>363</v>
      </c>
      <c r="C1325" t="s">
        <v>291</v>
      </c>
      <c r="D1325" t="s">
        <v>403</v>
      </c>
      <c r="E1325">
        <v>2692</v>
      </c>
      <c r="F1325">
        <v>526</v>
      </c>
      <c r="G1325">
        <v>79.56</v>
      </c>
      <c r="H1325">
        <v>136</v>
      </c>
      <c r="I1325">
        <v>5789</v>
      </c>
      <c r="J1325">
        <v>109.59</v>
      </c>
      <c r="K1325">
        <v>97.44</v>
      </c>
    </row>
    <row r="1326" spans="1:11" x14ac:dyDescent="0.2">
      <c r="A1326" t="s">
        <v>359</v>
      </c>
      <c r="B1326" t="s">
        <v>363</v>
      </c>
      <c r="C1326" t="s">
        <v>262</v>
      </c>
      <c r="D1326" t="s">
        <v>403</v>
      </c>
      <c r="E1326">
        <v>1800</v>
      </c>
      <c r="F1326">
        <v>352</v>
      </c>
      <c r="G1326">
        <v>82.62</v>
      </c>
      <c r="H1326">
        <v>96</v>
      </c>
      <c r="I1326">
        <v>3832</v>
      </c>
      <c r="J1326">
        <v>101.29</v>
      </c>
      <c r="K1326">
        <v>101.96</v>
      </c>
    </row>
    <row r="1327" spans="1:11" x14ac:dyDescent="0.2">
      <c r="A1327" t="s">
        <v>359</v>
      </c>
      <c r="B1327" t="s">
        <v>363</v>
      </c>
      <c r="C1327" t="s">
        <v>277</v>
      </c>
      <c r="D1327" t="s">
        <v>403</v>
      </c>
      <c r="E1327">
        <v>7369</v>
      </c>
      <c r="F1327">
        <v>1653</v>
      </c>
      <c r="G1327">
        <v>89.14</v>
      </c>
      <c r="H1327">
        <v>390</v>
      </c>
      <c r="I1327">
        <v>15403</v>
      </c>
      <c r="J1327">
        <v>103.05</v>
      </c>
      <c r="K1327">
        <v>106.92</v>
      </c>
    </row>
    <row r="1328" spans="1:11" x14ac:dyDescent="0.2">
      <c r="A1328" t="s">
        <v>359</v>
      </c>
      <c r="B1328" t="s">
        <v>363</v>
      </c>
      <c r="C1328" t="s">
        <v>258</v>
      </c>
      <c r="D1328" t="s">
        <v>403</v>
      </c>
      <c r="E1328">
        <v>5368</v>
      </c>
      <c r="F1328">
        <v>1095</v>
      </c>
      <c r="G1328">
        <v>85.2</v>
      </c>
      <c r="H1328">
        <v>251</v>
      </c>
      <c r="I1328">
        <v>11638</v>
      </c>
      <c r="J1328">
        <v>102.25</v>
      </c>
      <c r="K1328">
        <v>102.54</v>
      </c>
    </row>
    <row r="1329" spans="1:11" x14ac:dyDescent="0.2">
      <c r="A1329" t="s">
        <v>359</v>
      </c>
      <c r="B1329" t="s">
        <v>363</v>
      </c>
      <c r="C1329" t="s">
        <v>292</v>
      </c>
      <c r="D1329" t="s">
        <v>403</v>
      </c>
      <c r="E1329">
        <v>2460</v>
      </c>
      <c r="F1329">
        <v>471</v>
      </c>
      <c r="G1329">
        <v>79.53</v>
      </c>
      <c r="H1329">
        <v>143</v>
      </c>
      <c r="I1329">
        <v>6126</v>
      </c>
      <c r="J1329">
        <v>88.43</v>
      </c>
      <c r="K1329">
        <v>94.79</v>
      </c>
    </row>
    <row r="1330" spans="1:11" x14ac:dyDescent="0.2">
      <c r="A1330" t="s">
        <v>359</v>
      </c>
      <c r="B1330" t="s">
        <v>363</v>
      </c>
      <c r="C1330" t="s">
        <v>264</v>
      </c>
      <c r="D1330" t="s">
        <v>403</v>
      </c>
      <c r="E1330">
        <v>3883</v>
      </c>
      <c r="F1330">
        <v>815</v>
      </c>
      <c r="G1330">
        <v>84.26</v>
      </c>
      <c r="H1330">
        <v>183</v>
      </c>
      <c r="I1330">
        <v>9473</v>
      </c>
      <c r="J1330">
        <v>98.52</v>
      </c>
      <c r="K1330">
        <v>96.02</v>
      </c>
    </row>
    <row r="1331" spans="1:11" x14ac:dyDescent="0.2">
      <c r="A1331" t="s">
        <v>359</v>
      </c>
      <c r="B1331" t="s">
        <v>363</v>
      </c>
      <c r="C1331" t="s">
        <v>248</v>
      </c>
      <c r="D1331" t="s">
        <v>403</v>
      </c>
      <c r="E1331">
        <v>5970</v>
      </c>
      <c r="F1331">
        <v>1230</v>
      </c>
      <c r="G1331">
        <v>85.47</v>
      </c>
      <c r="H1331">
        <v>337</v>
      </c>
      <c r="I1331">
        <v>12516</v>
      </c>
      <c r="J1331">
        <v>102.86</v>
      </c>
      <c r="K1331">
        <v>103.24</v>
      </c>
    </row>
    <row r="1332" spans="1:11" x14ac:dyDescent="0.2">
      <c r="A1332" t="s">
        <v>359</v>
      </c>
      <c r="B1332" t="s">
        <v>363</v>
      </c>
      <c r="C1332" t="s">
        <v>253</v>
      </c>
      <c r="D1332" t="s">
        <v>403</v>
      </c>
      <c r="E1332">
        <v>4138</v>
      </c>
      <c r="F1332">
        <v>811</v>
      </c>
      <c r="G1332">
        <v>83.18</v>
      </c>
      <c r="H1332">
        <v>191</v>
      </c>
      <c r="I1332">
        <v>9389</v>
      </c>
      <c r="J1332">
        <v>121.8</v>
      </c>
      <c r="K1332">
        <v>101.64</v>
      </c>
    </row>
    <row r="1333" spans="1:11" x14ac:dyDescent="0.2">
      <c r="A1333" t="s">
        <v>359</v>
      </c>
      <c r="B1333" t="s">
        <v>363</v>
      </c>
      <c r="C1333" t="s">
        <v>270</v>
      </c>
      <c r="D1333" t="s">
        <v>403</v>
      </c>
      <c r="E1333">
        <v>6209</v>
      </c>
      <c r="F1333">
        <v>1570</v>
      </c>
      <c r="G1333">
        <v>97.89</v>
      </c>
      <c r="H1333">
        <v>360</v>
      </c>
      <c r="I1333">
        <v>13189</v>
      </c>
      <c r="J1333">
        <v>120.34</v>
      </c>
      <c r="K1333">
        <v>111.62</v>
      </c>
    </row>
    <row r="1334" spans="1:11" x14ac:dyDescent="0.2">
      <c r="A1334" t="s">
        <v>359</v>
      </c>
      <c r="B1334" t="s">
        <v>363</v>
      </c>
      <c r="C1334" t="s">
        <v>280</v>
      </c>
      <c r="D1334" t="s">
        <v>403</v>
      </c>
      <c r="E1334">
        <v>1538</v>
      </c>
      <c r="F1334">
        <v>272</v>
      </c>
      <c r="G1334">
        <v>74.22</v>
      </c>
      <c r="H1334">
        <v>85</v>
      </c>
      <c r="I1334">
        <v>3502</v>
      </c>
      <c r="J1334">
        <v>88.86</v>
      </c>
      <c r="K1334">
        <v>91.39</v>
      </c>
    </row>
    <row r="1335" spans="1:11" x14ac:dyDescent="0.2">
      <c r="A1335" t="s">
        <v>359</v>
      </c>
      <c r="B1335" t="s">
        <v>363</v>
      </c>
      <c r="C1335" t="s">
        <v>254</v>
      </c>
      <c r="D1335" t="s">
        <v>403</v>
      </c>
      <c r="E1335">
        <v>7063</v>
      </c>
      <c r="F1335">
        <v>1443</v>
      </c>
      <c r="G1335">
        <v>84.73</v>
      </c>
      <c r="H1335">
        <v>347</v>
      </c>
      <c r="I1335">
        <v>15350</v>
      </c>
      <c r="J1335">
        <v>120.51</v>
      </c>
      <c r="K1335">
        <v>105.52</v>
      </c>
    </row>
    <row r="1336" spans="1:11" x14ac:dyDescent="0.2">
      <c r="A1336" t="s">
        <v>359</v>
      </c>
      <c r="B1336" t="s">
        <v>363</v>
      </c>
      <c r="C1336" t="s">
        <v>261</v>
      </c>
      <c r="D1336" t="s">
        <v>403</v>
      </c>
      <c r="E1336">
        <v>4908</v>
      </c>
      <c r="F1336">
        <v>919</v>
      </c>
      <c r="G1336">
        <v>78.66</v>
      </c>
      <c r="H1336">
        <v>267</v>
      </c>
      <c r="I1336">
        <v>11053</v>
      </c>
      <c r="J1336">
        <v>97.33</v>
      </c>
      <c r="K1336">
        <v>96.6</v>
      </c>
    </row>
    <row r="1337" spans="1:11" x14ac:dyDescent="0.2">
      <c r="A1337" t="s">
        <v>359</v>
      </c>
      <c r="B1337" t="s">
        <v>363</v>
      </c>
      <c r="C1337" t="s">
        <v>267</v>
      </c>
      <c r="D1337" t="s">
        <v>403</v>
      </c>
      <c r="E1337">
        <v>5714</v>
      </c>
      <c r="F1337">
        <v>1195</v>
      </c>
      <c r="G1337">
        <v>84.57</v>
      </c>
      <c r="H1337">
        <v>297</v>
      </c>
      <c r="I1337">
        <v>12084</v>
      </c>
      <c r="J1337">
        <v>97.09</v>
      </c>
      <c r="K1337">
        <v>100.89</v>
      </c>
    </row>
    <row r="1338" spans="1:11" x14ac:dyDescent="0.2">
      <c r="A1338" t="s">
        <v>359</v>
      </c>
      <c r="B1338" t="s">
        <v>363</v>
      </c>
      <c r="C1338" t="s">
        <v>283</v>
      </c>
      <c r="D1338" t="s">
        <v>403</v>
      </c>
      <c r="E1338">
        <v>4368</v>
      </c>
      <c r="F1338">
        <v>1044</v>
      </c>
      <c r="G1338">
        <v>95.82</v>
      </c>
      <c r="H1338">
        <v>211</v>
      </c>
      <c r="I1338">
        <v>8536</v>
      </c>
      <c r="J1338">
        <v>113.66</v>
      </c>
      <c r="K1338">
        <v>119.31</v>
      </c>
    </row>
    <row r="1339" spans="1:11" x14ac:dyDescent="0.2">
      <c r="A1339" t="s">
        <v>359</v>
      </c>
      <c r="B1339" t="s">
        <v>363</v>
      </c>
      <c r="C1339" t="s">
        <v>286</v>
      </c>
      <c r="D1339" t="s">
        <v>403</v>
      </c>
      <c r="E1339">
        <v>1088</v>
      </c>
      <c r="F1339">
        <v>215</v>
      </c>
      <c r="G1339">
        <v>78.31</v>
      </c>
      <c r="H1339">
        <v>47</v>
      </c>
      <c r="I1339">
        <v>2285</v>
      </c>
      <c r="J1339">
        <v>94.17</v>
      </c>
      <c r="K1339">
        <v>92.43</v>
      </c>
    </row>
    <row r="1340" spans="1:11" x14ac:dyDescent="0.2">
      <c r="A1340" t="s">
        <v>359</v>
      </c>
      <c r="B1340" t="s">
        <v>363</v>
      </c>
      <c r="C1340" t="s">
        <v>276</v>
      </c>
      <c r="D1340" t="s">
        <v>403</v>
      </c>
      <c r="E1340">
        <v>15684</v>
      </c>
      <c r="F1340">
        <v>3670</v>
      </c>
      <c r="G1340">
        <v>92.77</v>
      </c>
      <c r="H1340">
        <v>954</v>
      </c>
      <c r="I1340">
        <v>37221</v>
      </c>
      <c r="J1340">
        <v>105.96</v>
      </c>
      <c r="K1340">
        <v>100.34</v>
      </c>
    </row>
    <row r="1341" spans="1:11" x14ac:dyDescent="0.2">
      <c r="A1341" t="s">
        <v>359</v>
      </c>
      <c r="B1341" t="s">
        <v>363</v>
      </c>
      <c r="C1341" t="s">
        <v>251</v>
      </c>
      <c r="D1341" t="s">
        <v>403</v>
      </c>
      <c r="E1341">
        <v>765</v>
      </c>
      <c r="F1341">
        <v>141</v>
      </c>
      <c r="G1341">
        <v>72.19</v>
      </c>
      <c r="H1341">
        <v>35</v>
      </c>
      <c r="I1341">
        <v>1532</v>
      </c>
      <c r="J1341">
        <v>102.26</v>
      </c>
      <c r="K1341">
        <v>84.49</v>
      </c>
    </row>
    <row r="1342" spans="1:11" x14ac:dyDescent="0.2">
      <c r="A1342" t="s">
        <v>359</v>
      </c>
      <c r="B1342" t="s">
        <v>363</v>
      </c>
      <c r="C1342" t="s">
        <v>250</v>
      </c>
      <c r="D1342" t="s">
        <v>403</v>
      </c>
      <c r="E1342">
        <v>1924</v>
      </c>
      <c r="F1342">
        <v>342</v>
      </c>
      <c r="G1342">
        <v>72.72</v>
      </c>
      <c r="H1342">
        <v>124</v>
      </c>
      <c r="I1342">
        <v>4452</v>
      </c>
      <c r="J1342">
        <v>93.75</v>
      </c>
      <c r="K1342">
        <v>86.51</v>
      </c>
    </row>
    <row r="1343" spans="1:11" x14ac:dyDescent="0.2">
      <c r="A1343" t="s">
        <v>359</v>
      </c>
      <c r="B1343" t="s">
        <v>363</v>
      </c>
      <c r="C1343" t="s">
        <v>287</v>
      </c>
      <c r="D1343" t="s">
        <v>403</v>
      </c>
      <c r="E1343">
        <v>1363</v>
      </c>
      <c r="F1343">
        <v>241</v>
      </c>
      <c r="G1343">
        <v>75.72</v>
      </c>
      <c r="H1343">
        <v>70</v>
      </c>
      <c r="I1343">
        <v>2933</v>
      </c>
      <c r="J1343">
        <v>86.9</v>
      </c>
      <c r="K1343">
        <v>105.31</v>
      </c>
    </row>
    <row r="1344" spans="1:11" x14ac:dyDescent="0.2">
      <c r="A1344" t="s">
        <v>359</v>
      </c>
      <c r="B1344" t="s">
        <v>363</v>
      </c>
      <c r="C1344" t="s">
        <v>285</v>
      </c>
      <c r="D1344" t="s">
        <v>403</v>
      </c>
      <c r="E1344">
        <v>4405</v>
      </c>
      <c r="F1344">
        <v>1110</v>
      </c>
      <c r="G1344">
        <v>97.14</v>
      </c>
      <c r="H1344">
        <v>222</v>
      </c>
      <c r="I1344">
        <v>8714</v>
      </c>
      <c r="J1344">
        <v>121.36</v>
      </c>
      <c r="K1344">
        <v>117.42</v>
      </c>
    </row>
    <row r="1345" spans="1:11" x14ac:dyDescent="0.2">
      <c r="A1345" t="s">
        <v>359</v>
      </c>
      <c r="B1345" t="s">
        <v>363</v>
      </c>
      <c r="C1345" t="s">
        <v>246</v>
      </c>
      <c r="D1345" t="s">
        <v>403</v>
      </c>
      <c r="E1345">
        <v>2332</v>
      </c>
      <c r="F1345">
        <v>501</v>
      </c>
      <c r="G1345">
        <v>85.02</v>
      </c>
      <c r="H1345">
        <v>111</v>
      </c>
      <c r="I1345">
        <v>4999</v>
      </c>
      <c r="J1345">
        <v>129.97</v>
      </c>
      <c r="K1345">
        <v>101.63</v>
      </c>
    </row>
    <row r="1346" spans="1:11" x14ac:dyDescent="0.2">
      <c r="A1346" t="s">
        <v>359</v>
      </c>
      <c r="B1346" t="s">
        <v>363</v>
      </c>
      <c r="C1346" t="s">
        <v>256</v>
      </c>
      <c r="D1346" t="s">
        <v>403</v>
      </c>
      <c r="E1346">
        <v>4197</v>
      </c>
      <c r="F1346">
        <v>966</v>
      </c>
      <c r="G1346">
        <v>94.62</v>
      </c>
      <c r="H1346">
        <v>209</v>
      </c>
      <c r="I1346">
        <v>8531</v>
      </c>
      <c r="J1346">
        <v>113.49</v>
      </c>
      <c r="K1346">
        <v>109.69</v>
      </c>
    </row>
    <row r="1347" spans="1:11" x14ac:dyDescent="0.2">
      <c r="A1347" t="s">
        <v>359</v>
      </c>
      <c r="B1347" t="s">
        <v>363</v>
      </c>
      <c r="C1347" t="s">
        <v>263</v>
      </c>
      <c r="D1347" t="s">
        <v>403</v>
      </c>
      <c r="E1347">
        <v>8409</v>
      </c>
      <c r="F1347">
        <v>1720</v>
      </c>
      <c r="G1347">
        <v>83.86</v>
      </c>
      <c r="H1347">
        <v>467</v>
      </c>
      <c r="I1347">
        <v>20057</v>
      </c>
      <c r="J1347">
        <v>109.88</v>
      </c>
      <c r="K1347">
        <v>103.34</v>
      </c>
    </row>
    <row r="1348" spans="1:11" x14ac:dyDescent="0.2">
      <c r="A1348" t="s">
        <v>359</v>
      </c>
      <c r="B1348" t="s">
        <v>363</v>
      </c>
      <c r="C1348" t="s">
        <v>284</v>
      </c>
      <c r="D1348" t="s">
        <v>403</v>
      </c>
      <c r="E1348">
        <v>9385</v>
      </c>
      <c r="F1348">
        <v>1876</v>
      </c>
      <c r="G1348">
        <v>84.31</v>
      </c>
      <c r="H1348">
        <v>460</v>
      </c>
      <c r="I1348">
        <v>20479</v>
      </c>
      <c r="J1348">
        <v>99.11</v>
      </c>
      <c r="K1348">
        <v>106.37</v>
      </c>
    </row>
    <row r="1349" spans="1:11" x14ac:dyDescent="0.2">
      <c r="A1349" t="s">
        <v>359</v>
      </c>
      <c r="B1349" t="s">
        <v>363</v>
      </c>
      <c r="C1349" t="s">
        <v>266</v>
      </c>
      <c r="D1349" t="s">
        <v>403</v>
      </c>
      <c r="E1349">
        <v>6827</v>
      </c>
      <c r="F1349">
        <v>1276</v>
      </c>
      <c r="G1349">
        <v>79.010000000000005</v>
      </c>
      <c r="H1349">
        <v>365</v>
      </c>
      <c r="I1349">
        <v>15644</v>
      </c>
      <c r="J1349">
        <v>104.47</v>
      </c>
      <c r="K1349">
        <v>90.71</v>
      </c>
    </row>
    <row r="1350" spans="1:11" x14ac:dyDescent="0.2">
      <c r="A1350" t="s">
        <v>359</v>
      </c>
      <c r="B1350" t="s">
        <v>363</v>
      </c>
      <c r="C1350" t="s">
        <v>279</v>
      </c>
      <c r="D1350" t="s">
        <v>403</v>
      </c>
      <c r="E1350">
        <v>4802</v>
      </c>
      <c r="F1350">
        <v>944</v>
      </c>
      <c r="G1350">
        <v>81.63</v>
      </c>
      <c r="H1350">
        <v>264</v>
      </c>
      <c r="I1350">
        <v>9793</v>
      </c>
      <c r="J1350">
        <v>98.87</v>
      </c>
      <c r="K1350">
        <v>105.97</v>
      </c>
    </row>
    <row r="1351" spans="1:11" x14ac:dyDescent="0.2">
      <c r="A1351" t="s">
        <v>359</v>
      </c>
      <c r="B1351" t="s">
        <v>363</v>
      </c>
      <c r="C1351" t="s">
        <v>373</v>
      </c>
      <c r="D1351" t="s">
        <v>403</v>
      </c>
      <c r="E1351">
        <v>3464</v>
      </c>
      <c r="F1351">
        <v>975</v>
      </c>
      <c r="G1351">
        <v>110.45</v>
      </c>
      <c r="H1351">
        <v>152</v>
      </c>
      <c r="I1351">
        <v>6701</v>
      </c>
      <c r="J1351">
        <v>124.15</v>
      </c>
      <c r="K1351">
        <v>123.5</v>
      </c>
    </row>
    <row r="1352" spans="1:11" x14ac:dyDescent="0.2">
      <c r="A1352" t="s">
        <v>359</v>
      </c>
      <c r="B1352" t="s">
        <v>363</v>
      </c>
      <c r="C1352" t="s">
        <v>275</v>
      </c>
      <c r="D1352" t="s">
        <v>403</v>
      </c>
      <c r="E1352">
        <v>8704</v>
      </c>
      <c r="F1352">
        <v>1979</v>
      </c>
      <c r="G1352">
        <v>93.09</v>
      </c>
      <c r="H1352">
        <v>438</v>
      </c>
      <c r="I1352">
        <v>20282</v>
      </c>
      <c r="J1352">
        <v>107.42</v>
      </c>
      <c r="K1352">
        <v>112.44</v>
      </c>
    </row>
    <row r="1353" spans="1:11" x14ac:dyDescent="0.2">
      <c r="A1353" t="s">
        <v>359</v>
      </c>
      <c r="B1353" t="s">
        <v>363</v>
      </c>
      <c r="C1353" t="s">
        <v>259</v>
      </c>
      <c r="D1353" t="s">
        <v>403</v>
      </c>
      <c r="E1353">
        <v>2748</v>
      </c>
      <c r="F1353">
        <v>584</v>
      </c>
      <c r="G1353">
        <v>95.57</v>
      </c>
      <c r="H1353">
        <v>95</v>
      </c>
      <c r="I1353">
        <v>5673</v>
      </c>
      <c r="J1353">
        <v>91.83</v>
      </c>
      <c r="K1353">
        <v>115.49</v>
      </c>
    </row>
    <row r="1354" spans="1:11" x14ac:dyDescent="0.2">
      <c r="A1354" t="s">
        <v>359</v>
      </c>
      <c r="B1354" t="s">
        <v>363</v>
      </c>
      <c r="C1354" t="s">
        <v>288</v>
      </c>
      <c r="D1354" t="s">
        <v>403</v>
      </c>
      <c r="E1354">
        <v>910</v>
      </c>
      <c r="F1354">
        <v>180</v>
      </c>
      <c r="G1354">
        <v>80.150000000000006</v>
      </c>
      <c r="H1354">
        <v>41</v>
      </c>
      <c r="I1354">
        <v>2065</v>
      </c>
      <c r="J1354">
        <v>104.61</v>
      </c>
      <c r="K1354">
        <v>99.47</v>
      </c>
    </row>
    <row r="1355" spans="1:11" x14ac:dyDescent="0.2">
      <c r="A1355" t="s">
        <v>359</v>
      </c>
      <c r="B1355" t="s">
        <v>363</v>
      </c>
      <c r="C1355" t="s">
        <v>268</v>
      </c>
      <c r="D1355" t="s">
        <v>403</v>
      </c>
      <c r="E1355">
        <v>8918</v>
      </c>
      <c r="F1355">
        <v>2031</v>
      </c>
      <c r="G1355">
        <v>89.76</v>
      </c>
      <c r="H1355">
        <v>486</v>
      </c>
      <c r="I1355">
        <v>19389</v>
      </c>
      <c r="J1355">
        <v>107.72</v>
      </c>
      <c r="K1355">
        <v>105.61</v>
      </c>
    </row>
    <row r="1356" spans="1:11" x14ac:dyDescent="0.2">
      <c r="A1356" t="s">
        <v>359</v>
      </c>
      <c r="B1356" t="s">
        <v>363</v>
      </c>
      <c r="C1356" t="s">
        <v>269</v>
      </c>
      <c r="D1356" t="s">
        <v>403</v>
      </c>
      <c r="E1356">
        <v>1146</v>
      </c>
      <c r="F1356">
        <v>234</v>
      </c>
      <c r="G1356">
        <v>87.5</v>
      </c>
      <c r="H1356">
        <v>58</v>
      </c>
      <c r="I1356">
        <v>2168</v>
      </c>
      <c r="J1356">
        <v>106.97</v>
      </c>
      <c r="K1356">
        <v>96.55</v>
      </c>
    </row>
    <row r="1357" spans="1:11" x14ac:dyDescent="0.2">
      <c r="A1357" t="s">
        <v>359</v>
      </c>
      <c r="B1357" t="s">
        <v>363</v>
      </c>
      <c r="C1357" t="s">
        <v>271</v>
      </c>
      <c r="D1357" t="s">
        <v>403</v>
      </c>
      <c r="E1357">
        <v>8988</v>
      </c>
      <c r="F1357">
        <v>1729</v>
      </c>
      <c r="G1357">
        <v>80.319999999999993</v>
      </c>
      <c r="H1357">
        <v>505</v>
      </c>
      <c r="I1357">
        <v>20926</v>
      </c>
      <c r="J1357">
        <v>93.1</v>
      </c>
      <c r="K1357">
        <v>96.02</v>
      </c>
    </row>
    <row r="1358" spans="1:11" x14ac:dyDescent="0.2">
      <c r="A1358" t="s">
        <v>359</v>
      </c>
      <c r="B1358" t="s">
        <v>363</v>
      </c>
      <c r="C1358" t="s">
        <v>255</v>
      </c>
      <c r="D1358" t="s">
        <v>403</v>
      </c>
      <c r="E1358">
        <v>34113</v>
      </c>
      <c r="F1358">
        <v>6928</v>
      </c>
      <c r="G1358">
        <v>85.27</v>
      </c>
      <c r="H1358">
        <v>2059</v>
      </c>
      <c r="I1358">
        <v>79767</v>
      </c>
      <c r="J1358">
        <v>98.57</v>
      </c>
      <c r="K1358">
        <v>102.79</v>
      </c>
    </row>
    <row r="1359" spans="1:11" x14ac:dyDescent="0.2">
      <c r="A1359" t="s">
        <v>359</v>
      </c>
      <c r="B1359" t="s">
        <v>363</v>
      </c>
      <c r="C1359" t="s">
        <v>272</v>
      </c>
      <c r="D1359" t="s">
        <v>403</v>
      </c>
      <c r="E1359">
        <v>1965</v>
      </c>
      <c r="F1359">
        <v>434</v>
      </c>
      <c r="G1359">
        <v>87.13</v>
      </c>
      <c r="H1359">
        <v>103</v>
      </c>
      <c r="I1359">
        <v>4221</v>
      </c>
      <c r="J1359">
        <v>110.74</v>
      </c>
      <c r="K1359">
        <v>101.51</v>
      </c>
    </row>
    <row r="1360" spans="1:11" x14ac:dyDescent="0.2">
      <c r="A1360" t="s">
        <v>359</v>
      </c>
      <c r="B1360" t="s">
        <v>363</v>
      </c>
      <c r="C1360" t="s">
        <v>249</v>
      </c>
      <c r="D1360" t="s">
        <v>403</v>
      </c>
      <c r="E1360">
        <v>11242</v>
      </c>
      <c r="F1360">
        <v>2734</v>
      </c>
      <c r="G1360">
        <v>94.77</v>
      </c>
      <c r="H1360">
        <v>658</v>
      </c>
      <c r="I1360">
        <v>26305</v>
      </c>
      <c r="J1360">
        <v>103.03</v>
      </c>
      <c r="K1360">
        <v>104.23</v>
      </c>
    </row>
    <row r="1361" spans="1:11" x14ac:dyDescent="0.2">
      <c r="A1361" t="s">
        <v>359</v>
      </c>
      <c r="B1361" t="s">
        <v>363</v>
      </c>
      <c r="C1361" t="s">
        <v>293</v>
      </c>
      <c r="D1361" t="s">
        <v>403</v>
      </c>
      <c r="E1361">
        <v>493</v>
      </c>
      <c r="F1361">
        <v>126</v>
      </c>
      <c r="G1361">
        <v>97.49</v>
      </c>
      <c r="H1361">
        <v>22</v>
      </c>
      <c r="I1361">
        <v>1044</v>
      </c>
      <c r="J1361">
        <v>126.73</v>
      </c>
      <c r="K1361">
        <v>113.87</v>
      </c>
    </row>
    <row r="1362" spans="1:11" x14ac:dyDescent="0.2">
      <c r="A1362" t="s">
        <v>359</v>
      </c>
      <c r="B1362" t="s">
        <v>363</v>
      </c>
      <c r="C1362" t="s">
        <v>257</v>
      </c>
      <c r="D1362" t="s">
        <v>403</v>
      </c>
      <c r="E1362">
        <v>7103</v>
      </c>
      <c r="F1362">
        <v>1403</v>
      </c>
      <c r="G1362">
        <v>80.67</v>
      </c>
      <c r="H1362">
        <v>425</v>
      </c>
      <c r="I1362">
        <v>16444</v>
      </c>
      <c r="J1362">
        <v>97.84</v>
      </c>
      <c r="K1362">
        <v>94.62</v>
      </c>
    </row>
    <row r="1363" spans="1:11" x14ac:dyDescent="0.2">
      <c r="A1363" t="s">
        <v>359</v>
      </c>
      <c r="B1363" t="s">
        <v>363</v>
      </c>
      <c r="C1363" t="s">
        <v>244</v>
      </c>
      <c r="D1363" t="s">
        <v>403</v>
      </c>
      <c r="E1363">
        <v>4226</v>
      </c>
      <c r="F1363">
        <v>755</v>
      </c>
      <c r="G1363">
        <v>77.72</v>
      </c>
      <c r="H1363">
        <v>203</v>
      </c>
      <c r="I1363">
        <v>9219</v>
      </c>
      <c r="J1363">
        <v>94.86</v>
      </c>
      <c r="K1363">
        <v>97</v>
      </c>
    </row>
    <row r="1364" spans="1:11" x14ac:dyDescent="0.2">
      <c r="A1364" t="s">
        <v>359</v>
      </c>
      <c r="B1364" t="s">
        <v>363</v>
      </c>
      <c r="C1364" t="s">
        <v>265</v>
      </c>
      <c r="D1364" t="s">
        <v>403</v>
      </c>
      <c r="E1364">
        <v>2582</v>
      </c>
      <c r="F1364">
        <v>527</v>
      </c>
      <c r="G1364">
        <v>85.87</v>
      </c>
      <c r="H1364">
        <v>162</v>
      </c>
      <c r="I1364">
        <v>5904</v>
      </c>
      <c r="J1364">
        <v>104.06</v>
      </c>
      <c r="K1364">
        <v>100.62</v>
      </c>
    </row>
    <row r="1365" spans="1:11" x14ac:dyDescent="0.2">
      <c r="A1365" t="s">
        <v>359</v>
      </c>
      <c r="B1365" t="s">
        <v>363</v>
      </c>
      <c r="C1365" t="s">
        <v>247</v>
      </c>
      <c r="D1365" t="s">
        <v>403</v>
      </c>
      <c r="E1365">
        <v>1033</v>
      </c>
      <c r="F1365">
        <v>237</v>
      </c>
      <c r="G1365">
        <v>92.42</v>
      </c>
      <c r="H1365">
        <v>45</v>
      </c>
      <c r="I1365">
        <v>1771</v>
      </c>
      <c r="J1365">
        <v>95.33</v>
      </c>
      <c r="K1365">
        <v>103.69</v>
      </c>
    </row>
    <row r="1366" spans="1:11" x14ac:dyDescent="0.2">
      <c r="A1366" t="s">
        <v>359</v>
      </c>
      <c r="B1366" t="s">
        <v>364</v>
      </c>
      <c r="C1366" t="s">
        <v>671</v>
      </c>
      <c r="D1366" t="s">
        <v>403</v>
      </c>
      <c r="E1366">
        <v>16260</v>
      </c>
      <c r="F1366">
        <v>1610</v>
      </c>
      <c r="G1366">
        <v>62.6</v>
      </c>
      <c r="H1366">
        <v>1603</v>
      </c>
      <c r="I1366">
        <v>66991</v>
      </c>
      <c r="J1366">
        <v>61.04</v>
      </c>
      <c r="K1366">
        <v>66.42</v>
      </c>
    </row>
    <row r="1367" spans="1:11" x14ac:dyDescent="0.2">
      <c r="A1367" t="s">
        <v>359</v>
      </c>
      <c r="B1367" t="s">
        <v>364</v>
      </c>
      <c r="C1367" t="s">
        <v>371</v>
      </c>
      <c r="D1367" t="s">
        <v>403</v>
      </c>
      <c r="E1367">
        <v>23</v>
      </c>
      <c r="F1367">
        <v>5</v>
      </c>
      <c r="G1367">
        <v>73.39</v>
      </c>
      <c r="H1367">
        <v>1</v>
      </c>
      <c r="I1367">
        <v>83</v>
      </c>
      <c r="J1367">
        <v>41</v>
      </c>
      <c r="K1367">
        <v>99.19</v>
      </c>
    </row>
    <row r="1368" spans="1:11" x14ac:dyDescent="0.2">
      <c r="A1368" t="s">
        <v>359</v>
      </c>
      <c r="B1368" t="s">
        <v>364</v>
      </c>
      <c r="C1368" t="s">
        <v>282</v>
      </c>
      <c r="D1368" t="s">
        <v>403</v>
      </c>
      <c r="E1368">
        <v>515</v>
      </c>
      <c r="F1368">
        <v>54</v>
      </c>
      <c r="G1368">
        <v>58.54</v>
      </c>
      <c r="H1368">
        <v>59</v>
      </c>
      <c r="I1368">
        <v>2329</v>
      </c>
      <c r="J1368">
        <v>45.71</v>
      </c>
      <c r="K1368">
        <v>56.2</v>
      </c>
    </row>
    <row r="1369" spans="1:11" x14ac:dyDescent="0.2">
      <c r="A1369" t="s">
        <v>359</v>
      </c>
      <c r="B1369" t="s">
        <v>364</v>
      </c>
      <c r="C1369" t="s">
        <v>243</v>
      </c>
      <c r="D1369" t="s">
        <v>403</v>
      </c>
      <c r="E1369">
        <v>229</v>
      </c>
      <c r="F1369">
        <v>30</v>
      </c>
      <c r="G1369">
        <v>66.92</v>
      </c>
      <c r="H1369">
        <v>25</v>
      </c>
      <c r="I1369">
        <v>1040</v>
      </c>
      <c r="J1369">
        <v>92.72</v>
      </c>
      <c r="K1369">
        <v>57.73</v>
      </c>
    </row>
    <row r="1370" spans="1:11" x14ac:dyDescent="0.2">
      <c r="A1370" t="s">
        <v>359</v>
      </c>
      <c r="B1370" t="s">
        <v>364</v>
      </c>
      <c r="C1370" t="s">
        <v>273</v>
      </c>
      <c r="D1370" t="s">
        <v>403</v>
      </c>
      <c r="E1370">
        <v>514</v>
      </c>
      <c r="F1370">
        <v>37</v>
      </c>
      <c r="G1370">
        <v>60.8</v>
      </c>
      <c r="H1370">
        <v>39</v>
      </c>
      <c r="I1370">
        <v>1700</v>
      </c>
      <c r="J1370">
        <v>76.69</v>
      </c>
      <c r="K1370">
        <v>74.91</v>
      </c>
    </row>
    <row r="1371" spans="1:11" x14ac:dyDescent="0.2">
      <c r="A1371" t="s">
        <v>359</v>
      </c>
      <c r="B1371" t="s">
        <v>364</v>
      </c>
      <c r="C1371" t="s">
        <v>260</v>
      </c>
      <c r="D1371" t="s">
        <v>403</v>
      </c>
      <c r="E1371">
        <v>1921</v>
      </c>
      <c r="F1371">
        <v>167</v>
      </c>
      <c r="G1371">
        <v>61.32</v>
      </c>
      <c r="H1371">
        <v>128</v>
      </c>
      <c r="I1371">
        <v>6326</v>
      </c>
      <c r="J1371">
        <v>76.430000000000007</v>
      </c>
      <c r="K1371">
        <v>75.099999999999994</v>
      </c>
    </row>
    <row r="1372" spans="1:11" x14ac:dyDescent="0.2">
      <c r="A1372" t="s">
        <v>359</v>
      </c>
      <c r="B1372" t="s">
        <v>364</v>
      </c>
      <c r="C1372" t="s">
        <v>278</v>
      </c>
      <c r="D1372" t="s">
        <v>403</v>
      </c>
      <c r="E1372">
        <v>281</v>
      </c>
      <c r="F1372">
        <v>38</v>
      </c>
      <c r="G1372">
        <v>68.87</v>
      </c>
      <c r="H1372">
        <v>16</v>
      </c>
      <c r="I1372">
        <v>989</v>
      </c>
      <c r="J1372">
        <v>60.5</v>
      </c>
      <c r="K1372">
        <v>74.989999999999995</v>
      </c>
    </row>
    <row r="1373" spans="1:11" x14ac:dyDescent="0.2">
      <c r="A1373" t="s">
        <v>359</v>
      </c>
      <c r="B1373" t="s">
        <v>364</v>
      </c>
      <c r="C1373" t="s">
        <v>281</v>
      </c>
      <c r="D1373" t="s">
        <v>403</v>
      </c>
      <c r="E1373">
        <v>77</v>
      </c>
      <c r="F1373">
        <v>4</v>
      </c>
      <c r="G1373">
        <v>51.62</v>
      </c>
      <c r="H1373">
        <v>8</v>
      </c>
      <c r="I1373">
        <v>425</v>
      </c>
      <c r="J1373">
        <v>62.38</v>
      </c>
      <c r="K1373">
        <v>58.67</v>
      </c>
    </row>
    <row r="1374" spans="1:11" x14ac:dyDescent="0.2">
      <c r="A1374" t="s">
        <v>359</v>
      </c>
      <c r="B1374" t="s">
        <v>364</v>
      </c>
      <c r="C1374" t="s">
        <v>274</v>
      </c>
      <c r="D1374" t="s">
        <v>403</v>
      </c>
      <c r="E1374">
        <v>18</v>
      </c>
      <c r="F1374">
        <v>1</v>
      </c>
      <c r="G1374">
        <v>54.11</v>
      </c>
      <c r="I1374">
        <v>75</v>
      </c>
      <c r="K1374">
        <v>46.39</v>
      </c>
    </row>
    <row r="1375" spans="1:11" x14ac:dyDescent="0.2">
      <c r="A1375" t="s">
        <v>359</v>
      </c>
      <c r="B1375" t="s">
        <v>364</v>
      </c>
      <c r="C1375" t="s">
        <v>252</v>
      </c>
      <c r="D1375" t="s">
        <v>403</v>
      </c>
      <c r="E1375">
        <v>19</v>
      </c>
      <c r="F1375">
        <v>3</v>
      </c>
      <c r="G1375">
        <v>80.84</v>
      </c>
      <c r="H1375">
        <v>2</v>
      </c>
      <c r="I1375">
        <v>109</v>
      </c>
      <c r="J1375">
        <v>30.5</v>
      </c>
      <c r="K1375">
        <v>57.94</v>
      </c>
    </row>
    <row r="1376" spans="1:11" x14ac:dyDescent="0.2">
      <c r="A1376" t="s">
        <v>359</v>
      </c>
      <c r="B1376" t="s">
        <v>364</v>
      </c>
      <c r="C1376" t="s">
        <v>245</v>
      </c>
      <c r="D1376" t="s">
        <v>403</v>
      </c>
      <c r="E1376">
        <v>896</v>
      </c>
      <c r="F1376">
        <v>50</v>
      </c>
      <c r="G1376">
        <v>51.31</v>
      </c>
      <c r="H1376">
        <v>83</v>
      </c>
      <c r="I1376">
        <v>4402</v>
      </c>
      <c r="J1376">
        <v>45.96</v>
      </c>
      <c r="K1376">
        <v>61.92</v>
      </c>
    </row>
    <row r="1377" spans="1:11" x14ac:dyDescent="0.2">
      <c r="A1377" t="s">
        <v>359</v>
      </c>
      <c r="B1377" t="s">
        <v>364</v>
      </c>
      <c r="C1377" t="s">
        <v>290</v>
      </c>
      <c r="D1377" t="s">
        <v>403</v>
      </c>
      <c r="E1377">
        <v>335</v>
      </c>
      <c r="F1377">
        <v>25</v>
      </c>
      <c r="G1377">
        <v>52.75</v>
      </c>
      <c r="H1377">
        <v>43</v>
      </c>
      <c r="I1377">
        <v>1969</v>
      </c>
      <c r="J1377">
        <v>39</v>
      </c>
      <c r="K1377">
        <v>62.91</v>
      </c>
    </row>
    <row r="1378" spans="1:11" x14ac:dyDescent="0.2">
      <c r="A1378" t="s">
        <v>359</v>
      </c>
      <c r="B1378" t="s">
        <v>364</v>
      </c>
      <c r="C1378" t="s">
        <v>289</v>
      </c>
      <c r="D1378" t="s">
        <v>403</v>
      </c>
      <c r="E1378">
        <v>61</v>
      </c>
      <c r="F1378">
        <v>6</v>
      </c>
      <c r="G1378">
        <v>72.489999999999995</v>
      </c>
      <c r="H1378">
        <v>3</v>
      </c>
      <c r="I1378">
        <v>210</v>
      </c>
      <c r="J1378">
        <v>50</v>
      </c>
      <c r="K1378">
        <v>76.52</v>
      </c>
    </row>
    <row r="1379" spans="1:11" x14ac:dyDescent="0.2">
      <c r="A1379" t="s">
        <v>359</v>
      </c>
      <c r="B1379" t="s">
        <v>364</v>
      </c>
      <c r="C1379" t="s">
        <v>291</v>
      </c>
      <c r="D1379" t="s">
        <v>403</v>
      </c>
      <c r="E1379">
        <v>253</v>
      </c>
      <c r="F1379">
        <v>22</v>
      </c>
      <c r="G1379">
        <v>65.5</v>
      </c>
      <c r="H1379">
        <v>22</v>
      </c>
      <c r="I1379">
        <v>882</v>
      </c>
      <c r="J1379">
        <v>67.819999999999993</v>
      </c>
      <c r="K1379">
        <v>76.41</v>
      </c>
    </row>
    <row r="1380" spans="1:11" x14ac:dyDescent="0.2">
      <c r="A1380" t="s">
        <v>359</v>
      </c>
      <c r="B1380" t="s">
        <v>364</v>
      </c>
      <c r="C1380" t="s">
        <v>262</v>
      </c>
      <c r="D1380" t="s">
        <v>403</v>
      </c>
      <c r="E1380">
        <v>96</v>
      </c>
      <c r="F1380">
        <v>7</v>
      </c>
      <c r="G1380">
        <v>58.42</v>
      </c>
      <c r="H1380">
        <v>7</v>
      </c>
      <c r="I1380">
        <v>439</v>
      </c>
      <c r="J1380">
        <v>75</v>
      </c>
      <c r="K1380">
        <v>74.2</v>
      </c>
    </row>
    <row r="1381" spans="1:11" x14ac:dyDescent="0.2">
      <c r="A1381" t="s">
        <v>359</v>
      </c>
      <c r="B1381" t="s">
        <v>364</v>
      </c>
      <c r="C1381" t="s">
        <v>277</v>
      </c>
      <c r="D1381" t="s">
        <v>403</v>
      </c>
      <c r="E1381">
        <v>493</v>
      </c>
      <c r="F1381">
        <v>70</v>
      </c>
      <c r="G1381">
        <v>67.58</v>
      </c>
      <c r="H1381">
        <v>56</v>
      </c>
      <c r="I1381">
        <v>2219</v>
      </c>
      <c r="J1381">
        <v>47.34</v>
      </c>
      <c r="K1381">
        <v>58.4</v>
      </c>
    </row>
    <row r="1382" spans="1:11" x14ac:dyDescent="0.2">
      <c r="A1382" t="s">
        <v>359</v>
      </c>
      <c r="B1382" t="s">
        <v>364</v>
      </c>
      <c r="C1382" t="s">
        <v>258</v>
      </c>
      <c r="D1382" t="s">
        <v>403</v>
      </c>
      <c r="E1382">
        <v>381</v>
      </c>
      <c r="F1382">
        <v>45</v>
      </c>
      <c r="G1382">
        <v>61.17</v>
      </c>
      <c r="H1382">
        <v>57</v>
      </c>
      <c r="I1382">
        <v>1435</v>
      </c>
      <c r="J1382">
        <v>49.02</v>
      </c>
      <c r="K1382">
        <v>57.34</v>
      </c>
    </row>
    <row r="1383" spans="1:11" x14ac:dyDescent="0.2">
      <c r="A1383" t="s">
        <v>359</v>
      </c>
      <c r="B1383" t="s">
        <v>364</v>
      </c>
      <c r="C1383" t="s">
        <v>292</v>
      </c>
      <c r="D1383" t="s">
        <v>403</v>
      </c>
      <c r="E1383">
        <v>258</v>
      </c>
      <c r="F1383">
        <v>15</v>
      </c>
      <c r="G1383">
        <v>50.74</v>
      </c>
      <c r="H1383">
        <v>22</v>
      </c>
      <c r="I1383">
        <v>791</v>
      </c>
      <c r="J1383">
        <v>100.09</v>
      </c>
      <c r="K1383">
        <v>76.88</v>
      </c>
    </row>
    <row r="1384" spans="1:11" x14ac:dyDescent="0.2">
      <c r="A1384" t="s">
        <v>359</v>
      </c>
      <c r="B1384" t="s">
        <v>364</v>
      </c>
      <c r="C1384" t="s">
        <v>264</v>
      </c>
      <c r="D1384" t="s">
        <v>403</v>
      </c>
      <c r="E1384">
        <v>236</v>
      </c>
      <c r="F1384">
        <v>31</v>
      </c>
      <c r="G1384">
        <v>70.239999999999995</v>
      </c>
      <c r="H1384">
        <v>25</v>
      </c>
      <c r="I1384">
        <v>1124</v>
      </c>
      <c r="J1384">
        <v>41.68</v>
      </c>
      <c r="K1384">
        <v>61.7</v>
      </c>
    </row>
    <row r="1385" spans="1:11" x14ac:dyDescent="0.2">
      <c r="A1385" t="s">
        <v>359</v>
      </c>
      <c r="B1385" t="s">
        <v>364</v>
      </c>
      <c r="C1385" t="s">
        <v>248</v>
      </c>
      <c r="D1385" t="s">
        <v>403</v>
      </c>
      <c r="E1385">
        <v>345</v>
      </c>
      <c r="F1385">
        <v>33</v>
      </c>
      <c r="G1385">
        <v>58.25</v>
      </c>
      <c r="H1385">
        <v>47</v>
      </c>
      <c r="I1385">
        <v>1436</v>
      </c>
      <c r="J1385">
        <v>55.98</v>
      </c>
      <c r="K1385">
        <v>57.8</v>
      </c>
    </row>
    <row r="1386" spans="1:11" x14ac:dyDescent="0.2">
      <c r="A1386" t="s">
        <v>359</v>
      </c>
      <c r="B1386" t="s">
        <v>364</v>
      </c>
      <c r="C1386" t="s">
        <v>253</v>
      </c>
      <c r="D1386" t="s">
        <v>403</v>
      </c>
      <c r="E1386">
        <v>125</v>
      </c>
      <c r="F1386">
        <v>11</v>
      </c>
      <c r="G1386">
        <v>59.24</v>
      </c>
      <c r="H1386">
        <v>19</v>
      </c>
      <c r="I1386">
        <v>615</v>
      </c>
      <c r="J1386">
        <v>62.11</v>
      </c>
      <c r="K1386">
        <v>76.02</v>
      </c>
    </row>
    <row r="1387" spans="1:11" x14ac:dyDescent="0.2">
      <c r="A1387" t="s">
        <v>359</v>
      </c>
      <c r="B1387" t="s">
        <v>364</v>
      </c>
      <c r="C1387" t="s">
        <v>270</v>
      </c>
      <c r="D1387" t="s">
        <v>403</v>
      </c>
      <c r="E1387">
        <v>141</v>
      </c>
      <c r="F1387">
        <v>11</v>
      </c>
      <c r="G1387">
        <v>49.33</v>
      </c>
      <c r="H1387">
        <v>19</v>
      </c>
      <c r="I1387">
        <v>678</v>
      </c>
      <c r="J1387">
        <v>35.32</v>
      </c>
      <c r="K1387">
        <v>64.78</v>
      </c>
    </row>
    <row r="1388" spans="1:11" x14ac:dyDescent="0.2">
      <c r="A1388" t="s">
        <v>359</v>
      </c>
      <c r="B1388" t="s">
        <v>364</v>
      </c>
      <c r="C1388" t="s">
        <v>280</v>
      </c>
      <c r="D1388" t="s">
        <v>403</v>
      </c>
      <c r="E1388">
        <v>43</v>
      </c>
      <c r="F1388">
        <v>3</v>
      </c>
      <c r="G1388">
        <v>57.44</v>
      </c>
      <c r="H1388">
        <v>1</v>
      </c>
      <c r="I1388">
        <v>196</v>
      </c>
      <c r="J1388">
        <v>19</v>
      </c>
      <c r="K1388">
        <v>54.51</v>
      </c>
    </row>
    <row r="1389" spans="1:11" x14ac:dyDescent="0.2">
      <c r="A1389" t="s">
        <v>359</v>
      </c>
      <c r="B1389" t="s">
        <v>364</v>
      </c>
      <c r="C1389" t="s">
        <v>254</v>
      </c>
      <c r="D1389" t="s">
        <v>403</v>
      </c>
      <c r="E1389">
        <v>544</v>
      </c>
      <c r="F1389">
        <v>71</v>
      </c>
      <c r="G1389">
        <v>69.180000000000007</v>
      </c>
      <c r="H1389">
        <v>80</v>
      </c>
      <c r="I1389">
        <v>2460</v>
      </c>
      <c r="J1389">
        <v>48.15</v>
      </c>
      <c r="K1389">
        <v>62.03</v>
      </c>
    </row>
    <row r="1390" spans="1:11" x14ac:dyDescent="0.2">
      <c r="A1390" t="s">
        <v>359</v>
      </c>
      <c r="B1390" t="s">
        <v>364</v>
      </c>
      <c r="C1390" t="s">
        <v>261</v>
      </c>
      <c r="D1390" t="s">
        <v>403</v>
      </c>
      <c r="E1390">
        <v>236</v>
      </c>
      <c r="F1390">
        <v>18</v>
      </c>
      <c r="G1390">
        <v>66.08</v>
      </c>
      <c r="H1390">
        <v>27</v>
      </c>
      <c r="I1390">
        <v>1013</v>
      </c>
      <c r="J1390">
        <v>74.260000000000005</v>
      </c>
      <c r="K1390">
        <v>67.099999999999994</v>
      </c>
    </row>
    <row r="1391" spans="1:11" x14ac:dyDescent="0.2">
      <c r="A1391" t="s">
        <v>359</v>
      </c>
      <c r="B1391" t="s">
        <v>364</v>
      </c>
      <c r="C1391" t="s">
        <v>267</v>
      </c>
      <c r="D1391" t="s">
        <v>403</v>
      </c>
      <c r="E1391">
        <v>405</v>
      </c>
      <c r="F1391">
        <v>62</v>
      </c>
      <c r="G1391">
        <v>68.78</v>
      </c>
      <c r="H1391">
        <v>51</v>
      </c>
      <c r="I1391">
        <v>1754</v>
      </c>
      <c r="J1391">
        <v>63.41</v>
      </c>
      <c r="K1391">
        <v>57.92</v>
      </c>
    </row>
    <row r="1392" spans="1:11" x14ac:dyDescent="0.2">
      <c r="A1392" t="s">
        <v>359</v>
      </c>
      <c r="B1392" t="s">
        <v>364</v>
      </c>
      <c r="C1392" t="s">
        <v>283</v>
      </c>
      <c r="D1392" t="s">
        <v>403</v>
      </c>
      <c r="E1392">
        <v>258</v>
      </c>
      <c r="F1392">
        <v>37</v>
      </c>
      <c r="G1392">
        <v>70.430000000000007</v>
      </c>
      <c r="H1392">
        <v>28</v>
      </c>
      <c r="I1392">
        <v>967</v>
      </c>
      <c r="J1392">
        <v>98.04</v>
      </c>
      <c r="K1392">
        <v>61.76</v>
      </c>
    </row>
    <row r="1393" spans="1:11" x14ac:dyDescent="0.2">
      <c r="A1393" t="s">
        <v>359</v>
      </c>
      <c r="B1393" t="s">
        <v>364</v>
      </c>
      <c r="C1393" t="s">
        <v>286</v>
      </c>
      <c r="D1393" t="s">
        <v>403</v>
      </c>
      <c r="E1393">
        <v>81</v>
      </c>
      <c r="F1393">
        <v>4</v>
      </c>
      <c r="G1393">
        <v>46.57</v>
      </c>
      <c r="H1393">
        <v>9</v>
      </c>
      <c r="I1393">
        <v>304</v>
      </c>
      <c r="J1393">
        <v>48.33</v>
      </c>
      <c r="K1393">
        <v>73.33</v>
      </c>
    </row>
    <row r="1394" spans="1:11" x14ac:dyDescent="0.2">
      <c r="A1394" t="s">
        <v>359</v>
      </c>
      <c r="B1394" t="s">
        <v>364</v>
      </c>
      <c r="C1394" t="s">
        <v>276</v>
      </c>
      <c r="D1394" t="s">
        <v>403</v>
      </c>
      <c r="E1394">
        <v>317</v>
      </c>
      <c r="F1394">
        <v>20</v>
      </c>
      <c r="G1394">
        <v>54.56</v>
      </c>
      <c r="H1394">
        <v>27</v>
      </c>
      <c r="I1394">
        <v>1885</v>
      </c>
      <c r="J1394">
        <v>41.19</v>
      </c>
      <c r="K1394">
        <v>65.66</v>
      </c>
    </row>
    <row r="1395" spans="1:11" x14ac:dyDescent="0.2">
      <c r="A1395" t="s">
        <v>359</v>
      </c>
      <c r="B1395" t="s">
        <v>364</v>
      </c>
      <c r="C1395" t="s">
        <v>251</v>
      </c>
      <c r="D1395" t="s">
        <v>403</v>
      </c>
      <c r="E1395">
        <v>37</v>
      </c>
      <c r="F1395">
        <v>3</v>
      </c>
      <c r="G1395">
        <v>55.41</v>
      </c>
      <c r="H1395">
        <v>2</v>
      </c>
      <c r="I1395">
        <v>139</v>
      </c>
      <c r="J1395">
        <v>87.5</v>
      </c>
      <c r="K1395">
        <v>72.989999999999995</v>
      </c>
    </row>
    <row r="1396" spans="1:11" x14ac:dyDescent="0.2">
      <c r="A1396" t="s">
        <v>359</v>
      </c>
      <c r="B1396" t="s">
        <v>364</v>
      </c>
      <c r="C1396" t="s">
        <v>250</v>
      </c>
      <c r="D1396" t="s">
        <v>403</v>
      </c>
      <c r="E1396">
        <v>122</v>
      </c>
      <c r="F1396">
        <v>6</v>
      </c>
      <c r="G1396">
        <v>51.11</v>
      </c>
      <c r="H1396">
        <v>10</v>
      </c>
      <c r="I1396">
        <v>386</v>
      </c>
      <c r="J1396">
        <v>56</v>
      </c>
      <c r="K1396">
        <v>75.27</v>
      </c>
    </row>
    <row r="1397" spans="1:11" x14ac:dyDescent="0.2">
      <c r="A1397" t="s">
        <v>359</v>
      </c>
      <c r="B1397" t="s">
        <v>364</v>
      </c>
      <c r="C1397" t="s">
        <v>287</v>
      </c>
      <c r="D1397" t="s">
        <v>403</v>
      </c>
      <c r="E1397">
        <v>41</v>
      </c>
      <c r="F1397">
        <v>2</v>
      </c>
      <c r="G1397">
        <v>52.39</v>
      </c>
      <c r="H1397">
        <v>6</v>
      </c>
      <c r="I1397">
        <v>184</v>
      </c>
      <c r="J1397">
        <v>37.83</v>
      </c>
      <c r="K1397">
        <v>67.150000000000006</v>
      </c>
    </row>
    <row r="1398" spans="1:11" x14ac:dyDescent="0.2">
      <c r="A1398" t="s">
        <v>359</v>
      </c>
      <c r="B1398" t="s">
        <v>364</v>
      </c>
      <c r="C1398" t="s">
        <v>285</v>
      </c>
      <c r="D1398" t="s">
        <v>403</v>
      </c>
      <c r="E1398">
        <v>167</v>
      </c>
      <c r="F1398">
        <v>12</v>
      </c>
      <c r="G1398">
        <v>51.78</v>
      </c>
      <c r="H1398">
        <v>19</v>
      </c>
      <c r="I1398">
        <v>760</v>
      </c>
      <c r="J1398">
        <v>38.369999999999997</v>
      </c>
      <c r="K1398">
        <v>56.45</v>
      </c>
    </row>
    <row r="1399" spans="1:11" x14ac:dyDescent="0.2">
      <c r="A1399" t="s">
        <v>359</v>
      </c>
      <c r="B1399" t="s">
        <v>364</v>
      </c>
      <c r="C1399" t="s">
        <v>246</v>
      </c>
      <c r="D1399" t="s">
        <v>403</v>
      </c>
      <c r="E1399">
        <v>194</v>
      </c>
      <c r="F1399">
        <v>14</v>
      </c>
      <c r="G1399">
        <v>59.71</v>
      </c>
      <c r="H1399">
        <v>18</v>
      </c>
      <c r="I1399">
        <v>615</v>
      </c>
      <c r="J1399">
        <v>68.11</v>
      </c>
      <c r="K1399">
        <v>69.78</v>
      </c>
    </row>
    <row r="1400" spans="1:11" x14ac:dyDescent="0.2">
      <c r="A1400" t="s">
        <v>359</v>
      </c>
      <c r="B1400" t="s">
        <v>364</v>
      </c>
      <c r="C1400" t="s">
        <v>256</v>
      </c>
      <c r="D1400" t="s">
        <v>403</v>
      </c>
      <c r="E1400">
        <v>226</v>
      </c>
      <c r="F1400">
        <v>23</v>
      </c>
      <c r="G1400">
        <v>67.64</v>
      </c>
      <c r="H1400">
        <v>22</v>
      </c>
      <c r="I1400">
        <v>848</v>
      </c>
      <c r="J1400">
        <v>89.32</v>
      </c>
      <c r="K1400">
        <v>76.209999999999994</v>
      </c>
    </row>
    <row r="1401" spans="1:11" x14ac:dyDescent="0.2">
      <c r="A1401" t="s">
        <v>359</v>
      </c>
      <c r="B1401" t="s">
        <v>364</v>
      </c>
      <c r="C1401" t="s">
        <v>263</v>
      </c>
      <c r="D1401" t="s">
        <v>403</v>
      </c>
      <c r="E1401">
        <v>502</v>
      </c>
      <c r="F1401">
        <v>37</v>
      </c>
      <c r="G1401">
        <v>55.47</v>
      </c>
      <c r="H1401">
        <v>42</v>
      </c>
      <c r="I1401">
        <v>2197</v>
      </c>
      <c r="J1401">
        <v>61.05</v>
      </c>
      <c r="K1401">
        <v>59.77</v>
      </c>
    </row>
    <row r="1402" spans="1:11" x14ac:dyDescent="0.2">
      <c r="A1402" t="s">
        <v>359</v>
      </c>
      <c r="B1402" t="s">
        <v>364</v>
      </c>
      <c r="C1402" t="s">
        <v>284</v>
      </c>
      <c r="D1402" t="s">
        <v>403</v>
      </c>
      <c r="E1402">
        <v>700</v>
      </c>
      <c r="F1402">
        <v>89</v>
      </c>
      <c r="G1402">
        <v>71.84</v>
      </c>
      <c r="H1402">
        <v>92</v>
      </c>
      <c r="I1402">
        <v>3113</v>
      </c>
      <c r="J1402">
        <v>65.67</v>
      </c>
      <c r="K1402">
        <v>61.47</v>
      </c>
    </row>
    <row r="1403" spans="1:11" x14ac:dyDescent="0.2">
      <c r="A1403" t="s">
        <v>359</v>
      </c>
      <c r="B1403" t="s">
        <v>364</v>
      </c>
      <c r="C1403" t="s">
        <v>266</v>
      </c>
      <c r="D1403" t="s">
        <v>403</v>
      </c>
      <c r="E1403">
        <v>386</v>
      </c>
      <c r="F1403">
        <v>51</v>
      </c>
      <c r="G1403">
        <v>67.81</v>
      </c>
      <c r="H1403">
        <v>40</v>
      </c>
      <c r="I1403">
        <v>1452</v>
      </c>
      <c r="J1403">
        <v>66.5</v>
      </c>
      <c r="K1403">
        <v>73.61</v>
      </c>
    </row>
    <row r="1404" spans="1:11" x14ac:dyDescent="0.2">
      <c r="A1404" t="s">
        <v>359</v>
      </c>
      <c r="B1404" t="s">
        <v>364</v>
      </c>
      <c r="C1404" t="s">
        <v>279</v>
      </c>
      <c r="D1404" t="s">
        <v>403</v>
      </c>
      <c r="E1404">
        <v>293</v>
      </c>
      <c r="F1404">
        <v>35</v>
      </c>
      <c r="G1404">
        <v>73.430000000000007</v>
      </c>
      <c r="H1404">
        <v>25</v>
      </c>
      <c r="I1404">
        <v>1114</v>
      </c>
      <c r="J1404">
        <v>86.68</v>
      </c>
      <c r="K1404">
        <v>74.78</v>
      </c>
    </row>
    <row r="1405" spans="1:11" x14ac:dyDescent="0.2">
      <c r="A1405" t="s">
        <v>359</v>
      </c>
      <c r="B1405" t="s">
        <v>364</v>
      </c>
      <c r="C1405" t="s">
        <v>373</v>
      </c>
      <c r="D1405" t="s">
        <v>403</v>
      </c>
      <c r="E1405">
        <v>143</v>
      </c>
      <c r="F1405">
        <v>33</v>
      </c>
      <c r="G1405">
        <v>107.11</v>
      </c>
      <c r="H1405">
        <v>12</v>
      </c>
      <c r="I1405">
        <v>564</v>
      </c>
      <c r="J1405">
        <v>95.75</v>
      </c>
      <c r="K1405">
        <v>115.68</v>
      </c>
    </row>
    <row r="1406" spans="1:11" x14ac:dyDescent="0.2">
      <c r="A1406" t="s">
        <v>359</v>
      </c>
      <c r="B1406" t="s">
        <v>364</v>
      </c>
      <c r="C1406" t="s">
        <v>275</v>
      </c>
      <c r="D1406" t="s">
        <v>403</v>
      </c>
      <c r="E1406">
        <v>542</v>
      </c>
      <c r="F1406">
        <v>36</v>
      </c>
      <c r="G1406">
        <v>56.07</v>
      </c>
      <c r="H1406">
        <v>61</v>
      </c>
      <c r="I1406">
        <v>2498</v>
      </c>
      <c r="J1406">
        <v>42.15</v>
      </c>
      <c r="K1406">
        <v>59.23</v>
      </c>
    </row>
    <row r="1407" spans="1:11" x14ac:dyDescent="0.2">
      <c r="A1407" t="s">
        <v>359</v>
      </c>
      <c r="B1407" t="s">
        <v>364</v>
      </c>
      <c r="C1407" t="s">
        <v>259</v>
      </c>
      <c r="D1407" t="s">
        <v>403</v>
      </c>
      <c r="E1407">
        <v>200</v>
      </c>
      <c r="F1407">
        <v>7</v>
      </c>
      <c r="G1407">
        <v>55.29</v>
      </c>
      <c r="H1407">
        <v>14</v>
      </c>
      <c r="I1407">
        <v>917</v>
      </c>
      <c r="J1407">
        <v>43.5</v>
      </c>
      <c r="K1407">
        <v>64.61</v>
      </c>
    </row>
    <row r="1408" spans="1:11" x14ac:dyDescent="0.2">
      <c r="A1408" t="s">
        <v>359</v>
      </c>
      <c r="B1408" t="s">
        <v>364</v>
      </c>
      <c r="C1408" t="s">
        <v>288</v>
      </c>
      <c r="D1408" t="s">
        <v>403</v>
      </c>
      <c r="E1408">
        <v>27</v>
      </c>
      <c r="F1408">
        <v>4</v>
      </c>
      <c r="G1408">
        <v>68.739999999999995</v>
      </c>
      <c r="H1408">
        <v>4</v>
      </c>
      <c r="I1408">
        <v>134</v>
      </c>
      <c r="J1408">
        <v>29.5</v>
      </c>
      <c r="K1408">
        <v>61.27</v>
      </c>
    </row>
    <row r="1409" spans="1:11" x14ac:dyDescent="0.2">
      <c r="A1409" t="s">
        <v>359</v>
      </c>
      <c r="B1409" t="s">
        <v>364</v>
      </c>
      <c r="C1409" t="s">
        <v>268</v>
      </c>
      <c r="D1409" t="s">
        <v>403</v>
      </c>
      <c r="E1409">
        <v>212</v>
      </c>
      <c r="F1409">
        <v>16</v>
      </c>
      <c r="G1409">
        <v>57.64</v>
      </c>
      <c r="H1409">
        <v>17</v>
      </c>
      <c r="I1409">
        <v>1279</v>
      </c>
      <c r="J1409">
        <v>71.709999999999994</v>
      </c>
      <c r="K1409">
        <v>63.76</v>
      </c>
    </row>
    <row r="1410" spans="1:11" x14ac:dyDescent="0.2">
      <c r="A1410" t="s">
        <v>359</v>
      </c>
      <c r="B1410" t="s">
        <v>364</v>
      </c>
      <c r="C1410" t="s">
        <v>269</v>
      </c>
      <c r="D1410" t="s">
        <v>403</v>
      </c>
      <c r="E1410">
        <v>60</v>
      </c>
      <c r="F1410">
        <v>2</v>
      </c>
      <c r="G1410">
        <v>45.27</v>
      </c>
      <c r="H1410">
        <v>4</v>
      </c>
      <c r="I1410">
        <v>220</v>
      </c>
      <c r="J1410">
        <v>113.5</v>
      </c>
      <c r="K1410">
        <v>69.989999999999995</v>
      </c>
    </row>
    <row r="1411" spans="1:11" x14ac:dyDescent="0.2">
      <c r="A1411" t="s">
        <v>359</v>
      </c>
      <c r="B1411" t="s">
        <v>364</v>
      </c>
      <c r="C1411" t="s">
        <v>271</v>
      </c>
      <c r="D1411" t="s">
        <v>403</v>
      </c>
      <c r="E1411">
        <v>502</v>
      </c>
      <c r="F1411">
        <v>77</v>
      </c>
      <c r="G1411">
        <v>74.75</v>
      </c>
      <c r="H1411">
        <v>72</v>
      </c>
      <c r="I1411">
        <v>2081</v>
      </c>
      <c r="J1411">
        <v>40.33</v>
      </c>
      <c r="K1411">
        <v>63.07</v>
      </c>
    </row>
    <row r="1412" spans="1:11" x14ac:dyDescent="0.2">
      <c r="A1412" t="s">
        <v>359</v>
      </c>
      <c r="B1412" t="s">
        <v>364</v>
      </c>
      <c r="C1412" t="s">
        <v>255</v>
      </c>
      <c r="D1412" t="s">
        <v>403</v>
      </c>
      <c r="E1412">
        <v>1651</v>
      </c>
      <c r="F1412">
        <v>162</v>
      </c>
      <c r="G1412">
        <v>64.09</v>
      </c>
      <c r="H1412">
        <v>136</v>
      </c>
      <c r="I1412">
        <v>5881</v>
      </c>
      <c r="J1412">
        <v>75.62</v>
      </c>
      <c r="K1412">
        <v>74.2</v>
      </c>
    </row>
    <row r="1413" spans="1:11" x14ac:dyDescent="0.2">
      <c r="A1413" t="s">
        <v>359</v>
      </c>
      <c r="B1413" t="s">
        <v>364</v>
      </c>
      <c r="C1413" t="s">
        <v>272</v>
      </c>
      <c r="D1413" t="s">
        <v>403</v>
      </c>
      <c r="E1413">
        <v>171</v>
      </c>
      <c r="F1413">
        <v>15</v>
      </c>
      <c r="G1413">
        <v>54.15</v>
      </c>
      <c r="H1413">
        <v>14</v>
      </c>
      <c r="I1413">
        <v>549</v>
      </c>
      <c r="J1413">
        <v>79.930000000000007</v>
      </c>
      <c r="K1413">
        <v>71.400000000000006</v>
      </c>
    </row>
    <row r="1414" spans="1:11" x14ac:dyDescent="0.2">
      <c r="A1414" t="s">
        <v>359</v>
      </c>
      <c r="B1414" t="s">
        <v>364</v>
      </c>
      <c r="C1414" t="s">
        <v>249</v>
      </c>
      <c r="D1414" t="s">
        <v>403</v>
      </c>
      <c r="E1414">
        <v>200</v>
      </c>
      <c r="F1414">
        <v>19</v>
      </c>
      <c r="G1414">
        <v>70.34</v>
      </c>
      <c r="H1414">
        <v>17</v>
      </c>
      <c r="I1414">
        <v>1055</v>
      </c>
      <c r="J1414">
        <v>55.59</v>
      </c>
      <c r="K1414">
        <v>66.209999999999994</v>
      </c>
    </row>
    <row r="1415" spans="1:11" x14ac:dyDescent="0.2">
      <c r="A1415" t="s">
        <v>359</v>
      </c>
      <c r="B1415" t="s">
        <v>364</v>
      </c>
      <c r="C1415" t="s">
        <v>293</v>
      </c>
      <c r="D1415" t="s">
        <v>403</v>
      </c>
      <c r="E1415">
        <v>7</v>
      </c>
      <c r="F1415">
        <v>1</v>
      </c>
      <c r="G1415">
        <v>104.29</v>
      </c>
      <c r="I1415">
        <v>41</v>
      </c>
      <c r="K1415">
        <v>43.56</v>
      </c>
    </row>
    <row r="1416" spans="1:11" x14ac:dyDescent="0.2">
      <c r="A1416" t="s">
        <v>359</v>
      </c>
      <c r="B1416" t="s">
        <v>364</v>
      </c>
      <c r="C1416" t="s">
        <v>257</v>
      </c>
      <c r="D1416" t="s">
        <v>403</v>
      </c>
      <c r="E1416">
        <v>476</v>
      </c>
      <c r="F1416">
        <v>51</v>
      </c>
      <c r="G1416">
        <v>61.52</v>
      </c>
      <c r="H1416">
        <v>30</v>
      </c>
      <c r="I1416">
        <v>1507</v>
      </c>
      <c r="J1416">
        <v>69.7</v>
      </c>
      <c r="K1416">
        <v>74.239999999999995</v>
      </c>
    </row>
    <row r="1417" spans="1:11" x14ac:dyDescent="0.2">
      <c r="A1417" t="s">
        <v>359</v>
      </c>
      <c r="B1417" t="s">
        <v>364</v>
      </c>
      <c r="C1417" t="s">
        <v>244</v>
      </c>
      <c r="D1417" t="s">
        <v>403</v>
      </c>
      <c r="E1417">
        <v>229</v>
      </c>
      <c r="F1417">
        <v>29</v>
      </c>
      <c r="G1417">
        <v>66.53</v>
      </c>
      <c r="H1417">
        <v>36</v>
      </c>
      <c r="I1417">
        <v>1181</v>
      </c>
      <c r="J1417">
        <v>56.81</v>
      </c>
      <c r="K1417">
        <v>55.4</v>
      </c>
    </row>
    <row r="1418" spans="1:11" x14ac:dyDescent="0.2">
      <c r="A1418" t="s">
        <v>359</v>
      </c>
      <c r="B1418" t="s">
        <v>364</v>
      </c>
      <c r="C1418" t="s">
        <v>265</v>
      </c>
      <c r="D1418" t="s">
        <v>403</v>
      </c>
      <c r="E1418">
        <v>47</v>
      </c>
      <c r="F1418">
        <v>5</v>
      </c>
      <c r="G1418">
        <v>70.28</v>
      </c>
      <c r="H1418">
        <v>3</v>
      </c>
      <c r="I1418">
        <v>328</v>
      </c>
      <c r="J1418">
        <v>72.33</v>
      </c>
      <c r="K1418">
        <v>54.94</v>
      </c>
    </row>
    <row r="1419" spans="1:11" x14ac:dyDescent="0.2">
      <c r="A1419" t="s">
        <v>359</v>
      </c>
      <c r="B1419" t="s">
        <v>364</v>
      </c>
      <c r="C1419" t="s">
        <v>247</v>
      </c>
      <c r="D1419" t="s">
        <v>403</v>
      </c>
      <c r="E1419">
        <v>24</v>
      </c>
      <c r="F1419">
        <v>1</v>
      </c>
      <c r="G1419">
        <v>61.67</v>
      </c>
      <c r="H1419">
        <v>3</v>
      </c>
      <c r="I1419">
        <v>93</v>
      </c>
      <c r="J1419">
        <v>70.33</v>
      </c>
      <c r="K1419">
        <v>65.739999999999995</v>
      </c>
    </row>
    <row r="1420" spans="1:11" x14ac:dyDescent="0.2">
      <c r="A1420" t="s">
        <v>359</v>
      </c>
      <c r="B1420" t="s">
        <v>365</v>
      </c>
      <c r="C1420" t="s">
        <v>671</v>
      </c>
      <c r="D1420" t="s">
        <v>403</v>
      </c>
      <c r="E1420">
        <v>1414</v>
      </c>
      <c r="F1420">
        <v>448</v>
      </c>
      <c r="G1420">
        <v>113.71</v>
      </c>
      <c r="H1420">
        <v>128</v>
      </c>
      <c r="I1420">
        <v>13107</v>
      </c>
      <c r="J1420">
        <v>72.260000000000005</v>
      </c>
      <c r="K1420">
        <v>70.72</v>
      </c>
    </row>
    <row r="1421" spans="1:11" x14ac:dyDescent="0.2">
      <c r="A1421" t="s">
        <v>359</v>
      </c>
      <c r="B1421" t="s">
        <v>365</v>
      </c>
      <c r="C1421" t="s">
        <v>371</v>
      </c>
      <c r="D1421" t="s">
        <v>403</v>
      </c>
      <c r="E1421">
        <v>3</v>
      </c>
      <c r="F1421">
        <v>2</v>
      </c>
      <c r="G1421">
        <v>166</v>
      </c>
      <c r="I1421">
        <v>40</v>
      </c>
      <c r="K1421">
        <v>85.63</v>
      </c>
    </row>
    <row r="1422" spans="1:11" x14ac:dyDescent="0.2">
      <c r="A1422" t="s">
        <v>359</v>
      </c>
      <c r="B1422" t="s">
        <v>365</v>
      </c>
      <c r="C1422" t="s">
        <v>282</v>
      </c>
      <c r="D1422" t="s">
        <v>403</v>
      </c>
      <c r="E1422">
        <v>29</v>
      </c>
      <c r="F1422">
        <v>8</v>
      </c>
      <c r="G1422">
        <v>99.59</v>
      </c>
      <c r="H1422">
        <v>2</v>
      </c>
      <c r="I1422">
        <v>217</v>
      </c>
      <c r="J1422">
        <v>21</v>
      </c>
      <c r="K1422">
        <v>68.44</v>
      </c>
    </row>
    <row r="1423" spans="1:11" x14ac:dyDescent="0.2">
      <c r="A1423" t="s">
        <v>359</v>
      </c>
      <c r="B1423" t="s">
        <v>365</v>
      </c>
      <c r="C1423" t="s">
        <v>243</v>
      </c>
      <c r="D1423" t="s">
        <v>403</v>
      </c>
      <c r="E1423">
        <v>8</v>
      </c>
      <c r="F1423">
        <v>3</v>
      </c>
      <c r="G1423">
        <v>119.5</v>
      </c>
      <c r="I1423">
        <v>62</v>
      </c>
      <c r="K1423">
        <v>99.6</v>
      </c>
    </row>
    <row r="1424" spans="1:11" x14ac:dyDescent="0.2">
      <c r="A1424" t="s">
        <v>359</v>
      </c>
      <c r="B1424" t="s">
        <v>365</v>
      </c>
      <c r="C1424" t="s">
        <v>273</v>
      </c>
      <c r="D1424" t="s">
        <v>403</v>
      </c>
      <c r="E1424">
        <v>17</v>
      </c>
      <c r="F1424">
        <v>5</v>
      </c>
      <c r="G1424">
        <v>120.82</v>
      </c>
      <c r="I1424">
        <v>223</v>
      </c>
      <c r="K1424">
        <v>71.22</v>
      </c>
    </row>
    <row r="1425" spans="1:11" x14ac:dyDescent="0.2">
      <c r="A1425" t="s">
        <v>359</v>
      </c>
      <c r="B1425" t="s">
        <v>365</v>
      </c>
      <c r="C1425" t="s">
        <v>260</v>
      </c>
      <c r="D1425" t="s">
        <v>403</v>
      </c>
      <c r="E1425">
        <v>148</v>
      </c>
      <c r="F1425">
        <v>40</v>
      </c>
      <c r="G1425">
        <v>89.68</v>
      </c>
      <c r="H1425">
        <v>8</v>
      </c>
      <c r="I1425">
        <v>1005</v>
      </c>
      <c r="J1425">
        <v>103</v>
      </c>
      <c r="K1425">
        <v>76.87</v>
      </c>
    </row>
    <row r="1426" spans="1:11" x14ac:dyDescent="0.2">
      <c r="A1426" t="s">
        <v>359</v>
      </c>
      <c r="B1426" t="s">
        <v>365</v>
      </c>
      <c r="C1426" t="s">
        <v>278</v>
      </c>
      <c r="D1426" t="s">
        <v>403</v>
      </c>
      <c r="E1426">
        <v>49</v>
      </c>
      <c r="F1426">
        <v>12</v>
      </c>
      <c r="G1426">
        <v>114.96</v>
      </c>
      <c r="H1426">
        <v>3</v>
      </c>
      <c r="I1426">
        <v>495</v>
      </c>
      <c r="J1426">
        <v>75.67</v>
      </c>
      <c r="K1426">
        <v>63.38</v>
      </c>
    </row>
    <row r="1427" spans="1:11" x14ac:dyDescent="0.2">
      <c r="A1427" t="s">
        <v>359</v>
      </c>
      <c r="B1427" t="s">
        <v>365</v>
      </c>
      <c r="C1427" t="s">
        <v>281</v>
      </c>
      <c r="D1427" t="s">
        <v>403</v>
      </c>
      <c r="E1427">
        <v>6</v>
      </c>
      <c r="F1427">
        <v>1</v>
      </c>
      <c r="G1427">
        <v>93.83</v>
      </c>
      <c r="H1427">
        <v>1</v>
      </c>
      <c r="I1427">
        <v>56</v>
      </c>
      <c r="J1427">
        <v>274</v>
      </c>
      <c r="K1427">
        <v>81.16</v>
      </c>
    </row>
    <row r="1428" spans="1:11" x14ac:dyDescent="0.2">
      <c r="A1428" t="s">
        <v>359</v>
      </c>
      <c r="B1428" t="s">
        <v>365</v>
      </c>
      <c r="C1428" t="s">
        <v>274</v>
      </c>
      <c r="D1428" t="s">
        <v>403</v>
      </c>
      <c r="I1428">
        <v>21</v>
      </c>
      <c r="K1428">
        <v>115.95</v>
      </c>
    </row>
    <row r="1429" spans="1:11" x14ac:dyDescent="0.2">
      <c r="A1429" t="s">
        <v>359</v>
      </c>
      <c r="B1429" t="s">
        <v>365</v>
      </c>
      <c r="C1429" t="s">
        <v>252</v>
      </c>
      <c r="D1429" t="s">
        <v>403</v>
      </c>
      <c r="E1429">
        <v>2</v>
      </c>
      <c r="F1429">
        <v>1</v>
      </c>
      <c r="G1429">
        <v>81</v>
      </c>
      <c r="I1429">
        <v>22</v>
      </c>
      <c r="K1429">
        <v>53.59</v>
      </c>
    </row>
    <row r="1430" spans="1:11" x14ac:dyDescent="0.2">
      <c r="A1430" t="s">
        <v>359</v>
      </c>
      <c r="B1430" t="s">
        <v>365</v>
      </c>
      <c r="C1430" t="s">
        <v>245</v>
      </c>
      <c r="D1430" t="s">
        <v>403</v>
      </c>
      <c r="E1430">
        <v>149</v>
      </c>
      <c r="F1430">
        <v>45</v>
      </c>
      <c r="G1430">
        <v>105.02</v>
      </c>
      <c r="H1430">
        <v>14</v>
      </c>
      <c r="I1430">
        <v>1209</v>
      </c>
      <c r="J1430">
        <v>52.57</v>
      </c>
      <c r="K1430">
        <v>69.489999999999995</v>
      </c>
    </row>
    <row r="1431" spans="1:11" x14ac:dyDescent="0.2">
      <c r="A1431" t="s">
        <v>359</v>
      </c>
      <c r="B1431" t="s">
        <v>365</v>
      </c>
      <c r="C1431" t="s">
        <v>290</v>
      </c>
      <c r="D1431" t="s">
        <v>403</v>
      </c>
      <c r="E1431">
        <v>110</v>
      </c>
      <c r="F1431">
        <v>31</v>
      </c>
      <c r="G1431">
        <v>128.91999999999999</v>
      </c>
      <c r="H1431">
        <v>10</v>
      </c>
      <c r="I1431">
        <v>599</v>
      </c>
      <c r="J1431">
        <v>61.9</v>
      </c>
      <c r="K1431">
        <v>66.62</v>
      </c>
    </row>
    <row r="1432" spans="1:11" x14ac:dyDescent="0.2">
      <c r="A1432" t="s">
        <v>359</v>
      </c>
      <c r="B1432" t="s">
        <v>365</v>
      </c>
      <c r="C1432" t="s">
        <v>289</v>
      </c>
      <c r="D1432" t="s">
        <v>403</v>
      </c>
      <c r="E1432">
        <v>5</v>
      </c>
      <c r="F1432">
        <v>2</v>
      </c>
      <c r="G1432">
        <v>161.4</v>
      </c>
      <c r="H1432">
        <v>2</v>
      </c>
      <c r="I1432">
        <v>157</v>
      </c>
      <c r="J1432">
        <v>227.5</v>
      </c>
      <c r="K1432">
        <v>75.680000000000007</v>
      </c>
    </row>
    <row r="1433" spans="1:11" x14ac:dyDescent="0.2">
      <c r="A1433" t="s">
        <v>359</v>
      </c>
      <c r="B1433" t="s">
        <v>365</v>
      </c>
      <c r="C1433" t="s">
        <v>291</v>
      </c>
      <c r="D1433" t="s">
        <v>403</v>
      </c>
      <c r="E1433">
        <v>11</v>
      </c>
      <c r="F1433">
        <v>2</v>
      </c>
      <c r="G1433">
        <v>70.180000000000007</v>
      </c>
      <c r="I1433">
        <v>75</v>
      </c>
      <c r="K1433">
        <v>70.92</v>
      </c>
    </row>
    <row r="1434" spans="1:11" x14ac:dyDescent="0.2">
      <c r="A1434" t="s">
        <v>359</v>
      </c>
      <c r="B1434" t="s">
        <v>365</v>
      </c>
      <c r="C1434" t="s">
        <v>262</v>
      </c>
      <c r="D1434" t="s">
        <v>403</v>
      </c>
      <c r="E1434">
        <v>7</v>
      </c>
      <c r="F1434">
        <v>4</v>
      </c>
      <c r="G1434">
        <v>167.43</v>
      </c>
      <c r="H1434">
        <v>2</v>
      </c>
      <c r="I1434">
        <v>102</v>
      </c>
      <c r="J1434">
        <v>120</v>
      </c>
      <c r="K1434">
        <v>58.15</v>
      </c>
    </row>
    <row r="1435" spans="1:11" x14ac:dyDescent="0.2">
      <c r="A1435" t="s">
        <v>359</v>
      </c>
      <c r="B1435" t="s">
        <v>365</v>
      </c>
      <c r="C1435" t="s">
        <v>277</v>
      </c>
      <c r="D1435" t="s">
        <v>403</v>
      </c>
      <c r="E1435">
        <v>22</v>
      </c>
      <c r="F1435">
        <v>6</v>
      </c>
      <c r="G1435">
        <v>93.36</v>
      </c>
      <c r="I1435">
        <v>280</v>
      </c>
      <c r="K1435">
        <v>68.77</v>
      </c>
    </row>
    <row r="1436" spans="1:11" x14ac:dyDescent="0.2">
      <c r="A1436" t="s">
        <v>359</v>
      </c>
      <c r="B1436" t="s">
        <v>365</v>
      </c>
      <c r="C1436" t="s">
        <v>258</v>
      </c>
      <c r="D1436" t="s">
        <v>403</v>
      </c>
      <c r="E1436">
        <v>16</v>
      </c>
      <c r="F1436">
        <v>6</v>
      </c>
      <c r="G1436">
        <v>96.13</v>
      </c>
      <c r="H1436">
        <v>1</v>
      </c>
      <c r="I1436">
        <v>113</v>
      </c>
      <c r="J1436">
        <v>3</v>
      </c>
      <c r="K1436">
        <v>73.12</v>
      </c>
    </row>
    <row r="1437" spans="1:11" x14ac:dyDescent="0.2">
      <c r="A1437" t="s">
        <v>359</v>
      </c>
      <c r="B1437" t="s">
        <v>365</v>
      </c>
      <c r="C1437" t="s">
        <v>292</v>
      </c>
      <c r="D1437" t="s">
        <v>403</v>
      </c>
      <c r="E1437">
        <v>13</v>
      </c>
      <c r="F1437">
        <v>6</v>
      </c>
      <c r="G1437">
        <v>152.91999999999999</v>
      </c>
      <c r="I1437">
        <v>134</v>
      </c>
      <c r="K1437">
        <v>60.93</v>
      </c>
    </row>
    <row r="1438" spans="1:11" x14ac:dyDescent="0.2">
      <c r="A1438" t="s">
        <v>359</v>
      </c>
      <c r="B1438" t="s">
        <v>365</v>
      </c>
      <c r="C1438" t="s">
        <v>264</v>
      </c>
      <c r="D1438" t="s">
        <v>403</v>
      </c>
      <c r="E1438">
        <v>21</v>
      </c>
      <c r="F1438">
        <v>3</v>
      </c>
      <c r="G1438">
        <v>69.62</v>
      </c>
      <c r="H1438">
        <v>3</v>
      </c>
      <c r="I1438">
        <v>185</v>
      </c>
      <c r="J1438">
        <v>31.67</v>
      </c>
      <c r="K1438">
        <v>63.01</v>
      </c>
    </row>
    <row r="1439" spans="1:11" x14ac:dyDescent="0.2">
      <c r="A1439" t="s">
        <v>359</v>
      </c>
      <c r="B1439" t="s">
        <v>365</v>
      </c>
      <c r="C1439" t="s">
        <v>248</v>
      </c>
      <c r="D1439" t="s">
        <v>403</v>
      </c>
      <c r="E1439">
        <v>30</v>
      </c>
      <c r="F1439">
        <v>9</v>
      </c>
      <c r="G1439">
        <v>108</v>
      </c>
      <c r="H1439">
        <v>4</v>
      </c>
      <c r="I1439">
        <v>209</v>
      </c>
      <c r="J1439">
        <v>24</v>
      </c>
      <c r="K1439">
        <v>73.41</v>
      </c>
    </row>
    <row r="1440" spans="1:11" x14ac:dyDescent="0.2">
      <c r="A1440" t="s">
        <v>359</v>
      </c>
      <c r="B1440" t="s">
        <v>365</v>
      </c>
      <c r="C1440" t="s">
        <v>253</v>
      </c>
      <c r="D1440" t="s">
        <v>403</v>
      </c>
      <c r="E1440">
        <v>11</v>
      </c>
      <c r="F1440">
        <v>2</v>
      </c>
      <c r="G1440">
        <v>105.91</v>
      </c>
      <c r="I1440">
        <v>81</v>
      </c>
      <c r="K1440">
        <v>75.63</v>
      </c>
    </row>
    <row r="1441" spans="1:11" x14ac:dyDescent="0.2">
      <c r="A1441" t="s">
        <v>359</v>
      </c>
      <c r="B1441" t="s">
        <v>365</v>
      </c>
      <c r="C1441" t="s">
        <v>270</v>
      </c>
      <c r="D1441" t="s">
        <v>403</v>
      </c>
      <c r="E1441">
        <v>45</v>
      </c>
      <c r="F1441">
        <v>20</v>
      </c>
      <c r="G1441">
        <v>139.62</v>
      </c>
      <c r="H1441">
        <v>2</v>
      </c>
      <c r="I1441">
        <v>330</v>
      </c>
      <c r="J1441">
        <v>259.5</v>
      </c>
      <c r="K1441">
        <v>98.39</v>
      </c>
    </row>
    <row r="1442" spans="1:11" x14ac:dyDescent="0.2">
      <c r="A1442" t="s">
        <v>359</v>
      </c>
      <c r="B1442" t="s">
        <v>365</v>
      </c>
      <c r="C1442" t="s">
        <v>280</v>
      </c>
      <c r="D1442" t="s">
        <v>403</v>
      </c>
      <c r="I1442">
        <v>23</v>
      </c>
      <c r="K1442">
        <v>54.87</v>
      </c>
    </row>
    <row r="1443" spans="1:11" x14ac:dyDescent="0.2">
      <c r="A1443" t="s">
        <v>359</v>
      </c>
      <c r="B1443" t="s">
        <v>365</v>
      </c>
      <c r="C1443" t="s">
        <v>254</v>
      </c>
      <c r="D1443" t="s">
        <v>403</v>
      </c>
      <c r="E1443">
        <v>22</v>
      </c>
      <c r="F1443">
        <v>7</v>
      </c>
      <c r="G1443">
        <v>117.55</v>
      </c>
      <c r="H1443">
        <v>2</v>
      </c>
      <c r="I1443">
        <v>150</v>
      </c>
      <c r="J1443">
        <v>14.5</v>
      </c>
      <c r="K1443">
        <v>81.67</v>
      </c>
    </row>
    <row r="1444" spans="1:11" x14ac:dyDescent="0.2">
      <c r="A1444" t="s">
        <v>359</v>
      </c>
      <c r="B1444" t="s">
        <v>365</v>
      </c>
      <c r="C1444" t="s">
        <v>261</v>
      </c>
      <c r="D1444" t="s">
        <v>403</v>
      </c>
      <c r="E1444">
        <v>10</v>
      </c>
      <c r="F1444">
        <v>3</v>
      </c>
      <c r="G1444">
        <v>104</v>
      </c>
      <c r="H1444">
        <v>1</v>
      </c>
      <c r="I1444">
        <v>85</v>
      </c>
      <c r="J1444">
        <v>47</v>
      </c>
      <c r="K1444">
        <v>64.98</v>
      </c>
    </row>
    <row r="1445" spans="1:11" x14ac:dyDescent="0.2">
      <c r="A1445" t="s">
        <v>359</v>
      </c>
      <c r="B1445" t="s">
        <v>365</v>
      </c>
      <c r="C1445" t="s">
        <v>267</v>
      </c>
      <c r="D1445" t="s">
        <v>403</v>
      </c>
      <c r="E1445">
        <v>19</v>
      </c>
      <c r="F1445">
        <v>9</v>
      </c>
      <c r="G1445">
        <v>132.21</v>
      </c>
      <c r="H1445">
        <v>1</v>
      </c>
      <c r="I1445">
        <v>190</v>
      </c>
      <c r="J1445">
        <v>62</v>
      </c>
      <c r="K1445">
        <v>65.569999999999993</v>
      </c>
    </row>
    <row r="1446" spans="1:11" x14ac:dyDescent="0.2">
      <c r="A1446" t="s">
        <v>359</v>
      </c>
      <c r="B1446" t="s">
        <v>365</v>
      </c>
      <c r="C1446" t="s">
        <v>283</v>
      </c>
      <c r="D1446" t="s">
        <v>403</v>
      </c>
      <c r="E1446">
        <v>18</v>
      </c>
      <c r="F1446">
        <v>4</v>
      </c>
      <c r="G1446">
        <v>98.56</v>
      </c>
      <c r="H1446">
        <v>1</v>
      </c>
      <c r="I1446">
        <v>94</v>
      </c>
      <c r="J1446">
        <v>94</v>
      </c>
      <c r="K1446">
        <v>81.459999999999994</v>
      </c>
    </row>
    <row r="1447" spans="1:11" x14ac:dyDescent="0.2">
      <c r="A1447" t="s">
        <v>359</v>
      </c>
      <c r="B1447" t="s">
        <v>365</v>
      </c>
      <c r="C1447" t="s">
        <v>286</v>
      </c>
      <c r="D1447" t="s">
        <v>403</v>
      </c>
      <c r="E1447">
        <v>4</v>
      </c>
      <c r="G1447">
        <v>53.5</v>
      </c>
      <c r="H1447">
        <v>1</v>
      </c>
      <c r="I1447">
        <v>20</v>
      </c>
      <c r="J1447">
        <v>2</v>
      </c>
      <c r="K1447">
        <v>55.05</v>
      </c>
    </row>
    <row r="1448" spans="1:11" x14ac:dyDescent="0.2">
      <c r="A1448" t="s">
        <v>359</v>
      </c>
      <c r="B1448" t="s">
        <v>365</v>
      </c>
      <c r="C1448" t="s">
        <v>276</v>
      </c>
      <c r="D1448" t="s">
        <v>403</v>
      </c>
      <c r="E1448">
        <v>74</v>
      </c>
      <c r="F1448">
        <v>27</v>
      </c>
      <c r="G1448">
        <v>124.64</v>
      </c>
      <c r="H1448">
        <v>8</v>
      </c>
      <c r="I1448">
        <v>1030</v>
      </c>
      <c r="J1448">
        <v>48.63</v>
      </c>
      <c r="K1448">
        <v>57.46</v>
      </c>
    </row>
    <row r="1449" spans="1:11" x14ac:dyDescent="0.2">
      <c r="A1449" t="s">
        <v>359</v>
      </c>
      <c r="B1449" t="s">
        <v>365</v>
      </c>
      <c r="C1449" t="s">
        <v>251</v>
      </c>
      <c r="D1449" t="s">
        <v>403</v>
      </c>
      <c r="E1449">
        <v>2</v>
      </c>
      <c r="F1449">
        <v>1</v>
      </c>
      <c r="G1449">
        <v>106</v>
      </c>
      <c r="I1449">
        <v>18</v>
      </c>
      <c r="K1449">
        <v>71.94</v>
      </c>
    </row>
    <row r="1450" spans="1:11" x14ac:dyDescent="0.2">
      <c r="A1450" t="s">
        <v>359</v>
      </c>
      <c r="B1450" t="s">
        <v>365</v>
      </c>
      <c r="C1450" t="s">
        <v>250</v>
      </c>
      <c r="D1450" t="s">
        <v>403</v>
      </c>
      <c r="E1450">
        <v>4</v>
      </c>
      <c r="F1450">
        <v>1</v>
      </c>
      <c r="G1450">
        <v>100</v>
      </c>
      <c r="I1450">
        <v>94</v>
      </c>
      <c r="K1450">
        <v>79.56</v>
      </c>
    </row>
    <row r="1451" spans="1:11" x14ac:dyDescent="0.2">
      <c r="A1451" t="s">
        <v>359</v>
      </c>
      <c r="B1451" t="s">
        <v>365</v>
      </c>
      <c r="C1451" t="s">
        <v>287</v>
      </c>
      <c r="D1451" t="s">
        <v>403</v>
      </c>
      <c r="E1451">
        <v>1</v>
      </c>
      <c r="G1451">
        <v>33</v>
      </c>
      <c r="I1451">
        <v>34</v>
      </c>
      <c r="K1451">
        <v>78.150000000000006</v>
      </c>
    </row>
    <row r="1452" spans="1:11" x14ac:dyDescent="0.2">
      <c r="A1452" t="s">
        <v>359</v>
      </c>
      <c r="B1452" t="s">
        <v>365</v>
      </c>
      <c r="C1452" t="s">
        <v>285</v>
      </c>
      <c r="D1452" t="s">
        <v>403</v>
      </c>
      <c r="E1452">
        <v>22</v>
      </c>
      <c r="F1452">
        <v>3</v>
      </c>
      <c r="G1452">
        <v>65.73</v>
      </c>
      <c r="I1452">
        <v>119</v>
      </c>
      <c r="K1452">
        <v>66.45</v>
      </c>
    </row>
    <row r="1453" spans="1:11" x14ac:dyDescent="0.2">
      <c r="A1453" t="s">
        <v>359</v>
      </c>
      <c r="B1453" t="s">
        <v>365</v>
      </c>
      <c r="C1453" t="s">
        <v>246</v>
      </c>
      <c r="D1453" t="s">
        <v>403</v>
      </c>
      <c r="E1453">
        <v>5</v>
      </c>
      <c r="G1453">
        <v>28.8</v>
      </c>
      <c r="I1453">
        <v>102</v>
      </c>
      <c r="K1453">
        <v>56.32</v>
      </c>
    </row>
    <row r="1454" spans="1:11" x14ac:dyDescent="0.2">
      <c r="A1454" t="s">
        <v>359</v>
      </c>
      <c r="B1454" t="s">
        <v>365</v>
      </c>
      <c r="C1454" t="s">
        <v>256</v>
      </c>
      <c r="D1454" t="s">
        <v>403</v>
      </c>
      <c r="E1454">
        <v>14</v>
      </c>
      <c r="F1454">
        <v>9</v>
      </c>
      <c r="G1454">
        <v>169</v>
      </c>
      <c r="H1454">
        <v>3</v>
      </c>
      <c r="I1454">
        <v>116</v>
      </c>
      <c r="J1454">
        <v>106.33</v>
      </c>
      <c r="K1454">
        <v>77.94</v>
      </c>
    </row>
    <row r="1455" spans="1:11" x14ac:dyDescent="0.2">
      <c r="A1455" t="s">
        <v>359</v>
      </c>
      <c r="B1455" t="s">
        <v>365</v>
      </c>
      <c r="C1455" t="s">
        <v>263</v>
      </c>
      <c r="D1455" t="s">
        <v>403</v>
      </c>
      <c r="E1455">
        <v>31</v>
      </c>
      <c r="F1455">
        <v>8</v>
      </c>
      <c r="G1455">
        <v>82.94</v>
      </c>
      <c r="H1455">
        <v>5</v>
      </c>
      <c r="I1455">
        <v>238</v>
      </c>
      <c r="J1455">
        <v>14.4</v>
      </c>
      <c r="K1455">
        <v>58.95</v>
      </c>
    </row>
    <row r="1456" spans="1:11" x14ac:dyDescent="0.2">
      <c r="A1456" t="s">
        <v>359</v>
      </c>
      <c r="B1456" t="s">
        <v>365</v>
      </c>
      <c r="C1456" t="s">
        <v>284</v>
      </c>
      <c r="D1456" t="s">
        <v>403</v>
      </c>
      <c r="E1456">
        <v>18</v>
      </c>
      <c r="F1456">
        <v>5</v>
      </c>
      <c r="G1456">
        <v>130.66999999999999</v>
      </c>
      <c r="H1456">
        <v>2</v>
      </c>
      <c r="I1456">
        <v>224</v>
      </c>
      <c r="J1456">
        <v>150.5</v>
      </c>
      <c r="K1456">
        <v>69.599999999999994</v>
      </c>
    </row>
    <row r="1457" spans="1:11" x14ac:dyDescent="0.2">
      <c r="A1457" t="s">
        <v>359</v>
      </c>
      <c r="B1457" t="s">
        <v>365</v>
      </c>
      <c r="C1457" t="s">
        <v>266</v>
      </c>
      <c r="D1457" t="s">
        <v>403</v>
      </c>
      <c r="E1457">
        <v>28</v>
      </c>
      <c r="F1457">
        <v>13</v>
      </c>
      <c r="G1457">
        <v>148.54</v>
      </c>
      <c r="H1457">
        <v>3</v>
      </c>
      <c r="I1457">
        <v>262</v>
      </c>
      <c r="J1457">
        <v>113.67</v>
      </c>
      <c r="K1457">
        <v>59.25</v>
      </c>
    </row>
    <row r="1458" spans="1:11" x14ac:dyDescent="0.2">
      <c r="A1458" t="s">
        <v>359</v>
      </c>
      <c r="B1458" t="s">
        <v>365</v>
      </c>
      <c r="C1458" t="s">
        <v>279</v>
      </c>
      <c r="D1458" t="s">
        <v>403</v>
      </c>
      <c r="E1458">
        <v>12</v>
      </c>
      <c r="F1458">
        <v>4</v>
      </c>
      <c r="G1458">
        <v>109.58</v>
      </c>
      <c r="H1458">
        <v>2</v>
      </c>
      <c r="I1458">
        <v>95</v>
      </c>
      <c r="J1458">
        <v>142</v>
      </c>
      <c r="K1458">
        <v>92.34</v>
      </c>
    </row>
    <row r="1459" spans="1:11" x14ac:dyDescent="0.2">
      <c r="A1459" t="s">
        <v>359</v>
      </c>
      <c r="B1459" t="s">
        <v>365</v>
      </c>
      <c r="C1459" t="s">
        <v>373</v>
      </c>
      <c r="D1459" t="s">
        <v>403</v>
      </c>
      <c r="E1459">
        <v>21</v>
      </c>
      <c r="F1459">
        <v>6</v>
      </c>
      <c r="G1459">
        <v>99.1</v>
      </c>
      <c r="H1459">
        <v>1</v>
      </c>
      <c r="I1459">
        <v>151</v>
      </c>
      <c r="J1459">
        <v>8</v>
      </c>
      <c r="K1459">
        <v>70.25</v>
      </c>
    </row>
    <row r="1460" spans="1:11" x14ac:dyDescent="0.2">
      <c r="A1460" t="s">
        <v>359</v>
      </c>
      <c r="B1460" t="s">
        <v>365</v>
      </c>
      <c r="C1460" t="s">
        <v>275</v>
      </c>
      <c r="D1460" t="s">
        <v>403</v>
      </c>
      <c r="E1460">
        <v>18</v>
      </c>
      <c r="F1460">
        <v>4</v>
      </c>
      <c r="G1460">
        <v>105.67</v>
      </c>
      <c r="H1460">
        <v>1</v>
      </c>
      <c r="I1460">
        <v>174</v>
      </c>
      <c r="J1460">
        <v>3</v>
      </c>
      <c r="K1460">
        <v>70.63</v>
      </c>
    </row>
    <row r="1461" spans="1:11" x14ac:dyDescent="0.2">
      <c r="A1461" t="s">
        <v>359</v>
      </c>
      <c r="B1461" t="s">
        <v>365</v>
      </c>
      <c r="C1461" t="s">
        <v>259</v>
      </c>
      <c r="D1461" t="s">
        <v>403</v>
      </c>
      <c r="E1461">
        <v>6</v>
      </c>
      <c r="F1461">
        <v>1</v>
      </c>
      <c r="G1461">
        <v>89.5</v>
      </c>
      <c r="I1461">
        <v>18</v>
      </c>
      <c r="K1461">
        <v>105.89</v>
      </c>
    </row>
    <row r="1462" spans="1:11" x14ac:dyDescent="0.2">
      <c r="A1462" t="s">
        <v>359</v>
      </c>
      <c r="B1462" t="s">
        <v>365</v>
      </c>
      <c r="C1462" t="s">
        <v>288</v>
      </c>
      <c r="D1462" t="s">
        <v>403</v>
      </c>
      <c r="E1462">
        <v>2</v>
      </c>
      <c r="G1462">
        <v>37</v>
      </c>
      <c r="I1462">
        <v>15</v>
      </c>
      <c r="K1462">
        <v>72.73</v>
      </c>
    </row>
    <row r="1463" spans="1:11" x14ac:dyDescent="0.2">
      <c r="A1463" t="s">
        <v>359</v>
      </c>
      <c r="B1463" t="s">
        <v>365</v>
      </c>
      <c r="C1463" t="s">
        <v>268</v>
      </c>
      <c r="D1463" t="s">
        <v>403</v>
      </c>
      <c r="E1463">
        <v>37</v>
      </c>
      <c r="F1463">
        <v>17</v>
      </c>
      <c r="G1463">
        <v>154.22</v>
      </c>
      <c r="H1463">
        <v>1</v>
      </c>
      <c r="I1463">
        <v>301</v>
      </c>
      <c r="J1463">
        <v>147</v>
      </c>
      <c r="K1463">
        <v>80.290000000000006</v>
      </c>
    </row>
    <row r="1464" spans="1:11" x14ac:dyDescent="0.2">
      <c r="A1464" t="s">
        <v>359</v>
      </c>
      <c r="B1464" t="s">
        <v>365</v>
      </c>
      <c r="C1464" t="s">
        <v>269</v>
      </c>
      <c r="D1464" t="s">
        <v>403</v>
      </c>
      <c r="E1464">
        <v>5</v>
      </c>
      <c r="F1464">
        <v>2</v>
      </c>
      <c r="G1464">
        <v>124</v>
      </c>
      <c r="H1464">
        <v>1</v>
      </c>
      <c r="I1464">
        <v>19</v>
      </c>
      <c r="J1464">
        <v>154</v>
      </c>
      <c r="K1464">
        <v>111.21</v>
      </c>
    </row>
    <row r="1465" spans="1:11" x14ac:dyDescent="0.2">
      <c r="A1465" t="s">
        <v>359</v>
      </c>
      <c r="B1465" t="s">
        <v>365</v>
      </c>
      <c r="C1465" t="s">
        <v>271</v>
      </c>
      <c r="D1465" t="s">
        <v>403</v>
      </c>
      <c r="E1465">
        <v>33</v>
      </c>
      <c r="F1465">
        <v>14</v>
      </c>
      <c r="G1465">
        <v>133.15</v>
      </c>
      <c r="H1465">
        <v>3</v>
      </c>
      <c r="I1465">
        <v>392</v>
      </c>
      <c r="J1465">
        <v>194.67</v>
      </c>
      <c r="K1465">
        <v>67.239999999999995</v>
      </c>
    </row>
    <row r="1466" spans="1:11" x14ac:dyDescent="0.2">
      <c r="A1466" t="s">
        <v>359</v>
      </c>
      <c r="B1466" t="s">
        <v>365</v>
      </c>
      <c r="C1466" t="s">
        <v>255</v>
      </c>
      <c r="D1466" t="s">
        <v>403</v>
      </c>
      <c r="E1466">
        <v>147</v>
      </c>
      <c r="F1466">
        <v>42</v>
      </c>
      <c r="G1466">
        <v>111.96</v>
      </c>
      <c r="H1466">
        <v>26</v>
      </c>
      <c r="I1466">
        <v>1730</v>
      </c>
      <c r="J1466">
        <v>55.08</v>
      </c>
      <c r="K1466">
        <v>66.84</v>
      </c>
    </row>
    <row r="1467" spans="1:11" x14ac:dyDescent="0.2">
      <c r="A1467" t="s">
        <v>359</v>
      </c>
      <c r="B1467" t="s">
        <v>365</v>
      </c>
      <c r="C1467" t="s">
        <v>272</v>
      </c>
      <c r="D1467" t="s">
        <v>403</v>
      </c>
      <c r="E1467">
        <v>4</v>
      </c>
      <c r="F1467">
        <v>1</v>
      </c>
      <c r="G1467">
        <v>93</v>
      </c>
      <c r="H1467">
        <v>3</v>
      </c>
      <c r="I1467">
        <v>94</v>
      </c>
      <c r="J1467">
        <v>147.66999999999999</v>
      </c>
      <c r="K1467">
        <v>63.17</v>
      </c>
    </row>
    <row r="1468" spans="1:11" x14ac:dyDescent="0.2">
      <c r="A1468" t="s">
        <v>359</v>
      </c>
      <c r="B1468" t="s">
        <v>365</v>
      </c>
      <c r="C1468" t="s">
        <v>249</v>
      </c>
      <c r="D1468" t="s">
        <v>403</v>
      </c>
      <c r="E1468">
        <v>93</v>
      </c>
      <c r="F1468">
        <v>34</v>
      </c>
      <c r="G1468">
        <v>131.44</v>
      </c>
      <c r="H1468">
        <v>6</v>
      </c>
      <c r="I1468">
        <v>1047</v>
      </c>
      <c r="J1468">
        <v>47.83</v>
      </c>
      <c r="K1468">
        <v>82.29</v>
      </c>
    </row>
    <row r="1469" spans="1:11" x14ac:dyDescent="0.2">
      <c r="A1469" t="s">
        <v>359</v>
      </c>
      <c r="B1469" t="s">
        <v>365</v>
      </c>
      <c r="C1469" t="s">
        <v>293</v>
      </c>
      <c r="D1469" t="s">
        <v>403</v>
      </c>
      <c r="E1469">
        <v>1</v>
      </c>
      <c r="F1469">
        <v>1</v>
      </c>
      <c r="G1469">
        <v>643</v>
      </c>
      <c r="I1469">
        <v>7</v>
      </c>
      <c r="K1469">
        <v>71.86</v>
      </c>
    </row>
    <row r="1470" spans="1:11" x14ac:dyDescent="0.2">
      <c r="A1470" t="s">
        <v>359</v>
      </c>
      <c r="B1470" t="s">
        <v>365</v>
      </c>
      <c r="C1470" t="s">
        <v>257</v>
      </c>
      <c r="D1470" t="s">
        <v>403</v>
      </c>
      <c r="E1470">
        <v>43</v>
      </c>
      <c r="F1470">
        <v>17</v>
      </c>
      <c r="G1470">
        <v>119.21</v>
      </c>
      <c r="H1470">
        <v>3</v>
      </c>
      <c r="I1470">
        <v>508</v>
      </c>
      <c r="J1470">
        <v>36.33</v>
      </c>
      <c r="K1470">
        <v>70.569999999999993</v>
      </c>
    </row>
    <row r="1471" spans="1:11" x14ac:dyDescent="0.2">
      <c r="A1471" t="s">
        <v>359</v>
      </c>
      <c r="B1471" t="s">
        <v>365</v>
      </c>
      <c r="C1471" t="s">
        <v>244</v>
      </c>
      <c r="D1471" t="s">
        <v>403</v>
      </c>
      <c r="E1471">
        <v>10</v>
      </c>
      <c r="F1471">
        <v>3</v>
      </c>
      <c r="G1471">
        <v>101</v>
      </c>
      <c r="H1471">
        <v>1</v>
      </c>
      <c r="I1471">
        <v>88</v>
      </c>
      <c r="J1471">
        <v>2</v>
      </c>
      <c r="K1471">
        <v>89.77</v>
      </c>
    </row>
    <row r="1472" spans="1:11" x14ac:dyDescent="0.2">
      <c r="A1472" t="s">
        <v>359</v>
      </c>
      <c r="B1472" t="s">
        <v>365</v>
      </c>
      <c r="C1472" t="s">
        <v>265</v>
      </c>
      <c r="D1472" t="s">
        <v>403</v>
      </c>
      <c r="E1472">
        <v>6</v>
      </c>
      <c r="F1472">
        <v>2</v>
      </c>
      <c r="G1472">
        <v>72.5</v>
      </c>
      <c r="H1472">
        <v>1</v>
      </c>
      <c r="I1472">
        <v>33</v>
      </c>
      <c r="J1472">
        <v>10</v>
      </c>
      <c r="K1472">
        <v>64.7</v>
      </c>
    </row>
    <row r="1473" spans="1:11" x14ac:dyDescent="0.2">
      <c r="A1473" t="s">
        <v>359</v>
      </c>
      <c r="B1473" t="s">
        <v>365</v>
      </c>
      <c r="C1473" t="s">
        <v>247</v>
      </c>
      <c r="D1473" t="s">
        <v>403</v>
      </c>
      <c r="E1473">
        <v>2</v>
      </c>
      <c r="F1473">
        <v>2</v>
      </c>
      <c r="G1473">
        <v>263</v>
      </c>
      <c r="I1473">
        <v>21</v>
      </c>
      <c r="K1473">
        <v>64.33</v>
      </c>
    </row>
    <row r="1474" spans="1:11" x14ac:dyDescent="0.2">
      <c r="A1474" t="s">
        <v>359</v>
      </c>
      <c r="B1474" t="s">
        <v>366</v>
      </c>
      <c r="C1474" t="s">
        <v>671</v>
      </c>
      <c r="D1474" t="s">
        <v>403</v>
      </c>
      <c r="E1474">
        <v>373</v>
      </c>
      <c r="F1474">
        <v>345</v>
      </c>
      <c r="G1474">
        <v>246.59</v>
      </c>
      <c r="H1474">
        <v>30</v>
      </c>
      <c r="I1474">
        <v>7106</v>
      </c>
      <c r="J1474">
        <v>247.73</v>
      </c>
      <c r="K1474">
        <v>119.76</v>
      </c>
    </row>
    <row r="1475" spans="1:11" x14ac:dyDescent="0.2">
      <c r="A1475" t="s">
        <v>359</v>
      </c>
      <c r="B1475" t="s">
        <v>366</v>
      </c>
      <c r="C1475" t="s">
        <v>371</v>
      </c>
      <c r="D1475" t="s">
        <v>403</v>
      </c>
      <c r="E1475">
        <v>3</v>
      </c>
      <c r="F1475">
        <v>3</v>
      </c>
      <c r="G1475">
        <v>329</v>
      </c>
      <c r="H1475">
        <v>1</v>
      </c>
      <c r="I1475">
        <v>21</v>
      </c>
      <c r="J1475">
        <v>394</v>
      </c>
      <c r="K1475">
        <v>147.38</v>
      </c>
    </row>
    <row r="1476" spans="1:11" x14ac:dyDescent="0.2">
      <c r="A1476" t="s">
        <v>359</v>
      </c>
      <c r="B1476" t="s">
        <v>366</v>
      </c>
      <c r="C1476" t="s">
        <v>282</v>
      </c>
      <c r="D1476" t="s">
        <v>403</v>
      </c>
      <c r="E1476">
        <v>9</v>
      </c>
      <c r="F1476">
        <v>8</v>
      </c>
      <c r="G1476">
        <v>208.78</v>
      </c>
      <c r="H1476">
        <v>2</v>
      </c>
      <c r="I1476">
        <v>121</v>
      </c>
      <c r="J1476">
        <v>244</v>
      </c>
      <c r="K1476">
        <v>133.61000000000001</v>
      </c>
    </row>
    <row r="1477" spans="1:11" x14ac:dyDescent="0.2">
      <c r="A1477" t="s">
        <v>359</v>
      </c>
      <c r="B1477" t="s">
        <v>366</v>
      </c>
      <c r="C1477" t="s">
        <v>243</v>
      </c>
      <c r="D1477" t="s">
        <v>403</v>
      </c>
      <c r="E1477">
        <v>3</v>
      </c>
      <c r="F1477">
        <v>3</v>
      </c>
      <c r="G1477">
        <v>188.33</v>
      </c>
      <c r="I1477">
        <v>36</v>
      </c>
      <c r="K1477">
        <v>132.11000000000001</v>
      </c>
    </row>
    <row r="1478" spans="1:11" x14ac:dyDescent="0.2">
      <c r="A1478" t="s">
        <v>359</v>
      </c>
      <c r="B1478" t="s">
        <v>366</v>
      </c>
      <c r="C1478" t="s">
        <v>273</v>
      </c>
      <c r="D1478" t="s">
        <v>403</v>
      </c>
      <c r="E1478">
        <v>8</v>
      </c>
      <c r="F1478">
        <v>8</v>
      </c>
      <c r="G1478">
        <v>238</v>
      </c>
      <c r="I1478">
        <v>168</v>
      </c>
      <c r="K1478">
        <v>118.51</v>
      </c>
    </row>
    <row r="1479" spans="1:11" x14ac:dyDescent="0.2">
      <c r="A1479" t="s">
        <v>359</v>
      </c>
      <c r="B1479" t="s">
        <v>366</v>
      </c>
      <c r="C1479" t="s">
        <v>260</v>
      </c>
      <c r="D1479" t="s">
        <v>403</v>
      </c>
      <c r="E1479">
        <v>59</v>
      </c>
      <c r="F1479">
        <v>54</v>
      </c>
      <c r="G1479">
        <v>259.58</v>
      </c>
      <c r="H1479">
        <v>4</v>
      </c>
      <c r="I1479">
        <v>1019</v>
      </c>
      <c r="J1479">
        <v>334.75</v>
      </c>
      <c r="K1479">
        <v>112.16</v>
      </c>
    </row>
    <row r="1480" spans="1:11" x14ac:dyDescent="0.2">
      <c r="A1480" t="s">
        <v>359</v>
      </c>
      <c r="B1480" t="s">
        <v>366</v>
      </c>
      <c r="C1480" t="s">
        <v>278</v>
      </c>
      <c r="D1480" t="s">
        <v>403</v>
      </c>
      <c r="E1480">
        <v>13</v>
      </c>
      <c r="F1480">
        <v>12</v>
      </c>
      <c r="G1480">
        <v>273.23</v>
      </c>
      <c r="I1480">
        <v>197</v>
      </c>
      <c r="K1480">
        <v>100.96</v>
      </c>
    </row>
    <row r="1481" spans="1:11" x14ac:dyDescent="0.2">
      <c r="A1481" t="s">
        <v>359</v>
      </c>
      <c r="B1481" t="s">
        <v>366</v>
      </c>
      <c r="C1481" t="s">
        <v>281</v>
      </c>
      <c r="D1481" t="s">
        <v>403</v>
      </c>
      <c r="I1481">
        <v>42</v>
      </c>
      <c r="K1481">
        <v>78.62</v>
      </c>
    </row>
    <row r="1482" spans="1:11" x14ac:dyDescent="0.2">
      <c r="A1482" t="s">
        <v>359</v>
      </c>
      <c r="B1482" t="s">
        <v>366</v>
      </c>
      <c r="C1482" t="s">
        <v>274</v>
      </c>
      <c r="D1482" t="s">
        <v>403</v>
      </c>
      <c r="E1482">
        <v>2</v>
      </c>
      <c r="F1482">
        <v>2</v>
      </c>
      <c r="G1482">
        <v>384</v>
      </c>
      <c r="I1482">
        <v>19</v>
      </c>
      <c r="K1482">
        <v>130.21</v>
      </c>
    </row>
    <row r="1483" spans="1:11" x14ac:dyDescent="0.2">
      <c r="A1483" t="s">
        <v>359</v>
      </c>
      <c r="B1483" t="s">
        <v>366</v>
      </c>
      <c r="C1483" t="s">
        <v>252</v>
      </c>
      <c r="D1483" t="s">
        <v>403</v>
      </c>
      <c r="I1483">
        <v>11</v>
      </c>
      <c r="K1483">
        <v>103.09</v>
      </c>
    </row>
    <row r="1484" spans="1:11" x14ac:dyDescent="0.2">
      <c r="A1484" t="s">
        <v>359</v>
      </c>
      <c r="B1484" t="s">
        <v>366</v>
      </c>
      <c r="C1484" t="s">
        <v>245</v>
      </c>
      <c r="D1484" t="s">
        <v>403</v>
      </c>
      <c r="E1484">
        <v>26</v>
      </c>
      <c r="F1484">
        <v>25</v>
      </c>
      <c r="G1484">
        <v>246.23</v>
      </c>
      <c r="H1484">
        <v>2</v>
      </c>
      <c r="I1484">
        <v>501</v>
      </c>
      <c r="J1484">
        <v>356</v>
      </c>
      <c r="K1484">
        <v>103.05</v>
      </c>
    </row>
    <row r="1485" spans="1:11" x14ac:dyDescent="0.2">
      <c r="A1485" t="s">
        <v>359</v>
      </c>
      <c r="B1485" t="s">
        <v>366</v>
      </c>
      <c r="C1485" t="s">
        <v>290</v>
      </c>
      <c r="D1485" t="s">
        <v>403</v>
      </c>
      <c r="E1485">
        <v>14</v>
      </c>
      <c r="F1485">
        <v>12</v>
      </c>
      <c r="G1485">
        <v>237.5</v>
      </c>
      <c r="H1485">
        <v>1</v>
      </c>
      <c r="I1485">
        <v>267</v>
      </c>
      <c r="J1485">
        <v>178</v>
      </c>
      <c r="K1485">
        <v>112.68</v>
      </c>
    </row>
    <row r="1486" spans="1:11" x14ac:dyDescent="0.2">
      <c r="A1486" t="s">
        <v>359</v>
      </c>
      <c r="B1486" t="s">
        <v>366</v>
      </c>
      <c r="C1486" t="s">
        <v>289</v>
      </c>
      <c r="D1486" t="s">
        <v>403</v>
      </c>
      <c r="E1486">
        <v>2</v>
      </c>
      <c r="F1486">
        <v>2</v>
      </c>
      <c r="G1486">
        <v>190</v>
      </c>
      <c r="I1486">
        <v>57</v>
      </c>
      <c r="K1486">
        <v>151.56</v>
      </c>
    </row>
    <row r="1487" spans="1:11" x14ac:dyDescent="0.2">
      <c r="A1487" t="s">
        <v>359</v>
      </c>
      <c r="B1487" t="s">
        <v>366</v>
      </c>
      <c r="C1487" t="s">
        <v>291</v>
      </c>
      <c r="D1487" t="s">
        <v>403</v>
      </c>
      <c r="E1487">
        <v>4</v>
      </c>
      <c r="F1487">
        <v>4</v>
      </c>
      <c r="G1487">
        <v>290.25</v>
      </c>
      <c r="I1487">
        <v>38</v>
      </c>
      <c r="K1487">
        <v>146.11000000000001</v>
      </c>
    </row>
    <row r="1488" spans="1:11" x14ac:dyDescent="0.2">
      <c r="A1488" t="s">
        <v>359</v>
      </c>
      <c r="B1488" t="s">
        <v>366</v>
      </c>
      <c r="C1488" t="s">
        <v>262</v>
      </c>
      <c r="D1488" t="s">
        <v>403</v>
      </c>
      <c r="E1488">
        <v>4</v>
      </c>
      <c r="F1488">
        <v>4</v>
      </c>
      <c r="G1488">
        <v>254.75</v>
      </c>
      <c r="H1488">
        <v>2</v>
      </c>
      <c r="I1488">
        <v>52</v>
      </c>
      <c r="J1488">
        <v>115</v>
      </c>
      <c r="K1488">
        <v>110.87</v>
      </c>
    </row>
    <row r="1489" spans="1:11" x14ac:dyDescent="0.2">
      <c r="A1489" t="s">
        <v>359</v>
      </c>
      <c r="B1489" t="s">
        <v>366</v>
      </c>
      <c r="C1489" t="s">
        <v>277</v>
      </c>
      <c r="D1489" t="s">
        <v>403</v>
      </c>
      <c r="E1489">
        <v>4</v>
      </c>
      <c r="F1489">
        <v>4</v>
      </c>
      <c r="G1489">
        <v>296.5</v>
      </c>
      <c r="H1489">
        <v>1</v>
      </c>
      <c r="I1489">
        <v>149</v>
      </c>
      <c r="J1489">
        <v>184</v>
      </c>
      <c r="K1489">
        <v>132.61000000000001</v>
      </c>
    </row>
    <row r="1490" spans="1:11" x14ac:dyDescent="0.2">
      <c r="A1490" t="s">
        <v>359</v>
      </c>
      <c r="B1490" t="s">
        <v>366</v>
      </c>
      <c r="C1490" t="s">
        <v>258</v>
      </c>
      <c r="D1490" t="s">
        <v>403</v>
      </c>
      <c r="E1490">
        <v>6</v>
      </c>
      <c r="F1490">
        <v>6</v>
      </c>
      <c r="G1490">
        <v>242</v>
      </c>
      <c r="I1490">
        <v>89</v>
      </c>
      <c r="K1490">
        <v>130.19999999999999</v>
      </c>
    </row>
    <row r="1491" spans="1:11" x14ac:dyDescent="0.2">
      <c r="A1491" t="s">
        <v>359</v>
      </c>
      <c r="B1491" t="s">
        <v>366</v>
      </c>
      <c r="C1491" t="s">
        <v>292</v>
      </c>
      <c r="D1491" t="s">
        <v>403</v>
      </c>
      <c r="E1491">
        <v>4</v>
      </c>
      <c r="F1491">
        <v>3</v>
      </c>
      <c r="G1491">
        <v>235</v>
      </c>
      <c r="H1491">
        <v>1</v>
      </c>
      <c r="I1491">
        <v>85</v>
      </c>
      <c r="J1491">
        <v>10</v>
      </c>
      <c r="K1491">
        <v>105.93</v>
      </c>
    </row>
    <row r="1492" spans="1:11" x14ac:dyDescent="0.2">
      <c r="A1492" t="s">
        <v>359</v>
      </c>
      <c r="B1492" t="s">
        <v>366</v>
      </c>
      <c r="C1492" t="s">
        <v>264</v>
      </c>
      <c r="D1492" t="s">
        <v>403</v>
      </c>
      <c r="E1492">
        <v>1</v>
      </c>
      <c r="F1492">
        <v>1</v>
      </c>
      <c r="G1492">
        <v>366</v>
      </c>
      <c r="I1492">
        <v>68</v>
      </c>
      <c r="K1492">
        <v>121.28</v>
      </c>
    </row>
    <row r="1493" spans="1:11" x14ac:dyDescent="0.2">
      <c r="A1493" t="s">
        <v>359</v>
      </c>
      <c r="B1493" t="s">
        <v>366</v>
      </c>
      <c r="C1493" t="s">
        <v>248</v>
      </c>
      <c r="D1493" t="s">
        <v>403</v>
      </c>
      <c r="E1493">
        <v>2</v>
      </c>
      <c r="F1493">
        <v>2</v>
      </c>
      <c r="G1493">
        <v>215.5</v>
      </c>
      <c r="I1493">
        <v>63</v>
      </c>
      <c r="K1493">
        <v>156.43</v>
      </c>
    </row>
    <row r="1494" spans="1:11" x14ac:dyDescent="0.2">
      <c r="A1494" t="s">
        <v>359</v>
      </c>
      <c r="B1494" t="s">
        <v>366</v>
      </c>
      <c r="C1494" t="s">
        <v>253</v>
      </c>
      <c r="D1494" t="s">
        <v>403</v>
      </c>
      <c r="H1494">
        <v>1</v>
      </c>
      <c r="I1494">
        <v>63</v>
      </c>
      <c r="J1494">
        <v>152</v>
      </c>
      <c r="K1494">
        <v>91.76</v>
      </c>
    </row>
    <row r="1495" spans="1:11" x14ac:dyDescent="0.2">
      <c r="A1495" t="s">
        <v>359</v>
      </c>
      <c r="B1495" t="s">
        <v>366</v>
      </c>
      <c r="C1495" t="s">
        <v>270</v>
      </c>
      <c r="D1495" t="s">
        <v>403</v>
      </c>
      <c r="E1495">
        <v>16</v>
      </c>
      <c r="F1495">
        <v>15</v>
      </c>
      <c r="G1495">
        <v>255.56</v>
      </c>
      <c r="I1495">
        <v>172</v>
      </c>
      <c r="K1495">
        <v>157.53</v>
      </c>
    </row>
    <row r="1496" spans="1:11" x14ac:dyDescent="0.2">
      <c r="A1496" t="s">
        <v>359</v>
      </c>
      <c r="B1496" t="s">
        <v>366</v>
      </c>
      <c r="C1496" t="s">
        <v>280</v>
      </c>
      <c r="D1496" t="s">
        <v>403</v>
      </c>
      <c r="I1496">
        <v>11</v>
      </c>
      <c r="K1496">
        <v>76.55</v>
      </c>
    </row>
    <row r="1497" spans="1:11" x14ac:dyDescent="0.2">
      <c r="A1497" t="s">
        <v>359</v>
      </c>
      <c r="B1497" t="s">
        <v>366</v>
      </c>
      <c r="C1497" t="s">
        <v>254</v>
      </c>
      <c r="D1497" t="s">
        <v>403</v>
      </c>
      <c r="E1497">
        <v>9</v>
      </c>
      <c r="F1497">
        <v>9</v>
      </c>
      <c r="G1497">
        <v>284.22000000000003</v>
      </c>
      <c r="I1497">
        <v>124</v>
      </c>
      <c r="K1497">
        <v>127.43</v>
      </c>
    </row>
    <row r="1498" spans="1:11" x14ac:dyDescent="0.2">
      <c r="A1498" t="s">
        <v>359</v>
      </c>
      <c r="B1498" t="s">
        <v>366</v>
      </c>
      <c r="C1498" t="s">
        <v>261</v>
      </c>
      <c r="D1498" t="s">
        <v>403</v>
      </c>
      <c r="E1498">
        <v>2</v>
      </c>
      <c r="F1498">
        <v>2</v>
      </c>
      <c r="G1498">
        <v>293.5</v>
      </c>
      <c r="I1498">
        <v>66</v>
      </c>
      <c r="K1498">
        <v>124.11</v>
      </c>
    </row>
    <row r="1499" spans="1:11" x14ac:dyDescent="0.2">
      <c r="A1499" t="s">
        <v>359</v>
      </c>
      <c r="B1499" t="s">
        <v>366</v>
      </c>
      <c r="C1499" t="s">
        <v>267</v>
      </c>
      <c r="D1499" t="s">
        <v>403</v>
      </c>
      <c r="E1499">
        <v>3</v>
      </c>
      <c r="F1499">
        <v>2</v>
      </c>
      <c r="G1499">
        <v>216.67</v>
      </c>
      <c r="H1499">
        <v>3</v>
      </c>
      <c r="I1499">
        <v>122</v>
      </c>
      <c r="J1499">
        <v>320.33</v>
      </c>
      <c r="K1499">
        <v>132.46</v>
      </c>
    </row>
    <row r="1500" spans="1:11" x14ac:dyDescent="0.2">
      <c r="A1500" t="s">
        <v>359</v>
      </c>
      <c r="B1500" t="s">
        <v>366</v>
      </c>
      <c r="C1500" t="s">
        <v>283</v>
      </c>
      <c r="D1500" t="s">
        <v>403</v>
      </c>
      <c r="E1500">
        <v>2</v>
      </c>
      <c r="F1500">
        <v>1</v>
      </c>
      <c r="G1500">
        <v>186</v>
      </c>
      <c r="I1500">
        <v>39</v>
      </c>
      <c r="K1500">
        <v>206.74</v>
      </c>
    </row>
    <row r="1501" spans="1:11" x14ac:dyDescent="0.2">
      <c r="A1501" t="s">
        <v>359</v>
      </c>
      <c r="B1501" t="s">
        <v>366</v>
      </c>
      <c r="C1501" t="s">
        <v>286</v>
      </c>
      <c r="D1501" t="s">
        <v>403</v>
      </c>
      <c r="I1501">
        <v>22</v>
      </c>
      <c r="K1501">
        <v>125.05</v>
      </c>
    </row>
    <row r="1502" spans="1:11" x14ac:dyDescent="0.2">
      <c r="A1502" t="s">
        <v>359</v>
      </c>
      <c r="B1502" t="s">
        <v>366</v>
      </c>
      <c r="C1502" t="s">
        <v>276</v>
      </c>
      <c r="D1502" t="s">
        <v>403</v>
      </c>
      <c r="E1502">
        <v>21</v>
      </c>
      <c r="F1502">
        <v>19</v>
      </c>
      <c r="G1502">
        <v>215.33</v>
      </c>
      <c r="H1502">
        <v>1</v>
      </c>
      <c r="I1502">
        <v>310</v>
      </c>
      <c r="J1502">
        <v>210</v>
      </c>
      <c r="K1502">
        <v>103.18</v>
      </c>
    </row>
    <row r="1503" spans="1:11" x14ac:dyDescent="0.2">
      <c r="A1503" t="s">
        <v>359</v>
      </c>
      <c r="B1503" t="s">
        <v>366</v>
      </c>
      <c r="C1503" t="s">
        <v>251</v>
      </c>
      <c r="D1503" t="s">
        <v>403</v>
      </c>
      <c r="I1503">
        <v>17</v>
      </c>
      <c r="K1503">
        <v>115.06</v>
      </c>
    </row>
    <row r="1504" spans="1:11" x14ac:dyDescent="0.2">
      <c r="A1504" t="s">
        <v>359</v>
      </c>
      <c r="B1504" t="s">
        <v>366</v>
      </c>
      <c r="C1504" t="s">
        <v>250</v>
      </c>
      <c r="D1504" t="s">
        <v>403</v>
      </c>
      <c r="E1504">
        <v>2</v>
      </c>
      <c r="F1504">
        <v>1</v>
      </c>
      <c r="G1504">
        <v>217.5</v>
      </c>
      <c r="H1504">
        <v>1</v>
      </c>
      <c r="I1504">
        <v>42</v>
      </c>
      <c r="J1504">
        <v>337</v>
      </c>
      <c r="K1504">
        <v>110.36</v>
      </c>
    </row>
    <row r="1505" spans="1:11" x14ac:dyDescent="0.2">
      <c r="A1505" t="s">
        <v>359</v>
      </c>
      <c r="B1505" t="s">
        <v>366</v>
      </c>
      <c r="C1505" t="s">
        <v>287</v>
      </c>
      <c r="D1505" t="s">
        <v>403</v>
      </c>
      <c r="E1505">
        <v>1</v>
      </c>
      <c r="F1505">
        <v>1</v>
      </c>
      <c r="G1505">
        <v>370</v>
      </c>
      <c r="I1505">
        <v>21</v>
      </c>
      <c r="K1505">
        <v>99</v>
      </c>
    </row>
    <row r="1506" spans="1:11" x14ac:dyDescent="0.2">
      <c r="A1506" t="s">
        <v>359</v>
      </c>
      <c r="B1506" t="s">
        <v>366</v>
      </c>
      <c r="C1506" t="s">
        <v>285</v>
      </c>
      <c r="D1506" t="s">
        <v>403</v>
      </c>
      <c r="E1506">
        <v>5</v>
      </c>
      <c r="F1506">
        <v>2</v>
      </c>
      <c r="G1506">
        <v>166.8</v>
      </c>
      <c r="I1506">
        <v>75</v>
      </c>
      <c r="K1506">
        <v>95.37</v>
      </c>
    </row>
    <row r="1507" spans="1:11" x14ac:dyDescent="0.2">
      <c r="A1507" t="s">
        <v>359</v>
      </c>
      <c r="B1507" t="s">
        <v>366</v>
      </c>
      <c r="C1507" t="s">
        <v>246</v>
      </c>
      <c r="D1507" t="s">
        <v>403</v>
      </c>
      <c r="E1507">
        <v>3</v>
      </c>
      <c r="F1507">
        <v>3</v>
      </c>
      <c r="G1507">
        <v>209.67</v>
      </c>
      <c r="I1507">
        <v>43</v>
      </c>
      <c r="K1507">
        <v>137</v>
      </c>
    </row>
    <row r="1508" spans="1:11" x14ac:dyDescent="0.2">
      <c r="A1508" t="s">
        <v>359</v>
      </c>
      <c r="B1508" t="s">
        <v>366</v>
      </c>
      <c r="C1508" t="s">
        <v>256</v>
      </c>
      <c r="D1508" t="s">
        <v>403</v>
      </c>
      <c r="E1508">
        <v>6</v>
      </c>
      <c r="F1508">
        <v>6</v>
      </c>
      <c r="G1508">
        <v>222.33</v>
      </c>
      <c r="I1508">
        <v>163</v>
      </c>
      <c r="K1508">
        <v>118.14</v>
      </c>
    </row>
    <row r="1509" spans="1:11" x14ac:dyDescent="0.2">
      <c r="A1509" t="s">
        <v>359</v>
      </c>
      <c r="B1509" t="s">
        <v>366</v>
      </c>
      <c r="C1509" t="s">
        <v>263</v>
      </c>
      <c r="D1509" t="s">
        <v>403</v>
      </c>
      <c r="E1509">
        <v>5</v>
      </c>
      <c r="F1509">
        <v>5</v>
      </c>
      <c r="G1509">
        <v>263.60000000000002</v>
      </c>
      <c r="I1509">
        <v>154</v>
      </c>
      <c r="K1509">
        <v>111.32</v>
      </c>
    </row>
    <row r="1510" spans="1:11" x14ac:dyDescent="0.2">
      <c r="A1510" t="s">
        <v>359</v>
      </c>
      <c r="B1510" t="s">
        <v>366</v>
      </c>
      <c r="C1510" t="s">
        <v>284</v>
      </c>
      <c r="D1510" t="s">
        <v>403</v>
      </c>
      <c r="E1510">
        <v>9</v>
      </c>
      <c r="F1510">
        <v>8</v>
      </c>
      <c r="G1510">
        <v>219.11</v>
      </c>
      <c r="I1510">
        <v>125</v>
      </c>
      <c r="K1510">
        <v>109.14</v>
      </c>
    </row>
    <row r="1511" spans="1:11" x14ac:dyDescent="0.2">
      <c r="A1511" t="s">
        <v>359</v>
      </c>
      <c r="B1511" t="s">
        <v>366</v>
      </c>
      <c r="C1511" t="s">
        <v>266</v>
      </c>
      <c r="D1511" t="s">
        <v>403</v>
      </c>
      <c r="E1511">
        <v>5</v>
      </c>
      <c r="F1511">
        <v>4</v>
      </c>
      <c r="G1511">
        <v>214.4</v>
      </c>
      <c r="I1511">
        <v>100</v>
      </c>
      <c r="K1511">
        <v>114.37</v>
      </c>
    </row>
    <row r="1512" spans="1:11" x14ac:dyDescent="0.2">
      <c r="A1512" t="s">
        <v>359</v>
      </c>
      <c r="B1512" t="s">
        <v>366</v>
      </c>
      <c r="C1512" t="s">
        <v>279</v>
      </c>
      <c r="D1512" t="s">
        <v>403</v>
      </c>
      <c r="E1512">
        <v>6</v>
      </c>
      <c r="F1512">
        <v>5</v>
      </c>
      <c r="G1512">
        <v>209.33</v>
      </c>
      <c r="H1512">
        <v>1</v>
      </c>
      <c r="I1512">
        <v>63</v>
      </c>
      <c r="J1512">
        <v>257</v>
      </c>
      <c r="K1512">
        <v>159.32</v>
      </c>
    </row>
    <row r="1513" spans="1:11" x14ac:dyDescent="0.2">
      <c r="A1513" t="s">
        <v>359</v>
      </c>
      <c r="B1513" t="s">
        <v>366</v>
      </c>
      <c r="C1513" t="s">
        <v>373</v>
      </c>
      <c r="D1513" t="s">
        <v>403</v>
      </c>
      <c r="E1513">
        <v>1</v>
      </c>
      <c r="F1513">
        <v>1</v>
      </c>
      <c r="G1513">
        <v>247</v>
      </c>
      <c r="I1513">
        <v>35</v>
      </c>
      <c r="K1513">
        <v>125.77</v>
      </c>
    </row>
    <row r="1514" spans="1:11" x14ac:dyDescent="0.2">
      <c r="A1514" t="s">
        <v>359</v>
      </c>
      <c r="B1514" t="s">
        <v>366</v>
      </c>
      <c r="C1514" t="s">
        <v>275</v>
      </c>
      <c r="D1514" t="s">
        <v>403</v>
      </c>
      <c r="E1514">
        <v>6</v>
      </c>
      <c r="F1514">
        <v>5</v>
      </c>
      <c r="G1514">
        <v>203.5</v>
      </c>
      <c r="I1514">
        <v>129</v>
      </c>
      <c r="K1514">
        <v>128.81</v>
      </c>
    </row>
    <row r="1515" spans="1:11" x14ac:dyDescent="0.2">
      <c r="A1515" t="s">
        <v>359</v>
      </c>
      <c r="B1515" t="s">
        <v>366</v>
      </c>
      <c r="C1515" t="s">
        <v>259</v>
      </c>
      <c r="D1515" t="s">
        <v>403</v>
      </c>
      <c r="E1515">
        <v>1</v>
      </c>
      <c r="F1515">
        <v>1</v>
      </c>
      <c r="G1515">
        <v>241</v>
      </c>
      <c r="I1515">
        <v>13</v>
      </c>
      <c r="K1515">
        <v>114.85</v>
      </c>
    </row>
    <row r="1516" spans="1:11" x14ac:dyDescent="0.2">
      <c r="A1516" t="s">
        <v>359</v>
      </c>
      <c r="B1516" t="s">
        <v>366</v>
      </c>
      <c r="C1516" t="s">
        <v>288</v>
      </c>
      <c r="D1516" t="s">
        <v>403</v>
      </c>
      <c r="I1516">
        <v>10</v>
      </c>
      <c r="K1516">
        <v>74.099999999999994</v>
      </c>
    </row>
    <row r="1517" spans="1:11" x14ac:dyDescent="0.2">
      <c r="A1517" t="s">
        <v>359</v>
      </c>
      <c r="B1517" t="s">
        <v>366</v>
      </c>
      <c r="C1517" t="s">
        <v>268</v>
      </c>
      <c r="D1517" t="s">
        <v>403</v>
      </c>
      <c r="E1517">
        <v>4</v>
      </c>
      <c r="F1517">
        <v>4</v>
      </c>
      <c r="G1517">
        <v>252</v>
      </c>
      <c r="I1517">
        <v>126</v>
      </c>
      <c r="K1517">
        <v>106.67</v>
      </c>
    </row>
    <row r="1518" spans="1:11" x14ac:dyDescent="0.2">
      <c r="A1518" t="s">
        <v>359</v>
      </c>
      <c r="B1518" t="s">
        <v>366</v>
      </c>
      <c r="C1518" t="s">
        <v>269</v>
      </c>
      <c r="D1518" t="s">
        <v>403</v>
      </c>
      <c r="E1518">
        <v>1</v>
      </c>
      <c r="F1518">
        <v>1</v>
      </c>
      <c r="G1518">
        <v>277</v>
      </c>
      <c r="I1518">
        <v>14</v>
      </c>
      <c r="K1518">
        <v>184.36</v>
      </c>
    </row>
    <row r="1519" spans="1:11" x14ac:dyDescent="0.2">
      <c r="A1519" t="s">
        <v>359</v>
      </c>
      <c r="B1519" t="s">
        <v>366</v>
      </c>
      <c r="C1519" t="s">
        <v>271</v>
      </c>
      <c r="D1519" t="s">
        <v>403</v>
      </c>
      <c r="E1519">
        <v>11</v>
      </c>
      <c r="F1519">
        <v>11</v>
      </c>
      <c r="G1519">
        <v>261.08999999999997</v>
      </c>
      <c r="I1519">
        <v>124</v>
      </c>
      <c r="K1519">
        <v>104.53</v>
      </c>
    </row>
    <row r="1520" spans="1:11" x14ac:dyDescent="0.2">
      <c r="A1520" t="s">
        <v>359</v>
      </c>
      <c r="B1520" t="s">
        <v>366</v>
      </c>
      <c r="C1520" t="s">
        <v>255</v>
      </c>
      <c r="D1520" t="s">
        <v>403</v>
      </c>
      <c r="E1520">
        <v>36</v>
      </c>
      <c r="F1520">
        <v>33</v>
      </c>
      <c r="G1520">
        <v>258.08</v>
      </c>
      <c r="H1520">
        <v>5</v>
      </c>
      <c r="I1520">
        <v>868</v>
      </c>
      <c r="J1520">
        <v>212.8</v>
      </c>
      <c r="K1520">
        <v>124.04</v>
      </c>
    </row>
    <row r="1521" spans="1:11" x14ac:dyDescent="0.2">
      <c r="A1521" t="s">
        <v>359</v>
      </c>
      <c r="B1521" t="s">
        <v>366</v>
      </c>
      <c r="C1521" t="s">
        <v>272</v>
      </c>
      <c r="D1521" t="s">
        <v>403</v>
      </c>
      <c r="E1521">
        <v>1</v>
      </c>
      <c r="F1521">
        <v>1</v>
      </c>
      <c r="G1521">
        <v>217</v>
      </c>
      <c r="I1521">
        <v>56</v>
      </c>
      <c r="K1521">
        <v>128.93</v>
      </c>
    </row>
    <row r="1522" spans="1:11" x14ac:dyDescent="0.2">
      <c r="A1522" t="s">
        <v>359</v>
      </c>
      <c r="B1522" t="s">
        <v>366</v>
      </c>
      <c r="C1522" t="s">
        <v>249</v>
      </c>
      <c r="D1522" t="s">
        <v>403</v>
      </c>
      <c r="E1522">
        <v>42</v>
      </c>
      <c r="F1522">
        <v>41</v>
      </c>
      <c r="G1522">
        <v>237.48</v>
      </c>
      <c r="H1522">
        <v>1</v>
      </c>
      <c r="I1522">
        <v>526</v>
      </c>
      <c r="J1522">
        <v>246</v>
      </c>
      <c r="K1522">
        <v>135.11000000000001</v>
      </c>
    </row>
    <row r="1523" spans="1:11" x14ac:dyDescent="0.2">
      <c r="A1523" t="s">
        <v>359</v>
      </c>
      <c r="B1523" t="s">
        <v>366</v>
      </c>
      <c r="C1523" t="s">
        <v>293</v>
      </c>
      <c r="D1523" t="s">
        <v>403</v>
      </c>
      <c r="I1523">
        <v>8</v>
      </c>
      <c r="K1523">
        <v>230.38</v>
      </c>
    </row>
    <row r="1524" spans="1:11" x14ac:dyDescent="0.2">
      <c r="A1524" t="s">
        <v>359</v>
      </c>
      <c r="B1524" t="s">
        <v>366</v>
      </c>
      <c r="C1524" t="s">
        <v>257</v>
      </c>
      <c r="D1524" t="s">
        <v>403</v>
      </c>
      <c r="E1524">
        <v>5</v>
      </c>
      <c r="F1524">
        <v>5</v>
      </c>
      <c r="G1524">
        <v>254.6</v>
      </c>
      <c r="H1524">
        <v>3</v>
      </c>
      <c r="I1524">
        <v>372</v>
      </c>
      <c r="J1524">
        <v>223.33</v>
      </c>
      <c r="K1524">
        <v>123.27</v>
      </c>
    </row>
    <row r="1525" spans="1:11" x14ac:dyDescent="0.2">
      <c r="A1525" t="s">
        <v>359</v>
      </c>
      <c r="B1525" t="s">
        <v>366</v>
      </c>
      <c r="C1525" t="s">
        <v>244</v>
      </c>
      <c r="D1525" t="s">
        <v>403</v>
      </c>
      <c r="E1525">
        <v>2</v>
      </c>
      <c r="F1525">
        <v>2</v>
      </c>
      <c r="G1525">
        <v>263</v>
      </c>
      <c r="I1525">
        <v>72</v>
      </c>
      <c r="K1525">
        <v>112.89</v>
      </c>
    </row>
    <row r="1526" spans="1:11" x14ac:dyDescent="0.2">
      <c r="A1526" t="s">
        <v>359</v>
      </c>
      <c r="B1526" t="s">
        <v>366</v>
      </c>
      <c r="C1526" t="s">
        <v>265</v>
      </c>
      <c r="D1526" t="s">
        <v>403</v>
      </c>
      <c r="E1526">
        <v>1</v>
      </c>
      <c r="F1526">
        <v>1</v>
      </c>
      <c r="G1526">
        <v>247</v>
      </c>
      <c r="I1526">
        <v>10</v>
      </c>
      <c r="K1526">
        <v>53.7</v>
      </c>
    </row>
    <row r="1527" spans="1:11" x14ac:dyDescent="0.2">
      <c r="A1527" t="s">
        <v>359</v>
      </c>
      <c r="B1527" t="s">
        <v>366</v>
      </c>
      <c r="C1527" t="s">
        <v>247</v>
      </c>
      <c r="D1527" t="s">
        <v>403</v>
      </c>
      <c r="E1527">
        <v>3</v>
      </c>
      <c r="F1527">
        <v>3</v>
      </c>
      <c r="G1527">
        <v>318.33</v>
      </c>
      <c r="I1527">
        <v>8</v>
      </c>
      <c r="K1527">
        <v>179.25</v>
      </c>
    </row>
    <row r="1528" spans="1:11" x14ac:dyDescent="0.2">
      <c r="A1528" t="s">
        <v>359</v>
      </c>
      <c r="B1528" t="s">
        <v>437</v>
      </c>
      <c r="C1528" t="s">
        <v>371</v>
      </c>
      <c r="D1528" t="s">
        <v>403</v>
      </c>
      <c r="E1528">
        <v>1221</v>
      </c>
      <c r="F1528">
        <v>293</v>
      </c>
      <c r="G1528">
        <v>91.99</v>
      </c>
      <c r="H1528">
        <v>61</v>
      </c>
      <c r="I1528">
        <v>2496</v>
      </c>
      <c r="J1528">
        <v>100.2</v>
      </c>
      <c r="K1528">
        <v>102.8</v>
      </c>
    </row>
    <row r="1529" spans="1:11" x14ac:dyDescent="0.2">
      <c r="A1529" t="s">
        <v>359</v>
      </c>
      <c r="B1529" t="s">
        <v>437</v>
      </c>
      <c r="C1529" t="s">
        <v>282</v>
      </c>
      <c r="D1529" t="s">
        <v>403</v>
      </c>
      <c r="E1529">
        <v>7573</v>
      </c>
      <c r="F1529">
        <v>1727</v>
      </c>
      <c r="G1529">
        <v>93.42</v>
      </c>
      <c r="H1529">
        <v>466</v>
      </c>
      <c r="I1529">
        <v>19263</v>
      </c>
      <c r="J1529">
        <v>110.2</v>
      </c>
      <c r="K1529">
        <v>104.25</v>
      </c>
    </row>
    <row r="1530" spans="1:11" x14ac:dyDescent="0.2">
      <c r="A1530" t="s">
        <v>359</v>
      </c>
      <c r="B1530" t="s">
        <v>437</v>
      </c>
      <c r="C1530" t="s">
        <v>243</v>
      </c>
      <c r="D1530" t="s">
        <v>403</v>
      </c>
      <c r="E1530">
        <v>4323</v>
      </c>
      <c r="F1530">
        <v>1077</v>
      </c>
      <c r="G1530">
        <v>91.37</v>
      </c>
      <c r="H1530">
        <v>219</v>
      </c>
      <c r="I1530">
        <v>9144</v>
      </c>
      <c r="J1530">
        <v>104.16</v>
      </c>
      <c r="K1530">
        <v>101.78</v>
      </c>
    </row>
    <row r="1531" spans="1:11" x14ac:dyDescent="0.2">
      <c r="A1531" t="s">
        <v>359</v>
      </c>
      <c r="B1531" t="s">
        <v>437</v>
      </c>
      <c r="C1531" t="s">
        <v>273</v>
      </c>
      <c r="D1531" t="s">
        <v>403</v>
      </c>
      <c r="E1531">
        <v>6790</v>
      </c>
      <c r="F1531">
        <v>1343</v>
      </c>
      <c r="G1531">
        <v>85.42</v>
      </c>
      <c r="H1531">
        <v>385</v>
      </c>
      <c r="I1531">
        <v>16377</v>
      </c>
      <c r="J1531">
        <v>103.22</v>
      </c>
      <c r="K1531">
        <v>103.26</v>
      </c>
    </row>
    <row r="1532" spans="1:11" x14ac:dyDescent="0.2">
      <c r="A1532" t="s">
        <v>359</v>
      </c>
      <c r="B1532" t="s">
        <v>437</v>
      </c>
      <c r="C1532" t="s">
        <v>260</v>
      </c>
      <c r="D1532" t="s">
        <v>403</v>
      </c>
      <c r="E1532">
        <v>33483</v>
      </c>
      <c r="F1532">
        <v>7415</v>
      </c>
      <c r="G1532">
        <v>89.45</v>
      </c>
      <c r="H1532">
        <v>1791</v>
      </c>
      <c r="I1532">
        <v>75182</v>
      </c>
      <c r="J1532">
        <v>106.26</v>
      </c>
      <c r="K1532">
        <v>105.5</v>
      </c>
    </row>
    <row r="1533" spans="1:11" x14ac:dyDescent="0.2">
      <c r="A1533" t="s">
        <v>359</v>
      </c>
      <c r="B1533" t="s">
        <v>437</v>
      </c>
      <c r="C1533" t="s">
        <v>278</v>
      </c>
      <c r="D1533" t="s">
        <v>403</v>
      </c>
      <c r="E1533">
        <v>7074</v>
      </c>
      <c r="F1533">
        <v>1431</v>
      </c>
      <c r="G1533">
        <v>87.06</v>
      </c>
      <c r="H1533">
        <v>369</v>
      </c>
      <c r="I1533">
        <v>15802</v>
      </c>
      <c r="J1533">
        <v>101.12</v>
      </c>
      <c r="K1533">
        <v>97.74</v>
      </c>
    </row>
    <row r="1534" spans="1:11" x14ac:dyDescent="0.2">
      <c r="A1534" t="s">
        <v>359</v>
      </c>
      <c r="B1534" t="s">
        <v>437</v>
      </c>
      <c r="C1534" t="s">
        <v>281</v>
      </c>
      <c r="D1534" t="s">
        <v>403</v>
      </c>
      <c r="E1534">
        <v>1996</v>
      </c>
      <c r="F1534">
        <v>357</v>
      </c>
      <c r="G1534">
        <v>77.7</v>
      </c>
      <c r="H1534">
        <v>115</v>
      </c>
      <c r="I1534">
        <v>5332</v>
      </c>
      <c r="J1534">
        <v>108.15</v>
      </c>
      <c r="K1534">
        <v>93.53</v>
      </c>
    </row>
    <row r="1535" spans="1:11" x14ac:dyDescent="0.2">
      <c r="A1535" t="s">
        <v>359</v>
      </c>
      <c r="B1535" t="s">
        <v>437</v>
      </c>
      <c r="C1535" t="s">
        <v>274</v>
      </c>
      <c r="D1535" t="s">
        <v>403</v>
      </c>
      <c r="E1535">
        <v>466</v>
      </c>
      <c r="F1535">
        <v>140</v>
      </c>
      <c r="G1535">
        <v>103.42</v>
      </c>
      <c r="H1535">
        <v>29</v>
      </c>
      <c r="I1535">
        <v>970</v>
      </c>
      <c r="J1535">
        <v>138.83000000000001</v>
      </c>
      <c r="K1535">
        <v>117.17</v>
      </c>
    </row>
    <row r="1536" spans="1:11" x14ac:dyDescent="0.2">
      <c r="A1536" t="s">
        <v>359</v>
      </c>
      <c r="B1536" t="s">
        <v>437</v>
      </c>
      <c r="C1536" t="s">
        <v>252</v>
      </c>
      <c r="D1536" t="s">
        <v>403</v>
      </c>
      <c r="E1536">
        <v>1030</v>
      </c>
      <c r="F1536">
        <v>226</v>
      </c>
      <c r="G1536">
        <v>90.71</v>
      </c>
      <c r="H1536">
        <v>62</v>
      </c>
      <c r="I1536">
        <v>2335</v>
      </c>
      <c r="J1536">
        <v>115.15</v>
      </c>
      <c r="K1536">
        <v>101.78</v>
      </c>
    </row>
    <row r="1537" spans="1:11" x14ac:dyDescent="0.2">
      <c r="A1537" t="s">
        <v>359</v>
      </c>
      <c r="B1537" t="s">
        <v>437</v>
      </c>
      <c r="C1537" t="s">
        <v>245</v>
      </c>
      <c r="D1537" t="s">
        <v>403</v>
      </c>
      <c r="E1537">
        <v>24520</v>
      </c>
      <c r="F1537">
        <v>4541</v>
      </c>
      <c r="G1537">
        <v>83.4</v>
      </c>
      <c r="H1537">
        <v>1460</v>
      </c>
      <c r="I1537">
        <v>60684</v>
      </c>
      <c r="J1537">
        <v>97.94</v>
      </c>
      <c r="K1537">
        <v>94.7</v>
      </c>
    </row>
    <row r="1538" spans="1:11" x14ac:dyDescent="0.2">
      <c r="A1538" t="s">
        <v>359</v>
      </c>
      <c r="B1538" t="s">
        <v>437</v>
      </c>
      <c r="C1538" t="s">
        <v>290</v>
      </c>
      <c r="D1538" t="s">
        <v>403</v>
      </c>
      <c r="E1538">
        <v>17354</v>
      </c>
      <c r="F1538">
        <v>3534</v>
      </c>
      <c r="G1538">
        <v>85.32</v>
      </c>
      <c r="H1538">
        <v>958</v>
      </c>
      <c r="I1538">
        <v>40230</v>
      </c>
      <c r="J1538">
        <v>98.01</v>
      </c>
      <c r="K1538">
        <v>100.3</v>
      </c>
    </row>
    <row r="1539" spans="1:11" x14ac:dyDescent="0.2">
      <c r="A1539" t="s">
        <v>359</v>
      </c>
      <c r="B1539" t="s">
        <v>437</v>
      </c>
      <c r="C1539" t="s">
        <v>289</v>
      </c>
      <c r="D1539" t="s">
        <v>403</v>
      </c>
      <c r="E1539">
        <v>2098</v>
      </c>
      <c r="F1539">
        <v>489</v>
      </c>
      <c r="G1539">
        <v>89.96</v>
      </c>
      <c r="H1539">
        <v>126</v>
      </c>
      <c r="I1539">
        <v>5144</v>
      </c>
      <c r="J1539">
        <v>99.72</v>
      </c>
      <c r="K1539">
        <v>95.55</v>
      </c>
    </row>
    <row r="1540" spans="1:11" x14ac:dyDescent="0.2">
      <c r="A1540" t="s">
        <v>359</v>
      </c>
      <c r="B1540" t="s">
        <v>437</v>
      </c>
      <c r="C1540" t="s">
        <v>291</v>
      </c>
      <c r="D1540" t="s">
        <v>403</v>
      </c>
      <c r="E1540">
        <v>2960</v>
      </c>
      <c r="F1540">
        <v>554</v>
      </c>
      <c r="G1540">
        <v>78.61</v>
      </c>
      <c r="H1540">
        <v>158</v>
      </c>
      <c r="I1540">
        <v>6784</v>
      </c>
      <c r="J1540">
        <v>103.77</v>
      </c>
      <c r="K1540">
        <v>94.69</v>
      </c>
    </row>
    <row r="1541" spans="1:11" x14ac:dyDescent="0.2">
      <c r="A1541" t="s">
        <v>359</v>
      </c>
      <c r="B1541" t="s">
        <v>437</v>
      </c>
      <c r="C1541" t="s">
        <v>262</v>
      </c>
      <c r="D1541" t="s">
        <v>403</v>
      </c>
      <c r="E1541">
        <v>1907</v>
      </c>
      <c r="F1541">
        <v>367</v>
      </c>
      <c r="G1541">
        <v>82.07</v>
      </c>
      <c r="H1541">
        <v>107</v>
      </c>
      <c r="I1541">
        <v>4425</v>
      </c>
      <c r="J1541">
        <v>100.18</v>
      </c>
      <c r="K1541">
        <v>98.3</v>
      </c>
    </row>
    <row r="1542" spans="1:11" x14ac:dyDescent="0.2">
      <c r="A1542" t="s">
        <v>359</v>
      </c>
      <c r="B1542" t="s">
        <v>437</v>
      </c>
      <c r="C1542" t="s">
        <v>277</v>
      </c>
      <c r="D1542" t="s">
        <v>403</v>
      </c>
      <c r="E1542">
        <v>7888</v>
      </c>
      <c r="F1542">
        <v>1733</v>
      </c>
      <c r="G1542">
        <v>87.91</v>
      </c>
      <c r="H1542">
        <v>447</v>
      </c>
      <c r="I1542">
        <v>18051</v>
      </c>
      <c r="J1542">
        <v>96.25</v>
      </c>
      <c r="K1542">
        <v>100.58</v>
      </c>
    </row>
    <row r="1543" spans="1:11" x14ac:dyDescent="0.2">
      <c r="A1543" t="s">
        <v>359</v>
      </c>
      <c r="B1543" t="s">
        <v>437</v>
      </c>
      <c r="C1543" t="s">
        <v>258</v>
      </c>
      <c r="D1543" t="s">
        <v>403</v>
      </c>
      <c r="E1543">
        <v>5771</v>
      </c>
      <c r="F1543">
        <v>1152</v>
      </c>
      <c r="G1543">
        <v>83.81</v>
      </c>
      <c r="H1543">
        <v>309</v>
      </c>
      <c r="I1543">
        <v>13275</v>
      </c>
      <c r="J1543">
        <v>92.11</v>
      </c>
      <c r="K1543">
        <v>97.59</v>
      </c>
    </row>
    <row r="1544" spans="1:11" x14ac:dyDescent="0.2">
      <c r="A1544" t="s">
        <v>359</v>
      </c>
      <c r="B1544" t="s">
        <v>437</v>
      </c>
      <c r="C1544" t="s">
        <v>292</v>
      </c>
      <c r="D1544" t="s">
        <v>403</v>
      </c>
      <c r="E1544">
        <v>2735</v>
      </c>
      <c r="F1544">
        <v>495</v>
      </c>
      <c r="G1544">
        <v>77.39</v>
      </c>
      <c r="H1544">
        <v>166</v>
      </c>
      <c r="I1544">
        <v>7136</v>
      </c>
      <c r="J1544">
        <v>89.5</v>
      </c>
      <c r="K1544">
        <v>92.3</v>
      </c>
    </row>
    <row r="1545" spans="1:11" x14ac:dyDescent="0.2">
      <c r="A1545" t="s">
        <v>359</v>
      </c>
      <c r="B1545" t="s">
        <v>437</v>
      </c>
      <c r="C1545" t="s">
        <v>264</v>
      </c>
      <c r="D1545" t="s">
        <v>403</v>
      </c>
      <c r="E1545">
        <v>4141</v>
      </c>
      <c r="F1545">
        <v>850</v>
      </c>
      <c r="G1545">
        <v>83.45</v>
      </c>
      <c r="H1545">
        <v>211</v>
      </c>
      <c r="I1545">
        <v>10850</v>
      </c>
      <c r="J1545">
        <v>90.83</v>
      </c>
      <c r="K1545">
        <v>92.06</v>
      </c>
    </row>
    <row r="1546" spans="1:11" x14ac:dyDescent="0.2">
      <c r="A1546" t="s">
        <v>359</v>
      </c>
      <c r="B1546" t="s">
        <v>437</v>
      </c>
      <c r="C1546" t="s">
        <v>248</v>
      </c>
      <c r="D1546" t="s">
        <v>403</v>
      </c>
      <c r="E1546">
        <v>6347</v>
      </c>
      <c r="F1546">
        <v>1274</v>
      </c>
      <c r="G1546">
        <v>84.14</v>
      </c>
      <c r="H1546">
        <v>388</v>
      </c>
      <c r="I1546">
        <v>14224</v>
      </c>
      <c r="J1546">
        <v>96.37</v>
      </c>
      <c r="K1546">
        <v>98.45</v>
      </c>
    </row>
    <row r="1547" spans="1:11" x14ac:dyDescent="0.2">
      <c r="A1547" t="s">
        <v>359</v>
      </c>
      <c r="B1547" t="s">
        <v>437</v>
      </c>
      <c r="C1547" t="s">
        <v>253</v>
      </c>
      <c r="D1547" t="s">
        <v>403</v>
      </c>
      <c r="E1547">
        <v>4274</v>
      </c>
      <c r="F1547">
        <v>824</v>
      </c>
      <c r="G1547">
        <v>82.54</v>
      </c>
      <c r="H1547">
        <v>211</v>
      </c>
      <c r="I1547">
        <v>10148</v>
      </c>
      <c r="J1547">
        <v>116.56</v>
      </c>
      <c r="K1547">
        <v>99.82</v>
      </c>
    </row>
    <row r="1548" spans="1:11" x14ac:dyDescent="0.2">
      <c r="A1548" t="s">
        <v>359</v>
      </c>
      <c r="B1548" t="s">
        <v>437</v>
      </c>
      <c r="C1548" t="s">
        <v>270</v>
      </c>
      <c r="D1548" t="s">
        <v>403</v>
      </c>
      <c r="E1548">
        <v>6411</v>
      </c>
      <c r="F1548">
        <v>1616</v>
      </c>
      <c r="G1548">
        <v>97.51</v>
      </c>
      <c r="H1548">
        <v>381</v>
      </c>
      <c r="I1548">
        <v>14369</v>
      </c>
      <c r="J1548">
        <v>116.83</v>
      </c>
      <c r="K1548">
        <v>109.66</v>
      </c>
    </row>
    <row r="1549" spans="1:11" x14ac:dyDescent="0.2">
      <c r="A1549" t="s">
        <v>359</v>
      </c>
      <c r="B1549" t="s">
        <v>437</v>
      </c>
      <c r="C1549" t="s">
        <v>280</v>
      </c>
      <c r="D1549" t="s">
        <v>403</v>
      </c>
      <c r="E1549">
        <v>1581</v>
      </c>
      <c r="F1549">
        <v>275</v>
      </c>
      <c r="G1549">
        <v>73.760000000000005</v>
      </c>
      <c r="H1549">
        <v>86</v>
      </c>
      <c r="I1549">
        <v>3732</v>
      </c>
      <c r="J1549">
        <v>88.05</v>
      </c>
      <c r="K1549">
        <v>89.18</v>
      </c>
    </row>
    <row r="1550" spans="1:11" x14ac:dyDescent="0.2">
      <c r="A1550" t="s">
        <v>359</v>
      </c>
      <c r="B1550" t="s">
        <v>437</v>
      </c>
      <c r="C1550" t="s">
        <v>254</v>
      </c>
      <c r="D1550" t="s">
        <v>403</v>
      </c>
      <c r="E1550">
        <v>7638</v>
      </c>
      <c r="F1550">
        <v>1530</v>
      </c>
      <c r="G1550">
        <v>83.95</v>
      </c>
      <c r="H1550">
        <v>429</v>
      </c>
      <c r="I1550">
        <v>18084</v>
      </c>
      <c r="J1550">
        <v>106.52</v>
      </c>
      <c r="K1550">
        <v>99.55</v>
      </c>
    </row>
    <row r="1551" spans="1:11" x14ac:dyDescent="0.2">
      <c r="A1551" t="s">
        <v>359</v>
      </c>
      <c r="B1551" t="s">
        <v>437</v>
      </c>
      <c r="C1551" t="s">
        <v>261</v>
      </c>
      <c r="D1551" t="s">
        <v>403</v>
      </c>
      <c r="E1551">
        <v>5156</v>
      </c>
      <c r="F1551">
        <v>942</v>
      </c>
      <c r="G1551">
        <v>78.22</v>
      </c>
      <c r="H1551">
        <v>295</v>
      </c>
      <c r="I1551">
        <v>12217</v>
      </c>
      <c r="J1551">
        <v>95.05</v>
      </c>
      <c r="K1551">
        <v>94.08</v>
      </c>
    </row>
    <row r="1552" spans="1:11" x14ac:dyDescent="0.2">
      <c r="A1552" t="s">
        <v>359</v>
      </c>
      <c r="B1552" t="s">
        <v>437</v>
      </c>
      <c r="C1552" t="s">
        <v>267</v>
      </c>
      <c r="D1552" t="s">
        <v>403</v>
      </c>
      <c r="E1552">
        <v>6141</v>
      </c>
      <c r="F1552">
        <v>1268</v>
      </c>
      <c r="G1552">
        <v>83.74</v>
      </c>
      <c r="H1552">
        <v>352</v>
      </c>
      <c r="I1552">
        <v>14150</v>
      </c>
      <c r="J1552">
        <v>94.02</v>
      </c>
      <c r="K1552">
        <v>95.36</v>
      </c>
    </row>
    <row r="1553" spans="1:11" x14ac:dyDescent="0.2">
      <c r="A1553" t="s">
        <v>359</v>
      </c>
      <c r="B1553" t="s">
        <v>437</v>
      </c>
      <c r="C1553" t="s">
        <v>283</v>
      </c>
      <c r="D1553" t="s">
        <v>403</v>
      </c>
      <c r="E1553">
        <v>4646</v>
      </c>
      <c r="F1553">
        <v>1086</v>
      </c>
      <c r="G1553">
        <v>94.46</v>
      </c>
      <c r="H1553">
        <v>240</v>
      </c>
      <c r="I1553">
        <v>9636</v>
      </c>
      <c r="J1553">
        <v>111.76</v>
      </c>
      <c r="K1553">
        <v>113.52</v>
      </c>
    </row>
    <row r="1554" spans="1:11" x14ac:dyDescent="0.2">
      <c r="A1554" t="s">
        <v>359</v>
      </c>
      <c r="B1554" t="s">
        <v>437</v>
      </c>
      <c r="C1554" t="s">
        <v>286</v>
      </c>
      <c r="D1554" t="s">
        <v>403</v>
      </c>
      <c r="E1554">
        <v>1173</v>
      </c>
      <c r="F1554">
        <v>219</v>
      </c>
      <c r="G1554">
        <v>76.040000000000006</v>
      </c>
      <c r="H1554">
        <v>57</v>
      </c>
      <c r="I1554">
        <v>2631</v>
      </c>
      <c r="J1554">
        <v>85.32</v>
      </c>
      <c r="K1554">
        <v>90.21</v>
      </c>
    </row>
    <row r="1555" spans="1:11" x14ac:dyDescent="0.2">
      <c r="A1555" t="s">
        <v>359</v>
      </c>
      <c r="B1555" t="s">
        <v>437</v>
      </c>
      <c r="C1555" t="s">
        <v>276</v>
      </c>
      <c r="D1555" t="s">
        <v>403</v>
      </c>
      <c r="E1555">
        <v>16096</v>
      </c>
      <c r="F1555">
        <v>3736</v>
      </c>
      <c r="G1555">
        <v>92.32</v>
      </c>
      <c r="H1555">
        <v>990</v>
      </c>
      <c r="I1555">
        <v>40446</v>
      </c>
      <c r="J1555">
        <v>103.83</v>
      </c>
      <c r="K1555">
        <v>97.66</v>
      </c>
    </row>
    <row r="1556" spans="1:11" x14ac:dyDescent="0.2">
      <c r="A1556" t="s">
        <v>359</v>
      </c>
      <c r="B1556" t="s">
        <v>437</v>
      </c>
      <c r="C1556" t="s">
        <v>251</v>
      </c>
      <c r="D1556" t="s">
        <v>403</v>
      </c>
      <c r="E1556">
        <v>804</v>
      </c>
      <c r="F1556">
        <v>145</v>
      </c>
      <c r="G1556">
        <v>71.5</v>
      </c>
      <c r="H1556">
        <v>37</v>
      </c>
      <c r="I1556">
        <v>1706</v>
      </c>
      <c r="J1556">
        <v>101.46</v>
      </c>
      <c r="K1556">
        <v>83.73</v>
      </c>
    </row>
    <row r="1557" spans="1:11" x14ac:dyDescent="0.2">
      <c r="A1557" t="s">
        <v>359</v>
      </c>
      <c r="B1557" t="s">
        <v>437</v>
      </c>
      <c r="C1557" t="s">
        <v>250</v>
      </c>
      <c r="D1557" t="s">
        <v>403</v>
      </c>
      <c r="E1557">
        <v>2052</v>
      </c>
      <c r="F1557">
        <v>350</v>
      </c>
      <c r="G1557">
        <v>71.63</v>
      </c>
      <c r="H1557">
        <v>135</v>
      </c>
      <c r="I1557">
        <v>4974</v>
      </c>
      <c r="J1557">
        <v>92.76</v>
      </c>
      <c r="K1557">
        <v>85.71</v>
      </c>
    </row>
    <row r="1558" spans="1:11" x14ac:dyDescent="0.2">
      <c r="A1558" t="s">
        <v>359</v>
      </c>
      <c r="B1558" t="s">
        <v>437</v>
      </c>
      <c r="C1558" t="s">
        <v>287</v>
      </c>
      <c r="D1558" t="s">
        <v>403</v>
      </c>
      <c r="E1558">
        <v>1406</v>
      </c>
      <c r="F1558">
        <v>244</v>
      </c>
      <c r="G1558">
        <v>75.22</v>
      </c>
      <c r="H1558">
        <v>76</v>
      </c>
      <c r="I1558">
        <v>3172</v>
      </c>
      <c r="J1558">
        <v>83.03</v>
      </c>
      <c r="K1558">
        <v>102.77</v>
      </c>
    </row>
    <row r="1559" spans="1:11" x14ac:dyDescent="0.2">
      <c r="A1559" t="s">
        <v>359</v>
      </c>
      <c r="B1559" t="s">
        <v>437</v>
      </c>
      <c r="C1559" t="s">
        <v>285</v>
      </c>
      <c r="D1559" t="s">
        <v>403</v>
      </c>
      <c r="E1559">
        <v>4599</v>
      </c>
      <c r="F1559">
        <v>1127</v>
      </c>
      <c r="G1559">
        <v>95.42</v>
      </c>
      <c r="H1559">
        <v>241</v>
      </c>
      <c r="I1559">
        <v>9668</v>
      </c>
      <c r="J1559">
        <v>114.82</v>
      </c>
      <c r="K1559">
        <v>111.83</v>
      </c>
    </row>
    <row r="1560" spans="1:11" x14ac:dyDescent="0.2">
      <c r="A1560" t="s">
        <v>359</v>
      </c>
      <c r="B1560" t="s">
        <v>437</v>
      </c>
      <c r="C1560" t="s">
        <v>246</v>
      </c>
      <c r="D1560" t="s">
        <v>403</v>
      </c>
      <c r="E1560">
        <v>2534</v>
      </c>
      <c r="F1560">
        <v>518</v>
      </c>
      <c r="G1560">
        <v>83.12</v>
      </c>
      <c r="H1560">
        <v>129</v>
      </c>
      <c r="I1560">
        <v>5759</v>
      </c>
      <c r="J1560">
        <v>121.34</v>
      </c>
      <c r="K1560">
        <v>97.69</v>
      </c>
    </row>
    <row r="1561" spans="1:11" x14ac:dyDescent="0.2">
      <c r="A1561" t="s">
        <v>359</v>
      </c>
      <c r="B1561" t="s">
        <v>437</v>
      </c>
      <c r="C1561" t="s">
        <v>256</v>
      </c>
      <c r="D1561" t="s">
        <v>403</v>
      </c>
      <c r="E1561">
        <v>4443</v>
      </c>
      <c r="F1561">
        <v>1004</v>
      </c>
      <c r="G1561">
        <v>93.66</v>
      </c>
      <c r="H1561">
        <v>234</v>
      </c>
      <c r="I1561">
        <v>9658</v>
      </c>
      <c r="J1561">
        <v>111.13</v>
      </c>
      <c r="K1561">
        <v>106.51</v>
      </c>
    </row>
    <row r="1562" spans="1:11" x14ac:dyDescent="0.2">
      <c r="A1562" t="s">
        <v>359</v>
      </c>
      <c r="B1562" t="s">
        <v>437</v>
      </c>
      <c r="C1562" t="s">
        <v>263</v>
      </c>
      <c r="D1562" t="s">
        <v>403</v>
      </c>
      <c r="E1562">
        <v>8947</v>
      </c>
      <c r="F1562">
        <v>1770</v>
      </c>
      <c r="G1562">
        <v>82.36</v>
      </c>
      <c r="H1562">
        <v>514</v>
      </c>
      <c r="I1562">
        <v>22646</v>
      </c>
      <c r="J1562">
        <v>104.96</v>
      </c>
      <c r="K1562">
        <v>98.7</v>
      </c>
    </row>
    <row r="1563" spans="1:11" x14ac:dyDescent="0.2">
      <c r="A1563" t="s">
        <v>359</v>
      </c>
      <c r="B1563" t="s">
        <v>437</v>
      </c>
      <c r="C1563" t="s">
        <v>284</v>
      </c>
      <c r="D1563" t="s">
        <v>403</v>
      </c>
      <c r="E1563">
        <v>10112</v>
      </c>
      <c r="F1563">
        <v>1978</v>
      </c>
      <c r="G1563">
        <v>83.65</v>
      </c>
      <c r="H1563">
        <v>554</v>
      </c>
      <c r="I1563">
        <v>23941</v>
      </c>
      <c r="J1563">
        <v>93.74</v>
      </c>
      <c r="K1563">
        <v>100.21</v>
      </c>
    </row>
    <row r="1564" spans="1:11" x14ac:dyDescent="0.2">
      <c r="A1564" t="s">
        <v>359</v>
      </c>
      <c r="B1564" t="s">
        <v>437</v>
      </c>
      <c r="C1564" t="s">
        <v>266</v>
      </c>
      <c r="D1564" t="s">
        <v>403</v>
      </c>
      <c r="E1564">
        <v>7246</v>
      </c>
      <c r="F1564">
        <v>1344</v>
      </c>
      <c r="G1564">
        <v>78.78</v>
      </c>
      <c r="H1564">
        <v>408</v>
      </c>
      <c r="I1564">
        <v>17458</v>
      </c>
      <c r="J1564">
        <v>100.81</v>
      </c>
      <c r="K1564">
        <v>88.95</v>
      </c>
    </row>
    <row r="1565" spans="1:11" x14ac:dyDescent="0.2">
      <c r="A1565" t="s">
        <v>359</v>
      </c>
      <c r="B1565" t="s">
        <v>437</v>
      </c>
      <c r="C1565" t="s">
        <v>279</v>
      </c>
      <c r="D1565" t="s">
        <v>403</v>
      </c>
      <c r="E1565">
        <v>5113</v>
      </c>
      <c r="F1565">
        <v>988</v>
      </c>
      <c r="G1565">
        <v>81.37</v>
      </c>
      <c r="H1565">
        <v>292</v>
      </c>
      <c r="I1565">
        <v>11065</v>
      </c>
      <c r="J1565">
        <v>98.66</v>
      </c>
      <c r="K1565">
        <v>103.02</v>
      </c>
    </row>
    <row r="1566" spans="1:11" x14ac:dyDescent="0.2">
      <c r="A1566" t="s">
        <v>359</v>
      </c>
      <c r="B1566" t="s">
        <v>437</v>
      </c>
      <c r="C1566" t="s">
        <v>373</v>
      </c>
      <c r="D1566" t="s">
        <v>403</v>
      </c>
      <c r="E1566">
        <v>3629</v>
      </c>
      <c r="F1566">
        <v>1015</v>
      </c>
      <c r="G1566">
        <v>110.29</v>
      </c>
      <c r="H1566">
        <v>165</v>
      </c>
      <c r="I1566">
        <v>7451</v>
      </c>
      <c r="J1566">
        <v>121.38</v>
      </c>
      <c r="K1566">
        <v>121.84</v>
      </c>
    </row>
    <row r="1567" spans="1:11" x14ac:dyDescent="0.2">
      <c r="A1567" t="s">
        <v>359</v>
      </c>
      <c r="B1567" t="s">
        <v>437</v>
      </c>
      <c r="C1567" t="s">
        <v>275</v>
      </c>
      <c r="D1567" t="s">
        <v>403</v>
      </c>
      <c r="E1567">
        <v>9270</v>
      </c>
      <c r="F1567">
        <v>2024</v>
      </c>
      <c r="G1567">
        <v>91.03</v>
      </c>
      <c r="H1567">
        <v>500</v>
      </c>
      <c r="I1567">
        <v>23083</v>
      </c>
      <c r="J1567">
        <v>99.25</v>
      </c>
      <c r="K1567">
        <v>106.46</v>
      </c>
    </row>
    <row r="1568" spans="1:11" x14ac:dyDescent="0.2">
      <c r="A1568" t="s">
        <v>359</v>
      </c>
      <c r="B1568" t="s">
        <v>437</v>
      </c>
      <c r="C1568" t="s">
        <v>259</v>
      </c>
      <c r="D1568" t="s">
        <v>403</v>
      </c>
      <c r="E1568">
        <v>2955</v>
      </c>
      <c r="F1568">
        <v>593</v>
      </c>
      <c r="G1568">
        <v>92.88</v>
      </c>
      <c r="H1568">
        <v>109</v>
      </c>
      <c r="I1568">
        <v>6621</v>
      </c>
      <c r="J1568">
        <v>85.62</v>
      </c>
      <c r="K1568">
        <v>108.42</v>
      </c>
    </row>
    <row r="1569" spans="1:11" x14ac:dyDescent="0.2">
      <c r="A1569" t="s">
        <v>359</v>
      </c>
      <c r="B1569" t="s">
        <v>437</v>
      </c>
      <c r="C1569" t="s">
        <v>288</v>
      </c>
      <c r="D1569" t="s">
        <v>403</v>
      </c>
      <c r="E1569">
        <v>939</v>
      </c>
      <c r="F1569">
        <v>184</v>
      </c>
      <c r="G1569">
        <v>79.73</v>
      </c>
      <c r="H1569">
        <v>45</v>
      </c>
      <c r="I1569">
        <v>2224</v>
      </c>
      <c r="J1569">
        <v>97.93</v>
      </c>
      <c r="K1569">
        <v>96.87</v>
      </c>
    </row>
    <row r="1570" spans="1:11" x14ac:dyDescent="0.2">
      <c r="A1570" t="s">
        <v>359</v>
      </c>
      <c r="B1570" t="s">
        <v>437</v>
      </c>
      <c r="C1570" t="s">
        <v>268</v>
      </c>
      <c r="D1570" t="s">
        <v>403</v>
      </c>
      <c r="E1570">
        <v>9171</v>
      </c>
      <c r="F1570">
        <v>2068</v>
      </c>
      <c r="G1570">
        <v>89.35</v>
      </c>
      <c r="H1570">
        <v>504</v>
      </c>
      <c r="I1570">
        <v>21095</v>
      </c>
      <c r="J1570">
        <v>106.58</v>
      </c>
      <c r="K1570">
        <v>102.72</v>
      </c>
    </row>
    <row r="1571" spans="1:11" x14ac:dyDescent="0.2">
      <c r="A1571" t="s">
        <v>359</v>
      </c>
      <c r="B1571" t="s">
        <v>437</v>
      </c>
      <c r="C1571" t="s">
        <v>269</v>
      </c>
      <c r="D1571" t="s">
        <v>403</v>
      </c>
      <c r="E1571">
        <v>1212</v>
      </c>
      <c r="F1571">
        <v>239</v>
      </c>
      <c r="G1571">
        <v>85.72</v>
      </c>
      <c r="H1571">
        <v>63</v>
      </c>
      <c r="I1571">
        <v>2421</v>
      </c>
      <c r="J1571">
        <v>108.13</v>
      </c>
      <c r="K1571">
        <v>94.76</v>
      </c>
    </row>
    <row r="1572" spans="1:11" x14ac:dyDescent="0.2">
      <c r="A1572" t="s">
        <v>359</v>
      </c>
      <c r="B1572" t="s">
        <v>437</v>
      </c>
      <c r="C1572" t="s">
        <v>271</v>
      </c>
      <c r="D1572" t="s">
        <v>403</v>
      </c>
      <c r="E1572">
        <v>9534</v>
      </c>
      <c r="F1572">
        <v>1831</v>
      </c>
      <c r="G1572">
        <v>80.41</v>
      </c>
      <c r="H1572">
        <v>580</v>
      </c>
      <c r="I1572">
        <v>23523</v>
      </c>
      <c r="J1572">
        <v>87.07</v>
      </c>
      <c r="K1572">
        <v>92.67</v>
      </c>
    </row>
    <row r="1573" spans="1:11" x14ac:dyDescent="0.2">
      <c r="A1573" t="s">
        <v>359</v>
      </c>
      <c r="B1573" t="s">
        <v>437</v>
      </c>
      <c r="C1573" t="s">
        <v>255</v>
      </c>
      <c r="D1573" t="s">
        <v>403</v>
      </c>
      <c r="E1573">
        <v>35947</v>
      </c>
      <c r="F1573">
        <v>7165</v>
      </c>
      <c r="G1573">
        <v>84.58</v>
      </c>
      <c r="H1573">
        <v>2226</v>
      </c>
      <c r="I1573">
        <v>88246</v>
      </c>
      <c r="J1573">
        <v>96.91</v>
      </c>
      <c r="K1573">
        <v>100.39</v>
      </c>
    </row>
    <row r="1574" spans="1:11" x14ac:dyDescent="0.2">
      <c r="A1574" t="s">
        <v>359</v>
      </c>
      <c r="B1574" t="s">
        <v>437</v>
      </c>
      <c r="C1574" t="s">
        <v>272</v>
      </c>
      <c r="D1574" t="s">
        <v>403</v>
      </c>
      <c r="E1574">
        <v>2141</v>
      </c>
      <c r="F1574">
        <v>451</v>
      </c>
      <c r="G1574">
        <v>84.57</v>
      </c>
      <c r="H1574">
        <v>120</v>
      </c>
      <c r="I1574">
        <v>4920</v>
      </c>
      <c r="J1574">
        <v>108.07</v>
      </c>
      <c r="K1574">
        <v>97.73</v>
      </c>
    </row>
    <row r="1575" spans="1:11" x14ac:dyDescent="0.2">
      <c r="A1575" t="s">
        <v>359</v>
      </c>
      <c r="B1575" t="s">
        <v>437</v>
      </c>
      <c r="C1575" t="s">
        <v>249</v>
      </c>
      <c r="D1575" t="s">
        <v>403</v>
      </c>
      <c r="E1575">
        <v>11577</v>
      </c>
      <c r="F1575">
        <v>2828</v>
      </c>
      <c r="G1575">
        <v>95.16</v>
      </c>
      <c r="H1575">
        <v>682</v>
      </c>
      <c r="I1575">
        <v>28933</v>
      </c>
      <c r="J1575">
        <v>101.57</v>
      </c>
      <c r="K1575">
        <v>102.61</v>
      </c>
    </row>
    <row r="1576" spans="1:11" x14ac:dyDescent="0.2">
      <c r="A1576" t="s">
        <v>359</v>
      </c>
      <c r="B1576" t="s">
        <v>437</v>
      </c>
      <c r="C1576" t="s">
        <v>293</v>
      </c>
      <c r="D1576" t="s">
        <v>403</v>
      </c>
      <c r="E1576">
        <v>501</v>
      </c>
      <c r="F1576">
        <v>128</v>
      </c>
      <c r="G1576">
        <v>98.68</v>
      </c>
      <c r="H1576">
        <v>22</v>
      </c>
      <c r="I1576">
        <v>1100</v>
      </c>
      <c r="J1576">
        <v>126.73</v>
      </c>
      <c r="K1576">
        <v>111.83</v>
      </c>
    </row>
    <row r="1577" spans="1:11" x14ac:dyDescent="0.2">
      <c r="A1577" t="s">
        <v>359</v>
      </c>
      <c r="B1577" t="s">
        <v>437</v>
      </c>
      <c r="C1577" t="s">
        <v>257</v>
      </c>
      <c r="D1577" t="s">
        <v>403</v>
      </c>
      <c r="E1577">
        <v>7627</v>
      </c>
      <c r="F1577">
        <v>1476</v>
      </c>
      <c r="G1577">
        <v>79.81</v>
      </c>
      <c r="H1577">
        <v>461</v>
      </c>
      <c r="I1577">
        <v>18831</v>
      </c>
      <c r="J1577">
        <v>96.43</v>
      </c>
      <c r="K1577">
        <v>92.91</v>
      </c>
    </row>
    <row r="1578" spans="1:11" x14ac:dyDescent="0.2">
      <c r="A1578" t="s">
        <v>359</v>
      </c>
      <c r="B1578" t="s">
        <v>437</v>
      </c>
      <c r="C1578" t="s">
        <v>244</v>
      </c>
      <c r="D1578" t="s">
        <v>403</v>
      </c>
      <c r="E1578">
        <v>4467</v>
      </c>
      <c r="F1578">
        <v>789</v>
      </c>
      <c r="G1578">
        <v>77.28</v>
      </c>
      <c r="H1578">
        <v>240</v>
      </c>
      <c r="I1578">
        <v>10560</v>
      </c>
      <c r="J1578">
        <v>88.76</v>
      </c>
      <c r="K1578">
        <v>92.39</v>
      </c>
    </row>
    <row r="1579" spans="1:11" x14ac:dyDescent="0.2">
      <c r="A1579" t="s">
        <v>359</v>
      </c>
      <c r="B1579" t="s">
        <v>437</v>
      </c>
      <c r="C1579" t="s">
        <v>265</v>
      </c>
      <c r="D1579" t="s">
        <v>403</v>
      </c>
      <c r="E1579">
        <v>2636</v>
      </c>
      <c r="F1579">
        <v>535</v>
      </c>
      <c r="G1579">
        <v>85.62</v>
      </c>
      <c r="H1579">
        <v>166</v>
      </c>
      <c r="I1579">
        <v>6275</v>
      </c>
      <c r="J1579">
        <v>102.92</v>
      </c>
      <c r="K1579">
        <v>97.97</v>
      </c>
    </row>
    <row r="1580" spans="1:11" x14ac:dyDescent="0.2">
      <c r="A1580" t="s">
        <v>359</v>
      </c>
      <c r="B1580" t="s">
        <v>437</v>
      </c>
      <c r="C1580" t="s">
        <v>247</v>
      </c>
      <c r="D1580" t="s">
        <v>403</v>
      </c>
      <c r="E1580">
        <v>1062</v>
      </c>
      <c r="F1580">
        <v>243</v>
      </c>
      <c r="G1580">
        <v>92.69</v>
      </c>
      <c r="H1580">
        <v>48</v>
      </c>
      <c r="I1580">
        <v>1893</v>
      </c>
      <c r="J1580">
        <v>93.77</v>
      </c>
      <c r="K1580">
        <v>101.7</v>
      </c>
    </row>
    <row r="1581" spans="1:11" x14ac:dyDescent="0.2">
      <c r="A1581" t="s">
        <v>359</v>
      </c>
      <c r="B1581" t="s">
        <v>437</v>
      </c>
      <c r="C1581" t="s">
        <v>376</v>
      </c>
      <c r="D1581" t="s">
        <v>403</v>
      </c>
      <c r="E1581">
        <v>3629</v>
      </c>
      <c r="F1581">
        <v>1015</v>
      </c>
      <c r="G1581">
        <v>110.29</v>
      </c>
      <c r="H1581">
        <v>165</v>
      </c>
      <c r="I1581">
        <v>7451</v>
      </c>
      <c r="J1581">
        <v>121.38</v>
      </c>
      <c r="K1581">
        <v>121.84</v>
      </c>
    </row>
    <row r="1582" spans="1:11" x14ac:dyDescent="0.2">
      <c r="A1582" t="s">
        <v>359</v>
      </c>
      <c r="B1582" t="s">
        <v>437</v>
      </c>
      <c r="C1582" t="s">
        <v>406</v>
      </c>
      <c r="D1582" t="s">
        <v>403</v>
      </c>
      <c r="E1582">
        <v>69959</v>
      </c>
      <c r="F1582">
        <v>14290</v>
      </c>
      <c r="G1582">
        <v>85.24</v>
      </c>
      <c r="H1582">
        <v>4075</v>
      </c>
      <c r="I1582">
        <v>163954</v>
      </c>
      <c r="J1582">
        <v>99.03</v>
      </c>
      <c r="K1582">
        <v>99.37</v>
      </c>
    </row>
    <row r="1583" spans="1:11" x14ac:dyDescent="0.2">
      <c r="A1583" t="s">
        <v>359</v>
      </c>
      <c r="B1583" t="s">
        <v>437</v>
      </c>
      <c r="C1583" t="s">
        <v>404</v>
      </c>
      <c r="D1583" t="s">
        <v>403</v>
      </c>
      <c r="E1583">
        <v>71729</v>
      </c>
      <c r="F1583">
        <v>16014</v>
      </c>
      <c r="G1583">
        <v>89.98</v>
      </c>
      <c r="H1583">
        <v>4120</v>
      </c>
      <c r="I1583">
        <v>174433</v>
      </c>
      <c r="J1583">
        <v>105.38</v>
      </c>
      <c r="K1583">
        <v>101.72</v>
      </c>
    </row>
    <row r="1584" spans="1:11" x14ac:dyDescent="0.2">
      <c r="A1584" t="s">
        <v>359</v>
      </c>
      <c r="B1584" t="s">
        <v>437</v>
      </c>
      <c r="C1584" t="s">
        <v>405</v>
      </c>
      <c r="D1584" t="s">
        <v>403</v>
      </c>
      <c r="E1584">
        <v>75248</v>
      </c>
      <c r="F1584">
        <v>15144</v>
      </c>
      <c r="G1584">
        <v>85.57</v>
      </c>
      <c r="H1584">
        <v>4288</v>
      </c>
      <c r="I1584">
        <v>182266</v>
      </c>
      <c r="J1584">
        <v>98.17</v>
      </c>
      <c r="K1584">
        <v>97.95</v>
      </c>
    </row>
    <row r="1585" spans="1:11" x14ac:dyDescent="0.2">
      <c r="A1585" t="s">
        <v>359</v>
      </c>
      <c r="B1585" t="s">
        <v>437</v>
      </c>
      <c r="C1585" t="s">
        <v>407</v>
      </c>
      <c r="D1585" t="s">
        <v>403</v>
      </c>
      <c r="E1585">
        <v>56936</v>
      </c>
      <c r="F1585">
        <v>11175</v>
      </c>
      <c r="G1585">
        <v>82.19</v>
      </c>
      <c r="H1585">
        <v>3185</v>
      </c>
      <c r="I1585">
        <v>133299</v>
      </c>
      <c r="J1585">
        <v>96.04</v>
      </c>
      <c r="K1585">
        <v>96.66</v>
      </c>
    </row>
    <row r="1586" spans="1:11" x14ac:dyDescent="0.2">
      <c r="A1586" t="s">
        <v>359</v>
      </c>
      <c r="B1586" t="s">
        <v>437</v>
      </c>
      <c r="C1586" t="s">
        <v>408</v>
      </c>
      <c r="D1586" t="s">
        <v>403</v>
      </c>
      <c r="E1586">
        <v>65216</v>
      </c>
      <c r="F1586">
        <v>13893</v>
      </c>
      <c r="G1586">
        <v>87.16</v>
      </c>
      <c r="H1586">
        <v>3586</v>
      </c>
      <c r="I1586">
        <v>148937</v>
      </c>
      <c r="J1586">
        <v>104.4</v>
      </c>
      <c r="K1586">
        <v>102.64</v>
      </c>
    </row>
    <row r="1587" spans="1:11" x14ac:dyDescent="0.2">
      <c r="A1587" t="s">
        <v>359</v>
      </c>
      <c r="B1587" t="s">
        <v>363</v>
      </c>
      <c r="C1587" t="s">
        <v>376</v>
      </c>
      <c r="D1587" t="s">
        <v>403</v>
      </c>
      <c r="E1587">
        <v>3464</v>
      </c>
      <c r="F1587">
        <v>975</v>
      </c>
      <c r="G1587">
        <v>110.45</v>
      </c>
      <c r="H1587">
        <v>152</v>
      </c>
      <c r="I1587">
        <v>6701</v>
      </c>
      <c r="J1587">
        <v>124.15</v>
      </c>
      <c r="K1587">
        <v>123.5</v>
      </c>
    </row>
    <row r="1588" spans="1:11" x14ac:dyDescent="0.2">
      <c r="A1588" t="s">
        <v>359</v>
      </c>
      <c r="B1588" t="s">
        <v>363</v>
      </c>
      <c r="C1588" t="s">
        <v>406</v>
      </c>
      <c r="D1588" t="s">
        <v>403</v>
      </c>
      <c r="E1588">
        <v>66178</v>
      </c>
      <c r="F1588">
        <v>13774</v>
      </c>
      <c r="G1588">
        <v>86.04</v>
      </c>
      <c r="H1588">
        <v>3711</v>
      </c>
      <c r="I1588">
        <v>146867</v>
      </c>
      <c r="J1588">
        <v>101.45</v>
      </c>
      <c r="K1588">
        <v>102.35</v>
      </c>
    </row>
    <row r="1589" spans="1:11" x14ac:dyDescent="0.2">
      <c r="A1589" t="s">
        <v>359</v>
      </c>
      <c r="B1589" t="s">
        <v>363</v>
      </c>
      <c r="C1589" t="s">
        <v>404</v>
      </c>
      <c r="D1589" t="s">
        <v>403</v>
      </c>
      <c r="E1589">
        <v>69045</v>
      </c>
      <c r="F1589">
        <v>15651</v>
      </c>
      <c r="G1589">
        <v>90.73</v>
      </c>
      <c r="H1589">
        <v>3865</v>
      </c>
      <c r="I1589">
        <v>158462</v>
      </c>
      <c r="J1589">
        <v>108.95</v>
      </c>
      <c r="K1589">
        <v>104.93</v>
      </c>
    </row>
    <row r="1590" spans="1:11" x14ac:dyDescent="0.2">
      <c r="A1590" t="s">
        <v>359</v>
      </c>
      <c r="B1590" t="s">
        <v>363</v>
      </c>
      <c r="C1590" t="s">
        <v>405</v>
      </c>
      <c r="D1590" t="s">
        <v>403</v>
      </c>
      <c r="E1590">
        <v>71901</v>
      </c>
      <c r="F1590">
        <v>14703</v>
      </c>
      <c r="G1590">
        <v>86.33</v>
      </c>
      <c r="H1590">
        <v>3937</v>
      </c>
      <c r="I1590">
        <v>164024</v>
      </c>
      <c r="J1590">
        <v>102.46</v>
      </c>
      <c r="K1590">
        <v>101.5</v>
      </c>
    </row>
    <row r="1591" spans="1:11" x14ac:dyDescent="0.2">
      <c r="A1591" t="s">
        <v>359</v>
      </c>
      <c r="B1591" t="s">
        <v>363</v>
      </c>
      <c r="C1591" t="s">
        <v>407</v>
      </c>
      <c r="D1591" t="s">
        <v>403</v>
      </c>
      <c r="E1591">
        <v>53020</v>
      </c>
      <c r="F1591">
        <v>10650</v>
      </c>
      <c r="G1591">
        <v>83.12</v>
      </c>
      <c r="H1591">
        <v>2711</v>
      </c>
      <c r="I1591">
        <v>115293</v>
      </c>
      <c r="J1591">
        <v>101.92</v>
      </c>
      <c r="K1591">
        <v>101.38</v>
      </c>
    </row>
    <row r="1592" spans="1:11" x14ac:dyDescent="0.2">
      <c r="A1592" t="s">
        <v>359</v>
      </c>
      <c r="B1592" t="s">
        <v>363</v>
      </c>
      <c r="C1592" t="s">
        <v>408</v>
      </c>
      <c r="D1592" t="s">
        <v>403</v>
      </c>
      <c r="E1592">
        <v>61062</v>
      </c>
      <c r="F1592">
        <v>13375</v>
      </c>
      <c r="G1592">
        <v>88.35</v>
      </c>
      <c r="H1592">
        <v>3282</v>
      </c>
      <c r="I1592">
        <v>131789</v>
      </c>
      <c r="J1592">
        <v>106.13</v>
      </c>
      <c r="K1592">
        <v>105.61</v>
      </c>
    </row>
    <row r="1593" spans="1:11" x14ac:dyDescent="0.2">
      <c r="A1593" t="s">
        <v>359</v>
      </c>
      <c r="B1593" t="s">
        <v>364</v>
      </c>
      <c r="C1593" t="s">
        <v>376</v>
      </c>
      <c r="D1593" t="s">
        <v>403</v>
      </c>
      <c r="E1593">
        <v>143</v>
      </c>
      <c r="F1593">
        <v>33</v>
      </c>
      <c r="G1593">
        <v>107.11</v>
      </c>
      <c r="H1593">
        <v>12</v>
      </c>
      <c r="I1593">
        <v>564</v>
      </c>
      <c r="J1593">
        <v>95.75</v>
      </c>
      <c r="K1593">
        <v>115.68</v>
      </c>
    </row>
    <row r="1594" spans="1:11" x14ac:dyDescent="0.2">
      <c r="A1594" t="s">
        <v>359</v>
      </c>
      <c r="B1594" t="s">
        <v>364</v>
      </c>
      <c r="C1594" t="s">
        <v>406</v>
      </c>
      <c r="D1594" t="s">
        <v>403</v>
      </c>
      <c r="E1594">
        <v>3426</v>
      </c>
      <c r="F1594">
        <v>371</v>
      </c>
      <c r="G1594">
        <v>64.05</v>
      </c>
      <c r="H1594">
        <v>318</v>
      </c>
      <c r="I1594">
        <v>12711</v>
      </c>
      <c r="J1594">
        <v>73.489999999999995</v>
      </c>
      <c r="K1594">
        <v>69.84</v>
      </c>
    </row>
    <row r="1595" spans="1:11" x14ac:dyDescent="0.2">
      <c r="A1595" t="s">
        <v>359</v>
      </c>
      <c r="B1595" t="s">
        <v>364</v>
      </c>
      <c r="C1595" t="s">
        <v>404</v>
      </c>
      <c r="D1595" t="s">
        <v>403</v>
      </c>
      <c r="E1595">
        <v>2273</v>
      </c>
      <c r="F1595">
        <v>169</v>
      </c>
      <c r="G1595">
        <v>57.02</v>
      </c>
      <c r="H1595">
        <v>228</v>
      </c>
      <c r="I1595">
        <v>11180</v>
      </c>
      <c r="J1595">
        <v>47.86</v>
      </c>
      <c r="K1595">
        <v>61.92</v>
      </c>
    </row>
    <row r="1596" spans="1:11" x14ac:dyDescent="0.2">
      <c r="A1596" t="s">
        <v>359</v>
      </c>
      <c r="B1596" t="s">
        <v>364</v>
      </c>
      <c r="C1596" t="s">
        <v>405</v>
      </c>
      <c r="D1596" t="s">
        <v>403</v>
      </c>
      <c r="E1596">
        <v>2896</v>
      </c>
      <c r="F1596">
        <v>260</v>
      </c>
      <c r="G1596">
        <v>59.11</v>
      </c>
      <c r="H1596">
        <v>313</v>
      </c>
      <c r="I1596">
        <v>14101</v>
      </c>
      <c r="J1596">
        <v>44.61</v>
      </c>
      <c r="K1596">
        <v>61.61</v>
      </c>
    </row>
    <row r="1597" spans="1:11" x14ac:dyDescent="0.2">
      <c r="A1597" t="s">
        <v>359</v>
      </c>
      <c r="B1597" t="s">
        <v>364</v>
      </c>
      <c r="C1597" t="s">
        <v>407</v>
      </c>
      <c r="D1597" t="s">
        <v>403</v>
      </c>
      <c r="E1597">
        <v>3718</v>
      </c>
      <c r="F1597">
        <v>432</v>
      </c>
      <c r="G1597">
        <v>65.599999999999994</v>
      </c>
      <c r="H1597">
        <v>459</v>
      </c>
      <c r="I1597">
        <v>15593</v>
      </c>
      <c r="J1597">
        <v>59.93</v>
      </c>
      <c r="K1597">
        <v>62.44</v>
      </c>
    </row>
    <row r="1598" spans="1:11" x14ac:dyDescent="0.2">
      <c r="A1598" t="s">
        <v>359</v>
      </c>
      <c r="B1598" t="s">
        <v>364</v>
      </c>
      <c r="C1598" t="s">
        <v>408</v>
      </c>
      <c r="D1598" t="s">
        <v>403</v>
      </c>
      <c r="E1598">
        <v>3804</v>
      </c>
      <c r="F1598">
        <v>345</v>
      </c>
      <c r="G1598">
        <v>62.68</v>
      </c>
      <c r="H1598">
        <v>273</v>
      </c>
      <c r="I1598">
        <v>12842</v>
      </c>
      <c r="J1598">
        <v>76.7</v>
      </c>
      <c r="K1598">
        <v>74.92</v>
      </c>
    </row>
    <row r="1599" spans="1:11" x14ac:dyDescent="0.2">
      <c r="A1599" t="s">
        <v>359</v>
      </c>
      <c r="B1599" t="s">
        <v>365</v>
      </c>
      <c r="C1599" t="s">
        <v>376</v>
      </c>
      <c r="D1599" t="s">
        <v>403</v>
      </c>
      <c r="E1599">
        <v>21</v>
      </c>
      <c r="F1599">
        <v>6</v>
      </c>
      <c r="G1599">
        <v>99.1</v>
      </c>
      <c r="H1599">
        <v>1</v>
      </c>
      <c r="I1599">
        <v>151</v>
      </c>
      <c r="J1599">
        <v>8</v>
      </c>
      <c r="K1599">
        <v>70.25</v>
      </c>
    </row>
    <row r="1600" spans="1:11" x14ac:dyDescent="0.2">
      <c r="A1600" t="s">
        <v>359</v>
      </c>
      <c r="B1600" t="s">
        <v>365</v>
      </c>
      <c r="C1600" t="s">
        <v>406</v>
      </c>
      <c r="D1600" t="s">
        <v>403</v>
      </c>
      <c r="E1600">
        <v>290</v>
      </c>
      <c r="F1600">
        <v>86</v>
      </c>
      <c r="G1600">
        <v>114.94</v>
      </c>
      <c r="H1600">
        <v>41</v>
      </c>
      <c r="I1600">
        <v>2987</v>
      </c>
      <c r="J1600">
        <v>64.27</v>
      </c>
      <c r="K1600">
        <v>66.98</v>
      </c>
    </row>
    <row r="1601" spans="1:16" x14ac:dyDescent="0.2">
      <c r="A1601" t="s">
        <v>359</v>
      </c>
      <c r="B1601" t="s">
        <v>365</v>
      </c>
      <c r="C1601" t="s">
        <v>404</v>
      </c>
      <c r="D1601" t="s">
        <v>403</v>
      </c>
      <c r="E1601">
        <v>312</v>
      </c>
      <c r="F1601">
        <v>103</v>
      </c>
      <c r="G1601">
        <v>117.71</v>
      </c>
      <c r="H1601">
        <v>24</v>
      </c>
      <c r="I1601">
        <v>3230</v>
      </c>
      <c r="J1601">
        <v>64.75</v>
      </c>
      <c r="K1601">
        <v>72.44</v>
      </c>
    </row>
    <row r="1602" spans="1:16" x14ac:dyDescent="0.2">
      <c r="A1602" t="s">
        <v>359</v>
      </c>
      <c r="B1602" t="s">
        <v>365</v>
      </c>
      <c r="C1602" t="s">
        <v>405</v>
      </c>
      <c r="D1602" t="s">
        <v>403</v>
      </c>
      <c r="E1602">
        <v>385</v>
      </c>
      <c r="F1602">
        <v>119</v>
      </c>
      <c r="G1602">
        <v>116.41</v>
      </c>
      <c r="H1602">
        <v>33</v>
      </c>
      <c r="I1602">
        <v>2921</v>
      </c>
      <c r="J1602">
        <v>67.36</v>
      </c>
      <c r="K1602">
        <v>69.45</v>
      </c>
    </row>
    <row r="1603" spans="1:16" x14ac:dyDescent="0.2">
      <c r="A1603" t="s">
        <v>359</v>
      </c>
      <c r="B1603" t="s">
        <v>365</v>
      </c>
      <c r="C1603" t="s">
        <v>407</v>
      </c>
      <c r="D1603" t="s">
        <v>403</v>
      </c>
      <c r="E1603">
        <v>152</v>
      </c>
      <c r="F1603">
        <v>51</v>
      </c>
      <c r="G1603">
        <v>112.39</v>
      </c>
      <c r="H1603">
        <v>9</v>
      </c>
      <c r="I1603">
        <v>1470</v>
      </c>
      <c r="J1603">
        <v>66.44</v>
      </c>
      <c r="K1603">
        <v>71.84</v>
      </c>
    </row>
    <row r="1604" spans="1:16" x14ac:dyDescent="0.2">
      <c r="A1604" t="s">
        <v>359</v>
      </c>
      <c r="B1604" t="s">
        <v>365</v>
      </c>
      <c r="C1604" t="s">
        <v>408</v>
      </c>
      <c r="D1604" t="s">
        <v>403</v>
      </c>
      <c r="E1604">
        <v>254</v>
      </c>
      <c r="F1604">
        <v>83</v>
      </c>
      <c r="G1604">
        <v>105.33</v>
      </c>
      <c r="H1604">
        <v>20</v>
      </c>
      <c r="I1604">
        <v>2348</v>
      </c>
      <c r="J1604">
        <v>111.55</v>
      </c>
      <c r="K1604">
        <v>74.010000000000005</v>
      </c>
    </row>
    <row r="1605" spans="1:16" x14ac:dyDescent="0.2">
      <c r="A1605" t="s">
        <v>359</v>
      </c>
      <c r="B1605" t="s">
        <v>366</v>
      </c>
      <c r="C1605" t="s">
        <v>376</v>
      </c>
      <c r="D1605" t="s">
        <v>403</v>
      </c>
      <c r="E1605">
        <v>1</v>
      </c>
      <c r="F1605">
        <v>1</v>
      </c>
      <c r="G1605">
        <v>247</v>
      </c>
      <c r="I1605">
        <v>35</v>
      </c>
      <c r="K1605">
        <v>125.77</v>
      </c>
    </row>
    <row r="1606" spans="1:16" x14ac:dyDescent="0.2">
      <c r="A1606" t="s">
        <v>359</v>
      </c>
      <c r="B1606" t="s">
        <v>366</v>
      </c>
      <c r="C1606" t="s">
        <v>406</v>
      </c>
      <c r="D1606" t="s">
        <v>403</v>
      </c>
      <c r="E1606">
        <v>65</v>
      </c>
      <c r="F1606">
        <v>59</v>
      </c>
      <c r="G1606">
        <v>253.15</v>
      </c>
      <c r="H1606">
        <v>5</v>
      </c>
      <c r="I1606">
        <v>1389</v>
      </c>
      <c r="J1606">
        <v>212.8</v>
      </c>
      <c r="K1606">
        <v>124.6</v>
      </c>
    </row>
    <row r="1607" spans="1:16" x14ac:dyDescent="0.2">
      <c r="A1607" t="s">
        <v>359</v>
      </c>
      <c r="B1607" t="s">
        <v>366</v>
      </c>
      <c r="C1607" t="s">
        <v>404</v>
      </c>
      <c r="D1607" t="s">
        <v>403</v>
      </c>
      <c r="E1607">
        <v>99</v>
      </c>
      <c r="F1607">
        <v>91</v>
      </c>
      <c r="G1607">
        <v>235.79</v>
      </c>
      <c r="H1607">
        <v>3</v>
      </c>
      <c r="I1607">
        <v>1561</v>
      </c>
      <c r="J1607">
        <v>202.67</v>
      </c>
      <c r="K1607">
        <v>121.59</v>
      </c>
    </row>
    <row r="1608" spans="1:16" x14ac:dyDescent="0.2">
      <c r="A1608" t="s">
        <v>359</v>
      </c>
      <c r="B1608" t="s">
        <v>366</v>
      </c>
      <c r="C1608" t="s">
        <v>405</v>
      </c>
      <c r="D1608" t="s">
        <v>403</v>
      </c>
      <c r="E1608">
        <v>66</v>
      </c>
      <c r="F1608">
        <v>62</v>
      </c>
      <c r="G1608">
        <v>243.83</v>
      </c>
      <c r="H1608">
        <v>5</v>
      </c>
      <c r="I1608">
        <v>1220</v>
      </c>
      <c r="J1608">
        <v>275.60000000000002</v>
      </c>
      <c r="K1608">
        <v>109.85</v>
      </c>
    </row>
    <row r="1609" spans="1:16" x14ac:dyDescent="0.2">
      <c r="A1609" t="s">
        <v>359</v>
      </c>
      <c r="B1609" t="s">
        <v>366</v>
      </c>
      <c r="C1609" t="s">
        <v>407</v>
      </c>
      <c r="D1609" t="s">
        <v>403</v>
      </c>
      <c r="E1609">
        <v>46</v>
      </c>
      <c r="F1609">
        <v>42</v>
      </c>
      <c r="G1609">
        <v>255.3</v>
      </c>
      <c r="H1609">
        <v>6</v>
      </c>
      <c r="I1609">
        <v>943</v>
      </c>
      <c r="J1609">
        <v>248.67</v>
      </c>
      <c r="K1609">
        <v>124.07</v>
      </c>
    </row>
    <row r="1610" spans="1:16" x14ac:dyDescent="0.2">
      <c r="A1610" t="s">
        <v>359</v>
      </c>
      <c r="B1610" t="s">
        <v>366</v>
      </c>
      <c r="C1610" t="s">
        <v>408</v>
      </c>
      <c r="D1610" t="s">
        <v>403</v>
      </c>
      <c r="E1610">
        <v>96</v>
      </c>
      <c r="F1610">
        <v>90</v>
      </c>
      <c r="G1610">
        <v>251.01</v>
      </c>
      <c r="H1610">
        <v>11</v>
      </c>
      <c r="I1610">
        <v>1958</v>
      </c>
      <c r="J1610">
        <v>262.73</v>
      </c>
      <c r="K1610">
        <v>118.87</v>
      </c>
    </row>
    <row r="1611" spans="1:16" x14ac:dyDescent="0.2">
      <c r="A1611" t="s">
        <v>358</v>
      </c>
      <c r="B1611" t="s">
        <v>437</v>
      </c>
      <c r="C1611" t="s">
        <v>503</v>
      </c>
      <c r="D1611" t="s">
        <v>410</v>
      </c>
      <c r="E1611">
        <v>305</v>
      </c>
      <c r="F1611">
        <v>82</v>
      </c>
      <c r="G1611">
        <v>93.27</v>
      </c>
      <c r="L1611">
        <v>46</v>
      </c>
      <c r="M1611">
        <v>183</v>
      </c>
      <c r="N1611">
        <v>34</v>
      </c>
      <c r="O1611">
        <v>37</v>
      </c>
      <c r="P1611">
        <v>5</v>
      </c>
    </row>
    <row r="1612" spans="1:16" x14ac:dyDescent="0.2">
      <c r="A1612" t="s">
        <v>358</v>
      </c>
      <c r="B1612" t="s">
        <v>363</v>
      </c>
      <c r="C1612" t="s">
        <v>503</v>
      </c>
      <c r="D1612" t="s">
        <v>410</v>
      </c>
      <c r="E1612">
        <v>281</v>
      </c>
      <c r="F1612">
        <v>76</v>
      </c>
      <c r="G1612">
        <v>94.12</v>
      </c>
      <c r="L1612">
        <v>40</v>
      </c>
      <c r="M1612">
        <v>168</v>
      </c>
      <c r="N1612">
        <v>34</v>
      </c>
      <c r="O1612">
        <v>34</v>
      </c>
      <c r="P1612">
        <v>5</v>
      </c>
    </row>
    <row r="1613" spans="1:16" x14ac:dyDescent="0.2">
      <c r="A1613" t="s">
        <v>358</v>
      </c>
      <c r="B1613" t="s">
        <v>364</v>
      </c>
      <c r="C1613" t="s">
        <v>503</v>
      </c>
      <c r="D1613" t="s">
        <v>410</v>
      </c>
      <c r="E1613">
        <v>23</v>
      </c>
      <c r="F1613">
        <v>5</v>
      </c>
      <c r="G1613">
        <v>73.39</v>
      </c>
      <c r="L1613">
        <v>6</v>
      </c>
      <c r="M1613">
        <v>14</v>
      </c>
      <c r="O1613">
        <v>3</v>
      </c>
    </row>
    <row r="1614" spans="1:16" x14ac:dyDescent="0.2">
      <c r="A1614" t="s">
        <v>358</v>
      </c>
      <c r="B1614" t="s">
        <v>366</v>
      </c>
      <c r="C1614" t="s">
        <v>503</v>
      </c>
      <c r="D1614" t="s">
        <v>410</v>
      </c>
      <c r="E1614">
        <v>1</v>
      </c>
      <c r="F1614">
        <v>1</v>
      </c>
      <c r="G1614">
        <v>309</v>
      </c>
      <c r="M1614">
        <v>1</v>
      </c>
    </row>
    <row r="1615" spans="1:16" x14ac:dyDescent="0.2">
      <c r="A1615" t="s">
        <v>358</v>
      </c>
      <c r="B1615" t="s">
        <v>437</v>
      </c>
      <c r="C1615" t="s">
        <v>504</v>
      </c>
      <c r="D1615" t="s">
        <v>410</v>
      </c>
      <c r="E1615">
        <v>67</v>
      </c>
      <c r="F1615">
        <v>4</v>
      </c>
      <c r="G1615">
        <v>47.46</v>
      </c>
      <c r="L1615">
        <v>28</v>
      </c>
      <c r="M1615">
        <v>28</v>
      </c>
      <c r="N1615">
        <v>2</v>
      </c>
      <c r="O1615">
        <v>7</v>
      </c>
      <c r="P1615">
        <v>2</v>
      </c>
    </row>
    <row r="1616" spans="1:16" x14ac:dyDescent="0.2">
      <c r="A1616" t="s">
        <v>358</v>
      </c>
      <c r="B1616" t="s">
        <v>363</v>
      </c>
      <c r="C1616" t="s">
        <v>504</v>
      </c>
      <c r="D1616" t="s">
        <v>410</v>
      </c>
      <c r="E1616">
        <v>67</v>
      </c>
      <c r="F1616">
        <v>4</v>
      </c>
      <c r="G1616">
        <v>47.46</v>
      </c>
      <c r="L1616">
        <v>28</v>
      </c>
      <c r="M1616">
        <v>28</v>
      </c>
      <c r="N1616">
        <v>2</v>
      </c>
      <c r="O1616">
        <v>7</v>
      </c>
      <c r="P1616">
        <v>2</v>
      </c>
    </row>
    <row r="1617" spans="1:16" x14ac:dyDescent="0.2">
      <c r="A1617" t="s">
        <v>358</v>
      </c>
      <c r="B1617" t="s">
        <v>437</v>
      </c>
      <c r="C1617" t="s">
        <v>505</v>
      </c>
      <c r="D1617" t="s">
        <v>410</v>
      </c>
      <c r="E1617">
        <v>849</v>
      </c>
      <c r="F1617">
        <v>207</v>
      </c>
      <c r="G1617">
        <v>95.04</v>
      </c>
      <c r="L1617">
        <v>23</v>
      </c>
      <c r="M1617">
        <v>780</v>
      </c>
      <c r="N1617">
        <v>46</v>
      </c>
    </row>
    <row r="1618" spans="1:16" x14ac:dyDescent="0.2">
      <c r="A1618" t="s">
        <v>358</v>
      </c>
      <c r="B1618" t="s">
        <v>363</v>
      </c>
      <c r="C1618" t="s">
        <v>505</v>
      </c>
      <c r="D1618" t="s">
        <v>410</v>
      </c>
      <c r="E1618">
        <v>844</v>
      </c>
      <c r="F1618">
        <v>203</v>
      </c>
      <c r="G1618">
        <v>94.21</v>
      </c>
      <c r="L1618">
        <v>23</v>
      </c>
      <c r="M1618">
        <v>775</v>
      </c>
      <c r="N1618">
        <v>46</v>
      </c>
    </row>
    <row r="1619" spans="1:16" x14ac:dyDescent="0.2">
      <c r="A1619" t="s">
        <v>358</v>
      </c>
      <c r="B1619" t="s">
        <v>365</v>
      </c>
      <c r="C1619" t="s">
        <v>505</v>
      </c>
      <c r="D1619" t="s">
        <v>410</v>
      </c>
      <c r="E1619">
        <v>3</v>
      </c>
      <c r="F1619">
        <v>2</v>
      </c>
      <c r="G1619">
        <v>166</v>
      </c>
      <c r="M1619">
        <v>3</v>
      </c>
    </row>
    <row r="1620" spans="1:16" x14ac:dyDescent="0.2">
      <c r="A1620" t="s">
        <v>358</v>
      </c>
      <c r="B1620" t="s">
        <v>366</v>
      </c>
      <c r="C1620" t="s">
        <v>505</v>
      </c>
      <c r="D1620" t="s">
        <v>410</v>
      </c>
      <c r="E1620">
        <v>2</v>
      </c>
      <c r="F1620">
        <v>2</v>
      </c>
      <c r="G1620">
        <v>339</v>
      </c>
      <c r="M1620">
        <v>2</v>
      </c>
    </row>
    <row r="1621" spans="1:16" x14ac:dyDescent="0.2">
      <c r="A1621" t="s">
        <v>358</v>
      </c>
      <c r="B1621" t="s">
        <v>437</v>
      </c>
      <c r="C1621" t="s">
        <v>506</v>
      </c>
      <c r="D1621" t="s">
        <v>410</v>
      </c>
      <c r="E1621">
        <v>2401</v>
      </c>
      <c r="F1621">
        <v>542</v>
      </c>
      <c r="G1621">
        <v>87.89</v>
      </c>
      <c r="L1621">
        <v>361</v>
      </c>
      <c r="M1621">
        <v>1316</v>
      </c>
      <c r="N1621">
        <v>309</v>
      </c>
      <c r="O1621">
        <v>318</v>
      </c>
      <c r="P1621">
        <v>97</v>
      </c>
    </row>
    <row r="1622" spans="1:16" x14ac:dyDescent="0.2">
      <c r="A1622" t="s">
        <v>358</v>
      </c>
      <c r="B1622" t="s">
        <v>363</v>
      </c>
      <c r="C1622" t="s">
        <v>506</v>
      </c>
      <c r="D1622" t="s">
        <v>410</v>
      </c>
      <c r="E1622">
        <v>1878</v>
      </c>
      <c r="F1622">
        <v>485</v>
      </c>
      <c r="G1622">
        <v>96.22</v>
      </c>
      <c r="L1622">
        <v>235</v>
      </c>
      <c r="M1622">
        <v>1010</v>
      </c>
      <c r="N1622">
        <v>295</v>
      </c>
      <c r="O1622">
        <v>266</v>
      </c>
      <c r="P1622">
        <v>72</v>
      </c>
    </row>
    <row r="1623" spans="1:16" x14ac:dyDescent="0.2">
      <c r="A1623" t="s">
        <v>358</v>
      </c>
      <c r="B1623" t="s">
        <v>364</v>
      </c>
      <c r="C1623" t="s">
        <v>506</v>
      </c>
      <c r="D1623" t="s">
        <v>410</v>
      </c>
      <c r="E1623">
        <v>511</v>
      </c>
      <c r="F1623">
        <v>50</v>
      </c>
      <c r="G1623">
        <v>55.66</v>
      </c>
      <c r="L1623">
        <v>125</v>
      </c>
      <c r="M1623">
        <v>303</v>
      </c>
      <c r="N1623">
        <v>9</v>
      </c>
      <c r="O1623">
        <v>49</v>
      </c>
      <c r="P1623">
        <v>25</v>
      </c>
    </row>
    <row r="1624" spans="1:16" x14ac:dyDescent="0.2">
      <c r="A1624" t="s">
        <v>358</v>
      </c>
      <c r="B1624" t="s">
        <v>365</v>
      </c>
      <c r="C1624" t="s">
        <v>506</v>
      </c>
      <c r="D1624" t="s">
        <v>410</v>
      </c>
      <c r="E1624">
        <v>9</v>
      </c>
      <c r="F1624">
        <v>5</v>
      </c>
      <c r="G1624">
        <v>149.11000000000001</v>
      </c>
      <c r="M1624">
        <v>2</v>
      </c>
      <c r="N1624">
        <v>4</v>
      </c>
      <c r="O1624">
        <v>3</v>
      </c>
    </row>
    <row r="1625" spans="1:16" x14ac:dyDescent="0.2">
      <c r="A1625" t="s">
        <v>358</v>
      </c>
      <c r="B1625" t="s">
        <v>366</v>
      </c>
      <c r="C1625" t="s">
        <v>506</v>
      </c>
      <c r="D1625" t="s">
        <v>410</v>
      </c>
      <c r="E1625">
        <v>3</v>
      </c>
      <c r="F1625">
        <v>2</v>
      </c>
      <c r="G1625">
        <v>179</v>
      </c>
      <c r="L1625">
        <v>1</v>
      </c>
      <c r="M1625">
        <v>1</v>
      </c>
      <c r="N1625">
        <v>1</v>
      </c>
    </row>
    <row r="1626" spans="1:16" x14ac:dyDescent="0.2">
      <c r="A1626" t="s">
        <v>358</v>
      </c>
      <c r="B1626" t="s">
        <v>437</v>
      </c>
      <c r="C1626" t="s">
        <v>507</v>
      </c>
      <c r="D1626" t="s">
        <v>410</v>
      </c>
      <c r="E1626">
        <v>496</v>
      </c>
      <c r="F1626">
        <v>65</v>
      </c>
      <c r="G1626">
        <v>66.03</v>
      </c>
      <c r="L1626">
        <v>204</v>
      </c>
      <c r="M1626">
        <v>215</v>
      </c>
      <c r="N1626">
        <v>30</v>
      </c>
      <c r="O1626">
        <v>37</v>
      </c>
      <c r="P1626">
        <v>10</v>
      </c>
    </row>
    <row r="1627" spans="1:16" x14ac:dyDescent="0.2">
      <c r="A1627" t="s">
        <v>358</v>
      </c>
      <c r="B1627" t="s">
        <v>363</v>
      </c>
      <c r="C1627" t="s">
        <v>507</v>
      </c>
      <c r="D1627" t="s">
        <v>410</v>
      </c>
      <c r="E1627">
        <v>491</v>
      </c>
      <c r="F1627">
        <v>65</v>
      </c>
      <c r="G1627">
        <v>66.42</v>
      </c>
      <c r="L1627">
        <v>201</v>
      </c>
      <c r="M1627">
        <v>215</v>
      </c>
      <c r="N1627">
        <v>30</v>
      </c>
      <c r="O1627">
        <v>35</v>
      </c>
      <c r="P1627">
        <v>10</v>
      </c>
    </row>
    <row r="1628" spans="1:16" x14ac:dyDescent="0.2">
      <c r="A1628" t="s">
        <v>358</v>
      </c>
      <c r="B1628" t="s">
        <v>365</v>
      </c>
      <c r="C1628" t="s">
        <v>507</v>
      </c>
      <c r="D1628" t="s">
        <v>410</v>
      </c>
      <c r="E1628">
        <v>5</v>
      </c>
      <c r="G1628">
        <v>27.4</v>
      </c>
      <c r="L1628">
        <v>3</v>
      </c>
      <c r="O1628">
        <v>2</v>
      </c>
    </row>
    <row r="1629" spans="1:16" x14ac:dyDescent="0.2">
      <c r="A1629" t="s">
        <v>358</v>
      </c>
      <c r="B1629" t="s">
        <v>437</v>
      </c>
      <c r="C1629" t="s">
        <v>508</v>
      </c>
      <c r="D1629" t="s">
        <v>410</v>
      </c>
      <c r="E1629">
        <v>4676</v>
      </c>
      <c r="F1629">
        <v>1120</v>
      </c>
      <c r="G1629">
        <v>99.16</v>
      </c>
      <c r="L1629">
        <v>71</v>
      </c>
      <c r="M1629">
        <v>4269</v>
      </c>
      <c r="N1629">
        <v>335</v>
      </c>
      <c r="O1629">
        <v>1</v>
      </c>
    </row>
    <row r="1630" spans="1:16" x14ac:dyDescent="0.2">
      <c r="A1630" t="s">
        <v>358</v>
      </c>
      <c r="B1630" t="s">
        <v>363</v>
      </c>
      <c r="C1630" t="s">
        <v>508</v>
      </c>
      <c r="D1630" t="s">
        <v>410</v>
      </c>
      <c r="E1630">
        <v>4649</v>
      </c>
      <c r="F1630">
        <v>1107</v>
      </c>
      <c r="G1630">
        <v>98.76</v>
      </c>
      <c r="L1630">
        <v>71</v>
      </c>
      <c r="M1630">
        <v>4245</v>
      </c>
      <c r="N1630">
        <v>332</v>
      </c>
      <c r="O1630">
        <v>1</v>
      </c>
    </row>
    <row r="1631" spans="1:16" x14ac:dyDescent="0.2">
      <c r="A1631" t="s">
        <v>358</v>
      </c>
      <c r="B1631" t="s">
        <v>364</v>
      </c>
      <c r="C1631" t="s">
        <v>508</v>
      </c>
      <c r="D1631" t="s">
        <v>410</v>
      </c>
      <c r="E1631">
        <v>6</v>
      </c>
      <c r="F1631">
        <v>4</v>
      </c>
      <c r="G1631">
        <v>298.67</v>
      </c>
      <c r="M1631">
        <v>6</v>
      </c>
    </row>
    <row r="1632" spans="1:16" x14ac:dyDescent="0.2">
      <c r="A1632" t="s">
        <v>358</v>
      </c>
      <c r="B1632" t="s">
        <v>365</v>
      </c>
      <c r="C1632" t="s">
        <v>508</v>
      </c>
      <c r="D1632" t="s">
        <v>410</v>
      </c>
      <c r="E1632">
        <v>15</v>
      </c>
      <c r="F1632">
        <v>3</v>
      </c>
      <c r="G1632">
        <v>93.93</v>
      </c>
      <c r="M1632">
        <v>13</v>
      </c>
      <c r="N1632">
        <v>2</v>
      </c>
    </row>
    <row r="1633" spans="1:16" x14ac:dyDescent="0.2">
      <c r="A1633" t="s">
        <v>358</v>
      </c>
      <c r="B1633" t="s">
        <v>366</v>
      </c>
      <c r="C1633" t="s">
        <v>508</v>
      </c>
      <c r="D1633" t="s">
        <v>410</v>
      </c>
      <c r="E1633">
        <v>6</v>
      </c>
      <c r="F1633">
        <v>6</v>
      </c>
      <c r="G1633">
        <v>223.67</v>
      </c>
      <c r="M1633">
        <v>5</v>
      </c>
      <c r="N1633">
        <v>1</v>
      </c>
    </row>
    <row r="1634" spans="1:16" x14ac:dyDescent="0.2">
      <c r="A1634" t="s">
        <v>358</v>
      </c>
      <c r="B1634" t="s">
        <v>437</v>
      </c>
      <c r="C1634" t="s">
        <v>509</v>
      </c>
      <c r="D1634" t="s">
        <v>410</v>
      </c>
      <c r="E1634">
        <v>1233</v>
      </c>
      <c r="F1634">
        <v>345</v>
      </c>
      <c r="G1634">
        <v>95.53</v>
      </c>
      <c r="L1634">
        <v>175</v>
      </c>
      <c r="M1634">
        <v>717</v>
      </c>
      <c r="N1634">
        <v>144</v>
      </c>
      <c r="O1634">
        <v>141</v>
      </c>
      <c r="P1634">
        <v>56</v>
      </c>
    </row>
    <row r="1635" spans="1:16" x14ac:dyDescent="0.2">
      <c r="A1635" t="s">
        <v>358</v>
      </c>
      <c r="B1635" t="s">
        <v>363</v>
      </c>
      <c r="C1635" t="s">
        <v>509</v>
      </c>
      <c r="D1635" t="s">
        <v>410</v>
      </c>
      <c r="E1635">
        <v>1001</v>
      </c>
      <c r="F1635">
        <v>314</v>
      </c>
      <c r="G1635">
        <v>102.11</v>
      </c>
      <c r="L1635">
        <v>112</v>
      </c>
      <c r="M1635">
        <v>581</v>
      </c>
      <c r="N1635">
        <v>138</v>
      </c>
      <c r="O1635">
        <v>128</v>
      </c>
      <c r="P1635">
        <v>42</v>
      </c>
    </row>
    <row r="1636" spans="1:16" x14ac:dyDescent="0.2">
      <c r="A1636" t="s">
        <v>358</v>
      </c>
      <c r="B1636" t="s">
        <v>364</v>
      </c>
      <c r="C1636" t="s">
        <v>509</v>
      </c>
      <c r="D1636" t="s">
        <v>410</v>
      </c>
      <c r="E1636">
        <v>229</v>
      </c>
      <c r="F1636">
        <v>30</v>
      </c>
      <c r="G1636">
        <v>66.92</v>
      </c>
      <c r="L1636">
        <v>61</v>
      </c>
      <c r="M1636">
        <v>135</v>
      </c>
      <c r="N1636">
        <v>6</v>
      </c>
      <c r="O1636">
        <v>13</v>
      </c>
      <c r="P1636">
        <v>14</v>
      </c>
    </row>
    <row r="1637" spans="1:16" x14ac:dyDescent="0.2">
      <c r="A1637" t="s">
        <v>358</v>
      </c>
      <c r="B1637" t="s">
        <v>365</v>
      </c>
      <c r="C1637" t="s">
        <v>509</v>
      </c>
      <c r="D1637" t="s">
        <v>410</v>
      </c>
      <c r="E1637">
        <v>2</v>
      </c>
      <c r="G1637">
        <v>38.5</v>
      </c>
      <c r="L1637">
        <v>2</v>
      </c>
    </row>
    <row r="1638" spans="1:16" x14ac:dyDescent="0.2">
      <c r="A1638" t="s">
        <v>358</v>
      </c>
      <c r="B1638" t="s">
        <v>366</v>
      </c>
      <c r="C1638" t="s">
        <v>509</v>
      </c>
      <c r="D1638" t="s">
        <v>410</v>
      </c>
      <c r="E1638">
        <v>1</v>
      </c>
      <c r="F1638">
        <v>1</v>
      </c>
      <c r="G1638">
        <v>175</v>
      </c>
      <c r="M1638">
        <v>1</v>
      </c>
    </row>
    <row r="1639" spans="1:16" x14ac:dyDescent="0.2">
      <c r="A1639" t="s">
        <v>358</v>
      </c>
      <c r="B1639" t="s">
        <v>437</v>
      </c>
      <c r="C1639" t="s">
        <v>510</v>
      </c>
      <c r="D1639" t="s">
        <v>410</v>
      </c>
      <c r="E1639">
        <v>299</v>
      </c>
      <c r="F1639">
        <v>22</v>
      </c>
      <c r="G1639">
        <v>54.14</v>
      </c>
      <c r="L1639">
        <v>129</v>
      </c>
      <c r="M1639">
        <v>142</v>
      </c>
      <c r="N1639">
        <v>18</v>
      </c>
      <c r="O1639">
        <v>8</v>
      </c>
      <c r="P1639">
        <v>2</v>
      </c>
    </row>
    <row r="1640" spans="1:16" x14ac:dyDescent="0.2">
      <c r="A1640" t="s">
        <v>358</v>
      </c>
      <c r="B1640" t="s">
        <v>363</v>
      </c>
      <c r="C1640" t="s">
        <v>510</v>
      </c>
      <c r="D1640" t="s">
        <v>410</v>
      </c>
      <c r="E1640">
        <v>298</v>
      </c>
      <c r="F1640">
        <v>22</v>
      </c>
      <c r="G1640">
        <v>54.27</v>
      </c>
      <c r="L1640">
        <v>128</v>
      </c>
      <c r="M1640">
        <v>142</v>
      </c>
      <c r="N1640">
        <v>18</v>
      </c>
      <c r="O1640">
        <v>8</v>
      </c>
      <c r="P1640">
        <v>2</v>
      </c>
    </row>
    <row r="1641" spans="1:16" x14ac:dyDescent="0.2">
      <c r="A1641" t="s">
        <v>358</v>
      </c>
      <c r="B1641" t="s">
        <v>365</v>
      </c>
      <c r="C1641" t="s">
        <v>510</v>
      </c>
      <c r="D1641" t="s">
        <v>410</v>
      </c>
      <c r="E1641">
        <v>1</v>
      </c>
      <c r="G1641">
        <v>17</v>
      </c>
      <c r="L1641">
        <v>1</v>
      </c>
    </row>
    <row r="1642" spans="1:16" x14ac:dyDescent="0.2">
      <c r="A1642" t="s">
        <v>358</v>
      </c>
      <c r="B1642" t="s">
        <v>437</v>
      </c>
      <c r="C1642" t="s">
        <v>511</v>
      </c>
      <c r="D1642" t="s">
        <v>410</v>
      </c>
      <c r="E1642">
        <v>2791</v>
      </c>
      <c r="F1642">
        <v>710</v>
      </c>
      <c r="G1642">
        <v>93.52</v>
      </c>
      <c r="L1642">
        <v>69</v>
      </c>
      <c r="M1642">
        <v>2542</v>
      </c>
      <c r="N1642">
        <v>179</v>
      </c>
      <c r="O1642">
        <v>1</v>
      </c>
    </row>
    <row r="1643" spans="1:16" x14ac:dyDescent="0.2">
      <c r="A1643" t="s">
        <v>358</v>
      </c>
      <c r="B1643" t="s">
        <v>363</v>
      </c>
      <c r="C1643" t="s">
        <v>511</v>
      </c>
      <c r="D1643" t="s">
        <v>410</v>
      </c>
      <c r="E1643">
        <v>2784</v>
      </c>
      <c r="F1643">
        <v>705</v>
      </c>
      <c r="G1643">
        <v>93.3</v>
      </c>
      <c r="L1643">
        <v>69</v>
      </c>
      <c r="M1643">
        <v>2535</v>
      </c>
      <c r="N1643">
        <v>179</v>
      </c>
      <c r="O1643">
        <v>1</v>
      </c>
    </row>
    <row r="1644" spans="1:16" x14ac:dyDescent="0.2">
      <c r="A1644" t="s">
        <v>358</v>
      </c>
      <c r="B1644" t="s">
        <v>365</v>
      </c>
      <c r="C1644" t="s">
        <v>511</v>
      </c>
      <c r="D1644" t="s">
        <v>410</v>
      </c>
      <c r="E1644">
        <v>5</v>
      </c>
      <c r="F1644">
        <v>3</v>
      </c>
      <c r="G1644">
        <v>172.4</v>
      </c>
      <c r="M1644">
        <v>5</v>
      </c>
    </row>
    <row r="1645" spans="1:16" x14ac:dyDescent="0.2">
      <c r="A1645" t="s">
        <v>358</v>
      </c>
      <c r="B1645" t="s">
        <v>366</v>
      </c>
      <c r="C1645" t="s">
        <v>511</v>
      </c>
      <c r="D1645" t="s">
        <v>410</v>
      </c>
      <c r="E1645">
        <v>2</v>
      </c>
      <c r="F1645">
        <v>2</v>
      </c>
      <c r="G1645">
        <v>195</v>
      </c>
      <c r="M1645">
        <v>2</v>
      </c>
    </row>
    <row r="1646" spans="1:16" x14ac:dyDescent="0.2">
      <c r="A1646" t="s">
        <v>358</v>
      </c>
      <c r="B1646" t="s">
        <v>437</v>
      </c>
      <c r="C1646" t="s">
        <v>512</v>
      </c>
      <c r="D1646" t="s">
        <v>410</v>
      </c>
      <c r="E1646">
        <v>1866</v>
      </c>
      <c r="F1646">
        <v>368</v>
      </c>
      <c r="G1646">
        <v>85.91</v>
      </c>
      <c r="L1646">
        <v>326</v>
      </c>
      <c r="M1646">
        <v>1025</v>
      </c>
      <c r="N1646">
        <v>198</v>
      </c>
      <c r="O1646">
        <v>251</v>
      </c>
      <c r="P1646">
        <v>66</v>
      </c>
    </row>
    <row r="1647" spans="1:16" x14ac:dyDescent="0.2">
      <c r="A1647" t="s">
        <v>358</v>
      </c>
      <c r="B1647" t="s">
        <v>363</v>
      </c>
      <c r="C1647" t="s">
        <v>512</v>
      </c>
      <c r="D1647" t="s">
        <v>410</v>
      </c>
      <c r="E1647">
        <v>1347</v>
      </c>
      <c r="F1647">
        <v>330</v>
      </c>
      <c r="G1647">
        <v>95.8</v>
      </c>
      <c r="L1647">
        <v>130</v>
      </c>
      <c r="M1647">
        <v>778</v>
      </c>
      <c r="N1647">
        <v>192</v>
      </c>
      <c r="O1647">
        <v>189</v>
      </c>
      <c r="P1647">
        <v>58</v>
      </c>
    </row>
    <row r="1648" spans="1:16" x14ac:dyDescent="0.2">
      <c r="A1648" t="s">
        <v>358</v>
      </c>
      <c r="B1648" t="s">
        <v>364</v>
      </c>
      <c r="C1648" t="s">
        <v>512</v>
      </c>
      <c r="D1648" t="s">
        <v>410</v>
      </c>
      <c r="E1648">
        <v>511</v>
      </c>
      <c r="F1648">
        <v>34</v>
      </c>
      <c r="G1648">
        <v>59.07</v>
      </c>
      <c r="L1648">
        <v>196</v>
      </c>
      <c r="M1648">
        <v>239</v>
      </c>
      <c r="N1648">
        <v>6</v>
      </c>
      <c r="O1648">
        <v>62</v>
      </c>
      <c r="P1648">
        <v>8</v>
      </c>
    </row>
    <row r="1649" spans="1:16" x14ac:dyDescent="0.2">
      <c r="A1649" t="s">
        <v>358</v>
      </c>
      <c r="B1649" t="s">
        <v>365</v>
      </c>
      <c r="C1649" t="s">
        <v>512</v>
      </c>
      <c r="D1649" t="s">
        <v>410</v>
      </c>
      <c r="E1649">
        <v>6</v>
      </c>
      <c r="F1649">
        <v>2</v>
      </c>
      <c r="G1649">
        <v>113.83</v>
      </c>
      <c r="M1649">
        <v>6</v>
      </c>
    </row>
    <row r="1650" spans="1:16" x14ac:dyDescent="0.2">
      <c r="A1650" t="s">
        <v>358</v>
      </c>
      <c r="B1650" t="s">
        <v>366</v>
      </c>
      <c r="C1650" t="s">
        <v>512</v>
      </c>
      <c r="D1650" t="s">
        <v>410</v>
      </c>
      <c r="E1650">
        <v>2</v>
      </c>
      <c r="F1650">
        <v>2</v>
      </c>
      <c r="G1650">
        <v>196.5</v>
      </c>
      <c r="M1650">
        <v>2</v>
      </c>
    </row>
    <row r="1651" spans="1:16" x14ac:dyDescent="0.2">
      <c r="A1651" t="s">
        <v>358</v>
      </c>
      <c r="B1651" t="s">
        <v>437</v>
      </c>
      <c r="C1651" t="s">
        <v>513</v>
      </c>
      <c r="D1651" t="s">
        <v>410</v>
      </c>
      <c r="E1651">
        <v>371</v>
      </c>
      <c r="F1651">
        <v>33</v>
      </c>
      <c r="G1651">
        <v>46.95</v>
      </c>
      <c r="L1651">
        <v>88</v>
      </c>
      <c r="M1651">
        <v>225</v>
      </c>
      <c r="N1651">
        <v>29</v>
      </c>
      <c r="O1651">
        <v>24</v>
      </c>
      <c r="P1651">
        <v>5</v>
      </c>
    </row>
    <row r="1652" spans="1:16" x14ac:dyDescent="0.2">
      <c r="A1652" t="s">
        <v>358</v>
      </c>
      <c r="B1652" t="s">
        <v>363</v>
      </c>
      <c r="C1652" t="s">
        <v>513</v>
      </c>
      <c r="D1652" t="s">
        <v>410</v>
      </c>
      <c r="E1652">
        <v>369</v>
      </c>
      <c r="F1652">
        <v>32</v>
      </c>
      <c r="G1652">
        <v>46.08</v>
      </c>
      <c r="L1652">
        <v>88</v>
      </c>
      <c r="M1652">
        <v>225</v>
      </c>
      <c r="N1652">
        <v>27</v>
      </c>
      <c r="O1652">
        <v>24</v>
      </c>
      <c r="P1652">
        <v>5</v>
      </c>
    </row>
    <row r="1653" spans="1:16" x14ac:dyDescent="0.2">
      <c r="A1653" t="s">
        <v>358</v>
      </c>
      <c r="B1653" t="s">
        <v>365</v>
      </c>
      <c r="C1653" t="s">
        <v>513</v>
      </c>
      <c r="D1653" t="s">
        <v>410</v>
      </c>
      <c r="E1653">
        <v>2</v>
      </c>
      <c r="F1653">
        <v>1</v>
      </c>
      <c r="G1653">
        <v>207</v>
      </c>
      <c r="N1653">
        <v>2</v>
      </c>
    </row>
    <row r="1654" spans="1:16" x14ac:dyDescent="0.2">
      <c r="A1654" t="s">
        <v>358</v>
      </c>
      <c r="B1654" t="s">
        <v>437</v>
      </c>
      <c r="C1654" t="s">
        <v>514</v>
      </c>
      <c r="D1654" t="s">
        <v>410</v>
      </c>
      <c r="E1654">
        <v>4553</v>
      </c>
      <c r="F1654">
        <v>942</v>
      </c>
      <c r="G1654">
        <v>88.35</v>
      </c>
      <c r="L1654">
        <v>75</v>
      </c>
      <c r="M1654">
        <v>4219</v>
      </c>
      <c r="N1654">
        <v>256</v>
      </c>
      <c r="O1654">
        <v>3</v>
      </c>
    </row>
    <row r="1655" spans="1:16" x14ac:dyDescent="0.2">
      <c r="A1655" t="s">
        <v>358</v>
      </c>
      <c r="B1655" t="s">
        <v>363</v>
      </c>
      <c r="C1655" t="s">
        <v>514</v>
      </c>
      <c r="D1655" t="s">
        <v>410</v>
      </c>
      <c r="E1655">
        <v>4534</v>
      </c>
      <c r="F1655">
        <v>930</v>
      </c>
      <c r="G1655">
        <v>87.87</v>
      </c>
      <c r="L1655">
        <v>74</v>
      </c>
      <c r="M1655">
        <v>4201</v>
      </c>
      <c r="N1655">
        <v>256</v>
      </c>
      <c r="O1655">
        <v>3</v>
      </c>
    </row>
    <row r="1656" spans="1:16" x14ac:dyDescent="0.2">
      <c r="A1656" t="s">
        <v>358</v>
      </c>
      <c r="B1656" t="s">
        <v>364</v>
      </c>
      <c r="C1656" t="s">
        <v>514</v>
      </c>
      <c r="D1656" t="s">
        <v>410</v>
      </c>
      <c r="E1656">
        <v>4</v>
      </c>
      <c r="F1656">
        <v>4</v>
      </c>
      <c r="G1656">
        <v>343.25</v>
      </c>
      <c r="M1656">
        <v>4</v>
      </c>
    </row>
    <row r="1657" spans="1:16" x14ac:dyDescent="0.2">
      <c r="A1657" t="s">
        <v>358</v>
      </c>
      <c r="B1657" t="s">
        <v>365</v>
      </c>
      <c r="C1657" t="s">
        <v>514</v>
      </c>
      <c r="D1657" t="s">
        <v>410</v>
      </c>
      <c r="E1657">
        <v>9</v>
      </c>
      <c r="F1657">
        <v>2</v>
      </c>
      <c r="G1657">
        <v>106.33</v>
      </c>
      <c r="L1657">
        <v>1</v>
      </c>
      <c r="M1657">
        <v>8</v>
      </c>
    </row>
    <row r="1658" spans="1:16" x14ac:dyDescent="0.2">
      <c r="A1658" t="s">
        <v>358</v>
      </c>
      <c r="B1658" t="s">
        <v>366</v>
      </c>
      <c r="C1658" t="s">
        <v>514</v>
      </c>
      <c r="D1658" t="s">
        <v>410</v>
      </c>
      <c r="E1658">
        <v>6</v>
      </c>
      <c r="F1658">
        <v>6</v>
      </c>
      <c r="G1658">
        <v>251.83</v>
      </c>
      <c r="M1658">
        <v>6</v>
      </c>
    </row>
    <row r="1659" spans="1:16" x14ac:dyDescent="0.2">
      <c r="A1659" t="s">
        <v>358</v>
      </c>
      <c r="B1659" t="s">
        <v>437</v>
      </c>
      <c r="C1659" t="s">
        <v>515</v>
      </c>
      <c r="D1659" t="s">
        <v>410</v>
      </c>
      <c r="E1659">
        <v>8751</v>
      </c>
      <c r="F1659">
        <v>1826</v>
      </c>
      <c r="G1659">
        <v>86.97</v>
      </c>
      <c r="L1659">
        <v>1412</v>
      </c>
      <c r="M1659">
        <v>4771</v>
      </c>
      <c r="N1659">
        <v>952</v>
      </c>
      <c r="O1659">
        <v>1233</v>
      </c>
      <c r="P1659">
        <v>382</v>
      </c>
    </row>
    <row r="1660" spans="1:16" x14ac:dyDescent="0.2">
      <c r="A1660" t="s">
        <v>358</v>
      </c>
      <c r="B1660" t="s">
        <v>363</v>
      </c>
      <c r="C1660" t="s">
        <v>515</v>
      </c>
      <c r="D1660" t="s">
        <v>410</v>
      </c>
      <c r="E1660">
        <v>6802</v>
      </c>
      <c r="F1660">
        <v>1649</v>
      </c>
      <c r="G1660">
        <v>94.14</v>
      </c>
      <c r="L1660">
        <v>713</v>
      </c>
      <c r="M1660">
        <v>3864</v>
      </c>
      <c r="N1660">
        <v>922</v>
      </c>
      <c r="O1660">
        <v>981</v>
      </c>
      <c r="P1660">
        <v>321</v>
      </c>
    </row>
    <row r="1661" spans="1:16" x14ac:dyDescent="0.2">
      <c r="A1661" t="s">
        <v>358</v>
      </c>
      <c r="B1661" t="s">
        <v>364</v>
      </c>
      <c r="C1661" t="s">
        <v>515</v>
      </c>
      <c r="D1661" t="s">
        <v>410</v>
      </c>
      <c r="E1661">
        <v>1911</v>
      </c>
      <c r="F1661">
        <v>160</v>
      </c>
      <c r="G1661">
        <v>60.72</v>
      </c>
      <c r="L1661">
        <v>699</v>
      </c>
      <c r="M1661">
        <v>882</v>
      </c>
      <c r="N1661">
        <v>23</v>
      </c>
      <c r="O1661">
        <v>247</v>
      </c>
      <c r="P1661">
        <v>60</v>
      </c>
    </row>
    <row r="1662" spans="1:16" x14ac:dyDescent="0.2">
      <c r="A1662" t="s">
        <v>358</v>
      </c>
      <c r="B1662" t="s">
        <v>365</v>
      </c>
      <c r="C1662" t="s">
        <v>515</v>
      </c>
      <c r="D1662" t="s">
        <v>410</v>
      </c>
      <c r="E1662">
        <v>26</v>
      </c>
      <c r="F1662">
        <v>7</v>
      </c>
      <c r="G1662">
        <v>87.38</v>
      </c>
      <c r="M1662">
        <v>19</v>
      </c>
      <c r="N1662">
        <v>4</v>
      </c>
      <c r="O1662">
        <v>3</v>
      </c>
    </row>
    <row r="1663" spans="1:16" x14ac:dyDescent="0.2">
      <c r="A1663" t="s">
        <v>358</v>
      </c>
      <c r="B1663" t="s">
        <v>366</v>
      </c>
      <c r="C1663" t="s">
        <v>515</v>
      </c>
      <c r="D1663" t="s">
        <v>410</v>
      </c>
      <c r="E1663">
        <v>12</v>
      </c>
      <c r="F1663">
        <v>10</v>
      </c>
      <c r="G1663">
        <v>204.83</v>
      </c>
      <c r="M1663">
        <v>6</v>
      </c>
      <c r="N1663">
        <v>3</v>
      </c>
      <c r="O1663">
        <v>2</v>
      </c>
      <c r="P1663">
        <v>1</v>
      </c>
    </row>
    <row r="1664" spans="1:16" x14ac:dyDescent="0.2">
      <c r="A1664" t="s">
        <v>358</v>
      </c>
      <c r="B1664" t="s">
        <v>437</v>
      </c>
      <c r="C1664" t="s">
        <v>516</v>
      </c>
      <c r="D1664" t="s">
        <v>410</v>
      </c>
      <c r="E1664">
        <v>804</v>
      </c>
      <c r="F1664">
        <v>152</v>
      </c>
      <c r="G1664">
        <v>75.81</v>
      </c>
      <c r="L1664">
        <v>258</v>
      </c>
      <c r="M1664">
        <v>391</v>
      </c>
      <c r="N1664">
        <v>86</v>
      </c>
      <c r="O1664">
        <v>34</v>
      </c>
      <c r="P1664">
        <v>35</v>
      </c>
    </row>
    <row r="1665" spans="1:16" x14ac:dyDescent="0.2">
      <c r="A1665" t="s">
        <v>358</v>
      </c>
      <c r="B1665" t="s">
        <v>363</v>
      </c>
      <c r="C1665" t="s">
        <v>516</v>
      </c>
      <c r="D1665" t="s">
        <v>410</v>
      </c>
      <c r="E1665">
        <v>797</v>
      </c>
      <c r="F1665">
        <v>149</v>
      </c>
      <c r="G1665">
        <v>75.36</v>
      </c>
      <c r="L1665">
        <v>258</v>
      </c>
      <c r="M1665">
        <v>385</v>
      </c>
      <c r="N1665">
        <v>85</v>
      </c>
      <c r="O1665">
        <v>34</v>
      </c>
      <c r="P1665">
        <v>35</v>
      </c>
    </row>
    <row r="1666" spans="1:16" x14ac:dyDescent="0.2">
      <c r="A1666" t="s">
        <v>358</v>
      </c>
      <c r="B1666" t="s">
        <v>365</v>
      </c>
      <c r="C1666" t="s">
        <v>516</v>
      </c>
      <c r="D1666" t="s">
        <v>410</v>
      </c>
      <c r="E1666">
        <v>7</v>
      </c>
      <c r="F1666">
        <v>3</v>
      </c>
      <c r="G1666">
        <v>127.14</v>
      </c>
      <c r="M1666">
        <v>6</v>
      </c>
      <c r="N1666">
        <v>1</v>
      </c>
    </row>
    <row r="1667" spans="1:16" x14ac:dyDescent="0.2">
      <c r="A1667" t="s">
        <v>358</v>
      </c>
      <c r="B1667" t="s">
        <v>437</v>
      </c>
      <c r="C1667" t="s">
        <v>517</v>
      </c>
      <c r="D1667" t="s">
        <v>410</v>
      </c>
      <c r="E1667">
        <v>788</v>
      </c>
      <c r="F1667">
        <v>137</v>
      </c>
      <c r="G1667">
        <v>77.709999999999994</v>
      </c>
      <c r="L1667">
        <v>216</v>
      </c>
      <c r="M1667">
        <v>375</v>
      </c>
      <c r="N1667">
        <v>130</v>
      </c>
      <c r="O1667">
        <v>44</v>
      </c>
      <c r="P1667">
        <v>23</v>
      </c>
    </row>
    <row r="1668" spans="1:16" x14ac:dyDescent="0.2">
      <c r="A1668" t="s">
        <v>358</v>
      </c>
      <c r="B1668" t="s">
        <v>363</v>
      </c>
      <c r="C1668" t="s">
        <v>517</v>
      </c>
      <c r="D1668" t="s">
        <v>410</v>
      </c>
      <c r="E1668">
        <v>783</v>
      </c>
      <c r="F1668">
        <v>134</v>
      </c>
      <c r="G1668">
        <v>77.12</v>
      </c>
      <c r="L1668">
        <v>215</v>
      </c>
      <c r="M1668">
        <v>375</v>
      </c>
      <c r="N1668">
        <v>128</v>
      </c>
      <c r="O1668">
        <v>42</v>
      </c>
      <c r="P1668">
        <v>23</v>
      </c>
    </row>
    <row r="1669" spans="1:16" x14ac:dyDescent="0.2">
      <c r="A1669" t="s">
        <v>358</v>
      </c>
      <c r="B1669" t="s">
        <v>365</v>
      </c>
      <c r="C1669" t="s">
        <v>517</v>
      </c>
      <c r="D1669" t="s">
        <v>410</v>
      </c>
      <c r="E1669">
        <v>4</v>
      </c>
      <c r="F1669">
        <v>2</v>
      </c>
      <c r="G1669">
        <v>89</v>
      </c>
      <c r="L1669">
        <v>1</v>
      </c>
      <c r="N1669">
        <v>1</v>
      </c>
      <c r="O1669">
        <v>2</v>
      </c>
    </row>
    <row r="1670" spans="1:16" x14ac:dyDescent="0.2">
      <c r="A1670" t="s">
        <v>358</v>
      </c>
      <c r="B1670" t="s">
        <v>366</v>
      </c>
      <c r="C1670" t="s">
        <v>517</v>
      </c>
      <c r="D1670" t="s">
        <v>410</v>
      </c>
      <c r="E1670">
        <v>1</v>
      </c>
      <c r="F1670">
        <v>1</v>
      </c>
      <c r="G1670">
        <v>490</v>
      </c>
      <c r="N1670">
        <v>1</v>
      </c>
    </row>
    <row r="1671" spans="1:16" x14ac:dyDescent="0.2">
      <c r="A1671" t="s">
        <v>358</v>
      </c>
      <c r="B1671" t="s">
        <v>437</v>
      </c>
      <c r="C1671" t="s">
        <v>518</v>
      </c>
      <c r="D1671" t="s">
        <v>410</v>
      </c>
      <c r="E1671">
        <v>1048</v>
      </c>
      <c r="F1671">
        <v>133</v>
      </c>
      <c r="G1671">
        <v>54.87</v>
      </c>
      <c r="L1671">
        <v>334</v>
      </c>
      <c r="M1671">
        <v>454</v>
      </c>
      <c r="N1671">
        <v>138</v>
      </c>
      <c r="O1671">
        <v>109</v>
      </c>
      <c r="P1671">
        <v>13</v>
      </c>
    </row>
    <row r="1672" spans="1:16" x14ac:dyDescent="0.2">
      <c r="A1672" t="s">
        <v>358</v>
      </c>
      <c r="B1672" t="s">
        <v>363</v>
      </c>
      <c r="C1672" t="s">
        <v>518</v>
      </c>
      <c r="D1672" t="s">
        <v>410</v>
      </c>
      <c r="E1672">
        <v>1025</v>
      </c>
      <c r="F1672">
        <v>130</v>
      </c>
      <c r="G1672">
        <v>55.05</v>
      </c>
      <c r="L1672">
        <v>332</v>
      </c>
      <c r="M1672">
        <v>448</v>
      </c>
      <c r="N1672">
        <v>130</v>
      </c>
      <c r="O1672">
        <v>103</v>
      </c>
      <c r="P1672">
        <v>12</v>
      </c>
    </row>
    <row r="1673" spans="1:16" x14ac:dyDescent="0.2">
      <c r="A1673" t="s">
        <v>358</v>
      </c>
      <c r="B1673" t="s">
        <v>365</v>
      </c>
      <c r="C1673" t="s">
        <v>518</v>
      </c>
      <c r="D1673" t="s">
        <v>410</v>
      </c>
      <c r="E1673">
        <v>22</v>
      </c>
      <c r="F1673">
        <v>2</v>
      </c>
      <c r="G1673">
        <v>36.36</v>
      </c>
      <c r="L1673">
        <v>2</v>
      </c>
      <c r="M1673">
        <v>6</v>
      </c>
      <c r="N1673">
        <v>8</v>
      </c>
      <c r="O1673">
        <v>5</v>
      </c>
      <c r="P1673">
        <v>1</v>
      </c>
    </row>
    <row r="1674" spans="1:16" x14ac:dyDescent="0.2">
      <c r="A1674" t="s">
        <v>358</v>
      </c>
      <c r="B1674" t="s">
        <v>366</v>
      </c>
      <c r="C1674" t="s">
        <v>518</v>
      </c>
      <c r="D1674" t="s">
        <v>410</v>
      </c>
      <c r="E1674">
        <v>1</v>
      </c>
      <c r="F1674">
        <v>1</v>
      </c>
      <c r="G1674">
        <v>278</v>
      </c>
      <c r="O1674">
        <v>1</v>
      </c>
    </row>
    <row r="1675" spans="1:16" x14ac:dyDescent="0.2">
      <c r="A1675" t="s">
        <v>358</v>
      </c>
      <c r="B1675" t="s">
        <v>437</v>
      </c>
      <c r="C1675" t="s">
        <v>519</v>
      </c>
      <c r="D1675" t="s">
        <v>410</v>
      </c>
      <c r="E1675">
        <v>22092</v>
      </c>
      <c r="F1675">
        <v>5167</v>
      </c>
      <c r="G1675">
        <v>92.99</v>
      </c>
      <c r="L1675">
        <v>568</v>
      </c>
      <c r="M1675">
        <v>20134</v>
      </c>
      <c r="N1675">
        <v>1380</v>
      </c>
      <c r="O1675">
        <v>10</v>
      </c>
    </row>
    <row r="1676" spans="1:16" x14ac:dyDescent="0.2">
      <c r="A1676" t="s">
        <v>358</v>
      </c>
      <c r="B1676" t="s">
        <v>363</v>
      </c>
      <c r="C1676" t="s">
        <v>519</v>
      </c>
      <c r="D1676" t="s">
        <v>410</v>
      </c>
      <c r="E1676">
        <v>21943</v>
      </c>
      <c r="F1676">
        <v>5091</v>
      </c>
      <c r="G1676">
        <v>92.54</v>
      </c>
      <c r="L1676">
        <v>566</v>
      </c>
      <c r="M1676">
        <v>19991</v>
      </c>
      <c r="N1676">
        <v>1376</v>
      </c>
      <c r="O1676">
        <v>10</v>
      </c>
    </row>
    <row r="1677" spans="1:16" x14ac:dyDescent="0.2">
      <c r="A1677" t="s">
        <v>358</v>
      </c>
      <c r="B1677" t="s">
        <v>364</v>
      </c>
      <c r="C1677" t="s">
        <v>519</v>
      </c>
      <c r="D1677" t="s">
        <v>410</v>
      </c>
      <c r="E1677">
        <v>15</v>
      </c>
      <c r="F1677">
        <v>8</v>
      </c>
      <c r="G1677">
        <v>171.93</v>
      </c>
      <c r="L1677">
        <v>1</v>
      </c>
      <c r="M1677">
        <v>14</v>
      </c>
    </row>
    <row r="1678" spans="1:16" x14ac:dyDescent="0.2">
      <c r="A1678" t="s">
        <v>358</v>
      </c>
      <c r="B1678" t="s">
        <v>365</v>
      </c>
      <c r="C1678" t="s">
        <v>519</v>
      </c>
      <c r="D1678" t="s">
        <v>410</v>
      </c>
      <c r="E1678">
        <v>89</v>
      </c>
      <c r="F1678">
        <v>26</v>
      </c>
      <c r="G1678">
        <v>100.61</v>
      </c>
      <c r="L1678">
        <v>1</v>
      </c>
      <c r="M1678">
        <v>84</v>
      </c>
      <c r="N1678">
        <v>4</v>
      </c>
    </row>
    <row r="1679" spans="1:16" x14ac:dyDescent="0.2">
      <c r="A1679" t="s">
        <v>358</v>
      </c>
      <c r="B1679" t="s">
        <v>366</v>
      </c>
      <c r="C1679" t="s">
        <v>519</v>
      </c>
      <c r="D1679" t="s">
        <v>410</v>
      </c>
      <c r="E1679">
        <v>45</v>
      </c>
      <c r="F1679">
        <v>42</v>
      </c>
      <c r="G1679">
        <v>268.64</v>
      </c>
      <c r="M1679">
        <v>45</v>
      </c>
    </row>
    <row r="1680" spans="1:16" x14ac:dyDescent="0.2">
      <c r="A1680" t="s">
        <v>358</v>
      </c>
      <c r="B1680" t="s">
        <v>437</v>
      </c>
      <c r="C1680" t="s">
        <v>520</v>
      </c>
      <c r="D1680" t="s">
        <v>410</v>
      </c>
      <c r="E1680">
        <v>1757</v>
      </c>
      <c r="F1680">
        <v>403</v>
      </c>
      <c r="G1680">
        <v>91.79</v>
      </c>
      <c r="L1680">
        <v>250</v>
      </c>
      <c r="M1680">
        <v>1027</v>
      </c>
      <c r="N1680">
        <v>182</v>
      </c>
      <c r="O1680">
        <v>226</v>
      </c>
      <c r="P1680">
        <v>72</v>
      </c>
    </row>
    <row r="1681" spans="1:16" x14ac:dyDescent="0.2">
      <c r="A1681" t="s">
        <v>358</v>
      </c>
      <c r="B1681" t="s">
        <v>363</v>
      </c>
      <c r="C1681" t="s">
        <v>520</v>
      </c>
      <c r="D1681" t="s">
        <v>410</v>
      </c>
      <c r="E1681">
        <v>1465</v>
      </c>
      <c r="F1681">
        <v>361</v>
      </c>
      <c r="G1681">
        <v>95.96</v>
      </c>
      <c r="L1681">
        <v>150</v>
      </c>
      <c r="M1681">
        <v>874</v>
      </c>
      <c r="N1681">
        <v>174</v>
      </c>
      <c r="O1681">
        <v>201</v>
      </c>
      <c r="P1681">
        <v>66</v>
      </c>
    </row>
    <row r="1682" spans="1:16" x14ac:dyDescent="0.2">
      <c r="A1682" t="s">
        <v>358</v>
      </c>
      <c r="B1682" t="s">
        <v>364</v>
      </c>
      <c r="C1682" t="s">
        <v>520</v>
      </c>
      <c r="D1682" t="s">
        <v>410</v>
      </c>
      <c r="E1682">
        <v>279</v>
      </c>
      <c r="F1682">
        <v>37</v>
      </c>
      <c r="G1682">
        <v>68.87</v>
      </c>
      <c r="L1682">
        <v>100</v>
      </c>
      <c r="M1682">
        <v>145</v>
      </c>
      <c r="N1682">
        <v>4</v>
      </c>
      <c r="O1682">
        <v>24</v>
      </c>
      <c r="P1682">
        <v>6</v>
      </c>
    </row>
    <row r="1683" spans="1:16" x14ac:dyDescent="0.2">
      <c r="A1683" t="s">
        <v>358</v>
      </c>
      <c r="B1683" t="s">
        <v>365</v>
      </c>
      <c r="C1683" t="s">
        <v>520</v>
      </c>
      <c r="D1683" t="s">
        <v>410</v>
      </c>
      <c r="E1683">
        <v>13</v>
      </c>
      <c r="F1683">
        <v>5</v>
      </c>
      <c r="G1683">
        <v>113.92</v>
      </c>
      <c r="M1683">
        <v>8</v>
      </c>
      <c r="N1683">
        <v>4</v>
      </c>
      <c r="O1683">
        <v>1</v>
      </c>
    </row>
    <row r="1684" spans="1:16" x14ac:dyDescent="0.2">
      <c r="A1684" t="s">
        <v>358</v>
      </c>
      <c r="B1684" t="s">
        <v>437</v>
      </c>
      <c r="C1684" t="s">
        <v>521</v>
      </c>
      <c r="D1684" t="s">
        <v>410</v>
      </c>
      <c r="E1684">
        <v>450</v>
      </c>
      <c r="F1684">
        <v>41</v>
      </c>
      <c r="G1684">
        <v>56.88</v>
      </c>
      <c r="L1684">
        <v>169</v>
      </c>
      <c r="M1684">
        <v>203</v>
      </c>
      <c r="N1684">
        <v>25</v>
      </c>
      <c r="O1684">
        <v>43</v>
      </c>
      <c r="P1684">
        <v>10</v>
      </c>
    </row>
    <row r="1685" spans="1:16" x14ac:dyDescent="0.2">
      <c r="A1685" t="s">
        <v>358</v>
      </c>
      <c r="B1685" t="s">
        <v>363</v>
      </c>
      <c r="C1685" t="s">
        <v>521</v>
      </c>
      <c r="D1685" t="s">
        <v>410</v>
      </c>
      <c r="E1685">
        <v>442</v>
      </c>
      <c r="F1685">
        <v>41</v>
      </c>
      <c r="G1685">
        <v>56.69</v>
      </c>
      <c r="L1685">
        <v>167</v>
      </c>
      <c r="M1685">
        <v>201</v>
      </c>
      <c r="N1685">
        <v>23</v>
      </c>
      <c r="O1685">
        <v>42</v>
      </c>
      <c r="P1685">
        <v>9</v>
      </c>
    </row>
    <row r="1686" spans="1:16" x14ac:dyDescent="0.2">
      <c r="A1686" t="s">
        <v>358</v>
      </c>
      <c r="B1686" t="s">
        <v>364</v>
      </c>
      <c r="C1686" t="s">
        <v>521</v>
      </c>
      <c r="D1686" t="s">
        <v>410</v>
      </c>
      <c r="E1686">
        <v>1</v>
      </c>
      <c r="G1686">
        <v>6</v>
      </c>
      <c r="L1686">
        <v>1</v>
      </c>
    </row>
    <row r="1687" spans="1:16" x14ac:dyDescent="0.2">
      <c r="A1687" t="s">
        <v>358</v>
      </c>
      <c r="B1687" t="s">
        <v>365</v>
      </c>
      <c r="C1687" t="s">
        <v>521</v>
      </c>
      <c r="D1687" t="s">
        <v>410</v>
      </c>
      <c r="E1687">
        <v>7</v>
      </c>
      <c r="G1687">
        <v>76.290000000000006</v>
      </c>
      <c r="L1687">
        <v>1</v>
      </c>
      <c r="M1687">
        <v>2</v>
      </c>
      <c r="N1687">
        <v>2</v>
      </c>
      <c r="O1687">
        <v>1</v>
      </c>
      <c r="P1687">
        <v>1</v>
      </c>
    </row>
    <row r="1688" spans="1:16" x14ac:dyDescent="0.2">
      <c r="A1688" t="s">
        <v>358</v>
      </c>
      <c r="B1688" t="s">
        <v>437</v>
      </c>
      <c r="C1688" t="s">
        <v>522</v>
      </c>
      <c r="D1688" t="s">
        <v>410</v>
      </c>
      <c r="E1688">
        <v>4867</v>
      </c>
      <c r="F1688">
        <v>987</v>
      </c>
      <c r="G1688">
        <v>88.14</v>
      </c>
      <c r="L1688">
        <v>75</v>
      </c>
      <c r="M1688">
        <v>4562</v>
      </c>
      <c r="N1688">
        <v>229</v>
      </c>
      <c r="O1688">
        <v>1</v>
      </c>
    </row>
    <row r="1689" spans="1:16" x14ac:dyDescent="0.2">
      <c r="A1689" t="s">
        <v>358</v>
      </c>
      <c r="B1689" t="s">
        <v>363</v>
      </c>
      <c r="C1689" t="s">
        <v>522</v>
      </c>
      <c r="D1689" t="s">
        <v>410</v>
      </c>
      <c r="E1689">
        <v>4820</v>
      </c>
      <c r="F1689">
        <v>966</v>
      </c>
      <c r="G1689">
        <v>87.4</v>
      </c>
      <c r="L1689">
        <v>74</v>
      </c>
      <c r="M1689">
        <v>4516</v>
      </c>
      <c r="N1689">
        <v>229</v>
      </c>
      <c r="O1689">
        <v>1</v>
      </c>
    </row>
    <row r="1690" spans="1:16" x14ac:dyDescent="0.2">
      <c r="A1690" t="s">
        <v>358</v>
      </c>
      <c r="B1690" t="s">
        <v>364</v>
      </c>
      <c r="C1690" t="s">
        <v>522</v>
      </c>
      <c r="D1690" t="s">
        <v>410</v>
      </c>
      <c r="E1690">
        <v>5</v>
      </c>
      <c r="F1690">
        <v>2</v>
      </c>
      <c r="G1690">
        <v>105.8</v>
      </c>
      <c r="M1690">
        <v>5</v>
      </c>
    </row>
    <row r="1691" spans="1:16" x14ac:dyDescent="0.2">
      <c r="A1691" t="s">
        <v>358</v>
      </c>
      <c r="B1691" t="s">
        <v>365</v>
      </c>
      <c r="C1691" t="s">
        <v>522</v>
      </c>
      <c r="D1691" t="s">
        <v>410</v>
      </c>
      <c r="E1691">
        <v>29</v>
      </c>
      <c r="F1691">
        <v>7</v>
      </c>
      <c r="G1691">
        <v>124.76</v>
      </c>
      <c r="L1691">
        <v>1</v>
      </c>
      <c r="M1691">
        <v>28</v>
      </c>
    </row>
    <row r="1692" spans="1:16" x14ac:dyDescent="0.2">
      <c r="A1692" t="s">
        <v>358</v>
      </c>
      <c r="B1692" t="s">
        <v>366</v>
      </c>
      <c r="C1692" t="s">
        <v>522</v>
      </c>
      <c r="D1692" t="s">
        <v>410</v>
      </c>
      <c r="E1692">
        <v>13</v>
      </c>
      <c r="F1692">
        <v>12</v>
      </c>
      <c r="G1692">
        <v>273.23</v>
      </c>
      <c r="M1692">
        <v>13</v>
      </c>
    </row>
    <row r="1693" spans="1:16" x14ac:dyDescent="0.2">
      <c r="A1693" t="s">
        <v>358</v>
      </c>
      <c r="B1693" t="s">
        <v>437</v>
      </c>
      <c r="C1693" t="s">
        <v>523</v>
      </c>
      <c r="D1693" t="s">
        <v>410</v>
      </c>
      <c r="E1693">
        <v>461</v>
      </c>
      <c r="F1693">
        <v>114</v>
      </c>
      <c r="G1693">
        <v>84.4</v>
      </c>
      <c r="L1693">
        <v>73</v>
      </c>
      <c r="M1693">
        <v>238</v>
      </c>
      <c r="N1693">
        <v>59</v>
      </c>
      <c r="O1693">
        <v>67</v>
      </c>
      <c r="P1693">
        <v>24</v>
      </c>
    </row>
    <row r="1694" spans="1:16" x14ac:dyDescent="0.2">
      <c r="A1694" t="s">
        <v>358</v>
      </c>
      <c r="B1694" t="s">
        <v>363</v>
      </c>
      <c r="C1694" t="s">
        <v>523</v>
      </c>
      <c r="D1694" t="s">
        <v>410</v>
      </c>
      <c r="E1694">
        <v>383</v>
      </c>
      <c r="F1694">
        <v>110</v>
      </c>
      <c r="G1694">
        <v>91.1</v>
      </c>
      <c r="L1694">
        <v>48</v>
      </c>
      <c r="M1694">
        <v>214</v>
      </c>
      <c r="N1694">
        <v>56</v>
      </c>
      <c r="O1694">
        <v>46</v>
      </c>
      <c r="P1694">
        <v>19</v>
      </c>
    </row>
    <row r="1695" spans="1:16" x14ac:dyDescent="0.2">
      <c r="A1695" t="s">
        <v>358</v>
      </c>
      <c r="B1695" t="s">
        <v>364</v>
      </c>
      <c r="C1695" t="s">
        <v>523</v>
      </c>
      <c r="D1695" t="s">
        <v>410</v>
      </c>
      <c r="E1695">
        <v>77</v>
      </c>
      <c r="F1695">
        <v>4</v>
      </c>
      <c r="G1695">
        <v>51.62</v>
      </c>
      <c r="L1695">
        <v>25</v>
      </c>
      <c r="M1695">
        <v>24</v>
      </c>
      <c r="N1695">
        <v>2</v>
      </c>
      <c r="O1695">
        <v>21</v>
      </c>
      <c r="P1695">
        <v>5</v>
      </c>
    </row>
    <row r="1696" spans="1:16" x14ac:dyDescent="0.2">
      <c r="A1696" t="s">
        <v>358</v>
      </c>
      <c r="B1696" t="s">
        <v>365</v>
      </c>
      <c r="C1696" t="s">
        <v>523</v>
      </c>
      <c r="D1696" t="s">
        <v>410</v>
      </c>
      <c r="E1696">
        <v>1</v>
      </c>
      <c r="G1696">
        <v>43</v>
      </c>
      <c r="N1696">
        <v>1</v>
      </c>
    </row>
    <row r="1697" spans="1:16" x14ac:dyDescent="0.2">
      <c r="A1697" t="s">
        <v>358</v>
      </c>
      <c r="B1697" t="s">
        <v>437</v>
      </c>
      <c r="C1697" t="s">
        <v>524</v>
      </c>
      <c r="D1697" t="s">
        <v>410</v>
      </c>
      <c r="E1697">
        <v>295</v>
      </c>
      <c r="F1697">
        <v>18</v>
      </c>
      <c r="G1697">
        <v>59.74</v>
      </c>
      <c r="L1697">
        <v>87</v>
      </c>
      <c r="M1697">
        <v>163</v>
      </c>
      <c r="N1697">
        <v>17</v>
      </c>
      <c r="O1697">
        <v>28</v>
      </c>
    </row>
    <row r="1698" spans="1:16" x14ac:dyDescent="0.2">
      <c r="A1698" t="s">
        <v>358</v>
      </c>
      <c r="B1698" t="s">
        <v>363</v>
      </c>
      <c r="C1698" t="s">
        <v>524</v>
      </c>
      <c r="D1698" t="s">
        <v>410</v>
      </c>
      <c r="E1698">
        <v>294</v>
      </c>
      <c r="F1698">
        <v>18</v>
      </c>
      <c r="G1698">
        <v>59.86</v>
      </c>
      <c r="L1698">
        <v>86</v>
      </c>
      <c r="M1698">
        <v>163</v>
      </c>
      <c r="N1698">
        <v>17</v>
      </c>
      <c r="O1698">
        <v>28</v>
      </c>
    </row>
    <row r="1699" spans="1:16" x14ac:dyDescent="0.2">
      <c r="A1699" t="s">
        <v>358</v>
      </c>
      <c r="B1699" t="s">
        <v>365</v>
      </c>
      <c r="C1699" t="s">
        <v>524</v>
      </c>
      <c r="D1699" t="s">
        <v>410</v>
      </c>
      <c r="E1699">
        <v>1</v>
      </c>
      <c r="G1699">
        <v>24</v>
      </c>
      <c r="L1699">
        <v>1</v>
      </c>
    </row>
    <row r="1700" spans="1:16" x14ac:dyDescent="0.2">
      <c r="A1700" t="s">
        <v>358</v>
      </c>
      <c r="B1700" t="s">
        <v>437</v>
      </c>
      <c r="C1700" t="s">
        <v>525</v>
      </c>
      <c r="D1700" t="s">
        <v>410</v>
      </c>
      <c r="E1700">
        <v>1240</v>
      </c>
      <c r="F1700">
        <v>225</v>
      </c>
      <c r="G1700">
        <v>79.48</v>
      </c>
      <c r="L1700">
        <v>37</v>
      </c>
      <c r="M1700">
        <v>1122</v>
      </c>
      <c r="N1700">
        <v>77</v>
      </c>
      <c r="O1700">
        <v>4</v>
      </c>
    </row>
    <row r="1701" spans="1:16" x14ac:dyDescent="0.2">
      <c r="A1701" t="s">
        <v>358</v>
      </c>
      <c r="B1701" t="s">
        <v>363</v>
      </c>
      <c r="C1701" t="s">
        <v>525</v>
      </c>
      <c r="D1701" t="s">
        <v>410</v>
      </c>
      <c r="E1701">
        <v>1236</v>
      </c>
      <c r="F1701">
        <v>224</v>
      </c>
      <c r="G1701">
        <v>79.33</v>
      </c>
      <c r="L1701">
        <v>36</v>
      </c>
      <c r="M1701">
        <v>1119</v>
      </c>
      <c r="N1701">
        <v>77</v>
      </c>
      <c r="O1701">
        <v>4</v>
      </c>
    </row>
    <row r="1702" spans="1:16" x14ac:dyDescent="0.2">
      <c r="A1702" t="s">
        <v>358</v>
      </c>
      <c r="B1702" t="s">
        <v>365</v>
      </c>
      <c r="C1702" t="s">
        <v>525</v>
      </c>
      <c r="D1702" t="s">
        <v>410</v>
      </c>
      <c r="E1702">
        <v>4</v>
      </c>
      <c r="F1702">
        <v>1</v>
      </c>
      <c r="G1702">
        <v>124</v>
      </c>
      <c r="L1702">
        <v>1</v>
      </c>
      <c r="M1702">
        <v>3</v>
      </c>
    </row>
    <row r="1703" spans="1:16" x14ac:dyDescent="0.2">
      <c r="A1703" t="s">
        <v>358</v>
      </c>
      <c r="B1703" t="s">
        <v>437</v>
      </c>
      <c r="C1703" t="s">
        <v>526</v>
      </c>
      <c r="D1703" t="s">
        <v>410</v>
      </c>
      <c r="E1703">
        <v>188</v>
      </c>
      <c r="F1703">
        <v>53</v>
      </c>
      <c r="G1703">
        <v>95.09</v>
      </c>
      <c r="L1703">
        <v>24</v>
      </c>
      <c r="M1703">
        <v>107</v>
      </c>
      <c r="N1703">
        <v>24</v>
      </c>
      <c r="O1703">
        <v>25</v>
      </c>
      <c r="P1703">
        <v>8</v>
      </c>
    </row>
    <row r="1704" spans="1:16" x14ac:dyDescent="0.2">
      <c r="A1704" t="s">
        <v>358</v>
      </c>
      <c r="B1704" t="s">
        <v>363</v>
      </c>
      <c r="C1704" t="s">
        <v>526</v>
      </c>
      <c r="D1704" t="s">
        <v>410</v>
      </c>
      <c r="E1704">
        <v>169</v>
      </c>
      <c r="F1704">
        <v>51</v>
      </c>
      <c r="G1704">
        <v>96.93</v>
      </c>
      <c r="L1704">
        <v>19</v>
      </c>
      <c r="M1704">
        <v>100</v>
      </c>
      <c r="N1704">
        <v>23</v>
      </c>
      <c r="O1704">
        <v>20</v>
      </c>
      <c r="P1704">
        <v>7</v>
      </c>
    </row>
    <row r="1705" spans="1:16" x14ac:dyDescent="0.2">
      <c r="A1705" t="s">
        <v>358</v>
      </c>
      <c r="B1705" t="s">
        <v>364</v>
      </c>
      <c r="C1705" t="s">
        <v>526</v>
      </c>
      <c r="D1705" t="s">
        <v>410</v>
      </c>
      <c r="E1705">
        <v>18</v>
      </c>
      <c r="F1705">
        <v>1</v>
      </c>
      <c r="G1705">
        <v>54.11</v>
      </c>
      <c r="L1705">
        <v>5</v>
      </c>
      <c r="M1705">
        <v>7</v>
      </c>
      <c r="O1705">
        <v>5</v>
      </c>
      <c r="P1705">
        <v>1</v>
      </c>
    </row>
    <row r="1706" spans="1:16" x14ac:dyDescent="0.2">
      <c r="A1706" t="s">
        <v>358</v>
      </c>
      <c r="B1706" t="s">
        <v>366</v>
      </c>
      <c r="C1706" t="s">
        <v>526</v>
      </c>
      <c r="D1706" t="s">
        <v>410</v>
      </c>
      <c r="E1706">
        <v>1</v>
      </c>
      <c r="F1706">
        <v>1</v>
      </c>
      <c r="G1706">
        <v>521</v>
      </c>
      <c r="N1706">
        <v>1</v>
      </c>
    </row>
    <row r="1707" spans="1:16" x14ac:dyDescent="0.2">
      <c r="A1707" t="s">
        <v>358</v>
      </c>
      <c r="B1707" t="s">
        <v>437</v>
      </c>
      <c r="C1707" t="s">
        <v>527</v>
      </c>
      <c r="D1707" t="s">
        <v>410</v>
      </c>
      <c r="E1707">
        <v>278</v>
      </c>
      <c r="F1707">
        <v>87</v>
      </c>
      <c r="G1707">
        <v>109.06</v>
      </c>
      <c r="L1707">
        <v>3</v>
      </c>
      <c r="M1707">
        <v>265</v>
      </c>
      <c r="N1707">
        <v>9</v>
      </c>
      <c r="O1707">
        <v>1</v>
      </c>
    </row>
    <row r="1708" spans="1:16" x14ac:dyDescent="0.2">
      <c r="A1708" t="s">
        <v>358</v>
      </c>
      <c r="B1708" t="s">
        <v>363</v>
      </c>
      <c r="C1708" t="s">
        <v>527</v>
      </c>
      <c r="D1708" t="s">
        <v>410</v>
      </c>
      <c r="E1708">
        <v>276</v>
      </c>
      <c r="F1708">
        <v>86</v>
      </c>
      <c r="G1708">
        <v>108.88</v>
      </c>
      <c r="L1708">
        <v>3</v>
      </c>
      <c r="M1708">
        <v>263</v>
      </c>
      <c r="N1708">
        <v>9</v>
      </c>
      <c r="O1708">
        <v>1</v>
      </c>
    </row>
    <row r="1709" spans="1:16" x14ac:dyDescent="0.2">
      <c r="A1709" t="s">
        <v>358</v>
      </c>
      <c r="B1709" t="s">
        <v>364</v>
      </c>
      <c r="C1709" t="s">
        <v>527</v>
      </c>
      <c r="D1709" t="s">
        <v>410</v>
      </c>
      <c r="E1709">
        <v>1</v>
      </c>
      <c r="G1709">
        <v>20</v>
      </c>
      <c r="M1709">
        <v>1</v>
      </c>
    </row>
    <row r="1710" spans="1:16" x14ac:dyDescent="0.2">
      <c r="A1710" t="s">
        <v>358</v>
      </c>
      <c r="B1710" t="s">
        <v>366</v>
      </c>
      <c r="C1710" t="s">
        <v>527</v>
      </c>
      <c r="D1710" t="s">
        <v>410</v>
      </c>
      <c r="E1710">
        <v>1</v>
      </c>
      <c r="F1710">
        <v>1</v>
      </c>
      <c r="G1710">
        <v>247</v>
      </c>
      <c r="M1710">
        <v>1</v>
      </c>
    </row>
    <row r="1711" spans="1:16" x14ac:dyDescent="0.2">
      <c r="A1711" t="s">
        <v>358</v>
      </c>
      <c r="B1711" t="s">
        <v>437</v>
      </c>
      <c r="C1711" t="s">
        <v>528</v>
      </c>
      <c r="D1711" t="s">
        <v>410</v>
      </c>
      <c r="E1711">
        <v>279</v>
      </c>
      <c r="F1711">
        <v>60</v>
      </c>
      <c r="G1711">
        <v>89.2</v>
      </c>
      <c r="L1711">
        <v>47</v>
      </c>
      <c r="M1711">
        <v>149</v>
      </c>
      <c r="N1711">
        <v>28</v>
      </c>
      <c r="O1711">
        <v>43</v>
      </c>
      <c r="P1711">
        <v>12</v>
      </c>
    </row>
    <row r="1712" spans="1:16" x14ac:dyDescent="0.2">
      <c r="A1712" t="s">
        <v>358</v>
      </c>
      <c r="B1712" t="s">
        <v>363</v>
      </c>
      <c r="C1712" t="s">
        <v>528</v>
      </c>
      <c r="D1712" t="s">
        <v>410</v>
      </c>
      <c r="E1712">
        <v>260</v>
      </c>
      <c r="F1712">
        <v>57</v>
      </c>
      <c r="G1712">
        <v>89.81</v>
      </c>
      <c r="L1712">
        <v>41</v>
      </c>
      <c r="M1712">
        <v>144</v>
      </c>
      <c r="N1712">
        <v>27</v>
      </c>
      <c r="O1712">
        <v>37</v>
      </c>
      <c r="P1712">
        <v>11</v>
      </c>
    </row>
    <row r="1713" spans="1:16" x14ac:dyDescent="0.2">
      <c r="A1713" t="s">
        <v>358</v>
      </c>
      <c r="B1713" t="s">
        <v>364</v>
      </c>
      <c r="C1713" t="s">
        <v>528</v>
      </c>
      <c r="D1713" t="s">
        <v>410</v>
      </c>
      <c r="E1713">
        <v>19</v>
      </c>
      <c r="F1713">
        <v>3</v>
      </c>
      <c r="G1713">
        <v>80.84</v>
      </c>
      <c r="L1713">
        <v>6</v>
      </c>
      <c r="M1713">
        <v>5</v>
      </c>
      <c r="N1713">
        <v>1</v>
      </c>
      <c r="O1713">
        <v>6</v>
      </c>
      <c r="P1713">
        <v>1</v>
      </c>
    </row>
    <row r="1714" spans="1:16" x14ac:dyDescent="0.2">
      <c r="A1714" t="s">
        <v>358</v>
      </c>
      <c r="B1714" t="s">
        <v>437</v>
      </c>
      <c r="C1714" t="s">
        <v>529</v>
      </c>
      <c r="D1714" t="s">
        <v>410</v>
      </c>
      <c r="E1714">
        <v>77</v>
      </c>
      <c r="F1714">
        <v>5</v>
      </c>
      <c r="G1714">
        <v>60.03</v>
      </c>
      <c r="L1714">
        <v>24</v>
      </c>
      <c r="M1714">
        <v>36</v>
      </c>
      <c r="N1714">
        <v>5</v>
      </c>
      <c r="O1714">
        <v>9</v>
      </c>
      <c r="P1714">
        <v>3</v>
      </c>
    </row>
    <row r="1715" spans="1:16" x14ac:dyDescent="0.2">
      <c r="A1715" t="s">
        <v>358</v>
      </c>
      <c r="B1715" t="s">
        <v>363</v>
      </c>
      <c r="C1715" t="s">
        <v>529</v>
      </c>
      <c r="D1715" t="s">
        <v>410</v>
      </c>
      <c r="E1715">
        <v>77</v>
      </c>
      <c r="F1715">
        <v>5</v>
      </c>
      <c r="G1715">
        <v>60.03</v>
      </c>
      <c r="L1715">
        <v>24</v>
      </c>
      <c r="M1715">
        <v>36</v>
      </c>
      <c r="N1715">
        <v>5</v>
      </c>
      <c r="O1715">
        <v>9</v>
      </c>
      <c r="P1715">
        <v>3</v>
      </c>
    </row>
    <row r="1716" spans="1:16" x14ac:dyDescent="0.2">
      <c r="A1716" t="s">
        <v>358</v>
      </c>
      <c r="B1716" t="s">
        <v>437</v>
      </c>
      <c r="C1716" t="s">
        <v>530</v>
      </c>
      <c r="D1716" t="s">
        <v>410</v>
      </c>
      <c r="E1716">
        <v>674</v>
      </c>
      <c r="F1716">
        <v>161</v>
      </c>
      <c r="G1716">
        <v>94.84</v>
      </c>
      <c r="L1716">
        <v>32</v>
      </c>
      <c r="M1716">
        <v>601</v>
      </c>
      <c r="N1716">
        <v>41</v>
      </c>
    </row>
    <row r="1717" spans="1:16" x14ac:dyDescent="0.2">
      <c r="A1717" t="s">
        <v>358</v>
      </c>
      <c r="B1717" t="s">
        <v>363</v>
      </c>
      <c r="C1717" t="s">
        <v>530</v>
      </c>
      <c r="D1717" t="s">
        <v>410</v>
      </c>
      <c r="E1717">
        <v>671</v>
      </c>
      <c r="F1717">
        <v>160</v>
      </c>
      <c r="G1717">
        <v>94.95</v>
      </c>
      <c r="L1717">
        <v>31</v>
      </c>
      <c r="M1717">
        <v>599</v>
      </c>
      <c r="N1717">
        <v>41</v>
      </c>
    </row>
    <row r="1718" spans="1:16" x14ac:dyDescent="0.2">
      <c r="A1718" t="s">
        <v>358</v>
      </c>
      <c r="B1718" t="s">
        <v>364</v>
      </c>
      <c r="C1718" t="s">
        <v>530</v>
      </c>
      <c r="D1718" t="s">
        <v>410</v>
      </c>
      <c r="E1718">
        <v>1</v>
      </c>
      <c r="G1718">
        <v>54</v>
      </c>
      <c r="M1718">
        <v>1</v>
      </c>
    </row>
    <row r="1719" spans="1:16" x14ac:dyDescent="0.2">
      <c r="A1719" t="s">
        <v>358</v>
      </c>
      <c r="B1719" t="s">
        <v>365</v>
      </c>
      <c r="C1719" t="s">
        <v>530</v>
      </c>
      <c r="D1719" t="s">
        <v>410</v>
      </c>
      <c r="E1719">
        <v>2</v>
      </c>
      <c r="F1719">
        <v>1</v>
      </c>
      <c r="G1719">
        <v>81</v>
      </c>
      <c r="L1719">
        <v>1</v>
      </c>
      <c r="M1719">
        <v>1</v>
      </c>
    </row>
    <row r="1720" spans="1:16" x14ac:dyDescent="0.2">
      <c r="A1720" t="s">
        <v>358</v>
      </c>
      <c r="B1720" t="s">
        <v>437</v>
      </c>
      <c r="C1720" t="s">
        <v>531</v>
      </c>
      <c r="D1720" t="s">
        <v>410</v>
      </c>
      <c r="E1720">
        <v>6995</v>
      </c>
      <c r="F1720">
        <v>1342</v>
      </c>
      <c r="G1720">
        <v>84.21</v>
      </c>
      <c r="L1720">
        <v>903</v>
      </c>
      <c r="M1720">
        <v>3666</v>
      </c>
      <c r="N1720">
        <v>882</v>
      </c>
      <c r="O1720">
        <v>1252</v>
      </c>
      <c r="P1720">
        <v>292</v>
      </c>
    </row>
    <row r="1721" spans="1:16" x14ac:dyDescent="0.2">
      <c r="A1721" t="s">
        <v>358</v>
      </c>
      <c r="B1721" t="s">
        <v>363</v>
      </c>
      <c r="C1721" t="s">
        <v>531</v>
      </c>
      <c r="D1721" t="s">
        <v>410</v>
      </c>
      <c r="E1721">
        <v>6116</v>
      </c>
      <c r="F1721">
        <v>1274</v>
      </c>
      <c r="G1721">
        <v>88.52</v>
      </c>
      <c r="L1721">
        <v>711</v>
      </c>
      <c r="M1721">
        <v>3349</v>
      </c>
      <c r="N1721">
        <v>864</v>
      </c>
      <c r="O1721">
        <v>940</v>
      </c>
      <c r="P1721">
        <v>252</v>
      </c>
    </row>
    <row r="1722" spans="1:16" x14ac:dyDescent="0.2">
      <c r="A1722" t="s">
        <v>358</v>
      </c>
      <c r="B1722" t="s">
        <v>364</v>
      </c>
      <c r="C1722" t="s">
        <v>531</v>
      </c>
      <c r="D1722" t="s">
        <v>410</v>
      </c>
      <c r="E1722">
        <v>841</v>
      </c>
      <c r="F1722">
        <v>47</v>
      </c>
      <c r="G1722">
        <v>49.94</v>
      </c>
      <c r="L1722">
        <v>191</v>
      </c>
      <c r="M1722">
        <v>291</v>
      </c>
      <c r="N1722">
        <v>14</v>
      </c>
      <c r="O1722">
        <v>306</v>
      </c>
      <c r="P1722">
        <v>39</v>
      </c>
    </row>
    <row r="1723" spans="1:16" x14ac:dyDescent="0.2">
      <c r="A1723" t="s">
        <v>358</v>
      </c>
      <c r="B1723" t="s">
        <v>365</v>
      </c>
      <c r="C1723" t="s">
        <v>531</v>
      </c>
      <c r="D1723" t="s">
        <v>410</v>
      </c>
      <c r="E1723">
        <v>29</v>
      </c>
      <c r="F1723">
        <v>13</v>
      </c>
      <c r="G1723">
        <v>122.07</v>
      </c>
      <c r="L1723">
        <v>1</v>
      </c>
      <c r="M1723">
        <v>20</v>
      </c>
      <c r="N1723">
        <v>1</v>
      </c>
      <c r="O1723">
        <v>6</v>
      </c>
      <c r="P1723">
        <v>1</v>
      </c>
    </row>
    <row r="1724" spans="1:16" x14ac:dyDescent="0.2">
      <c r="A1724" t="s">
        <v>358</v>
      </c>
      <c r="B1724" t="s">
        <v>366</v>
      </c>
      <c r="C1724" t="s">
        <v>531</v>
      </c>
      <c r="D1724" t="s">
        <v>410</v>
      </c>
      <c r="E1724">
        <v>9</v>
      </c>
      <c r="F1724">
        <v>8</v>
      </c>
      <c r="G1724">
        <v>240.11</v>
      </c>
      <c r="M1724">
        <v>6</v>
      </c>
      <c r="N1724">
        <v>3</v>
      </c>
    </row>
    <row r="1725" spans="1:16" x14ac:dyDescent="0.2">
      <c r="A1725" t="s">
        <v>358</v>
      </c>
      <c r="B1725" t="s">
        <v>437</v>
      </c>
      <c r="C1725" t="s">
        <v>532</v>
      </c>
      <c r="D1725" t="s">
        <v>410</v>
      </c>
      <c r="E1725">
        <v>1847</v>
      </c>
      <c r="F1725">
        <v>146</v>
      </c>
      <c r="G1725">
        <v>54.36</v>
      </c>
      <c r="L1725">
        <v>610</v>
      </c>
      <c r="M1725">
        <v>859</v>
      </c>
      <c r="N1725">
        <v>151</v>
      </c>
      <c r="O1725">
        <v>167</v>
      </c>
      <c r="P1725">
        <v>60</v>
      </c>
    </row>
    <row r="1726" spans="1:16" x14ac:dyDescent="0.2">
      <c r="A1726" t="s">
        <v>358</v>
      </c>
      <c r="B1726" t="s">
        <v>363</v>
      </c>
      <c r="C1726" t="s">
        <v>532</v>
      </c>
      <c r="D1726" t="s">
        <v>410</v>
      </c>
      <c r="E1726">
        <v>1813</v>
      </c>
      <c r="F1726">
        <v>144</v>
      </c>
      <c r="G1726">
        <v>54.33</v>
      </c>
      <c r="L1726">
        <v>607</v>
      </c>
      <c r="M1726">
        <v>840</v>
      </c>
      <c r="N1726">
        <v>147</v>
      </c>
      <c r="O1726">
        <v>163</v>
      </c>
      <c r="P1726">
        <v>56</v>
      </c>
    </row>
    <row r="1727" spans="1:16" x14ac:dyDescent="0.2">
      <c r="A1727" t="s">
        <v>358</v>
      </c>
      <c r="B1727" t="s">
        <v>364</v>
      </c>
      <c r="C1727" t="s">
        <v>532</v>
      </c>
      <c r="D1727" t="s">
        <v>410</v>
      </c>
      <c r="E1727">
        <v>1</v>
      </c>
      <c r="G1727">
        <v>4</v>
      </c>
      <c r="L1727">
        <v>1</v>
      </c>
    </row>
    <row r="1728" spans="1:16" x14ac:dyDescent="0.2">
      <c r="A1728" t="s">
        <v>358</v>
      </c>
      <c r="B1728" t="s">
        <v>365</v>
      </c>
      <c r="C1728" t="s">
        <v>532</v>
      </c>
      <c r="D1728" t="s">
        <v>410</v>
      </c>
      <c r="E1728">
        <v>33</v>
      </c>
      <c r="F1728">
        <v>2</v>
      </c>
      <c r="G1728">
        <v>57.73</v>
      </c>
      <c r="L1728">
        <v>2</v>
      </c>
      <c r="M1728">
        <v>19</v>
      </c>
      <c r="N1728">
        <v>4</v>
      </c>
      <c r="O1728">
        <v>4</v>
      </c>
      <c r="P1728">
        <v>4</v>
      </c>
    </row>
    <row r="1729" spans="1:16" x14ac:dyDescent="0.2">
      <c r="A1729" t="s">
        <v>358</v>
      </c>
      <c r="B1729" t="s">
        <v>437</v>
      </c>
      <c r="C1729" t="s">
        <v>533</v>
      </c>
      <c r="D1729" t="s">
        <v>410</v>
      </c>
      <c r="E1729">
        <v>15678</v>
      </c>
      <c r="F1729">
        <v>3053</v>
      </c>
      <c r="G1729">
        <v>86.45</v>
      </c>
      <c r="L1729">
        <v>301</v>
      </c>
      <c r="M1729">
        <v>14376</v>
      </c>
      <c r="N1729">
        <v>991</v>
      </c>
      <c r="O1729">
        <v>10</v>
      </c>
    </row>
    <row r="1730" spans="1:16" x14ac:dyDescent="0.2">
      <c r="A1730" t="s">
        <v>358</v>
      </c>
      <c r="B1730" t="s">
        <v>363</v>
      </c>
      <c r="C1730" t="s">
        <v>533</v>
      </c>
      <c r="D1730" t="s">
        <v>410</v>
      </c>
      <c r="E1730">
        <v>15553</v>
      </c>
      <c r="F1730">
        <v>2993</v>
      </c>
      <c r="G1730">
        <v>85.93</v>
      </c>
      <c r="L1730">
        <v>300</v>
      </c>
      <c r="M1730">
        <v>14257</v>
      </c>
      <c r="N1730">
        <v>987</v>
      </c>
      <c r="O1730">
        <v>9</v>
      </c>
    </row>
    <row r="1731" spans="1:16" x14ac:dyDescent="0.2">
      <c r="A1731" t="s">
        <v>358</v>
      </c>
      <c r="B1731" t="s">
        <v>364</v>
      </c>
      <c r="C1731" t="s">
        <v>533</v>
      </c>
      <c r="D1731" t="s">
        <v>410</v>
      </c>
      <c r="E1731">
        <v>21</v>
      </c>
      <c r="F1731">
        <v>13</v>
      </c>
      <c r="G1731">
        <v>217.33</v>
      </c>
      <c r="L1731">
        <v>1</v>
      </c>
      <c r="M1731">
        <v>20</v>
      </c>
    </row>
    <row r="1732" spans="1:16" x14ac:dyDescent="0.2">
      <c r="A1732" t="s">
        <v>358</v>
      </c>
      <c r="B1732" t="s">
        <v>365</v>
      </c>
      <c r="C1732" t="s">
        <v>533</v>
      </c>
      <c r="D1732" t="s">
        <v>410</v>
      </c>
      <c r="E1732">
        <v>87</v>
      </c>
      <c r="F1732">
        <v>30</v>
      </c>
      <c r="G1732">
        <v>117.28</v>
      </c>
      <c r="M1732">
        <v>82</v>
      </c>
      <c r="N1732">
        <v>4</v>
      </c>
      <c r="O1732">
        <v>1</v>
      </c>
    </row>
    <row r="1733" spans="1:16" x14ac:dyDescent="0.2">
      <c r="A1733" t="s">
        <v>358</v>
      </c>
      <c r="B1733" t="s">
        <v>366</v>
      </c>
      <c r="C1733" t="s">
        <v>533</v>
      </c>
      <c r="D1733" t="s">
        <v>410</v>
      </c>
      <c r="E1733">
        <v>17</v>
      </c>
      <c r="F1733">
        <v>17</v>
      </c>
      <c r="G1733">
        <v>249.47</v>
      </c>
      <c r="M1733">
        <v>17</v>
      </c>
    </row>
    <row r="1734" spans="1:16" x14ac:dyDescent="0.2">
      <c r="A1734" t="s">
        <v>358</v>
      </c>
      <c r="B1734" t="s">
        <v>437</v>
      </c>
      <c r="C1734" t="s">
        <v>534</v>
      </c>
      <c r="D1734" t="s">
        <v>410</v>
      </c>
      <c r="E1734">
        <v>4568</v>
      </c>
      <c r="F1734">
        <v>968</v>
      </c>
      <c r="G1734">
        <v>88.63</v>
      </c>
      <c r="L1734">
        <v>468</v>
      </c>
      <c r="M1734">
        <v>2525</v>
      </c>
      <c r="N1734">
        <v>643</v>
      </c>
      <c r="O1734">
        <v>748</v>
      </c>
      <c r="P1734">
        <v>184</v>
      </c>
    </row>
    <row r="1735" spans="1:16" x14ac:dyDescent="0.2">
      <c r="A1735" t="s">
        <v>358</v>
      </c>
      <c r="B1735" t="s">
        <v>363</v>
      </c>
      <c r="C1735" t="s">
        <v>534</v>
      </c>
      <c r="D1735" t="s">
        <v>410</v>
      </c>
      <c r="E1735">
        <v>4202</v>
      </c>
      <c r="F1735">
        <v>927</v>
      </c>
      <c r="G1735">
        <v>91</v>
      </c>
      <c r="L1735">
        <v>401</v>
      </c>
      <c r="M1735">
        <v>2383</v>
      </c>
      <c r="N1735">
        <v>628</v>
      </c>
      <c r="O1735">
        <v>626</v>
      </c>
      <c r="P1735">
        <v>164</v>
      </c>
    </row>
    <row r="1736" spans="1:16" x14ac:dyDescent="0.2">
      <c r="A1736" t="s">
        <v>358</v>
      </c>
      <c r="B1736" t="s">
        <v>364</v>
      </c>
      <c r="C1736" t="s">
        <v>534</v>
      </c>
      <c r="D1736" t="s">
        <v>410</v>
      </c>
      <c r="E1736">
        <v>337</v>
      </c>
      <c r="F1736">
        <v>26</v>
      </c>
      <c r="G1736">
        <v>53.66</v>
      </c>
      <c r="L1736">
        <v>67</v>
      </c>
      <c r="M1736">
        <v>122</v>
      </c>
      <c r="N1736">
        <v>10</v>
      </c>
      <c r="O1736">
        <v>120</v>
      </c>
      <c r="P1736">
        <v>18</v>
      </c>
    </row>
    <row r="1737" spans="1:16" x14ac:dyDescent="0.2">
      <c r="A1737" t="s">
        <v>358</v>
      </c>
      <c r="B1737" t="s">
        <v>365</v>
      </c>
      <c r="C1737" t="s">
        <v>534</v>
      </c>
      <c r="D1737" t="s">
        <v>410</v>
      </c>
      <c r="E1737">
        <v>24</v>
      </c>
      <c r="F1737">
        <v>10</v>
      </c>
      <c r="G1737">
        <v>120.33</v>
      </c>
      <c r="M1737">
        <v>16</v>
      </c>
      <c r="N1737">
        <v>5</v>
      </c>
      <c r="O1737">
        <v>2</v>
      </c>
      <c r="P1737">
        <v>1</v>
      </c>
    </row>
    <row r="1738" spans="1:16" x14ac:dyDescent="0.2">
      <c r="A1738" t="s">
        <v>358</v>
      </c>
      <c r="B1738" t="s">
        <v>366</v>
      </c>
      <c r="C1738" t="s">
        <v>534</v>
      </c>
      <c r="D1738" t="s">
        <v>410</v>
      </c>
      <c r="E1738">
        <v>5</v>
      </c>
      <c r="F1738">
        <v>5</v>
      </c>
      <c r="G1738">
        <v>304.8</v>
      </c>
      <c r="M1738">
        <v>4</v>
      </c>
      <c r="P1738">
        <v>1</v>
      </c>
    </row>
    <row r="1739" spans="1:16" x14ac:dyDescent="0.2">
      <c r="A1739" t="s">
        <v>358</v>
      </c>
      <c r="B1739" t="s">
        <v>437</v>
      </c>
      <c r="C1739" t="s">
        <v>535</v>
      </c>
      <c r="D1739" t="s">
        <v>410</v>
      </c>
      <c r="E1739">
        <v>1348</v>
      </c>
      <c r="F1739">
        <v>159</v>
      </c>
      <c r="G1739">
        <v>57.53</v>
      </c>
      <c r="L1739">
        <v>278</v>
      </c>
      <c r="M1739">
        <v>783</v>
      </c>
      <c r="N1739">
        <v>88</v>
      </c>
      <c r="O1739">
        <v>179</v>
      </c>
      <c r="P1739">
        <v>20</v>
      </c>
    </row>
    <row r="1740" spans="1:16" x14ac:dyDescent="0.2">
      <c r="A1740" t="s">
        <v>358</v>
      </c>
      <c r="B1740" t="s">
        <v>363</v>
      </c>
      <c r="C1740" t="s">
        <v>535</v>
      </c>
      <c r="D1740" t="s">
        <v>410</v>
      </c>
      <c r="E1740">
        <v>1326</v>
      </c>
      <c r="F1740">
        <v>158</v>
      </c>
      <c r="G1740">
        <v>57.36</v>
      </c>
      <c r="L1740">
        <v>277</v>
      </c>
      <c r="M1740">
        <v>773</v>
      </c>
      <c r="N1740">
        <v>84</v>
      </c>
      <c r="O1740">
        <v>172</v>
      </c>
      <c r="P1740">
        <v>20</v>
      </c>
    </row>
    <row r="1741" spans="1:16" x14ac:dyDescent="0.2">
      <c r="A1741" t="s">
        <v>358</v>
      </c>
      <c r="B1741" t="s">
        <v>365</v>
      </c>
      <c r="C1741" t="s">
        <v>535</v>
      </c>
      <c r="D1741" t="s">
        <v>410</v>
      </c>
      <c r="E1741">
        <v>21</v>
      </c>
      <c r="G1741">
        <v>57.1</v>
      </c>
      <c r="L1741">
        <v>1</v>
      </c>
      <c r="M1741">
        <v>9</v>
      </c>
      <c r="N1741">
        <v>4</v>
      </c>
      <c r="O1741">
        <v>7</v>
      </c>
    </row>
    <row r="1742" spans="1:16" x14ac:dyDescent="0.2">
      <c r="A1742" t="s">
        <v>358</v>
      </c>
      <c r="B1742" t="s">
        <v>366</v>
      </c>
      <c r="C1742" t="s">
        <v>535</v>
      </c>
      <c r="D1742" t="s">
        <v>410</v>
      </c>
      <c r="E1742">
        <v>1</v>
      </c>
      <c r="F1742">
        <v>1</v>
      </c>
      <c r="G1742">
        <v>289</v>
      </c>
      <c r="M1742">
        <v>1</v>
      </c>
    </row>
    <row r="1743" spans="1:16" x14ac:dyDescent="0.2">
      <c r="A1743" t="s">
        <v>358</v>
      </c>
      <c r="B1743" t="s">
        <v>437</v>
      </c>
      <c r="C1743" t="s">
        <v>536</v>
      </c>
      <c r="D1743" t="s">
        <v>410</v>
      </c>
      <c r="E1743">
        <v>11438</v>
      </c>
      <c r="F1743">
        <v>2407</v>
      </c>
      <c r="G1743">
        <v>87.28</v>
      </c>
      <c r="L1743">
        <v>194</v>
      </c>
      <c r="M1743">
        <v>10373</v>
      </c>
      <c r="N1743">
        <v>864</v>
      </c>
      <c r="O1743">
        <v>7</v>
      </c>
    </row>
    <row r="1744" spans="1:16" x14ac:dyDescent="0.2">
      <c r="A1744" t="s">
        <v>358</v>
      </c>
      <c r="B1744" t="s">
        <v>363</v>
      </c>
      <c r="C1744" t="s">
        <v>536</v>
      </c>
      <c r="D1744" t="s">
        <v>410</v>
      </c>
      <c r="E1744">
        <v>11362</v>
      </c>
      <c r="F1744">
        <v>2379</v>
      </c>
      <c r="G1744">
        <v>86.8</v>
      </c>
      <c r="L1744">
        <v>194</v>
      </c>
      <c r="M1744">
        <v>10302</v>
      </c>
      <c r="N1744">
        <v>860</v>
      </c>
      <c r="O1744">
        <v>6</v>
      </c>
    </row>
    <row r="1745" spans="1:16" x14ac:dyDescent="0.2">
      <c r="A1745" t="s">
        <v>358</v>
      </c>
      <c r="B1745" t="s">
        <v>364</v>
      </c>
      <c r="C1745" t="s">
        <v>536</v>
      </c>
      <c r="D1745" t="s">
        <v>410</v>
      </c>
      <c r="E1745">
        <v>3</v>
      </c>
      <c r="F1745">
        <v>1</v>
      </c>
      <c r="G1745">
        <v>137</v>
      </c>
      <c r="M1745">
        <v>3</v>
      </c>
    </row>
    <row r="1746" spans="1:16" x14ac:dyDescent="0.2">
      <c r="A1746" t="s">
        <v>358</v>
      </c>
      <c r="B1746" t="s">
        <v>365</v>
      </c>
      <c r="C1746" t="s">
        <v>536</v>
      </c>
      <c r="D1746" t="s">
        <v>410</v>
      </c>
      <c r="E1746">
        <v>65</v>
      </c>
      <c r="F1746">
        <v>21</v>
      </c>
      <c r="G1746">
        <v>155.29</v>
      </c>
      <c r="M1746">
        <v>60</v>
      </c>
      <c r="N1746">
        <v>4</v>
      </c>
      <c r="O1746">
        <v>1</v>
      </c>
    </row>
    <row r="1747" spans="1:16" x14ac:dyDescent="0.2">
      <c r="A1747" t="s">
        <v>358</v>
      </c>
      <c r="B1747" t="s">
        <v>366</v>
      </c>
      <c r="C1747" t="s">
        <v>536</v>
      </c>
      <c r="D1747" t="s">
        <v>410</v>
      </c>
      <c r="E1747">
        <v>8</v>
      </c>
      <c r="F1747">
        <v>6</v>
      </c>
      <c r="G1747">
        <v>189</v>
      </c>
      <c r="M1747">
        <v>8</v>
      </c>
    </row>
    <row r="1748" spans="1:16" x14ac:dyDescent="0.2">
      <c r="A1748" t="s">
        <v>358</v>
      </c>
      <c r="B1748" t="s">
        <v>437</v>
      </c>
      <c r="C1748" t="s">
        <v>537</v>
      </c>
      <c r="D1748" t="s">
        <v>410</v>
      </c>
      <c r="E1748">
        <v>542</v>
      </c>
      <c r="F1748">
        <v>139</v>
      </c>
      <c r="G1748">
        <v>96.4</v>
      </c>
      <c r="L1748">
        <v>71</v>
      </c>
      <c r="M1748">
        <v>310</v>
      </c>
      <c r="N1748">
        <v>77</v>
      </c>
      <c r="O1748">
        <v>63</v>
      </c>
      <c r="P1748">
        <v>21</v>
      </c>
    </row>
    <row r="1749" spans="1:16" x14ac:dyDescent="0.2">
      <c r="A1749" t="s">
        <v>358</v>
      </c>
      <c r="B1749" t="s">
        <v>363</v>
      </c>
      <c r="C1749" t="s">
        <v>537</v>
      </c>
      <c r="D1749" t="s">
        <v>410</v>
      </c>
      <c r="E1749">
        <v>484</v>
      </c>
      <c r="F1749">
        <v>132</v>
      </c>
      <c r="G1749">
        <v>99.83</v>
      </c>
      <c r="L1749">
        <v>53</v>
      </c>
      <c r="M1749">
        <v>280</v>
      </c>
      <c r="N1749">
        <v>74</v>
      </c>
      <c r="O1749">
        <v>59</v>
      </c>
      <c r="P1749">
        <v>18</v>
      </c>
    </row>
    <row r="1750" spans="1:16" x14ac:dyDescent="0.2">
      <c r="A1750" t="s">
        <v>358</v>
      </c>
      <c r="B1750" t="s">
        <v>364</v>
      </c>
      <c r="C1750" t="s">
        <v>537</v>
      </c>
      <c r="D1750" t="s">
        <v>410</v>
      </c>
      <c r="E1750">
        <v>56</v>
      </c>
      <c r="F1750">
        <v>5</v>
      </c>
      <c r="G1750">
        <v>62.95</v>
      </c>
      <c r="L1750">
        <v>18</v>
      </c>
      <c r="M1750">
        <v>29</v>
      </c>
      <c r="N1750">
        <v>2</v>
      </c>
      <c r="O1750">
        <v>4</v>
      </c>
      <c r="P1750">
        <v>3</v>
      </c>
    </row>
    <row r="1751" spans="1:16" x14ac:dyDescent="0.2">
      <c r="A1751" t="s">
        <v>358</v>
      </c>
      <c r="B1751" t="s">
        <v>365</v>
      </c>
      <c r="C1751" t="s">
        <v>537</v>
      </c>
      <c r="D1751" t="s">
        <v>410</v>
      </c>
      <c r="E1751">
        <v>1</v>
      </c>
      <c r="F1751">
        <v>1</v>
      </c>
      <c r="G1751">
        <v>275</v>
      </c>
      <c r="M1751">
        <v>1</v>
      </c>
    </row>
    <row r="1752" spans="1:16" x14ac:dyDescent="0.2">
      <c r="A1752" t="s">
        <v>358</v>
      </c>
      <c r="B1752" t="s">
        <v>366</v>
      </c>
      <c r="C1752" t="s">
        <v>537</v>
      </c>
      <c r="D1752" t="s">
        <v>410</v>
      </c>
      <c r="E1752">
        <v>1</v>
      </c>
      <c r="F1752">
        <v>1</v>
      </c>
      <c r="G1752">
        <v>133</v>
      </c>
      <c r="N1752">
        <v>1</v>
      </c>
    </row>
    <row r="1753" spans="1:16" x14ac:dyDescent="0.2">
      <c r="A1753" t="s">
        <v>358</v>
      </c>
      <c r="B1753" t="s">
        <v>437</v>
      </c>
      <c r="C1753" t="s">
        <v>538</v>
      </c>
      <c r="D1753" t="s">
        <v>410</v>
      </c>
      <c r="E1753">
        <v>130</v>
      </c>
      <c r="F1753">
        <v>12</v>
      </c>
      <c r="G1753">
        <v>51.82</v>
      </c>
      <c r="L1753">
        <v>40</v>
      </c>
      <c r="M1753">
        <v>53</v>
      </c>
      <c r="N1753">
        <v>20</v>
      </c>
      <c r="O1753">
        <v>14</v>
      </c>
      <c r="P1753">
        <v>3</v>
      </c>
    </row>
    <row r="1754" spans="1:16" x14ac:dyDescent="0.2">
      <c r="A1754" t="s">
        <v>358</v>
      </c>
      <c r="B1754" t="s">
        <v>363</v>
      </c>
      <c r="C1754" t="s">
        <v>538</v>
      </c>
      <c r="D1754" t="s">
        <v>410</v>
      </c>
      <c r="E1754">
        <v>130</v>
      </c>
      <c r="F1754">
        <v>12</v>
      </c>
      <c r="G1754">
        <v>51.82</v>
      </c>
      <c r="L1754">
        <v>40</v>
      </c>
      <c r="M1754">
        <v>53</v>
      </c>
      <c r="N1754">
        <v>20</v>
      </c>
      <c r="O1754">
        <v>14</v>
      </c>
      <c r="P1754">
        <v>3</v>
      </c>
    </row>
    <row r="1755" spans="1:16" x14ac:dyDescent="0.2">
      <c r="A1755" t="s">
        <v>358</v>
      </c>
      <c r="B1755" t="s">
        <v>437</v>
      </c>
      <c r="C1755" t="s">
        <v>539</v>
      </c>
      <c r="D1755" t="s">
        <v>410</v>
      </c>
      <c r="E1755">
        <v>1426</v>
      </c>
      <c r="F1755">
        <v>338</v>
      </c>
      <c r="G1755">
        <v>90.99</v>
      </c>
      <c r="L1755">
        <v>22</v>
      </c>
      <c r="M1755">
        <v>1341</v>
      </c>
      <c r="N1755">
        <v>62</v>
      </c>
      <c r="O1755">
        <v>1</v>
      </c>
    </row>
    <row r="1756" spans="1:16" x14ac:dyDescent="0.2">
      <c r="A1756" t="s">
        <v>358</v>
      </c>
      <c r="B1756" t="s">
        <v>363</v>
      </c>
      <c r="C1756" t="s">
        <v>539</v>
      </c>
      <c r="D1756" t="s">
        <v>410</v>
      </c>
      <c r="E1756">
        <v>1418</v>
      </c>
      <c r="F1756">
        <v>335</v>
      </c>
      <c r="G1756">
        <v>90.37</v>
      </c>
      <c r="L1756">
        <v>22</v>
      </c>
      <c r="M1756">
        <v>1333</v>
      </c>
      <c r="N1756">
        <v>62</v>
      </c>
      <c r="O1756">
        <v>1</v>
      </c>
    </row>
    <row r="1757" spans="1:16" x14ac:dyDescent="0.2">
      <c r="A1757" t="s">
        <v>358</v>
      </c>
      <c r="B1757" t="s">
        <v>364</v>
      </c>
      <c r="C1757" t="s">
        <v>539</v>
      </c>
      <c r="D1757" t="s">
        <v>410</v>
      </c>
      <c r="E1757">
        <v>3</v>
      </c>
      <c r="F1757">
        <v>1</v>
      </c>
      <c r="G1757">
        <v>275.33</v>
      </c>
      <c r="M1757">
        <v>3</v>
      </c>
    </row>
    <row r="1758" spans="1:16" x14ac:dyDescent="0.2">
      <c r="A1758" t="s">
        <v>358</v>
      </c>
      <c r="B1758" t="s">
        <v>365</v>
      </c>
      <c r="C1758" t="s">
        <v>539</v>
      </c>
      <c r="D1758" t="s">
        <v>410</v>
      </c>
      <c r="E1758">
        <v>4</v>
      </c>
      <c r="F1758">
        <v>1</v>
      </c>
      <c r="G1758">
        <v>133</v>
      </c>
      <c r="M1758">
        <v>4</v>
      </c>
    </row>
    <row r="1759" spans="1:16" x14ac:dyDescent="0.2">
      <c r="A1759" t="s">
        <v>358</v>
      </c>
      <c r="B1759" t="s">
        <v>366</v>
      </c>
      <c r="C1759" t="s">
        <v>539</v>
      </c>
      <c r="D1759" t="s">
        <v>410</v>
      </c>
      <c r="E1759">
        <v>1</v>
      </c>
      <c r="F1759">
        <v>1</v>
      </c>
      <c r="G1759">
        <v>247</v>
      </c>
      <c r="M1759">
        <v>1</v>
      </c>
    </row>
    <row r="1760" spans="1:16" x14ac:dyDescent="0.2">
      <c r="A1760" t="s">
        <v>358</v>
      </c>
      <c r="B1760" t="s">
        <v>437</v>
      </c>
      <c r="C1760" t="s">
        <v>540</v>
      </c>
      <c r="D1760" t="s">
        <v>410</v>
      </c>
      <c r="E1760">
        <v>752</v>
      </c>
      <c r="F1760">
        <v>159</v>
      </c>
      <c r="G1760">
        <v>84.32</v>
      </c>
      <c r="L1760">
        <v>124</v>
      </c>
      <c r="M1760">
        <v>434</v>
      </c>
      <c r="N1760">
        <v>71</v>
      </c>
      <c r="O1760">
        <v>97</v>
      </c>
      <c r="P1760">
        <v>26</v>
      </c>
    </row>
    <row r="1761" spans="1:16" x14ac:dyDescent="0.2">
      <c r="A1761" t="s">
        <v>358</v>
      </c>
      <c r="B1761" t="s">
        <v>363</v>
      </c>
      <c r="C1761" t="s">
        <v>540</v>
      </c>
      <c r="D1761" t="s">
        <v>410</v>
      </c>
      <c r="E1761">
        <v>499</v>
      </c>
      <c r="F1761">
        <v>138</v>
      </c>
      <c r="G1761">
        <v>94.35</v>
      </c>
      <c r="L1761">
        <v>41</v>
      </c>
      <c r="M1761">
        <v>306</v>
      </c>
      <c r="N1761">
        <v>70</v>
      </c>
      <c r="O1761">
        <v>62</v>
      </c>
      <c r="P1761">
        <v>20</v>
      </c>
    </row>
    <row r="1762" spans="1:16" x14ac:dyDescent="0.2">
      <c r="A1762" t="s">
        <v>358</v>
      </c>
      <c r="B1762" t="s">
        <v>364</v>
      </c>
      <c r="C1762" t="s">
        <v>540</v>
      </c>
      <c r="D1762" t="s">
        <v>410</v>
      </c>
      <c r="E1762">
        <v>251</v>
      </c>
      <c r="F1762">
        <v>20</v>
      </c>
      <c r="G1762">
        <v>62.71</v>
      </c>
      <c r="L1762">
        <v>83</v>
      </c>
      <c r="M1762">
        <v>127</v>
      </c>
      <c r="N1762">
        <v>1</v>
      </c>
      <c r="O1762">
        <v>34</v>
      </c>
      <c r="P1762">
        <v>6</v>
      </c>
    </row>
    <row r="1763" spans="1:16" x14ac:dyDescent="0.2">
      <c r="A1763" t="s">
        <v>358</v>
      </c>
      <c r="B1763" t="s">
        <v>365</v>
      </c>
      <c r="C1763" t="s">
        <v>540</v>
      </c>
      <c r="D1763" t="s">
        <v>410</v>
      </c>
      <c r="E1763">
        <v>1</v>
      </c>
      <c r="G1763">
        <v>60</v>
      </c>
      <c r="O1763">
        <v>1</v>
      </c>
    </row>
    <row r="1764" spans="1:16" x14ac:dyDescent="0.2">
      <c r="A1764" t="s">
        <v>358</v>
      </c>
      <c r="B1764" t="s">
        <v>366</v>
      </c>
      <c r="C1764" t="s">
        <v>540</v>
      </c>
      <c r="D1764" t="s">
        <v>410</v>
      </c>
      <c r="E1764">
        <v>1</v>
      </c>
      <c r="F1764">
        <v>1</v>
      </c>
      <c r="G1764">
        <v>526</v>
      </c>
      <c r="M1764">
        <v>1</v>
      </c>
    </row>
    <row r="1765" spans="1:16" x14ac:dyDescent="0.2">
      <c r="A1765" t="s">
        <v>358</v>
      </c>
      <c r="B1765" t="s">
        <v>437</v>
      </c>
      <c r="C1765" t="s">
        <v>541</v>
      </c>
      <c r="D1765" t="s">
        <v>410</v>
      </c>
      <c r="E1765">
        <v>328</v>
      </c>
      <c r="F1765">
        <v>8</v>
      </c>
      <c r="G1765">
        <v>49.75</v>
      </c>
      <c r="L1765">
        <v>87</v>
      </c>
      <c r="M1765">
        <v>191</v>
      </c>
      <c r="N1765">
        <v>20</v>
      </c>
      <c r="O1765">
        <v>19</v>
      </c>
      <c r="P1765">
        <v>11</v>
      </c>
    </row>
    <row r="1766" spans="1:16" x14ac:dyDescent="0.2">
      <c r="A1766" t="s">
        <v>358</v>
      </c>
      <c r="B1766" t="s">
        <v>363</v>
      </c>
      <c r="C1766" t="s">
        <v>541</v>
      </c>
      <c r="D1766" t="s">
        <v>410</v>
      </c>
      <c r="E1766">
        <v>324</v>
      </c>
      <c r="F1766">
        <v>7</v>
      </c>
      <c r="G1766">
        <v>49.27</v>
      </c>
      <c r="L1766">
        <v>85</v>
      </c>
      <c r="M1766">
        <v>190</v>
      </c>
      <c r="N1766">
        <v>20</v>
      </c>
      <c r="O1766">
        <v>19</v>
      </c>
      <c r="P1766">
        <v>10</v>
      </c>
    </row>
    <row r="1767" spans="1:16" x14ac:dyDescent="0.2">
      <c r="A1767" t="s">
        <v>358</v>
      </c>
      <c r="B1767" t="s">
        <v>365</v>
      </c>
      <c r="C1767" t="s">
        <v>541</v>
      </c>
      <c r="D1767" t="s">
        <v>410</v>
      </c>
      <c r="E1767">
        <v>4</v>
      </c>
      <c r="F1767">
        <v>1</v>
      </c>
      <c r="G1767">
        <v>88</v>
      </c>
      <c r="L1767">
        <v>2</v>
      </c>
      <c r="M1767">
        <v>1</v>
      </c>
      <c r="P1767">
        <v>1</v>
      </c>
    </row>
    <row r="1768" spans="1:16" x14ac:dyDescent="0.2">
      <c r="A1768" t="s">
        <v>358</v>
      </c>
      <c r="B1768" t="s">
        <v>437</v>
      </c>
      <c r="C1768" t="s">
        <v>542</v>
      </c>
      <c r="D1768" t="s">
        <v>410</v>
      </c>
      <c r="E1768">
        <v>1880</v>
      </c>
      <c r="F1768">
        <v>387</v>
      </c>
      <c r="G1768">
        <v>81.36</v>
      </c>
      <c r="L1768">
        <v>32</v>
      </c>
      <c r="M1768">
        <v>1772</v>
      </c>
      <c r="N1768">
        <v>76</v>
      </c>
    </row>
    <row r="1769" spans="1:16" x14ac:dyDescent="0.2">
      <c r="A1769" t="s">
        <v>358</v>
      </c>
      <c r="B1769" t="s">
        <v>363</v>
      </c>
      <c r="C1769" t="s">
        <v>542</v>
      </c>
      <c r="D1769" t="s">
        <v>410</v>
      </c>
      <c r="E1769">
        <v>1868</v>
      </c>
      <c r="F1769">
        <v>381</v>
      </c>
      <c r="G1769">
        <v>80.87</v>
      </c>
      <c r="L1769">
        <v>32</v>
      </c>
      <c r="M1769">
        <v>1760</v>
      </c>
      <c r="N1769">
        <v>76</v>
      </c>
    </row>
    <row r="1770" spans="1:16" x14ac:dyDescent="0.2">
      <c r="A1770" t="s">
        <v>358</v>
      </c>
      <c r="B1770" t="s">
        <v>364</v>
      </c>
      <c r="C1770" t="s">
        <v>542</v>
      </c>
      <c r="D1770" t="s">
        <v>410</v>
      </c>
      <c r="E1770">
        <v>3</v>
      </c>
      <c r="F1770">
        <v>2</v>
      </c>
      <c r="G1770">
        <v>298</v>
      </c>
      <c r="M1770">
        <v>3</v>
      </c>
    </row>
    <row r="1771" spans="1:16" x14ac:dyDescent="0.2">
      <c r="A1771" t="s">
        <v>358</v>
      </c>
      <c r="B1771" t="s">
        <v>365</v>
      </c>
      <c r="C1771" t="s">
        <v>542</v>
      </c>
      <c r="D1771" t="s">
        <v>410</v>
      </c>
      <c r="E1771">
        <v>6</v>
      </c>
      <c r="F1771">
        <v>1</v>
      </c>
      <c r="G1771">
        <v>60</v>
      </c>
      <c r="M1771">
        <v>6</v>
      </c>
    </row>
    <row r="1772" spans="1:16" x14ac:dyDescent="0.2">
      <c r="A1772" t="s">
        <v>358</v>
      </c>
      <c r="B1772" t="s">
        <v>366</v>
      </c>
      <c r="C1772" t="s">
        <v>542</v>
      </c>
      <c r="D1772" t="s">
        <v>410</v>
      </c>
      <c r="E1772">
        <v>3</v>
      </c>
      <c r="F1772">
        <v>3</v>
      </c>
      <c r="G1772">
        <v>211.67</v>
      </c>
      <c r="M1772">
        <v>3</v>
      </c>
    </row>
    <row r="1773" spans="1:16" x14ac:dyDescent="0.2">
      <c r="A1773" t="s">
        <v>358</v>
      </c>
      <c r="B1773" t="s">
        <v>437</v>
      </c>
      <c r="C1773" t="s">
        <v>543</v>
      </c>
      <c r="D1773" t="s">
        <v>410</v>
      </c>
      <c r="E1773">
        <v>426</v>
      </c>
      <c r="F1773">
        <v>99</v>
      </c>
      <c r="G1773">
        <v>88.21</v>
      </c>
      <c r="L1773">
        <v>85</v>
      </c>
      <c r="M1773">
        <v>231</v>
      </c>
      <c r="N1773">
        <v>44</v>
      </c>
      <c r="O1773">
        <v>57</v>
      </c>
      <c r="P1773">
        <v>9</v>
      </c>
    </row>
    <row r="1774" spans="1:16" x14ac:dyDescent="0.2">
      <c r="A1774" t="s">
        <v>358</v>
      </c>
      <c r="B1774" t="s">
        <v>363</v>
      </c>
      <c r="C1774" t="s">
        <v>543</v>
      </c>
      <c r="D1774" t="s">
        <v>410</v>
      </c>
      <c r="E1774">
        <v>328</v>
      </c>
      <c r="F1774">
        <v>89</v>
      </c>
      <c r="G1774">
        <v>95.14</v>
      </c>
      <c r="L1774">
        <v>44</v>
      </c>
      <c r="M1774">
        <v>194</v>
      </c>
      <c r="N1774">
        <v>43</v>
      </c>
      <c r="O1774">
        <v>39</v>
      </c>
      <c r="P1774">
        <v>8</v>
      </c>
    </row>
    <row r="1775" spans="1:16" x14ac:dyDescent="0.2">
      <c r="A1775" t="s">
        <v>358</v>
      </c>
      <c r="B1775" t="s">
        <v>364</v>
      </c>
      <c r="C1775" t="s">
        <v>543</v>
      </c>
      <c r="D1775" t="s">
        <v>410</v>
      </c>
      <c r="E1775">
        <v>95</v>
      </c>
      <c r="F1775">
        <v>7</v>
      </c>
      <c r="G1775">
        <v>58.17</v>
      </c>
      <c r="L1775">
        <v>41</v>
      </c>
      <c r="M1775">
        <v>35</v>
      </c>
      <c r="N1775">
        <v>1</v>
      </c>
      <c r="O1775">
        <v>17</v>
      </c>
      <c r="P1775">
        <v>1</v>
      </c>
    </row>
    <row r="1776" spans="1:16" x14ac:dyDescent="0.2">
      <c r="A1776" t="s">
        <v>358</v>
      </c>
      <c r="B1776" t="s">
        <v>365</v>
      </c>
      <c r="C1776" t="s">
        <v>543</v>
      </c>
      <c r="D1776" t="s">
        <v>410</v>
      </c>
      <c r="E1776">
        <v>1</v>
      </c>
      <c r="F1776">
        <v>1</v>
      </c>
      <c r="G1776">
        <v>200</v>
      </c>
      <c r="M1776">
        <v>1</v>
      </c>
    </row>
    <row r="1777" spans="1:16" x14ac:dyDescent="0.2">
      <c r="A1777" t="s">
        <v>358</v>
      </c>
      <c r="B1777" t="s">
        <v>366</v>
      </c>
      <c r="C1777" t="s">
        <v>543</v>
      </c>
      <c r="D1777" t="s">
        <v>410</v>
      </c>
      <c r="E1777">
        <v>2</v>
      </c>
      <c r="F1777">
        <v>2</v>
      </c>
      <c r="G1777">
        <v>323</v>
      </c>
      <c r="M1777">
        <v>1</v>
      </c>
      <c r="O1777">
        <v>1</v>
      </c>
    </row>
    <row r="1778" spans="1:16" x14ac:dyDescent="0.2">
      <c r="A1778" t="s">
        <v>358</v>
      </c>
      <c r="B1778" t="s">
        <v>437</v>
      </c>
      <c r="C1778" t="s">
        <v>544</v>
      </c>
      <c r="D1778" t="s">
        <v>410</v>
      </c>
      <c r="E1778">
        <v>146</v>
      </c>
      <c r="F1778">
        <v>5</v>
      </c>
      <c r="G1778">
        <v>43.62</v>
      </c>
      <c r="L1778">
        <v>64</v>
      </c>
      <c r="M1778">
        <v>58</v>
      </c>
      <c r="N1778">
        <v>6</v>
      </c>
      <c r="O1778">
        <v>15</v>
      </c>
      <c r="P1778">
        <v>3</v>
      </c>
    </row>
    <row r="1779" spans="1:16" x14ac:dyDescent="0.2">
      <c r="A1779" t="s">
        <v>358</v>
      </c>
      <c r="B1779" t="s">
        <v>363</v>
      </c>
      <c r="C1779" t="s">
        <v>544</v>
      </c>
      <c r="D1779" t="s">
        <v>410</v>
      </c>
      <c r="E1779">
        <v>144</v>
      </c>
      <c r="F1779">
        <v>5</v>
      </c>
      <c r="G1779">
        <v>42.92</v>
      </c>
      <c r="L1779">
        <v>64</v>
      </c>
      <c r="M1779">
        <v>57</v>
      </c>
      <c r="N1779">
        <v>6</v>
      </c>
      <c r="O1779">
        <v>14</v>
      </c>
      <c r="P1779">
        <v>3</v>
      </c>
    </row>
    <row r="1780" spans="1:16" x14ac:dyDescent="0.2">
      <c r="A1780" t="s">
        <v>358</v>
      </c>
      <c r="B1780" t="s">
        <v>365</v>
      </c>
      <c r="C1780" t="s">
        <v>544</v>
      </c>
      <c r="D1780" t="s">
        <v>410</v>
      </c>
      <c r="E1780">
        <v>2</v>
      </c>
      <c r="G1780">
        <v>94</v>
      </c>
      <c r="M1780">
        <v>1</v>
      </c>
      <c r="O1780">
        <v>1</v>
      </c>
    </row>
    <row r="1781" spans="1:16" x14ac:dyDescent="0.2">
      <c r="A1781" t="s">
        <v>358</v>
      </c>
      <c r="B1781" t="s">
        <v>437</v>
      </c>
      <c r="C1781" t="s">
        <v>545</v>
      </c>
      <c r="D1781" t="s">
        <v>410</v>
      </c>
      <c r="E1781">
        <v>1335</v>
      </c>
      <c r="F1781">
        <v>263</v>
      </c>
      <c r="G1781">
        <v>84.32</v>
      </c>
      <c r="L1781">
        <v>27</v>
      </c>
      <c r="M1781">
        <v>1227</v>
      </c>
      <c r="N1781">
        <v>81</v>
      </c>
    </row>
    <row r="1782" spans="1:16" x14ac:dyDescent="0.2">
      <c r="A1782" t="s">
        <v>358</v>
      </c>
      <c r="B1782" t="s">
        <v>363</v>
      </c>
      <c r="C1782" t="s">
        <v>545</v>
      </c>
      <c r="D1782" t="s">
        <v>410</v>
      </c>
      <c r="E1782">
        <v>1329</v>
      </c>
      <c r="F1782">
        <v>258</v>
      </c>
      <c r="G1782">
        <v>83.83</v>
      </c>
      <c r="L1782">
        <v>27</v>
      </c>
      <c r="M1782">
        <v>1221</v>
      </c>
      <c r="N1782">
        <v>81</v>
      </c>
    </row>
    <row r="1783" spans="1:16" x14ac:dyDescent="0.2">
      <c r="A1783" t="s">
        <v>358</v>
      </c>
      <c r="B1783" t="s">
        <v>365</v>
      </c>
      <c r="C1783" t="s">
        <v>545</v>
      </c>
      <c r="D1783" t="s">
        <v>410</v>
      </c>
      <c r="E1783">
        <v>4</v>
      </c>
      <c r="F1783">
        <v>3</v>
      </c>
      <c r="G1783">
        <v>196</v>
      </c>
      <c r="M1783">
        <v>4</v>
      </c>
    </row>
    <row r="1784" spans="1:16" x14ac:dyDescent="0.2">
      <c r="A1784" t="s">
        <v>358</v>
      </c>
      <c r="B1784" t="s">
        <v>366</v>
      </c>
      <c r="C1784" t="s">
        <v>545</v>
      </c>
      <c r="D1784" t="s">
        <v>410</v>
      </c>
      <c r="E1784">
        <v>2</v>
      </c>
      <c r="F1784">
        <v>2</v>
      </c>
      <c r="G1784">
        <v>186.5</v>
      </c>
      <c r="M1784">
        <v>2</v>
      </c>
    </row>
    <row r="1785" spans="1:16" x14ac:dyDescent="0.2">
      <c r="A1785" t="s">
        <v>358</v>
      </c>
      <c r="B1785" t="s">
        <v>437</v>
      </c>
      <c r="C1785" t="s">
        <v>546</v>
      </c>
      <c r="D1785" t="s">
        <v>410</v>
      </c>
      <c r="E1785">
        <v>2343</v>
      </c>
      <c r="F1785">
        <v>515</v>
      </c>
      <c r="G1785">
        <v>86.24</v>
      </c>
      <c r="L1785">
        <v>351</v>
      </c>
      <c r="M1785">
        <v>1359</v>
      </c>
      <c r="N1785">
        <v>236</v>
      </c>
      <c r="O1785">
        <v>310</v>
      </c>
      <c r="P1785">
        <v>87</v>
      </c>
    </row>
    <row r="1786" spans="1:16" x14ac:dyDescent="0.2">
      <c r="A1786" t="s">
        <v>358</v>
      </c>
      <c r="B1786" t="s">
        <v>363</v>
      </c>
      <c r="C1786" t="s">
        <v>546</v>
      </c>
      <c r="D1786" t="s">
        <v>410</v>
      </c>
      <c r="E1786">
        <v>1850</v>
      </c>
      <c r="F1786">
        <v>448</v>
      </c>
      <c r="G1786">
        <v>92</v>
      </c>
      <c r="L1786">
        <v>243</v>
      </c>
      <c r="M1786">
        <v>1031</v>
      </c>
      <c r="N1786">
        <v>229</v>
      </c>
      <c r="O1786">
        <v>275</v>
      </c>
      <c r="P1786">
        <v>72</v>
      </c>
    </row>
    <row r="1787" spans="1:16" x14ac:dyDescent="0.2">
      <c r="A1787" t="s">
        <v>358</v>
      </c>
      <c r="B1787" t="s">
        <v>364</v>
      </c>
      <c r="C1787" t="s">
        <v>546</v>
      </c>
      <c r="D1787" t="s">
        <v>410</v>
      </c>
      <c r="E1787">
        <v>488</v>
      </c>
      <c r="F1787">
        <v>66</v>
      </c>
      <c r="G1787">
        <v>64.599999999999994</v>
      </c>
      <c r="L1787">
        <v>107</v>
      </c>
      <c r="M1787">
        <v>326</v>
      </c>
      <c r="N1787">
        <v>6</v>
      </c>
      <c r="O1787">
        <v>34</v>
      </c>
      <c r="P1787">
        <v>15</v>
      </c>
    </row>
    <row r="1788" spans="1:16" x14ac:dyDescent="0.2">
      <c r="A1788" t="s">
        <v>358</v>
      </c>
      <c r="B1788" t="s">
        <v>365</v>
      </c>
      <c r="C1788" t="s">
        <v>546</v>
      </c>
      <c r="D1788" t="s">
        <v>410</v>
      </c>
      <c r="E1788">
        <v>5</v>
      </c>
      <c r="F1788">
        <v>1</v>
      </c>
      <c r="G1788">
        <v>64.8</v>
      </c>
      <c r="L1788">
        <v>1</v>
      </c>
      <c r="M1788">
        <v>2</v>
      </c>
      <c r="N1788">
        <v>1</v>
      </c>
      <c r="O1788">
        <v>1</v>
      </c>
    </row>
    <row r="1789" spans="1:16" x14ac:dyDescent="0.2">
      <c r="A1789" t="s">
        <v>358</v>
      </c>
      <c r="B1789" t="s">
        <v>437</v>
      </c>
      <c r="C1789" t="s">
        <v>547</v>
      </c>
      <c r="D1789" t="s">
        <v>410</v>
      </c>
      <c r="E1789">
        <v>336</v>
      </c>
      <c r="F1789">
        <v>59</v>
      </c>
      <c r="G1789">
        <v>79.75</v>
      </c>
      <c r="L1789">
        <v>87</v>
      </c>
      <c r="M1789">
        <v>204</v>
      </c>
      <c r="N1789">
        <v>19</v>
      </c>
      <c r="O1789">
        <v>19</v>
      </c>
      <c r="P1789">
        <v>7</v>
      </c>
    </row>
    <row r="1790" spans="1:16" x14ac:dyDescent="0.2">
      <c r="A1790" t="s">
        <v>358</v>
      </c>
      <c r="B1790" t="s">
        <v>363</v>
      </c>
      <c r="C1790" t="s">
        <v>547</v>
      </c>
      <c r="D1790" t="s">
        <v>410</v>
      </c>
      <c r="E1790">
        <v>336</v>
      </c>
      <c r="F1790">
        <v>59</v>
      </c>
      <c r="G1790">
        <v>79.75</v>
      </c>
      <c r="L1790">
        <v>87</v>
      </c>
      <c r="M1790">
        <v>204</v>
      </c>
      <c r="N1790">
        <v>19</v>
      </c>
      <c r="O1790">
        <v>19</v>
      </c>
      <c r="P1790">
        <v>7</v>
      </c>
    </row>
    <row r="1791" spans="1:16" x14ac:dyDescent="0.2">
      <c r="A1791" t="s">
        <v>358</v>
      </c>
      <c r="B1791" t="s">
        <v>437</v>
      </c>
      <c r="C1791" t="s">
        <v>548</v>
      </c>
      <c r="D1791" t="s">
        <v>410</v>
      </c>
      <c r="E1791">
        <v>5209</v>
      </c>
      <c r="F1791">
        <v>1159</v>
      </c>
      <c r="G1791">
        <v>89.19</v>
      </c>
      <c r="L1791">
        <v>123</v>
      </c>
      <c r="M1791">
        <v>4807</v>
      </c>
      <c r="N1791">
        <v>272</v>
      </c>
      <c r="O1791">
        <v>7</v>
      </c>
    </row>
    <row r="1792" spans="1:16" x14ac:dyDescent="0.2">
      <c r="A1792" t="s">
        <v>358</v>
      </c>
      <c r="B1792" t="s">
        <v>363</v>
      </c>
      <c r="C1792" t="s">
        <v>548</v>
      </c>
      <c r="D1792" t="s">
        <v>410</v>
      </c>
      <c r="E1792">
        <v>5183</v>
      </c>
      <c r="F1792">
        <v>1146</v>
      </c>
      <c r="G1792">
        <v>88.73</v>
      </c>
      <c r="L1792">
        <v>123</v>
      </c>
      <c r="M1792">
        <v>4781</v>
      </c>
      <c r="N1792">
        <v>272</v>
      </c>
      <c r="O1792">
        <v>7</v>
      </c>
    </row>
    <row r="1793" spans="1:16" x14ac:dyDescent="0.2">
      <c r="A1793" t="s">
        <v>358</v>
      </c>
      <c r="B1793" t="s">
        <v>364</v>
      </c>
      <c r="C1793" t="s">
        <v>548</v>
      </c>
      <c r="D1793" t="s">
        <v>410</v>
      </c>
      <c r="E1793">
        <v>5</v>
      </c>
      <c r="F1793">
        <v>4</v>
      </c>
      <c r="G1793">
        <v>358.8</v>
      </c>
      <c r="M1793">
        <v>5</v>
      </c>
    </row>
    <row r="1794" spans="1:16" x14ac:dyDescent="0.2">
      <c r="A1794" t="s">
        <v>358</v>
      </c>
      <c r="B1794" t="s">
        <v>365</v>
      </c>
      <c r="C1794" t="s">
        <v>548</v>
      </c>
      <c r="D1794" t="s">
        <v>410</v>
      </c>
      <c r="E1794">
        <v>17</v>
      </c>
      <c r="F1794">
        <v>5</v>
      </c>
      <c r="G1794">
        <v>101.76</v>
      </c>
      <c r="M1794">
        <v>17</v>
      </c>
    </row>
    <row r="1795" spans="1:16" x14ac:dyDescent="0.2">
      <c r="A1795" t="s">
        <v>358</v>
      </c>
      <c r="B1795" t="s">
        <v>366</v>
      </c>
      <c r="C1795" t="s">
        <v>548</v>
      </c>
      <c r="D1795" t="s">
        <v>410</v>
      </c>
      <c r="E1795">
        <v>4</v>
      </c>
      <c r="F1795">
        <v>4</v>
      </c>
      <c r="G1795">
        <v>296.5</v>
      </c>
      <c r="M1795">
        <v>4</v>
      </c>
    </row>
    <row r="1796" spans="1:16" x14ac:dyDescent="0.2">
      <c r="A1796" t="s">
        <v>358</v>
      </c>
      <c r="B1796" t="s">
        <v>437</v>
      </c>
      <c r="C1796" t="s">
        <v>549</v>
      </c>
      <c r="D1796" t="s">
        <v>410</v>
      </c>
      <c r="E1796">
        <v>1540</v>
      </c>
      <c r="F1796">
        <v>341</v>
      </c>
      <c r="G1796">
        <v>88.82</v>
      </c>
      <c r="L1796">
        <v>203</v>
      </c>
      <c r="M1796">
        <v>887</v>
      </c>
      <c r="N1796">
        <v>191</v>
      </c>
      <c r="O1796">
        <v>190</v>
      </c>
      <c r="P1796">
        <v>69</v>
      </c>
    </row>
    <row r="1797" spans="1:16" x14ac:dyDescent="0.2">
      <c r="A1797" t="s">
        <v>358</v>
      </c>
      <c r="B1797" t="s">
        <v>363</v>
      </c>
      <c r="C1797" t="s">
        <v>549</v>
      </c>
      <c r="D1797" t="s">
        <v>410</v>
      </c>
      <c r="E1797">
        <v>1156</v>
      </c>
      <c r="F1797">
        <v>294</v>
      </c>
      <c r="G1797">
        <v>98.57</v>
      </c>
      <c r="L1797">
        <v>103</v>
      </c>
      <c r="M1797">
        <v>659</v>
      </c>
      <c r="N1797">
        <v>187</v>
      </c>
      <c r="O1797">
        <v>158</v>
      </c>
      <c r="P1797">
        <v>49</v>
      </c>
    </row>
    <row r="1798" spans="1:16" x14ac:dyDescent="0.2">
      <c r="A1798" t="s">
        <v>358</v>
      </c>
      <c r="B1798" t="s">
        <v>364</v>
      </c>
      <c r="C1798" t="s">
        <v>549</v>
      </c>
      <c r="D1798" t="s">
        <v>410</v>
      </c>
      <c r="E1798">
        <v>380</v>
      </c>
      <c r="F1798">
        <v>44</v>
      </c>
      <c r="G1798">
        <v>58.69</v>
      </c>
      <c r="L1798">
        <v>100</v>
      </c>
      <c r="M1798">
        <v>224</v>
      </c>
      <c r="N1798">
        <v>4</v>
      </c>
      <c r="O1798">
        <v>32</v>
      </c>
      <c r="P1798">
        <v>20</v>
      </c>
    </row>
    <row r="1799" spans="1:16" x14ac:dyDescent="0.2">
      <c r="A1799" t="s">
        <v>358</v>
      </c>
      <c r="B1799" t="s">
        <v>365</v>
      </c>
      <c r="C1799" t="s">
        <v>549</v>
      </c>
      <c r="D1799" t="s">
        <v>410</v>
      </c>
      <c r="E1799">
        <v>3</v>
      </c>
      <c r="F1799">
        <v>2</v>
      </c>
      <c r="G1799">
        <v>126</v>
      </c>
      <c r="M1799">
        <v>3</v>
      </c>
    </row>
    <row r="1800" spans="1:16" x14ac:dyDescent="0.2">
      <c r="A1800" t="s">
        <v>358</v>
      </c>
      <c r="B1800" t="s">
        <v>366</v>
      </c>
      <c r="C1800" t="s">
        <v>549</v>
      </c>
      <c r="D1800" t="s">
        <v>410</v>
      </c>
      <c r="E1800">
        <v>1</v>
      </c>
      <c r="F1800">
        <v>1</v>
      </c>
      <c r="G1800">
        <v>155</v>
      </c>
      <c r="M1800">
        <v>1</v>
      </c>
    </row>
    <row r="1801" spans="1:16" x14ac:dyDescent="0.2">
      <c r="A1801" t="s">
        <v>358</v>
      </c>
      <c r="B1801" t="s">
        <v>437</v>
      </c>
      <c r="C1801" t="s">
        <v>550</v>
      </c>
      <c r="D1801" t="s">
        <v>410</v>
      </c>
      <c r="E1801">
        <v>406</v>
      </c>
      <c r="F1801">
        <v>25</v>
      </c>
      <c r="G1801">
        <v>41.7</v>
      </c>
      <c r="L1801">
        <v>143</v>
      </c>
      <c r="M1801">
        <v>203</v>
      </c>
      <c r="N1801">
        <v>18</v>
      </c>
      <c r="O1801">
        <v>28</v>
      </c>
      <c r="P1801">
        <v>14</v>
      </c>
    </row>
    <row r="1802" spans="1:16" x14ac:dyDescent="0.2">
      <c r="A1802" t="s">
        <v>358</v>
      </c>
      <c r="B1802" t="s">
        <v>363</v>
      </c>
      <c r="C1802" t="s">
        <v>550</v>
      </c>
      <c r="D1802" t="s">
        <v>410</v>
      </c>
      <c r="E1802">
        <v>403</v>
      </c>
      <c r="F1802">
        <v>25</v>
      </c>
      <c r="G1802">
        <v>41.98</v>
      </c>
      <c r="L1802">
        <v>143</v>
      </c>
      <c r="M1802">
        <v>203</v>
      </c>
      <c r="N1802">
        <v>16</v>
      </c>
      <c r="O1802">
        <v>27</v>
      </c>
      <c r="P1802">
        <v>14</v>
      </c>
    </row>
    <row r="1803" spans="1:16" x14ac:dyDescent="0.2">
      <c r="A1803" t="s">
        <v>358</v>
      </c>
      <c r="B1803" t="s">
        <v>365</v>
      </c>
      <c r="C1803" t="s">
        <v>550</v>
      </c>
      <c r="D1803" t="s">
        <v>410</v>
      </c>
      <c r="E1803">
        <v>3</v>
      </c>
      <c r="G1803">
        <v>3.67</v>
      </c>
      <c r="N1803">
        <v>2</v>
      </c>
      <c r="O1803">
        <v>1</v>
      </c>
    </row>
    <row r="1804" spans="1:16" x14ac:dyDescent="0.2">
      <c r="A1804" t="s">
        <v>358</v>
      </c>
      <c r="B1804" t="s">
        <v>437</v>
      </c>
      <c r="C1804" t="s">
        <v>551</v>
      </c>
      <c r="D1804" t="s">
        <v>410</v>
      </c>
      <c r="E1804">
        <v>3825</v>
      </c>
      <c r="F1804">
        <v>786</v>
      </c>
      <c r="G1804">
        <v>86.26</v>
      </c>
      <c r="L1804">
        <v>80</v>
      </c>
      <c r="M1804">
        <v>3538</v>
      </c>
      <c r="N1804">
        <v>203</v>
      </c>
      <c r="O1804">
        <v>4</v>
      </c>
    </row>
    <row r="1805" spans="1:16" x14ac:dyDescent="0.2">
      <c r="A1805" t="s">
        <v>358</v>
      </c>
      <c r="B1805" t="s">
        <v>363</v>
      </c>
      <c r="C1805" t="s">
        <v>551</v>
      </c>
      <c r="D1805" t="s">
        <v>410</v>
      </c>
      <c r="E1805">
        <v>3808</v>
      </c>
      <c r="F1805">
        <v>775</v>
      </c>
      <c r="G1805">
        <v>85.7</v>
      </c>
      <c r="L1805">
        <v>80</v>
      </c>
      <c r="M1805">
        <v>3521</v>
      </c>
      <c r="N1805">
        <v>203</v>
      </c>
      <c r="O1805">
        <v>4</v>
      </c>
    </row>
    <row r="1806" spans="1:16" x14ac:dyDescent="0.2">
      <c r="A1806" t="s">
        <v>358</v>
      </c>
      <c r="B1806" t="s">
        <v>364</v>
      </c>
      <c r="C1806" t="s">
        <v>551</v>
      </c>
      <c r="D1806" t="s">
        <v>410</v>
      </c>
      <c r="E1806">
        <v>2</v>
      </c>
      <c r="F1806">
        <v>2</v>
      </c>
      <c r="G1806">
        <v>591</v>
      </c>
      <c r="M1806">
        <v>2</v>
      </c>
    </row>
    <row r="1807" spans="1:16" x14ac:dyDescent="0.2">
      <c r="A1807" t="s">
        <v>358</v>
      </c>
      <c r="B1807" t="s">
        <v>365</v>
      </c>
      <c r="C1807" t="s">
        <v>551</v>
      </c>
      <c r="D1807" t="s">
        <v>410</v>
      </c>
      <c r="E1807">
        <v>10</v>
      </c>
      <c r="F1807">
        <v>4</v>
      </c>
      <c r="G1807">
        <v>114.9</v>
      </c>
      <c r="M1807">
        <v>10</v>
      </c>
    </row>
    <row r="1808" spans="1:16" x14ac:dyDescent="0.2">
      <c r="A1808" t="s">
        <v>358</v>
      </c>
      <c r="B1808" t="s">
        <v>366</v>
      </c>
      <c r="C1808" t="s">
        <v>551</v>
      </c>
      <c r="D1808" t="s">
        <v>410</v>
      </c>
      <c r="E1808">
        <v>5</v>
      </c>
      <c r="F1808">
        <v>5</v>
      </c>
      <c r="G1808">
        <v>259.39999999999998</v>
      </c>
      <c r="M1808">
        <v>5</v>
      </c>
    </row>
    <row r="1809" spans="1:16" x14ac:dyDescent="0.2">
      <c r="A1809" t="s">
        <v>358</v>
      </c>
      <c r="B1809" t="s">
        <v>437</v>
      </c>
      <c r="C1809" t="s">
        <v>552</v>
      </c>
      <c r="D1809" t="s">
        <v>410</v>
      </c>
      <c r="E1809">
        <v>865</v>
      </c>
      <c r="F1809">
        <v>152</v>
      </c>
      <c r="G1809">
        <v>77.25</v>
      </c>
      <c r="L1809">
        <v>168</v>
      </c>
      <c r="M1809">
        <v>473</v>
      </c>
      <c r="N1809">
        <v>82</v>
      </c>
      <c r="O1809">
        <v>107</v>
      </c>
      <c r="P1809">
        <v>35</v>
      </c>
    </row>
    <row r="1810" spans="1:16" x14ac:dyDescent="0.2">
      <c r="A1810" t="s">
        <v>358</v>
      </c>
      <c r="B1810" t="s">
        <v>363</v>
      </c>
      <c r="C1810" t="s">
        <v>552</v>
      </c>
      <c r="D1810" t="s">
        <v>410</v>
      </c>
      <c r="E1810">
        <v>606</v>
      </c>
      <c r="F1810">
        <v>138</v>
      </c>
      <c r="G1810">
        <v>88.29</v>
      </c>
      <c r="L1810">
        <v>69</v>
      </c>
      <c r="M1810">
        <v>352</v>
      </c>
      <c r="N1810">
        <v>80</v>
      </c>
      <c r="O1810">
        <v>77</v>
      </c>
      <c r="P1810">
        <v>28</v>
      </c>
    </row>
    <row r="1811" spans="1:16" x14ac:dyDescent="0.2">
      <c r="A1811" t="s">
        <v>358</v>
      </c>
      <c r="B1811" t="s">
        <v>364</v>
      </c>
      <c r="C1811" t="s">
        <v>552</v>
      </c>
      <c r="D1811" t="s">
        <v>410</v>
      </c>
      <c r="E1811">
        <v>256</v>
      </c>
      <c r="F1811">
        <v>13</v>
      </c>
      <c r="G1811">
        <v>49.91</v>
      </c>
      <c r="L1811">
        <v>99</v>
      </c>
      <c r="M1811">
        <v>120</v>
      </c>
      <c r="N1811">
        <v>1</v>
      </c>
      <c r="O1811">
        <v>29</v>
      </c>
      <c r="P1811">
        <v>7</v>
      </c>
    </row>
    <row r="1812" spans="1:16" x14ac:dyDescent="0.2">
      <c r="A1812" t="s">
        <v>358</v>
      </c>
      <c r="B1812" t="s">
        <v>365</v>
      </c>
      <c r="C1812" t="s">
        <v>552</v>
      </c>
      <c r="D1812" t="s">
        <v>410</v>
      </c>
      <c r="E1812">
        <v>3</v>
      </c>
      <c r="F1812">
        <v>1</v>
      </c>
      <c r="G1812">
        <v>181.33</v>
      </c>
      <c r="M1812">
        <v>1</v>
      </c>
      <c r="N1812">
        <v>1</v>
      </c>
      <c r="O1812">
        <v>1</v>
      </c>
    </row>
    <row r="1813" spans="1:16" x14ac:dyDescent="0.2">
      <c r="A1813" t="s">
        <v>358</v>
      </c>
      <c r="B1813" t="s">
        <v>437</v>
      </c>
      <c r="C1813" t="s">
        <v>553</v>
      </c>
      <c r="D1813" t="s">
        <v>410</v>
      </c>
      <c r="E1813">
        <v>164</v>
      </c>
      <c r="F1813">
        <v>4</v>
      </c>
      <c r="G1813">
        <v>32.07</v>
      </c>
      <c r="L1813">
        <v>72</v>
      </c>
      <c r="M1813">
        <v>73</v>
      </c>
      <c r="N1813">
        <v>7</v>
      </c>
      <c r="O1813">
        <v>10</v>
      </c>
      <c r="P1813">
        <v>2</v>
      </c>
    </row>
    <row r="1814" spans="1:16" x14ac:dyDescent="0.2">
      <c r="A1814" t="s">
        <v>358</v>
      </c>
      <c r="B1814" t="s">
        <v>363</v>
      </c>
      <c r="C1814" t="s">
        <v>553</v>
      </c>
      <c r="D1814" t="s">
        <v>410</v>
      </c>
      <c r="E1814">
        <v>163</v>
      </c>
      <c r="F1814">
        <v>4</v>
      </c>
      <c r="G1814">
        <v>31.85</v>
      </c>
      <c r="L1814">
        <v>71</v>
      </c>
      <c r="M1814">
        <v>73</v>
      </c>
      <c r="N1814">
        <v>7</v>
      </c>
      <c r="O1814">
        <v>10</v>
      </c>
      <c r="P1814">
        <v>2</v>
      </c>
    </row>
    <row r="1815" spans="1:16" x14ac:dyDescent="0.2">
      <c r="A1815" t="s">
        <v>358</v>
      </c>
      <c r="B1815" t="s">
        <v>365</v>
      </c>
      <c r="C1815" t="s">
        <v>553</v>
      </c>
      <c r="D1815" t="s">
        <v>410</v>
      </c>
      <c r="E1815">
        <v>1</v>
      </c>
      <c r="G1815">
        <v>69</v>
      </c>
      <c r="L1815">
        <v>1</v>
      </c>
    </row>
    <row r="1816" spans="1:16" x14ac:dyDescent="0.2">
      <c r="A1816" t="s">
        <v>358</v>
      </c>
      <c r="B1816" t="s">
        <v>437</v>
      </c>
      <c r="C1816" t="s">
        <v>554</v>
      </c>
      <c r="D1816" t="s">
        <v>410</v>
      </c>
      <c r="E1816">
        <v>1706</v>
      </c>
      <c r="F1816">
        <v>339</v>
      </c>
      <c r="G1816">
        <v>81.819999999999993</v>
      </c>
      <c r="L1816">
        <v>38</v>
      </c>
      <c r="M1816">
        <v>1565</v>
      </c>
      <c r="N1816">
        <v>103</v>
      </c>
    </row>
    <row r="1817" spans="1:16" x14ac:dyDescent="0.2">
      <c r="A1817" t="s">
        <v>358</v>
      </c>
      <c r="B1817" t="s">
        <v>363</v>
      </c>
      <c r="C1817" t="s">
        <v>554</v>
      </c>
      <c r="D1817" t="s">
        <v>410</v>
      </c>
      <c r="E1817">
        <v>1690</v>
      </c>
      <c r="F1817">
        <v>329</v>
      </c>
      <c r="G1817">
        <v>81.02</v>
      </c>
      <c r="L1817">
        <v>37</v>
      </c>
      <c r="M1817">
        <v>1550</v>
      </c>
      <c r="N1817">
        <v>103</v>
      </c>
    </row>
    <row r="1818" spans="1:16" x14ac:dyDescent="0.2">
      <c r="A1818" t="s">
        <v>358</v>
      </c>
      <c r="B1818" t="s">
        <v>364</v>
      </c>
      <c r="C1818" t="s">
        <v>554</v>
      </c>
      <c r="D1818" t="s">
        <v>410</v>
      </c>
      <c r="E1818">
        <v>3</v>
      </c>
      <c r="F1818">
        <v>2</v>
      </c>
      <c r="G1818">
        <v>116.67</v>
      </c>
      <c r="M1818">
        <v>3</v>
      </c>
    </row>
    <row r="1819" spans="1:16" x14ac:dyDescent="0.2">
      <c r="A1819" t="s">
        <v>358</v>
      </c>
      <c r="B1819" t="s">
        <v>365</v>
      </c>
      <c r="C1819" t="s">
        <v>554</v>
      </c>
      <c r="D1819" t="s">
        <v>410</v>
      </c>
      <c r="E1819">
        <v>9</v>
      </c>
      <c r="F1819">
        <v>5</v>
      </c>
      <c r="G1819">
        <v>152.78</v>
      </c>
      <c r="L1819">
        <v>1</v>
      </c>
      <c r="M1819">
        <v>8</v>
      </c>
    </row>
    <row r="1820" spans="1:16" x14ac:dyDescent="0.2">
      <c r="A1820" t="s">
        <v>358</v>
      </c>
      <c r="B1820" t="s">
        <v>366</v>
      </c>
      <c r="C1820" t="s">
        <v>554</v>
      </c>
      <c r="D1820" t="s">
        <v>410</v>
      </c>
      <c r="E1820">
        <v>4</v>
      </c>
      <c r="F1820">
        <v>3</v>
      </c>
      <c r="G1820">
        <v>235</v>
      </c>
      <c r="M1820">
        <v>4</v>
      </c>
    </row>
    <row r="1821" spans="1:16" x14ac:dyDescent="0.2">
      <c r="A1821" t="s">
        <v>358</v>
      </c>
      <c r="B1821" t="s">
        <v>437</v>
      </c>
      <c r="C1821" t="s">
        <v>555</v>
      </c>
      <c r="D1821" t="s">
        <v>410</v>
      </c>
      <c r="E1821">
        <v>1120</v>
      </c>
      <c r="F1821">
        <v>259</v>
      </c>
      <c r="G1821">
        <v>87.38</v>
      </c>
      <c r="L1821">
        <v>173</v>
      </c>
      <c r="M1821">
        <v>632</v>
      </c>
      <c r="N1821">
        <v>120</v>
      </c>
      <c r="O1821">
        <v>136</v>
      </c>
      <c r="P1821">
        <v>59</v>
      </c>
    </row>
    <row r="1822" spans="1:16" x14ac:dyDescent="0.2">
      <c r="A1822" t="s">
        <v>358</v>
      </c>
      <c r="B1822" t="s">
        <v>363</v>
      </c>
      <c r="C1822" t="s">
        <v>555</v>
      </c>
      <c r="D1822" t="s">
        <v>410</v>
      </c>
      <c r="E1822">
        <v>884</v>
      </c>
      <c r="F1822">
        <v>229</v>
      </c>
      <c r="G1822">
        <v>93.16</v>
      </c>
      <c r="L1822">
        <v>118</v>
      </c>
      <c r="M1822">
        <v>484</v>
      </c>
      <c r="N1822">
        <v>114</v>
      </c>
      <c r="O1822">
        <v>122</v>
      </c>
      <c r="P1822">
        <v>46</v>
      </c>
    </row>
    <row r="1823" spans="1:16" x14ac:dyDescent="0.2">
      <c r="A1823" t="s">
        <v>358</v>
      </c>
      <c r="B1823" t="s">
        <v>364</v>
      </c>
      <c r="C1823" t="s">
        <v>555</v>
      </c>
      <c r="D1823" t="s">
        <v>410</v>
      </c>
      <c r="E1823">
        <v>232</v>
      </c>
      <c r="F1823">
        <v>28</v>
      </c>
      <c r="G1823">
        <v>64.94</v>
      </c>
      <c r="L1823">
        <v>55</v>
      </c>
      <c r="M1823">
        <v>145</v>
      </c>
      <c r="N1823">
        <v>5</v>
      </c>
      <c r="O1823">
        <v>14</v>
      </c>
      <c r="P1823">
        <v>13</v>
      </c>
    </row>
    <row r="1824" spans="1:16" x14ac:dyDescent="0.2">
      <c r="A1824" t="s">
        <v>358</v>
      </c>
      <c r="B1824" t="s">
        <v>365</v>
      </c>
      <c r="C1824" t="s">
        <v>555</v>
      </c>
      <c r="D1824" t="s">
        <v>410</v>
      </c>
      <c r="E1824">
        <v>4</v>
      </c>
      <c r="F1824">
        <v>2</v>
      </c>
      <c r="G1824">
        <v>112.75</v>
      </c>
      <c r="M1824">
        <v>3</v>
      </c>
      <c r="N1824">
        <v>1</v>
      </c>
    </row>
    <row r="1825" spans="1:16" x14ac:dyDescent="0.2">
      <c r="A1825" t="s">
        <v>358</v>
      </c>
      <c r="B1825" t="s">
        <v>437</v>
      </c>
      <c r="C1825" t="s">
        <v>556</v>
      </c>
      <c r="D1825" t="s">
        <v>410</v>
      </c>
      <c r="E1825">
        <v>398</v>
      </c>
      <c r="F1825">
        <v>35</v>
      </c>
      <c r="G1825">
        <v>48.53</v>
      </c>
      <c r="L1825">
        <v>163</v>
      </c>
      <c r="M1825">
        <v>174</v>
      </c>
      <c r="N1825">
        <v>27</v>
      </c>
      <c r="O1825">
        <v>18</v>
      </c>
      <c r="P1825">
        <v>16</v>
      </c>
    </row>
    <row r="1826" spans="1:16" x14ac:dyDescent="0.2">
      <c r="A1826" t="s">
        <v>358</v>
      </c>
      <c r="B1826" t="s">
        <v>363</v>
      </c>
      <c r="C1826" t="s">
        <v>556</v>
      </c>
      <c r="D1826" t="s">
        <v>410</v>
      </c>
      <c r="E1826">
        <v>392</v>
      </c>
      <c r="F1826">
        <v>34</v>
      </c>
      <c r="G1826">
        <v>47.32</v>
      </c>
      <c r="L1826">
        <v>162</v>
      </c>
      <c r="M1826">
        <v>171</v>
      </c>
      <c r="N1826">
        <v>27</v>
      </c>
      <c r="O1826">
        <v>17</v>
      </c>
      <c r="P1826">
        <v>15</v>
      </c>
    </row>
    <row r="1827" spans="1:16" x14ac:dyDescent="0.2">
      <c r="A1827" t="s">
        <v>358</v>
      </c>
      <c r="B1827" t="s">
        <v>364</v>
      </c>
      <c r="C1827" t="s">
        <v>556</v>
      </c>
      <c r="D1827" t="s">
        <v>410</v>
      </c>
      <c r="E1827">
        <v>1</v>
      </c>
      <c r="F1827">
        <v>1</v>
      </c>
      <c r="G1827">
        <v>705</v>
      </c>
      <c r="M1827">
        <v>1</v>
      </c>
    </row>
    <row r="1828" spans="1:16" x14ac:dyDescent="0.2">
      <c r="A1828" t="s">
        <v>358</v>
      </c>
      <c r="B1828" t="s">
        <v>365</v>
      </c>
      <c r="C1828" t="s">
        <v>556</v>
      </c>
      <c r="D1828" t="s">
        <v>410</v>
      </c>
      <c r="E1828">
        <v>5</v>
      </c>
      <c r="G1828">
        <v>12.6</v>
      </c>
      <c r="L1828">
        <v>1</v>
      </c>
      <c r="M1828">
        <v>2</v>
      </c>
      <c r="O1828">
        <v>1</v>
      </c>
      <c r="P1828">
        <v>1</v>
      </c>
    </row>
    <row r="1829" spans="1:16" x14ac:dyDescent="0.2">
      <c r="A1829" t="s">
        <v>358</v>
      </c>
      <c r="B1829" t="s">
        <v>437</v>
      </c>
      <c r="C1829" t="s">
        <v>557</v>
      </c>
      <c r="D1829" t="s">
        <v>410</v>
      </c>
      <c r="E1829">
        <v>2623</v>
      </c>
      <c r="F1829">
        <v>556</v>
      </c>
      <c r="G1829">
        <v>87.07</v>
      </c>
      <c r="L1829">
        <v>37</v>
      </c>
      <c r="M1829">
        <v>2396</v>
      </c>
      <c r="N1829">
        <v>189</v>
      </c>
      <c r="O1829">
        <v>1</v>
      </c>
    </row>
    <row r="1830" spans="1:16" x14ac:dyDescent="0.2">
      <c r="A1830" t="s">
        <v>358</v>
      </c>
      <c r="B1830" t="s">
        <v>363</v>
      </c>
      <c r="C1830" t="s">
        <v>557</v>
      </c>
      <c r="D1830" t="s">
        <v>410</v>
      </c>
      <c r="E1830">
        <v>2608</v>
      </c>
      <c r="F1830">
        <v>553</v>
      </c>
      <c r="G1830">
        <v>86.82</v>
      </c>
      <c r="L1830">
        <v>36</v>
      </c>
      <c r="M1830">
        <v>2382</v>
      </c>
      <c r="N1830">
        <v>189</v>
      </c>
      <c r="O1830">
        <v>1</v>
      </c>
    </row>
    <row r="1831" spans="1:16" x14ac:dyDescent="0.2">
      <c r="A1831" t="s">
        <v>358</v>
      </c>
      <c r="B1831" t="s">
        <v>364</v>
      </c>
      <c r="C1831" t="s">
        <v>557</v>
      </c>
      <c r="D1831" t="s">
        <v>410</v>
      </c>
      <c r="E1831">
        <v>2</v>
      </c>
      <c r="F1831">
        <v>1</v>
      </c>
      <c r="G1831">
        <v>323.5</v>
      </c>
      <c r="M1831">
        <v>2</v>
      </c>
    </row>
    <row r="1832" spans="1:16" x14ac:dyDescent="0.2">
      <c r="A1832" t="s">
        <v>358</v>
      </c>
      <c r="B1832" t="s">
        <v>365</v>
      </c>
      <c r="C1832" t="s">
        <v>557</v>
      </c>
      <c r="D1832" t="s">
        <v>410</v>
      </c>
      <c r="E1832">
        <v>12</v>
      </c>
      <c r="F1832">
        <v>1</v>
      </c>
      <c r="G1832">
        <v>79</v>
      </c>
      <c r="L1832">
        <v>1</v>
      </c>
      <c r="M1832">
        <v>11</v>
      </c>
    </row>
    <row r="1833" spans="1:16" x14ac:dyDescent="0.2">
      <c r="A1833" t="s">
        <v>358</v>
      </c>
      <c r="B1833" t="s">
        <v>366</v>
      </c>
      <c r="C1833" t="s">
        <v>557</v>
      </c>
      <c r="D1833" t="s">
        <v>410</v>
      </c>
      <c r="E1833">
        <v>1</v>
      </c>
      <c r="F1833">
        <v>1</v>
      </c>
      <c r="G1833">
        <v>366</v>
      </c>
      <c r="M1833">
        <v>1</v>
      </c>
    </row>
    <row r="1834" spans="1:16" x14ac:dyDescent="0.2">
      <c r="A1834" t="s">
        <v>358</v>
      </c>
      <c r="B1834" t="s">
        <v>437</v>
      </c>
      <c r="C1834" t="s">
        <v>558</v>
      </c>
      <c r="D1834" t="s">
        <v>410</v>
      </c>
      <c r="E1834">
        <v>1753</v>
      </c>
      <c r="F1834">
        <v>388</v>
      </c>
      <c r="G1834">
        <v>87.13</v>
      </c>
      <c r="L1834">
        <v>260</v>
      </c>
      <c r="M1834">
        <v>992</v>
      </c>
      <c r="N1834">
        <v>200</v>
      </c>
      <c r="O1834">
        <v>218</v>
      </c>
      <c r="P1834">
        <v>83</v>
      </c>
    </row>
    <row r="1835" spans="1:16" x14ac:dyDescent="0.2">
      <c r="A1835" t="s">
        <v>358</v>
      </c>
      <c r="B1835" t="s">
        <v>363</v>
      </c>
      <c r="C1835" t="s">
        <v>558</v>
      </c>
      <c r="D1835" t="s">
        <v>410</v>
      </c>
      <c r="E1835">
        <v>1403</v>
      </c>
      <c r="F1835">
        <v>351</v>
      </c>
      <c r="G1835">
        <v>93.84</v>
      </c>
      <c r="L1835">
        <v>164</v>
      </c>
      <c r="M1835">
        <v>791</v>
      </c>
      <c r="N1835">
        <v>197</v>
      </c>
      <c r="O1835">
        <v>195</v>
      </c>
      <c r="P1835">
        <v>56</v>
      </c>
    </row>
    <row r="1836" spans="1:16" x14ac:dyDescent="0.2">
      <c r="A1836" t="s">
        <v>358</v>
      </c>
      <c r="B1836" t="s">
        <v>364</v>
      </c>
      <c r="C1836" t="s">
        <v>558</v>
      </c>
      <c r="D1836" t="s">
        <v>410</v>
      </c>
      <c r="E1836">
        <v>343</v>
      </c>
      <c r="F1836">
        <v>33</v>
      </c>
      <c r="G1836">
        <v>58.38</v>
      </c>
      <c r="L1836">
        <v>96</v>
      </c>
      <c r="M1836">
        <v>196</v>
      </c>
      <c r="N1836">
        <v>3</v>
      </c>
      <c r="O1836">
        <v>22</v>
      </c>
      <c r="P1836">
        <v>26</v>
      </c>
    </row>
    <row r="1837" spans="1:16" x14ac:dyDescent="0.2">
      <c r="A1837" t="s">
        <v>358</v>
      </c>
      <c r="B1837" t="s">
        <v>365</v>
      </c>
      <c r="C1837" t="s">
        <v>558</v>
      </c>
      <c r="D1837" t="s">
        <v>410</v>
      </c>
      <c r="E1837">
        <v>7</v>
      </c>
      <c r="F1837">
        <v>4</v>
      </c>
      <c r="G1837">
        <v>152.13999999999999</v>
      </c>
      <c r="M1837">
        <v>5</v>
      </c>
      <c r="O1837">
        <v>1</v>
      </c>
      <c r="P1837">
        <v>1</v>
      </c>
    </row>
    <row r="1838" spans="1:16" x14ac:dyDescent="0.2">
      <c r="A1838" t="s">
        <v>358</v>
      </c>
      <c r="B1838" t="s">
        <v>437</v>
      </c>
      <c r="C1838" t="s">
        <v>559</v>
      </c>
      <c r="D1838" t="s">
        <v>410</v>
      </c>
      <c r="E1838">
        <v>205</v>
      </c>
      <c r="F1838">
        <v>7</v>
      </c>
      <c r="G1838">
        <v>32.06</v>
      </c>
      <c r="L1838">
        <v>58</v>
      </c>
      <c r="M1838">
        <v>105</v>
      </c>
      <c r="N1838">
        <v>17</v>
      </c>
      <c r="O1838">
        <v>16</v>
      </c>
      <c r="P1838">
        <v>9</v>
      </c>
    </row>
    <row r="1839" spans="1:16" x14ac:dyDescent="0.2">
      <c r="A1839" t="s">
        <v>358</v>
      </c>
      <c r="B1839" t="s">
        <v>363</v>
      </c>
      <c r="C1839" t="s">
        <v>559</v>
      </c>
      <c r="D1839" t="s">
        <v>410</v>
      </c>
      <c r="E1839">
        <v>200</v>
      </c>
      <c r="F1839">
        <v>7</v>
      </c>
      <c r="G1839">
        <v>32.21</v>
      </c>
      <c r="L1839">
        <v>57</v>
      </c>
      <c r="M1839">
        <v>102</v>
      </c>
      <c r="N1839">
        <v>17</v>
      </c>
      <c r="O1839">
        <v>15</v>
      </c>
      <c r="P1839">
        <v>9</v>
      </c>
    </row>
    <row r="1840" spans="1:16" x14ac:dyDescent="0.2">
      <c r="A1840" t="s">
        <v>358</v>
      </c>
      <c r="B1840" t="s">
        <v>364</v>
      </c>
      <c r="C1840" t="s">
        <v>559</v>
      </c>
      <c r="D1840" t="s">
        <v>410</v>
      </c>
      <c r="E1840">
        <v>1</v>
      </c>
      <c r="G1840">
        <v>23</v>
      </c>
      <c r="L1840">
        <v>1</v>
      </c>
    </row>
    <row r="1841" spans="1:16" x14ac:dyDescent="0.2">
      <c r="A1841" t="s">
        <v>358</v>
      </c>
      <c r="B1841" t="s">
        <v>365</v>
      </c>
      <c r="C1841" t="s">
        <v>559</v>
      </c>
      <c r="D1841" t="s">
        <v>410</v>
      </c>
      <c r="E1841">
        <v>4</v>
      </c>
      <c r="G1841">
        <v>27</v>
      </c>
      <c r="M1841">
        <v>3</v>
      </c>
      <c r="O1841">
        <v>1</v>
      </c>
    </row>
    <row r="1842" spans="1:16" x14ac:dyDescent="0.2">
      <c r="A1842" t="s">
        <v>358</v>
      </c>
      <c r="B1842" t="s">
        <v>437</v>
      </c>
      <c r="C1842" t="s">
        <v>560</v>
      </c>
      <c r="D1842" t="s">
        <v>410</v>
      </c>
      <c r="E1842">
        <v>4389</v>
      </c>
      <c r="F1842">
        <v>879</v>
      </c>
      <c r="G1842">
        <v>85.38</v>
      </c>
      <c r="L1842">
        <v>77</v>
      </c>
      <c r="M1842">
        <v>4030</v>
      </c>
      <c r="N1842">
        <v>281</v>
      </c>
      <c r="O1842">
        <v>1</v>
      </c>
    </row>
    <row r="1843" spans="1:16" x14ac:dyDescent="0.2">
      <c r="A1843" t="s">
        <v>358</v>
      </c>
      <c r="B1843" t="s">
        <v>363</v>
      </c>
      <c r="C1843" t="s">
        <v>560</v>
      </c>
      <c r="D1843" t="s">
        <v>410</v>
      </c>
      <c r="E1843">
        <v>4366</v>
      </c>
      <c r="F1843">
        <v>872</v>
      </c>
      <c r="G1843">
        <v>85.24</v>
      </c>
      <c r="L1843">
        <v>77</v>
      </c>
      <c r="M1843">
        <v>4007</v>
      </c>
      <c r="N1843">
        <v>281</v>
      </c>
      <c r="O1843">
        <v>1</v>
      </c>
    </row>
    <row r="1844" spans="1:16" x14ac:dyDescent="0.2">
      <c r="A1844" t="s">
        <v>358</v>
      </c>
      <c r="B1844" t="s">
        <v>364</v>
      </c>
      <c r="C1844" t="s">
        <v>560</v>
      </c>
      <c r="D1844" t="s">
        <v>410</v>
      </c>
      <c r="E1844">
        <v>2</v>
      </c>
      <c r="G1844">
        <v>39</v>
      </c>
      <c r="M1844">
        <v>2</v>
      </c>
    </row>
    <row r="1845" spans="1:16" x14ac:dyDescent="0.2">
      <c r="A1845" t="s">
        <v>358</v>
      </c>
      <c r="B1845" t="s">
        <v>365</v>
      </c>
      <c r="C1845" t="s">
        <v>560</v>
      </c>
      <c r="D1845" t="s">
        <v>410</v>
      </c>
      <c r="E1845">
        <v>19</v>
      </c>
      <c r="F1845">
        <v>5</v>
      </c>
      <c r="G1845">
        <v>108.79</v>
      </c>
      <c r="M1845">
        <v>19</v>
      </c>
    </row>
    <row r="1846" spans="1:16" x14ac:dyDescent="0.2">
      <c r="A1846" t="s">
        <v>358</v>
      </c>
      <c r="B1846" t="s">
        <v>366</v>
      </c>
      <c r="C1846" t="s">
        <v>560</v>
      </c>
      <c r="D1846" t="s">
        <v>410</v>
      </c>
      <c r="E1846">
        <v>2</v>
      </c>
      <c r="F1846">
        <v>2</v>
      </c>
      <c r="G1846">
        <v>215.5</v>
      </c>
      <c r="M1846">
        <v>2</v>
      </c>
    </row>
    <row r="1847" spans="1:16" x14ac:dyDescent="0.2">
      <c r="A1847" t="s">
        <v>358</v>
      </c>
      <c r="B1847" t="s">
        <v>437</v>
      </c>
      <c r="C1847" t="s">
        <v>561</v>
      </c>
      <c r="D1847" t="s">
        <v>410</v>
      </c>
      <c r="E1847">
        <v>1115</v>
      </c>
      <c r="F1847">
        <v>230</v>
      </c>
      <c r="G1847">
        <v>82.1</v>
      </c>
      <c r="L1847">
        <v>217</v>
      </c>
      <c r="M1847">
        <v>525</v>
      </c>
      <c r="N1847">
        <v>132</v>
      </c>
      <c r="O1847">
        <v>191</v>
      </c>
      <c r="P1847">
        <v>50</v>
      </c>
    </row>
    <row r="1848" spans="1:16" x14ac:dyDescent="0.2">
      <c r="A1848" t="s">
        <v>358</v>
      </c>
      <c r="B1848" t="s">
        <v>363</v>
      </c>
      <c r="C1848" t="s">
        <v>561</v>
      </c>
      <c r="D1848" t="s">
        <v>410</v>
      </c>
      <c r="E1848">
        <v>986</v>
      </c>
      <c r="F1848">
        <v>217</v>
      </c>
      <c r="G1848">
        <v>84.66</v>
      </c>
      <c r="L1848">
        <v>172</v>
      </c>
      <c r="M1848">
        <v>482</v>
      </c>
      <c r="N1848">
        <v>129</v>
      </c>
      <c r="O1848">
        <v>154</v>
      </c>
      <c r="P1848">
        <v>49</v>
      </c>
    </row>
    <row r="1849" spans="1:16" x14ac:dyDescent="0.2">
      <c r="A1849" t="s">
        <v>358</v>
      </c>
      <c r="B1849" t="s">
        <v>364</v>
      </c>
      <c r="C1849" t="s">
        <v>561</v>
      </c>
      <c r="D1849" t="s">
        <v>410</v>
      </c>
      <c r="E1849">
        <v>126</v>
      </c>
      <c r="F1849">
        <v>13</v>
      </c>
      <c r="G1849">
        <v>61.98</v>
      </c>
      <c r="L1849">
        <v>45</v>
      </c>
      <c r="M1849">
        <v>42</v>
      </c>
      <c r="N1849">
        <v>3</v>
      </c>
      <c r="O1849">
        <v>35</v>
      </c>
      <c r="P1849">
        <v>1</v>
      </c>
    </row>
    <row r="1850" spans="1:16" x14ac:dyDescent="0.2">
      <c r="A1850" t="s">
        <v>358</v>
      </c>
      <c r="B1850" t="s">
        <v>365</v>
      </c>
      <c r="C1850" t="s">
        <v>561</v>
      </c>
      <c r="D1850" t="s">
        <v>410</v>
      </c>
      <c r="E1850">
        <v>3</v>
      </c>
      <c r="G1850">
        <v>84.33</v>
      </c>
      <c r="M1850">
        <v>1</v>
      </c>
      <c r="O1850">
        <v>2</v>
      </c>
    </row>
    <row r="1851" spans="1:16" x14ac:dyDescent="0.2">
      <c r="A1851" t="s">
        <v>358</v>
      </c>
      <c r="B1851" t="s">
        <v>437</v>
      </c>
      <c r="C1851" t="s">
        <v>562</v>
      </c>
      <c r="D1851" t="s">
        <v>410</v>
      </c>
      <c r="E1851">
        <v>369</v>
      </c>
      <c r="F1851">
        <v>37</v>
      </c>
      <c r="G1851">
        <v>62.89</v>
      </c>
      <c r="L1851">
        <v>93</v>
      </c>
      <c r="M1851">
        <v>221</v>
      </c>
      <c r="N1851">
        <v>20</v>
      </c>
      <c r="O1851">
        <v>18</v>
      </c>
      <c r="P1851">
        <v>17</v>
      </c>
    </row>
    <row r="1852" spans="1:16" x14ac:dyDescent="0.2">
      <c r="A1852" t="s">
        <v>358</v>
      </c>
      <c r="B1852" t="s">
        <v>363</v>
      </c>
      <c r="C1852" t="s">
        <v>562</v>
      </c>
      <c r="D1852" t="s">
        <v>410</v>
      </c>
      <c r="E1852">
        <v>366</v>
      </c>
      <c r="F1852">
        <v>37</v>
      </c>
      <c r="G1852">
        <v>63.02</v>
      </c>
      <c r="L1852">
        <v>93</v>
      </c>
      <c r="M1852">
        <v>219</v>
      </c>
      <c r="N1852">
        <v>19</v>
      </c>
      <c r="O1852">
        <v>18</v>
      </c>
      <c r="P1852">
        <v>17</v>
      </c>
    </row>
    <row r="1853" spans="1:16" x14ac:dyDescent="0.2">
      <c r="A1853" t="s">
        <v>358</v>
      </c>
      <c r="B1853" t="s">
        <v>365</v>
      </c>
      <c r="C1853" t="s">
        <v>562</v>
      </c>
      <c r="D1853" t="s">
        <v>410</v>
      </c>
      <c r="E1853">
        <v>3</v>
      </c>
      <c r="G1853">
        <v>47.33</v>
      </c>
      <c r="M1853">
        <v>2</v>
      </c>
      <c r="N1853">
        <v>1</v>
      </c>
    </row>
    <row r="1854" spans="1:16" x14ac:dyDescent="0.2">
      <c r="A1854" t="s">
        <v>358</v>
      </c>
      <c r="B1854" t="s">
        <v>437</v>
      </c>
      <c r="C1854" t="s">
        <v>563</v>
      </c>
      <c r="D1854" t="s">
        <v>410</v>
      </c>
      <c r="E1854">
        <v>2790</v>
      </c>
      <c r="F1854">
        <v>557</v>
      </c>
      <c r="G1854">
        <v>85.32</v>
      </c>
      <c r="L1854">
        <v>53</v>
      </c>
      <c r="M1854">
        <v>2551</v>
      </c>
      <c r="N1854">
        <v>185</v>
      </c>
      <c r="O1854">
        <v>1</v>
      </c>
    </row>
    <row r="1855" spans="1:16" x14ac:dyDescent="0.2">
      <c r="A1855" t="s">
        <v>358</v>
      </c>
      <c r="B1855" t="s">
        <v>363</v>
      </c>
      <c r="C1855" t="s">
        <v>563</v>
      </c>
      <c r="D1855" t="s">
        <v>410</v>
      </c>
      <c r="E1855">
        <v>2781</v>
      </c>
      <c r="F1855">
        <v>552</v>
      </c>
      <c r="G1855">
        <v>85.05</v>
      </c>
      <c r="L1855">
        <v>53</v>
      </c>
      <c r="M1855">
        <v>2542</v>
      </c>
      <c r="N1855">
        <v>185</v>
      </c>
      <c r="O1855">
        <v>1</v>
      </c>
    </row>
    <row r="1856" spans="1:16" x14ac:dyDescent="0.2">
      <c r="A1856" t="s">
        <v>358</v>
      </c>
      <c r="B1856" t="s">
        <v>364</v>
      </c>
      <c r="C1856" t="s">
        <v>563</v>
      </c>
      <c r="D1856" t="s">
        <v>410</v>
      </c>
      <c r="E1856">
        <v>4</v>
      </c>
      <c r="F1856">
        <v>3</v>
      </c>
      <c r="G1856">
        <v>185</v>
      </c>
      <c r="M1856">
        <v>4</v>
      </c>
    </row>
    <row r="1857" spans="1:16" x14ac:dyDescent="0.2">
      <c r="A1857" t="s">
        <v>358</v>
      </c>
      <c r="B1857" t="s">
        <v>365</v>
      </c>
      <c r="C1857" t="s">
        <v>563</v>
      </c>
      <c r="D1857" t="s">
        <v>410</v>
      </c>
      <c r="E1857">
        <v>5</v>
      </c>
      <c r="F1857">
        <v>2</v>
      </c>
      <c r="G1857">
        <v>154</v>
      </c>
      <c r="M1857">
        <v>5</v>
      </c>
    </row>
    <row r="1858" spans="1:16" x14ac:dyDescent="0.2">
      <c r="A1858" t="s">
        <v>358</v>
      </c>
      <c r="B1858" t="s">
        <v>437</v>
      </c>
      <c r="C1858" t="s">
        <v>564</v>
      </c>
      <c r="D1858" t="s">
        <v>410</v>
      </c>
      <c r="E1858">
        <v>2036</v>
      </c>
      <c r="F1858">
        <v>498</v>
      </c>
      <c r="G1858">
        <v>93.7</v>
      </c>
      <c r="L1858">
        <v>236</v>
      </c>
      <c r="M1858">
        <v>1171</v>
      </c>
      <c r="N1858">
        <v>265</v>
      </c>
      <c r="O1858">
        <v>282</v>
      </c>
      <c r="P1858">
        <v>82</v>
      </c>
    </row>
    <row r="1859" spans="1:16" x14ac:dyDescent="0.2">
      <c r="A1859" t="s">
        <v>358</v>
      </c>
      <c r="B1859" t="s">
        <v>363</v>
      </c>
      <c r="C1859" t="s">
        <v>564</v>
      </c>
      <c r="D1859" t="s">
        <v>410</v>
      </c>
      <c r="E1859">
        <v>1877</v>
      </c>
      <c r="F1859">
        <v>476</v>
      </c>
      <c r="G1859">
        <v>96.21</v>
      </c>
      <c r="L1859">
        <v>197</v>
      </c>
      <c r="M1859">
        <v>1111</v>
      </c>
      <c r="N1859">
        <v>257</v>
      </c>
      <c r="O1859">
        <v>239</v>
      </c>
      <c r="P1859">
        <v>73</v>
      </c>
    </row>
    <row r="1860" spans="1:16" x14ac:dyDescent="0.2">
      <c r="A1860" t="s">
        <v>358</v>
      </c>
      <c r="B1860" t="s">
        <v>364</v>
      </c>
      <c r="C1860" t="s">
        <v>564</v>
      </c>
      <c r="D1860" t="s">
        <v>410</v>
      </c>
      <c r="E1860">
        <v>141</v>
      </c>
      <c r="F1860">
        <v>11</v>
      </c>
      <c r="G1860">
        <v>48.08</v>
      </c>
      <c r="L1860">
        <v>39</v>
      </c>
      <c r="M1860">
        <v>52</v>
      </c>
      <c r="N1860">
        <v>5</v>
      </c>
      <c r="O1860">
        <v>37</v>
      </c>
      <c r="P1860">
        <v>8</v>
      </c>
    </row>
    <row r="1861" spans="1:16" x14ac:dyDescent="0.2">
      <c r="A1861" t="s">
        <v>358</v>
      </c>
      <c r="B1861" t="s">
        <v>365</v>
      </c>
      <c r="C1861" t="s">
        <v>564</v>
      </c>
      <c r="D1861" t="s">
        <v>410</v>
      </c>
      <c r="E1861">
        <v>12</v>
      </c>
      <c r="F1861">
        <v>6</v>
      </c>
      <c r="G1861">
        <v>152</v>
      </c>
      <c r="M1861">
        <v>5</v>
      </c>
      <c r="N1861">
        <v>2</v>
      </c>
      <c r="O1861">
        <v>5</v>
      </c>
    </row>
    <row r="1862" spans="1:16" x14ac:dyDescent="0.2">
      <c r="A1862" t="s">
        <v>358</v>
      </c>
      <c r="B1862" t="s">
        <v>366</v>
      </c>
      <c r="C1862" t="s">
        <v>564</v>
      </c>
      <c r="D1862" t="s">
        <v>410</v>
      </c>
      <c r="E1862">
        <v>6</v>
      </c>
      <c r="F1862">
        <v>5</v>
      </c>
      <c r="G1862">
        <v>263.5</v>
      </c>
      <c r="M1862">
        <v>3</v>
      </c>
      <c r="N1862">
        <v>1</v>
      </c>
      <c r="O1862">
        <v>1</v>
      </c>
      <c r="P1862">
        <v>1</v>
      </c>
    </row>
    <row r="1863" spans="1:16" x14ac:dyDescent="0.2">
      <c r="A1863" t="s">
        <v>358</v>
      </c>
      <c r="B1863" t="s">
        <v>437</v>
      </c>
      <c r="C1863" t="s">
        <v>565</v>
      </c>
      <c r="D1863" t="s">
        <v>410</v>
      </c>
      <c r="E1863">
        <v>221</v>
      </c>
      <c r="F1863">
        <v>40</v>
      </c>
      <c r="G1863">
        <v>77.3</v>
      </c>
      <c r="L1863">
        <v>57</v>
      </c>
      <c r="M1863">
        <v>97</v>
      </c>
      <c r="N1863">
        <v>35</v>
      </c>
      <c r="O1863">
        <v>24</v>
      </c>
      <c r="P1863">
        <v>8</v>
      </c>
    </row>
    <row r="1864" spans="1:16" x14ac:dyDescent="0.2">
      <c r="A1864" t="s">
        <v>358</v>
      </c>
      <c r="B1864" t="s">
        <v>363</v>
      </c>
      <c r="C1864" t="s">
        <v>565</v>
      </c>
      <c r="D1864" t="s">
        <v>410</v>
      </c>
      <c r="E1864">
        <v>217</v>
      </c>
      <c r="F1864">
        <v>39</v>
      </c>
      <c r="G1864">
        <v>76.97</v>
      </c>
      <c r="L1864">
        <v>57</v>
      </c>
      <c r="M1864">
        <v>94</v>
      </c>
      <c r="N1864">
        <v>34</v>
      </c>
      <c r="O1864">
        <v>24</v>
      </c>
      <c r="P1864">
        <v>8</v>
      </c>
    </row>
    <row r="1865" spans="1:16" x14ac:dyDescent="0.2">
      <c r="A1865" t="s">
        <v>358</v>
      </c>
      <c r="B1865" t="s">
        <v>365</v>
      </c>
      <c r="C1865" t="s">
        <v>565</v>
      </c>
      <c r="D1865" t="s">
        <v>410</v>
      </c>
      <c r="E1865">
        <v>4</v>
      </c>
      <c r="F1865">
        <v>1</v>
      </c>
      <c r="G1865">
        <v>95.25</v>
      </c>
      <c r="M1865">
        <v>3</v>
      </c>
      <c r="N1865">
        <v>1</v>
      </c>
    </row>
    <row r="1866" spans="1:16" x14ac:dyDescent="0.2">
      <c r="A1866" t="s">
        <v>358</v>
      </c>
      <c r="B1866" t="s">
        <v>437</v>
      </c>
      <c r="C1866" t="s">
        <v>566</v>
      </c>
      <c r="D1866" t="s">
        <v>410</v>
      </c>
      <c r="E1866">
        <v>4154</v>
      </c>
      <c r="F1866">
        <v>1078</v>
      </c>
      <c r="G1866">
        <v>100.46</v>
      </c>
      <c r="L1866">
        <v>80</v>
      </c>
      <c r="M1866">
        <v>3787</v>
      </c>
      <c r="N1866">
        <v>286</v>
      </c>
      <c r="O1866">
        <v>1</v>
      </c>
    </row>
    <row r="1867" spans="1:16" x14ac:dyDescent="0.2">
      <c r="A1867" t="s">
        <v>358</v>
      </c>
      <c r="B1867" t="s">
        <v>363</v>
      </c>
      <c r="C1867" t="s">
        <v>566</v>
      </c>
      <c r="D1867" t="s">
        <v>410</v>
      </c>
      <c r="E1867">
        <v>4114</v>
      </c>
      <c r="F1867">
        <v>1054</v>
      </c>
      <c r="G1867">
        <v>99.75</v>
      </c>
      <c r="L1867">
        <v>80</v>
      </c>
      <c r="M1867">
        <v>3747</v>
      </c>
      <c r="N1867">
        <v>286</v>
      </c>
      <c r="O1867">
        <v>1</v>
      </c>
    </row>
    <row r="1868" spans="1:16" x14ac:dyDescent="0.2">
      <c r="A1868" t="s">
        <v>358</v>
      </c>
      <c r="B1868" t="s">
        <v>364</v>
      </c>
      <c r="C1868" t="s">
        <v>566</v>
      </c>
      <c r="D1868" t="s">
        <v>410</v>
      </c>
      <c r="E1868">
        <v>1</v>
      </c>
      <c r="F1868">
        <v>1</v>
      </c>
      <c r="G1868">
        <v>358</v>
      </c>
      <c r="M1868">
        <v>1</v>
      </c>
    </row>
    <row r="1869" spans="1:16" x14ac:dyDescent="0.2">
      <c r="A1869" t="s">
        <v>358</v>
      </c>
      <c r="B1869" t="s">
        <v>365</v>
      </c>
      <c r="C1869" t="s">
        <v>566</v>
      </c>
      <c r="D1869" t="s">
        <v>410</v>
      </c>
      <c r="E1869">
        <v>29</v>
      </c>
      <c r="F1869">
        <v>13</v>
      </c>
      <c r="G1869">
        <v>140.62</v>
      </c>
      <c r="M1869">
        <v>29</v>
      </c>
    </row>
    <row r="1870" spans="1:16" x14ac:dyDescent="0.2">
      <c r="A1870" t="s">
        <v>358</v>
      </c>
      <c r="B1870" t="s">
        <v>366</v>
      </c>
      <c r="C1870" t="s">
        <v>566</v>
      </c>
      <c r="D1870" t="s">
        <v>410</v>
      </c>
      <c r="E1870">
        <v>10</v>
      </c>
      <c r="F1870">
        <v>10</v>
      </c>
      <c r="G1870">
        <v>250.8</v>
      </c>
      <c r="M1870">
        <v>10</v>
      </c>
    </row>
    <row r="1871" spans="1:16" x14ac:dyDescent="0.2">
      <c r="A1871" t="s">
        <v>358</v>
      </c>
      <c r="B1871" t="s">
        <v>437</v>
      </c>
      <c r="C1871" t="s">
        <v>567</v>
      </c>
      <c r="D1871" t="s">
        <v>410</v>
      </c>
      <c r="E1871">
        <v>374</v>
      </c>
      <c r="F1871">
        <v>95</v>
      </c>
      <c r="G1871">
        <v>89.82</v>
      </c>
      <c r="L1871">
        <v>33</v>
      </c>
      <c r="M1871">
        <v>188</v>
      </c>
      <c r="N1871">
        <v>48</v>
      </c>
      <c r="O1871">
        <v>82</v>
      </c>
      <c r="P1871">
        <v>23</v>
      </c>
    </row>
    <row r="1872" spans="1:16" x14ac:dyDescent="0.2">
      <c r="A1872" t="s">
        <v>358</v>
      </c>
      <c r="B1872" t="s">
        <v>363</v>
      </c>
      <c r="C1872" t="s">
        <v>567</v>
      </c>
      <c r="D1872" t="s">
        <v>410</v>
      </c>
      <c r="E1872">
        <v>331</v>
      </c>
      <c r="F1872">
        <v>92</v>
      </c>
      <c r="G1872">
        <v>94.03</v>
      </c>
      <c r="L1872">
        <v>23</v>
      </c>
      <c r="M1872">
        <v>171</v>
      </c>
      <c r="N1872">
        <v>45</v>
      </c>
      <c r="O1872">
        <v>70</v>
      </c>
      <c r="P1872">
        <v>22</v>
      </c>
    </row>
    <row r="1873" spans="1:16" x14ac:dyDescent="0.2">
      <c r="A1873" t="s">
        <v>358</v>
      </c>
      <c r="B1873" t="s">
        <v>364</v>
      </c>
      <c r="C1873" t="s">
        <v>567</v>
      </c>
      <c r="D1873" t="s">
        <v>410</v>
      </c>
      <c r="E1873">
        <v>43</v>
      </c>
      <c r="F1873">
        <v>3</v>
      </c>
      <c r="G1873">
        <v>57.44</v>
      </c>
      <c r="L1873">
        <v>10</v>
      </c>
      <c r="M1873">
        <v>17</v>
      </c>
      <c r="N1873">
        <v>3</v>
      </c>
      <c r="O1873">
        <v>12</v>
      </c>
      <c r="P1873">
        <v>1</v>
      </c>
    </row>
    <row r="1874" spans="1:16" x14ac:dyDescent="0.2">
      <c r="A1874" t="s">
        <v>358</v>
      </c>
      <c r="B1874" t="s">
        <v>437</v>
      </c>
      <c r="C1874" t="s">
        <v>568</v>
      </c>
      <c r="D1874" t="s">
        <v>410</v>
      </c>
      <c r="E1874">
        <v>253</v>
      </c>
      <c r="F1874">
        <v>7</v>
      </c>
      <c r="G1874">
        <v>35.68</v>
      </c>
      <c r="L1874">
        <v>125</v>
      </c>
      <c r="M1874">
        <v>104</v>
      </c>
      <c r="N1874">
        <v>12</v>
      </c>
      <c r="O1874">
        <v>10</v>
      </c>
      <c r="P1874">
        <v>2</v>
      </c>
    </row>
    <row r="1875" spans="1:16" x14ac:dyDescent="0.2">
      <c r="A1875" t="s">
        <v>358</v>
      </c>
      <c r="B1875" t="s">
        <v>363</v>
      </c>
      <c r="C1875" t="s">
        <v>568</v>
      </c>
      <c r="D1875" t="s">
        <v>410</v>
      </c>
      <c r="E1875">
        <v>253</v>
      </c>
      <c r="F1875">
        <v>7</v>
      </c>
      <c r="G1875">
        <v>35.68</v>
      </c>
      <c r="L1875">
        <v>125</v>
      </c>
      <c r="M1875">
        <v>104</v>
      </c>
      <c r="N1875">
        <v>12</v>
      </c>
      <c r="O1875">
        <v>10</v>
      </c>
      <c r="P1875">
        <v>2</v>
      </c>
    </row>
    <row r="1876" spans="1:16" x14ac:dyDescent="0.2">
      <c r="A1876" t="s">
        <v>358</v>
      </c>
      <c r="B1876" t="s">
        <v>437</v>
      </c>
      <c r="C1876" t="s">
        <v>569</v>
      </c>
      <c r="D1876" t="s">
        <v>410</v>
      </c>
      <c r="E1876">
        <v>954</v>
      </c>
      <c r="F1876">
        <v>173</v>
      </c>
      <c r="G1876">
        <v>77.56</v>
      </c>
      <c r="L1876">
        <v>22</v>
      </c>
      <c r="M1876">
        <v>869</v>
      </c>
      <c r="N1876">
        <v>62</v>
      </c>
      <c r="O1876">
        <v>1</v>
      </c>
    </row>
    <row r="1877" spans="1:16" x14ac:dyDescent="0.2">
      <c r="A1877" t="s">
        <v>358</v>
      </c>
      <c r="B1877" t="s">
        <v>363</v>
      </c>
      <c r="C1877" t="s">
        <v>569</v>
      </c>
      <c r="D1877" t="s">
        <v>410</v>
      </c>
      <c r="E1877">
        <v>954</v>
      </c>
      <c r="F1877">
        <v>173</v>
      </c>
      <c r="G1877">
        <v>77.56</v>
      </c>
      <c r="L1877">
        <v>22</v>
      </c>
      <c r="M1877">
        <v>869</v>
      </c>
      <c r="N1877">
        <v>62</v>
      </c>
      <c r="O1877">
        <v>1</v>
      </c>
    </row>
    <row r="1878" spans="1:16" x14ac:dyDescent="0.2">
      <c r="A1878" t="s">
        <v>358</v>
      </c>
      <c r="B1878" t="s">
        <v>437</v>
      </c>
      <c r="C1878" t="s">
        <v>570</v>
      </c>
      <c r="D1878" t="s">
        <v>410</v>
      </c>
      <c r="E1878">
        <v>2148</v>
      </c>
      <c r="F1878">
        <v>425</v>
      </c>
      <c r="G1878">
        <v>83.93</v>
      </c>
      <c r="L1878">
        <v>364</v>
      </c>
      <c r="M1878">
        <v>1192</v>
      </c>
      <c r="N1878">
        <v>205</v>
      </c>
      <c r="O1878">
        <v>287</v>
      </c>
      <c r="P1878">
        <v>99</v>
      </c>
    </row>
    <row r="1879" spans="1:16" x14ac:dyDescent="0.2">
      <c r="A1879" t="s">
        <v>358</v>
      </c>
      <c r="B1879" t="s">
        <v>363</v>
      </c>
      <c r="C1879" t="s">
        <v>570</v>
      </c>
      <c r="D1879" t="s">
        <v>410</v>
      </c>
      <c r="E1879">
        <v>1605</v>
      </c>
      <c r="F1879">
        <v>356</v>
      </c>
      <c r="G1879">
        <v>89.68</v>
      </c>
      <c r="L1879">
        <v>235</v>
      </c>
      <c r="M1879">
        <v>863</v>
      </c>
      <c r="N1879">
        <v>192</v>
      </c>
      <c r="O1879">
        <v>243</v>
      </c>
      <c r="P1879">
        <v>71</v>
      </c>
    </row>
    <row r="1880" spans="1:16" x14ac:dyDescent="0.2">
      <c r="A1880" t="s">
        <v>358</v>
      </c>
      <c r="B1880" t="s">
        <v>364</v>
      </c>
      <c r="C1880" t="s">
        <v>570</v>
      </c>
      <c r="D1880" t="s">
        <v>410</v>
      </c>
      <c r="E1880">
        <v>538</v>
      </c>
      <c r="F1880">
        <v>66</v>
      </c>
      <c r="G1880">
        <v>65.88</v>
      </c>
      <c r="L1880">
        <v>129</v>
      </c>
      <c r="M1880">
        <v>325</v>
      </c>
      <c r="N1880">
        <v>12</v>
      </c>
      <c r="O1880">
        <v>44</v>
      </c>
      <c r="P1880">
        <v>28</v>
      </c>
    </row>
    <row r="1881" spans="1:16" x14ac:dyDescent="0.2">
      <c r="A1881" t="s">
        <v>358</v>
      </c>
      <c r="B1881" t="s">
        <v>365</v>
      </c>
      <c r="C1881" t="s">
        <v>570</v>
      </c>
      <c r="D1881" t="s">
        <v>410</v>
      </c>
      <c r="E1881">
        <v>3</v>
      </c>
      <c r="F1881">
        <v>1</v>
      </c>
      <c r="G1881">
        <v>89.33</v>
      </c>
      <c r="M1881">
        <v>2</v>
      </c>
      <c r="N1881">
        <v>1</v>
      </c>
    </row>
    <row r="1882" spans="1:16" x14ac:dyDescent="0.2">
      <c r="A1882" t="s">
        <v>358</v>
      </c>
      <c r="B1882" t="s">
        <v>366</v>
      </c>
      <c r="C1882" t="s">
        <v>570</v>
      </c>
      <c r="D1882" t="s">
        <v>410</v>
      </c>
      <c r="E1882">
        <v>2</v>
      </c>
      <c r="F1882">
        <v>2</v>
      </c>
      <c r="G1882">
        <v>312</v>
      </c>
      <c r="M1882">
        <v>2</v>
      </c>
    </row>
    <row r="1883" spans="1:16" x14ac:dyDescent="0.2">
      <c r="A1883" t="s">
        <v>358</v>
      </c>
      <c r="B1883" t="s">
        <v>437</v>
      </c>
      <c r="C1883" t="s">
        <v>571</v>
      </c>
      <c r="D1883" t="s">
        <v>410</v>
      </c>
      <c r="E1883">
        <v>519</v>
      </c>
      <c r="F1883">
        <v>50</v>
      </c>
      <c r="G1883">
        <v>53.25</v>
      </c>
      <c r="L1883">
        <v>204</v>
      </c>
      <c r="M1883">
        <v>243</v>
      </c>
      <c r="N1883">
        <v>46</v>
      </c>
      <c r="O1883">
        <v>20</v>
      </c>
      <c r="P1883">
        <v>6</v>
      </c>
    </row>
    <row r="1884" spans="1:16" x14ac:dyDescent="0.2">
      <c r="A1884" t="s">
        <v>358</v>
      </c>
      <c r="B1884" t="s">
        <v>363</v>
      </c>
      <c r="C1884" t="s">
        <v>571</v>
      </c>
      <c r="D1884" t="s">
        <v>410</v>
      </c>
      <c r="E1884">
        <v>516</v>
      </c>
      <c r="F1884">
        <v>49</v>
      </c>
      <c r="G1884">
        <v>53.08</v>
      </c>
      <c r="L1884">
        <v>202</v>
      </c>
      <c r="M1884">
        <v>242</v>
      </c>
      <c r="N1884">
        <v>46</v>
      </c>
      <c r="O1884">
        <v>20</v>
      </c>
      <c r="P1884">
        <v>6</v>
      </c>
    </row>
    <row r="1885" spans="1:16" x14ac:dyDescent="0.2">
      <c r="A1885" t="s">
        <v>358</v>
      </c>
      <c r="B1885" t="s">
        <v>365</v>
      </c>
      <c r="C1885" t="s">
        <v>571</v>
      </c>
      <c r="D1885" t="s">
        <v>410</v>
      </c>
      <c r="E1885">
        <v>3</v>
      </c>
      <c r="F1885">
        <v>1</v>
      </c>
      <c r="G1885">
        <v>82.33</v>
      </c>
      <c r="L1885">
        <v>2</v>
      </c>
      <c r="M1885">
        <v>1</v>
      </c>
    </row>
    <row r="1886" spans="1:16" x14ac:dyDescent="0.2">
      <c r="A1886" t="s">
        <v>358</v>
      </c>
      <c r="B1886" t="s">
        <v>437</v>
      </c>
      <c r="C1886" t="s">
        <v>572</v>
      </c>
      <c r="D1886" t="s">
        <v>410</v>
      </c>
      <c r="E1886">
        <v>4971</v>
      </c>
      <c r="F1886">
        <v>1055</v>
      </c>
      <c r="G1886">
        <v>87.17</v>
      </c>
      <c r="L1886">
        <v>95</v>
      </c>
      <c r="M1886">
        <v>4587</v>
      </c>
      <c r="N1886">
        <v>287</v>
      </c>
      <c r="O1886">
        <v>2</v>
      </c>
    </row>
    <row r="1887" spans="1:16" x14ac:dyDescent="0.2">
      <c r="A1887" t="s">
        <v>358</v>
      </c>
      <c r="B1887" t="s">
        <v>363</v>
      </c>
      <c r="C1887" t="s">
        <v>572</v>
      </c>
      <c r="D1887" t="s">
        <v>410</v>
      </c>
      <c r="E1887">
        <v>4942</v>
      </c>
      <c r="F1887">
        <v>1038</v>
      </c>
      <c r="G1887">
        <v>86.45</v>
      </c>
      <c r="L1887">
        <v>95</v>
      </c>
      <c r="M1887">
        <v>4559</v>
      </c>
      <c r="N1887">
        <v>286</v>
      </c>
      <c r="O1887">
        <v>2</v>
      </c>
    </row>
    <row r="1888" spans="1:16" x14ac:dyDescent="0.2">
      <c r="A1888" t="s">
        <v>358</v>
      </c>
      <c r="B1888" t="s">
        <v>364</v>
      </c>
      <c r="C1888" t="s">
        <v>572</v>
      </c>
      <c r="D1888" t="s">
        <v>410</v>
      </c>
      <c r="E1888">
        <v>6</v>
      </c>
      <c r="F1888">
        <v>5</v>
      </c>
      <c r="G1888">
        <v>344.67</v>
      </c>
      <c r="M1888">
        <v>6</v>
      </c>
    </row>
    <row r="1889" spans="1:16" x14ac:dyDescent="0.2">
      <c r="A1889" t="s">
        <v>358</v>
      </c>
      <c r="B1889" t="s">
        <v>365</v>
      </c>
      <c r="C1889" t="s">
        <v>572</v>
      </c>
      <c r="D1889" t="s">
        <v>410</v>
      </c>
      <c r="E1889">
        <v>16</v>
      </c>
      <c r="F1889">
        <v>5</v>
      </c>
      <c r="G1889">
        <v>129.44</v>
      </c>
      <c r="M1889">
        <v>15</v>
      </c>
      <c r="N1889">
        <v>1</v>
      </c>
    </row>
    <row r="1890" spans="1:16" x14ac:dyDescent="0.2">
      <c r="A1890" t="s">
        <v>358</v>
      </c>
      <c r="B1890" t="s">
        <v>366</v>
      </c>
      <c r="C1890" t="s">
        <v>572</v>
      </c>
      <c r="D1890" t="s">
        <v>410</v>
      </c>
      <c r="E1890">
        <v>7</v>
      </c>
      <c r="F1890">
        <v>7</v>
      </c>
      <c r="G1890">
        <v>276.29000000000002</v>
      </c>
      <c r="M1890">
        <v>7</v>
      </c>
    </row>
    <row r="1891" spans="1:16" x14ac:dyDescent="0.2">
      <c r="A1891" t="s">
        <v>358</v>
      </c>
      <c r="B1891" t="s">
        <v>437</v>
      </c>
      <c r="C1891" t="s">
        <v>573</v>
      </c>
      <c r="D1891" t="s">
        <v>410</v>
      </c>
      <c r="E1891">
        <v>879</v>
      </c>
      <c r="F1891">
        <v>221</v>
      </c>
      <c r="G1891">
        <v>92.06</v>
      </c>
      <c r="L1891">
        <v>84</v>
      </c>
      <c r="M1891">
        <v>511</v>
      </c>
      <c r="N1891">
        <v>118</v>
      </c>
      <c r="O1891">
        <v>133</v>
      </c>
      <c r="P1891">
        <v>33</v>
      </c>
    </row>
    <row r="1892" spans="1:16" x14ac:dyDescent="0.2">
      <c r="A1892" t="s">
        <v>358</v>
      </c>
      <c r="B1892" t="s">
        <v>363</v>
      </c>
      <c r="C1892" t="s">
        <v>573</v>
      </c>
      <c r="D1892" t="s">
        <v>410</v>
      </c>
      <c r="E1892">
        <v>876</v>
      </c>
      <c r="F1892">
        <v>220</v>
      </c>
      <c r="G1892">
        <v>91.89</v>
      </c>
      <c r="L1892">
        <v>84</v>
      </c>
      <c r="M1892">
        <v>509</v>
      </c>
      <c r="N1892">
        <v>117</v>
      </c>
      <c r="O1892">
        <v>133</v>
      </c>
      <c r="P1892">
        <v>33</v>
      </c>
    </row>
    <row r="1893" spans="1:16" x14ac:dyDescent="0.2">
      <c r="A1893" t="s">
        <v>358</v>
      </c>
      <c r="B1893" t="s">
        <v>364</v>
      </c>
      <c r="C1893" t="s">
        <v>573</v>
      </c>
      <c r="D1893" t="s">
        <v>410</v>
      </c>
      <c r="E1893">
        <v>1</v>
      </c>
      <c r="G1893">
        <v>55</v>
      </c>
      <c r="M1893">
        <v>1</v>
      </c>
    </row>
    <row r="1894" spans="1:16" x14ac:dyDescent="0.2">
      <c r="A1894" t="s">
        <v>358</v>
      </c>
      <c r="B1894" t="s">
        <v>365</v>
      </c>
      <c r="C1894" t="s">
        <v>573</v>
      </c>
      <c r="D1894" t="s">
        <v>410</v>
      </c>
      <c r="E1894">
        <v>1</v>
      </c>
      <c r="G1894">
        <v>9</v>
      </c>
      <c r="M1894">
        <v>1</v>
      </c>
    </row>
    <row r="1895" spans="1:16" x14ac:dyDescent="0.2">
      <c r="A1895" t="s">
        <v>358</v>
      </c>
      <c r="B1895" t="s">
        <v>366</v>
      </c>
      <c r="C1895" t="s">
        <v>573</v>
      </c>
      <c r="D1895" t="s">
        <v>410</v>
      </c>
      <c r="E1895">
        <v>1</v>
      </c>
      <c r="F1895">
        <v>1</v>
      </c>
      <c r="G1895">
        <v>362</v>
      </c>
      <c r="N1895">
        <v>1</v>
      </c>
    </row>
    <row r="1896" spans="1:16" x14ac:dyDescent="0.2">
      <c r="A1896" t="s">
        <v>358</v>
      </c>
      <c r="B1896" t="s">
        <v>437</v>
      </c>
      <c r="C1896" t="s">
        <v>574</v>
      </c>
      <c r="D1896" t="s">
        <v>410</v>
      </c>
      <c r="E1896">
        <v>743</v>
      </c>
      <c r="F1896">
        <v>34</v>
      </c>
      <c r="G1896">
        <v>44.45</v>
      </c>
      <c r="L1896">
        <v>274</v>
      </c>
      <c r="M1896">
        <v>362</v>
      </c>
      <c r="N1896">
        <v>24</v>
      </c>
      <c r="O1896">
        <v>66</v>
      </c>
      <c r="P1896">
        <v>17</v>
      </c>
    </row>
    <row r="1897" spans="1:16" x14ac:dyDescent="0.2">
      <c r="A1897" t="s">
        <v>358</v>
      </c>
      <c r="B1897" t="s">
        <v>363</v>
      </c>
      <c r="C1897" t="s">
        <v>574</v>
      </c>
      <c r="D1897" t="s">
        <v>410</v>
      </c>
      <c r="E1897">
        <v>512</v>
      </c>
      <c r="F1897">
        <v>20</v>
      </c>
      <c r="G1897">
        <v>39.53</v>
      </c>
      <c r="L1897">
        <v>185</v>
      </c>
      <c r="M1897">
        <v>262</v>
      </c>
      <c r="N1897">
        <v>24</v>
      </c>
      <c r="O1897">
        <v>32</v>
      </c>
      <c r="P1897">
        <v>9</v>
      </c>
    </row>
    <row r="1898" spans="1:16" x14ac:dyDescent="0.2">
      <c r="A1898" t="s">
        <v>358</v>
      </c>
      <c r="B1898" t="s">
        <v>364</v>
      </c>
      <c r="C1898" t="s">
        <v>574</v>
      </c>
      <c r="D1898" t="s">
        <v>410</v>
      </c>
      <c r="E1898">
        <v>230</v>
      </c>
      <c r="F1898">
        <v>14</v>
      </c>
      <c r="G1898">
        <v>55.58</v>
      </c>
      <c r="L1898">
        <v>89</v>
      </c>
      <c r="M1898">
        <v>99</v>
      </c>
      <c r="O1898">
        <v>34</v>
      </c>
      <c r="P1898">
        <v>8</v>
      </c>
    </row>
    <row r="1899" spans="1:16" x14ac:dyDescent="0.2">
      <c r="A1899" t="s">
        <v>358</v>
      </c>
      <c r="B1899" t="s">
        <v>365</v>
      </c>
      <c r="C1899" t="s">
        <v>574</v>
      </c>
      <c r="D1899" t="s">
        <v>410</v>
      </c>
      <c r="E1899">
        <v>1</v>
      </c>
      <c r="G1899">
        <v>6</v>
      </c>
      <c r="M1899">
        <v>1</v>
      </c>
    </row>
    <row r="1900" spans="1:16" x14ac:dyDescent="0.2">
      <c r="A1900" t="s">
        <v>358</v>
      </c>
      <c r="B1900" t="s">
        <v>437</v>
      </c>
      <c r="C1900" t="s">
        <v>575</v>
      </c>
      <c r="D1900" t="s">
        <v>410</v>
      </c>
      <c r="E1900">
        <v>3534</v>
      </c>
      <c r="F1900">
        <v>687</v>
      </c>
      <c r="G1900">
        <v>81.87</v>
      </c>
      <c r="L1900">
        <v>62</v>
      </c>
      <c r="M1900">
        <v>3309</v>
      </c>
      <c r="N1900">
        <v>161</v>
      </c>
      <c r="O1900">
        <v>2</v>
      </c>
    </row>
    <row r="1901" spans="1:16" x14ac:dyDescent="0.2">
      <c r="A1901" t="s">
        <v>358</v>
      </c>
      <c r="B1901" t="s">
        <v>363</v>
      </c>
      <c r="C1901" t="s">
        <v>575</v>
      </c>
      <c r="D1901" t="s">
        <v>410</v>
      </c>
      <c r="E1901">
        <v>3521</v>
      </c>
      <c r="F1901">
        <v>680</v>
      </c>
      <c r="G1901">
        <v>81.099999999999994</v>
      </c>
      <c r="L1901">
        <v>61</v>
      </c>
      <c r="M1901">
        <v>3297</v>
      </c>
      <c r="N1901">
        <v>161</v>
      </c>
      <c r="O1901">
        <v>2</v>
      </c>
    </row>
    <row r="1902" spans="1:16" x14ac:dyDescent="0.2">
      <c r="A1902" t="s">
        <v>358</v>
      </c>
      <c r="B1902" t="s">
        <v>364</v>
      </c>
      <c r="C1902" t="s">
        <v>575</v>
      </c>
      <c r="D1902" t="s">
        <v>410</v>
      </c>
      <c r="E1902">
        <v>4</v>
      </c>
      <c r="F1902">
        <v>3</v>
      </c>
      <c r="G1902">
        <v>635.5</v>
      </c>
      <c r="M1902">
        <v>4</v>
      </c>
    </row>
    <row r="1903" spans="1:16" x14ac:dyDescent="0.2">
      <c r="A1903" t="s">
        <v>358</v>
      </c>
      <c r="B1903" t="s">
        <v>365</v>
      </c>
      <c r="C1903" t="s">
        <v>575</v>
      </c>
      <c r="D1903" t="s">
        <v>410</v>
      </c>
      <c r="E1903">
        <v>8</v>
      </c>
      <c r="F1903">
        <v>3</v>
      </c>
      <c r="G1903">
        <v>128.13</v>
      </c>
      <c r="L1903">
        <v>1</v>
      </c>
      <c r="M1903">
        <v>7</v>
      </c>
    </row>
    <row r="1904" spans="1:16" x14ac:dyDescent="0.2">
      <c r="A1904" t="s">
        <v>358</v>
      </c>
      <c r="B1904" t="s">
        <v>366</v>
      </c>
      <c r="C1904" t="s">
        <v>575</v>
      </c>
      <c r="D1904" t="s">
        <v>410</v>
      </c>
      <c r="E1904">
        <v>1</v>
      </c>
      <c r="F1904">
        <v>1</v>
      </c>
      <c r="G1904">
        <v>225</v>
      </c>
      <c r="M1904">
        <v>1</v>
      </c>
    </row>
    <row r="1905" spans="1:16" x14ac:dyDescent="0.2">
      <c r="A1905" t="s">
        <v>358</v>
      </c>
      <c r="B1905" t="s">
        <v>437</v>
      </c>
      <c r="C1905" t="s">
        <v>576</v>
      </c>
      <c r="D1905" t="s">
        <v>410</v>
      </c>
      <c r="E1905">
        <v>1684</v>
      </c>
      <c r="F1905">
        <v>406</v>
      </c>
      <c r="G1905">
        <v>89.59</v>
      </c>
      <c r="L1905">
        <v>261</v>
      </c>
      <c r="M1905">
        <v>968</v>
      </c>
      <c r="N1905">
        <v>186</v>
      </c>
      <c r="O1905">
        <v>200</v>
      </c>
      <c r="P1905">
        <v>69</v>
      </c>
    </row>
    <row r="1906" spans="1:16" x14ac:dyDescent="0.2">
      <c r="A1906" t="s">
        <v>358</v>
      </c>
      <c r="B1906" t="s">
        <v>363</v>
      </c>
      <c r="C1906" t="s">
        <v>576</v>
      </c>
      <c r="D1906" t="s">
        <v>410</v>
      </c>
      <c r="E1906">
        <v>1278</v>
      </c>
      <c r="F1906">
        <v>345</v>
      </c>
      <c r="G1906">
        <v>96.44</v>
      </c>
      <c r="L1906">
        <v>155</v>
      </c>
      <c r="M1906">
        <v>731</v>
      </c>
      <c r="N1906">
        <v>180</v>
      </c>
      <c r="O1906">
        <v>162</v>
      </c>
      <c r="P1906">
        <v>50</v>
      </c>
    </row>
    <row r="1907" spans="1:16" x14ac:dyDescent="0.2">
      <c r="A1907" t="s">
        <v>358</v>
      </c>
      <c r="B1907" t="s">
        <v>364</v>
      </c>
      <c r="C1907" t="s">
        <v>576</v>
      </c>
      <c r="D1907" t="s">
        <v>410</v>
      </c>
      <c r="E1907">
        <v>404</v>
      </c>
      <c r="F1907">
        <v>61</v>
      </c>
      <c r="G1907">
        <v>68.05</v>
      </c>
      <c r="L1907">
        <v>106</v>
      </c>
      <c r="M1907">
        <v>235</v>
      </c>
      <c r="N1907">
        <v>6</v>
      </c>
      <c r="O1907">
        <v>38</v>
      </c>
      <c r="P1907">
        <v>19</v>
      </c>
    </row>
    <row r="1908" spans="1:16" x14ac:dyDescent="0.2">
      <c r="A1908" t="s">
        <v>358</v>
      </c>
      <c r="B1908" t="s">
        <v>365</v>
      </c>
      <c r="C1908" t="s">
        <v>576</v>
      </c>
      <c r="D1908" t="s">
        <v>410</v>
      </c>
      <c r="E1908">
        <v>1</v>
      </c>
      <c r="G1908">
        <v>38</v>
      </c>
      <c r="M1908">
        <v>1</v>
      </c>
    </row>
    <row r="1909" spans="1:16" x14ac:dyDescent="0.2">
      <c r="A1909" t="s">
        <v>358</v>
      </c>
      <c r="B1909" t="s">
        <v>366</v>
      </c>
      <c r="C1909" t="s">
        <v>576</v>
      </c>
      <c r="D1909" t="s">
        <v>410</v>
      </c>
      <c r="E1909">
        <v>1</v>
      </c>
      <c r="G1909">
        <v>94</v>
      </c>
      <c r="M1909">
        <v>1</v>
      </c>
    </row>
    <row r="1910" spans="1:16" x14ac:dyDescent="0.2">
      <c r="A1910" t="s">
        <v>358</v>
      </c>
      <c r="B1910" t="s">
        <v>437</v>
      </c>
      <c r="C1910" t="s">
        <v>577</v>
      </c>
      <c r="D1910" t="s">
        <v>410</v>
      </c>
      <c r="E1910">
        <v>400</v>
      </c>
      <c r="F1910">
        <v>18</v>
      </c>
      <c r="G1910">
        <v>42.96</v>
      </c>
      <c r="L1910">
        <v>157</v>
      </c>
      <c r="M1910">
        <v>200</v>
      </c>
      <c r="N1910">
        <v>27</v>
      </c>
      <c r="O1910">
        <v>16</v>
      </c>
    </row>
    <row r="1911" spans="1:16" x14ac:dyDescent="0.2">
      <c r="A1911" t="s">
        <v>358</v>
      </c>
      <c r="B1911" t="s">
        <v>363</v>
      </c>
      <c r="C1911" t="s">
        <v>577</v>
      </c>
      <c r="D1911" t="s">
        <v>410</v>
      </c>
      <c r="E1911">
        <v>394</v>
      </c>
      <c r="F1911">
        <v>17</v>
      </c>
      <c r="G1911">
        <v>42.68</v>
      </c>
      <c r="L1911">
        <v>155</v>
      </c>
      <c r="M1911">
        <v>196</v>
      </c>
      <c r="N1911">
        <v>27</v>
      </c>
      <c r="O1911">
        <v>16</v>
      </c>
    </row>
    <row r="1912" spans="1:16" x14ac:dyDescent="0.2">
      <c r="A1912" t="s">
        <v>358</v>
      </c>
      <c r="B1912" t="s">
        <v>365</v>
      </c>
      <c r="C1912" t="s">
        <v>577</v>
      </c>
      <c r="D1912" t="s">
        <v>410</v>
      </c>
      <c r="E1912">
        <v>6</v>
      </c>
      <c r="F1912">
        <v>1</v>
      </c>
      <c r="G1912">
        <v>61</v>
      </c>
      <c r="L1912">
        <v>2</v>
      </c>
      <c r="M1912">
        <v>4</v>
      </c>
    </row>
    <row r="1913" spans="1:16" x14ac:dyDescent="0.2">
      <c r="A1913" t="s">
        <v>358</v>
      </c>
      <c r="B1913" t="s">
        <v>437</v>
      </c>
      <c r="C1913" t="s">
        <v>578</v>
      </c>
      <c r="D1913" t="s">
        <v>410</v>
      </c>
      <c r="E1913">
        <v>4057</v>
      </c>
      <c r="F1913">
        <v>844</v>
      </c>
      <c r="G1913">
        <v>85.34</v>
      </c>
      <c r="L1913">
        <v>71</v>
      </c>
      <c r="M1913">
        <v>3759</v>
      </c>
      <c r="N1913">
        <v>225</v>
      </c>
      <c r="O1913">
        <v>2</v>
      </c>
    </row>
    <row r="1914" spans="1:16" x14ac:dyDescent="0.2">
      <c r="A1914" t="s">
        <v>358</v>
      </c>
      <c r="B1914" t="s">
        <v>363</v>
      </c>
      <c r="C1914" t="s">
        <v>578</v>
      </c>
      <c r="D1914" t="s">
        <v>410</v>
      </c>
      <c r="E1914">
        <v>4041</v>
      </c>
      <c r="F1914">
        <v>833</v>
      </c>
      <c r="G1914">
        <v>84.91</v>
      </c>
      <c r="L1914">
        <v>71</v>
      </c>
      <c r="M1914">
        <v>3743</v>
      </c>
      <c r="N1914">
        <v>225</v>
      </c>
      <c r="O1914">
        <v>2</v>
      </c>
    </row>
    <row r="1915" spans="1:16" x14ac:dyDescent="0.2">
      <c r="A1915" t="s">
        <v>358</v>
      </c>
      <c r="B1915" t="s">
        <v>364</v>
      </c>
      <c r="C1915" t="s">
        <v>578</v>
      </c>
      <c r="D1915" t="s">
        <v>410</v>
      </c>
      <c r="E1915">
        <v>2</v>
      </c>
      <c r="F1915">
        <v>1</v>
      </c>
      <c r="G1915">
        <v>206.5</v>
      </c>
      <c r="M1915">
        <v>2</v>
      </c>
    </row>
    <row r="1916" spans="1:16" x14ac:dyDescent="0.2">
      <c r="A1916" t="s">
        <v>358</v>
      </c>
      <c r="B1916" t="s">
        <v>365</v>
      </c>
      <c r="C1916" t="s">
        <v>578</v>
      </c>
      <c r="D1916" t="s">
        <v>410</v>
      </c>
      <c r="E1916">
        <v>12</v>
      </c>
      <c r="F1916">
        <v>8</v>
      </c>
      <c r="G1916">
        <v>175.67</v>
      </c>
      <c r="M1916">
        <v>12</v>
      </c>
    </row>
    <row r="1917" spans="1:16" x14ac:dyDescent="0.2">
      <c r="A1917" t="s">
        <v>358</v>
      </c>
      <c r="B1917" t="s">
        <v>366</v>
      </c>
      <c r="C1917" t="s">
        <v>578</v>
      </c>
      <c r="D1917" t="s">
        <v>410</v>
      </c>
      <c r="E1917">
        <v>2</v>
      </c>
      <c r="F1917">
        <v>2</v>
      </c>
      <c r="G1917">
        <v>278</v>
      </c>
      <c r="M1917">
        <v>2</v>
      </c>
    </row>
    <row r="1918" spans="1:16" x14ac:dyDescent="0.2">
      <c r="A1918" t="s">
        <v>358</v>
      </c>
      <c r="B1918" t="s">
        <v>437</v>
      </c>
      <c r="C1918" t="s">
        <v>579</v>
      </c>
      <c r="D1918" t="s">
        <v>410</v>
      </c>
      <c r="E1918">
        <v>1250</v>
      </c>
      <c r="F1918">
        <v>325</v>
      </c>
      <c r="G1918">
        <v>100.24</v>
      </c>
      <c r="L1918">
        <v>124</v>
      </c>
      <c r="M1918">
        <v>737</v>
      </c>
      <c r="N1918">
        <v>157</v>
      </c>
      <c r="O1918">
        <v>185</v>
      </c>
      <c r="P1918">
        <v>47</v>
      </c>
    </row>
    <row r="1919" spans="1:16" x14ac:dyDescent="0.2">
      <c r="A1919" t="s">
        <v>358</v>
      </c>
      <c r="B1919" t="s">
        <v>363</v>
      </c>
      <c r="C1919" t="s">
        <v>579</v>
      </c>
      <c r="D1919" t="s">
        <v>410</v>
      </c>
      <c r="E1919">
        <v>991</v>
      </c>
      <c r="F1919">
        <v>289</v>
      </c>
      <c r="G1919">
        <v>108.58</v>
      </c>
      <c r="L1919">
        <v>61</v>
      </c>
      <c r="M1919">
        <v>580</v>
      </c>
      <c r="N1919">
        <v>150</v>
      </c>
      <c r="O1919">
        <v>166</v>
      </c>
      <c r="P1919">
        <v>34</v>
      </c>
    </row>
    <row r="1920" spans="1:16" x14ac:dyDescent="0.2">
      <c r="A1920" t="s">
        <v>358</v>
      </c>
      <c r="B1920" t="s">
        <v>364</v>
      </c>
      <c r="C1920" t="s">
        <v>579</v>
      </c>
      <c r="D1920" t="s">
        <v>410</v>
      </c>
      <c r="E1920">
        <v>255</v>
      </c>
      <c r="F1920">
        <v>34</v>
      </c>
      <c r="G1920">
        <v>67.45</v>
      </c>
      <c r="L1920">
        <v>62</v>
      </c>
      <c r="M1920">
        <v>156</v>
      </c>
      <c r="N1920">
        <v>6</v>
      </c>
      <c r="O1920">
        <v>18</v>
      </c>
      <c r="P1920">
        <v>13</v>
      </c>
    </row>
    <row r="1921" spans="1:16" x14ac:dyDescent="0.2">
      <c r="A1921" t="s">
        <v>358</v>
      </c>
      <c r="B1921" t="s">
        <v>365</v>
      </c>
      <c r="C1921" t="s">
        <v>579</v>
      </c>
      <c r="D1921" t="s">
        <v>410</v>
      </c>
      <c r="E1921">
        <v>3</v>
      </c>
      <c r="F1921">
        <v>1</v>
      </c>
      <c r="G1921">
        <v>80</v>
      </c>
      <c r="L1921">
        <v>1</v>
      </c>
      <c r="M1921">
        <v>1</v>
      </c>
      <c r="O1921">
        <v>1</v>
      </c>
    </row>
    <row r="1922" spans="1:16" x14ac:dyDescent="0.2">
      <c r="A1922" t="s">
        <v>358</v>
      </c>
      <c r="B1922" t="s">
        <v>366</v>
      </c>
      <c r="C1922" t="s">
        <v>579</v>
      </c>
      <c r="D1922" t="s">
        <v>410</v>
      </c>
      <c r="E1922">
        <v>1</v>
      </c>
      <c r="F1922">
        <v>1</v>
      </c>
      <c r="G1922">
        <v>247</v>
      </c>
      <c r="N1922">
        <v>1</v>
      </c>
    </row>
    <row r="1923" spans="1:16" x14ac:dyDescent="0.2">
      <c r="A1923" t="s">
        <v>358</v>
      </c>
      <c r="B1923" t="s">
        <v>437</v>
      </c>
      <c r="C1923" t="s">
        <v>580</v>
      </c>
      <c r="D1923" t="s">
        <v>410</v>
      </c>
      <c r="E1923">
        <v>229</v>
      </c>
      <c r="F1923">
        <v>21</v>
      </c>
      <c r="G1923">
        <v>56.52</v>
      </c>
      <c r="L1923">
        <v>49</v>
      </c>
      <c r="M1923">
        <v>135</v>
      </c>
      <c r="N1923">
        <v>23</v>
      </c>
      <c r="O1923">
        <v>18</v>
      </c>
      <c r="P1923">
        <v>4</v>
      </c>
    </row>
    <row r="1924" spans="1:16" x14ac:dyDescent="0.2">
      <c r="A1924" t="s">
        <v>358</v>
      </c>
      <c r="B1924" t="s">
        <v>363</v>
      </c>
      <c r="C1924" t="s">
        <v>580</v>
      </c>
      <c r="D1924" t="s">
        <v>410</v>
      </c>
      <c r="E1924">
        <v>228</v>
      </c>
      <c r="F1924">
        <v>21</v>
      </c>
      <c r="G1924">
        <v>56.36</v>
      </c>
      <c r="L1924">
        <v>49</v>
      </c>
      <c r="M1924">
        <v>135</v>
      </c>
      <c r="N1924">
        <v>22</v>
      </c>
      <c r="O1924">
        <v>18</v>
      </c>
      <c r="P1924">
        <v>4</v>
      </c>
    </row>
    <row r="1925" spans="1:16" x14ac:dyDescent="0.2">
      <c r="A1925" t="s">
        <v>358</v>
      </c>
      <c r="B1925" t="s">
        <v>365</v>
      </c>
      <c r="C1925" t="s">
        <v>580</v>
      </c>
      <c r="D1925" t="s">
        <v>410</v>
      </c>
      <c r="E1925">
        <v>1</v>
      </c>
      <c r="G1925">
        <v>94</v>
      </c>
      <c r="N1925">
        <v>1</v>
      </c>
    </row>
    <row r="1926" spans="1:16" x14ac:dyDescent="0.2">
      <c r="A1926" t="s">
        <v>358</v>
      </c>
      <c r="B1926" t="s">
        <v>437</v>
      </c>
      <c r="C1926" t="s">
        <v>581</v>
      </c>
      <c r="D1926" t="s">
        <v>410</v>
      </c>
      <c r="E1926">
        <v>3167</v>
      </c>
      <c r="F1926">
        <v>740</v>
      </c>
      <c r="G1926">
        <v>94.92</v>
      </c>
      <c r="L1926">
        <v>74</v>
      </c>
      <c r="M1926">
        <v>2902</v>
      </c>
      <c r="N1926">
        <v>187</v>
      </c>
      <c r="O1926">
        <v>4</v>
      </c>
    </row>
    <row r="1927" spans="1:16" x14ac:dyDescent="0.2">
      <c r="A1927" t="s">
        <v>358</v>
      </c>
      <c r="B1927" t="s">
        <v>363</v>
      </c>
      <c r="C1927" t="s">
        <v>581</v>
      </c>
      <c r="D1927" t="s">
        <v>410</v>
      </c>
      <c r="E1927">
        <v>3148</v>
      </c>
      <c r="F1927">
        <v>734</v>
      </c>
      <c r="G1927">
        <v>94.66</v>
      </c>
      <c r="L1927">
        <v>74</v>
      </c>
      <c r="M1927">
        <v>2884</v>
      </c>
      <c r="N1927">
        <v>187</v>
      </c>
      <c r="O1927">
        <v>3</v>
      </c>
    </row>
    <row r="1928" spans="1:16" x14ac:dyDescent="0.2">
      <c r="A1928" t="s">
        <v>358</v>
      </c>
      <c r="B1928" t="s">
        <v>364</v>
      </c>
      <c r="C1928" t="s">
        <v>581</v>
      </c>
      <c r="D1928" t="s">
        <v>410</v>
      </c>
      <c r="E1928">
        <v>4</v>
      </c>
      <c r="F1928">
        <v>3</v>
      </c>
      <c r="G1928">
        <v>260</v>
      </c>
      <c r="M1928">
        <v>4</v>
      </c>
    </row>
    <row r="1929" spans="1:16" x14ac:dyDescent="0.2">
      <c r="A1929" t="s">
        <v>358</v>
      </c>
      <c r="B1929" t="s">
        <v>365</v>
      </c>
      <c r="C1929" t="s">
        <v>581</v>
      </c>
      <c r="D1929" t="s">
        <v>410</v>
      </c>
      <c r="E1929">
        <v>14</v>
      </c>
      <c r="F1929">
        <v>3</v>
      </c>
      <c r="G1929">
        <v>102.86</v>
      </c>
      <c r="M1929">
        <v>13</v>
      </c>
      <c r="O1929">
        <v>1</v>
      </c>
    </row>
    <row r="1930" spans="1:16" x14ac:dyDescent="0.2">
      <c r="A1930" t="s">
        <v>358</v>
      </c>
      <c r="B1930" t="s">
        <v>366</v>
      </c>
      <c r="C1930" t="s">
        <v>581</v>
      </c>
      <c r="D1930" t="s">
        <v>410</v>
      </c>
      <c r="E1930">
        <v>1</v>
      </c>
      <c r="G1930">
        <v>125</v>
      </c>
      <c r="M1930">
        <v>1</v>
      </c>
    </row>
    <row r="1931" spans="1:16" x14ac:dyDescent="0.2">
      <c r="A1931" t="s">
        <v>358</v>
      </c>
      <c r="B1931" t="s">
        <v>437</v>
      </c>
      <c r="C1931" t="s">
        <v>582</v>
      </c>
      <c r="D1931" t="s">
        <v>410</v>
      </c>
      <c r="E1931">
        <v>281</v>
      </c>
      <c r="F1931">
        <v>70</v>
      </c>
      <c r="G1931">
        <v>86.7</v>
      </c>
      <c r="L1931">
        <v>58</v>
      </c>
      <c r="M1931">
        <v>158</v>
      </c>
      <c r="N1931">
        <v>26</v>
      </c>
      <c r="O1931">
        <v>31</v>
      </c>
      <c r="P1931">
        <v>8</v>
      </c>
    </row>
    <row r="1932" spans="1:16" x14ac:dyDescent="0.2">
      <c r="A1932" t="s">
        <v>358</v>
      </c>
      <c r="B1932" t="s">
        <v>363</v>
      </c>
      <c r="C1932" t="s">
        <v>582</v>
      </c>
      <c r="D1932" t="s">
        <v>410</v>
      </c>
      <c r="E1932">
        <v>200</v>
      </c>
      <c r="F1932">
        <v>66</v>
      </c>
      <c r="G1932">
        <v>102.96</v>
      </c>
      <c r="L1932">
        <v>16</v>
      </c>
      <c r="M1932">
        <v>126</v>
      </c>
      <c r="N1932">
        <v>25</v>
      </c>
      <c r="O1932">
        <v>26</v>
      </c>
      <c r="P1932">
        <v>7</v>
      </c>
    </row>
    <row r="1933" spans="1:16" x14ac:dyDescent="0.2">
      <c r="A1933" t="s">
        <v>358</v>
      </c>
      <c r="B1933" t="s">
        <v>364</v>
      </c>
      <c r="C1933" t="s">
        <v>582</v>
      </c>
      <c r="D1933" t="s">
        <v>410</v>
      </c>
      <c r="E1933">
        <v>81</v>
      </c>
      <c r="F1933">
        <v>4</v>
      </c>
      <c r="G1933">
        <v>46.57</v>
      </c>
      <c r="L1933">
        <v>42</v>
      </c>
      <c r="M1933">
        <v>32</v>
      </c>
      <c r="N1933">
        <v>1</v>
      </c>
      <c r="O1933">
        <v>5</v>
      </c>
      <c r="P1933">
        <v>1</v>
      </c>
    </row>
    <row r="1934" spans="1:16" x14ac:dyDescent="0.2">
      <c r="A1934" t="s">
        <v>358</v>
      </c>
      <c r="B1934" t="s">
        <v>437</v>
      </c>
      <c r="C1934" t="s">
        <v>583</v>
      </c>
      <c r="D1934" t="s">
        <v>410</v>
      </c>
      <c r="E1934">
        <v>112</v>
      </c>
      <c r="F1934">
        <v>3</v>
      </c>
      <c r="G1934">
        <v>46.82</v>
      </c>
      <c r="L1934">
        <v>28</v>
      </c>
      <c r="M1934">
        <v>58</v>
      </c>
      <c r="N1934">
        <v>19</v>
      </c>
      <c r="O1934">
        <v>3</v>
      </c>
      <c r="P1934">
        <v>4</v>
      </c>
    </row>
    <row r="1935" spans="1:16" x14ac:dyDescent="0.2">
      <c r="A1935" t="s">
        <v>358</v>
      </c>
      <c r="B1935" t="s">
        <v>363</v>
      </c>
      <c r="C1935" t="s">
        <v>583</v>
      </c>
      <c r="D1935" t="s">
        <v>410</v>
      </c>
      <c r="E1935">
        <v>112</v>
      </c>
      <c r="F1935">
        <v>3</v>
      </c>
      <c r="G1935">
        <v>46.82</v>
      </c>
      <c r="L1935">
        <v>28</v>
      </c>
      <c r="M1935">
        <v>58</v>
      </c>
      <c r="N1935">
        <v>19</v>
      </c>
      <c r="O1935">
        <v>3</v>
      </c>
      <c r="P1935">
        <v>4</v>
      </c>
    </row>
    <row r="1936" spans="1:16" x14ac:dyDescent="0.2">
      <c r="A1936" t="s">
        <v>358</v>
      </c>
      <c r="B1936" t="s">
        <v>437</v>
      </c>
      <c r="C1936" t="s">
        <v>584</v>
      </c>
      <c r="D1936" t="s">
        <v>410</v>
      </c>
      <c r="E1936">
        <v>780</v>
      </c>
      <c r="F1936">
        <v>146</v>
      </c>
      <c r="G1936">
        <v>76.39</v>
      </c>
      <c r="L1936">
        <v>7</v>
      </c>
      <c r="M1936">
        <v>728</v>
      </c>
      <c r="N1936">
        <v>45</v>
      </c>
    </row>
    <row r="1937" spans="1:16" x14ac:dyDescent="0.2">
      <c r="A1937" t="s">
        <v>358</v>
      </c>
      <c r="B1937" t="s">
        <v>363</v>
      </c>
      <c r="C1937" t="s">
        <v>584</v>
      </c>
      <c r="D1937" t="s">
        <v>410</v>
      </c>
      <c r="E1937">
        <v>776</v>
      </c>
      <c r="F1937">
        <v>146</v>
      </c>
      <c r="G1937">
        <v>76.510000000000005</v>
      </c>
      <c r="L1937">
        <v>7</v>
      </c>
      <c r="M1937">
        <v>725</v>
      </c>
      <c r="N1937">
        <v>44</v>
      </c>
    </row>
    <row r="1938" spans="1:16" x14ac:dyDescent="0.2">
      <c r="A1938" t="s">
        <v>358</v>
      </c>
      <c r="B1938" t="s">
        <v>365</v>
      </c>
      <c r="C1938" t="s">
        <v>584</v>
      </c>
      <c r="D1938" t="s">
        <v>410</v>
      </c>
      <c r="E1938">
        <v>4</v>
      </c>
      <c r="G1938">
        <v>53.5</v>
      </c>
      <c r="M1938">
        <v>3</v>
      </c>
      <c r="N1938">
        <v>1</v>
      </c>
    </row>
    <row r="1939" spans="1:16" x14ac:dyDescent="0.2">
      <c r="A1939" t="s">
        <v>358</v>
      </c>
      <c r="B1939" t="s">
        <v>437</v>
      </c>
      <c r="C1939" t="s">
        <v>585</v>
      </c>
      <c r="D1939" t="s">
        <v>410</v>
      </c>
      <c r="E1939">
        <v>4165</v>
      </c>
      <c r="F1939">
        <v>1100</v>
      </c>
      <c r="G1939">
        <v>98.56</v>
      </c>
      <c r="L1939">
        <v>405</v>
      </c>
      <c r="M1939">
        <v>2234</v>
      </c>
      <c r="N1939">
        <v>611</v>
      </c>
      <c r="O1939">
        <v>740</v>
      </c>
      <c r="P1939">
        <v>175</v>
      </c>
    </row>
    <row r="1940" spans="1:16" x14ac:dyDescent="0.2">
      <c r="A1940" t="s">
        <v>358</v>
      </c>
      <c r="B1940" t="s">
        <v>363</v>
      </c>
      <c r="C1940" t="s">
        <v>585</v>
      </c>
      <c r="D1940" t="s">
        <v>410</v>
      </c>
      <c r="E1940">
        <v>3832</v>
      </c>
      <c r="F1940">
        <v>1070</v>
      </c>
      <c r="G1940">
        <v>101.96</v>
      </c>
      <c r="L1940">
        <v>325</v>
      </c>
      <c r="M1940">
        <v>2110</v>
      </c>
      <c r="N1940">
        <v>596</v>
      </c>
      <c r="O1940">
        <v>636</v>
      </c>
      <c r="P1940">
        <v>165</v>
      </c>
    </row>
    <row r="1941" spans="1:16" x14ac:dyDescent="0.2">
      <c r="A1941" t="s">
        <v>358</v>
      </c>
      <c r="B1941" t="s">
        <v>364</v>
      </c>
      <c r="C1941" t="s">
        <v>585</v>
      </c>
      <c r="D1941" t="s">
        <v>410</v>
      </c>
      <c r="E1941">
        <v>311</v>
      </c>
      <c r="F1941">
        <v>21</v>
      </c>
      <c r="G1941">
        <v>53.6</v>
      </c>
      <c r="L1941">
        <v>78</v>
      </c>
      <c r="M1941">
        <v>112</v>
      </c>
      <c r="N1941">
        <v>8</v>
      </c>
      <c r="O1941">
        <v>103</v>
      </c>
      <c r="P1941">
        <v>10</v>
      </c>
    </row>
    <row r="1942" spans="1:16" x14ac:dyDescent="0.2">
      <c r="A1942" t="s">
        <v>358</v>
      </c>
      <c r="B1942" t="s">
        <v>365</v>
      </c>
      <c r="C1942" t="s">
        <v>585</v>
      </c>
      <c r="D1942" t="s">
        <v>410</v>
      </c>
      <c r="E1942">
        <v>15</v>
      </c>
      <c r="F1942">
        <v>2</v>
      </c>
      <c r="G1942">
        <v>98.13</v>
      </c>
      <c r="L1942">
        <v>2</v>
      </c>
      <c r="M1942">
        <v>7</v>
      </c>
      <c r="N1942">
        <v>5</v>
      </c>
      <c r="O1942">
        <v>1</v>
      </c>
    </row>
    <row r="1943" spans="1:16" x14ac:dyDescent="0.2">
      <c r="A1943" t="s">
        <v>358</v>
      </c>
      <c r="B1943" t="s">
        <v>366</v>
      </c>
      <c r="C1943" t="s">
        <v>585</v>
      </c>
      <c r="D1943" t="s">
        <v>410</v>
      </c>
      <c r="E1943">
        <v>7</v>
      </c>
      <c r="F1943">
        <v>7</v>
      </c>
      <c r="G1943">
        <v>235.57</v>
      </c>
      <c r="M1943">
        <v>5</v>
      </c>
      <c r="N1943">
        <v>2</v>
      </c>
    </row>
    <row r="1944" spans="1:16" x14ac:dyDescent="0.2">
      <c r="A1944" t="s">
        <v>358</v>
      </c>
      <c r="B1944" t="s">
        <v>437</v>
      </c>
      <c r="C1944" t="s">
        <v>586</v>
      </c>
      <c r="D1944" t="s">
        <v>410</v>
      </c>
      <c r="E1944">
        <v>1437</v>
      </c>
      <c r="F1944">
        <v>136</v>
      </c>
      <c r="G1944">
        <v>54.16</v>
      </c>
      <c r="L1944">
        <v>499</v>
      </c>
      <c r="M1944">
        <v>591</v>
      </c>
      <c r="N1944">
        <v>153</v>
      </c>
      <c r="O1944">
        <v>136</v>
      </c>
      <c r="P1944">
        <v>58</v>
      </c>
    </row>
    <row r="1945" spans="1:16" x14ac:dyDescent="0.2">
      <c r="A1945" t="s">
        <v>358</v>
      </c>
      <c r="B1945" t="s">
        <v>363</v>
      </c>
      <c r="C1945" t="s">
        <v>586</v>
      </c>
      <c r="D1945" t="s">
        <v>410</v>
      </c>
      <c r="E1945">
        <v>1424</v>
      </c>
      <c r="F1945">
        <v>133</v>
      </c>
      <c r="G1945">
        <v>53.73</v>
      </c>
      <c r="L1945">
        <v>498</v>
      </c>
      <c r="M1945">
        <v>585</v>
      </c>
      <c r="N1945">
        <v>151</v>
      </c>
      <c r="O1945">
        <v>133</v>
      </c>
      <c r="P1945">
        <v>57</v>
      </c>
    </row>
    <row r="1946" spans="1:16" x14ac:dyDescent="0.2">
      <c r="A1946" t="s">
        <v>358</v>
      </c>
      <c r="B1946" t="s">
        <v>365</v>
      </c>
      <c r="C1946" t="s">
        <v>586</v>
      </c>
      <c r="D1946" t="s">
        <v>410</v>
      </c>
      <c r="E1946">
        <v>13</v>
      </c>
      <c r="F1946">
        <v>3</v>
      </c>
      <c r="G1946">
        <v>102.15</v>
      </c>
      <c r="L1946">
        <v>1</v>
      </c>
      <c r="M1946">
        <v>6</v>
      </c>
      <c r="N1946">
        <v>2</v>
      </c>
      <c r="O1946">
        <v>3</v>
      </c>
      <c r="P1946">
        <v>1</v>
      </c>
    </row>
    <row r="1947" spans="1:16" x14ac:dyDescent="0.2">
      <c r="A1947" t="s">
        <v>358</v>
      </c>
      <c r="B1947" t="s">
        <v>437</v>
      </c>
      <c r="C1947" t="s">
        <v>587</v>
      </c>
      <c r="D1947" t="s">
        <v>410</v>
      </c>
      <c r="E1947">
        <v>10494</v>
      </c>
      <c r="F1947">
        <v>2500</v>
      </c>
      <c r="G1947">
        <v>95.07</v>
      </c>
      <c r="L1947">
        <v>167</v>
      </c>
      <c r="M1947">
        <v>9639</v>
      </c>
      <c r="N1947">
        <v>679</v>
      </c>
      <c r="O1947">
        <v>9</v>
      </c>
    </row>
    <row r="1948" spans="1:16" x14ac:dyDescent="0.2">
      <c r="A1948" t="s">
        <v>358</v>
      </c>
      <c r="B1948" t="s">
        <v>363</v>
      </c>
      <c r="C1948" t="s">
        <v>587</v>
      </c>
      <c r="D1948" t="s">
        <v>410</v>
      </c>
      <c r="E1948">
        <v>10424</v>
      </c>
      <c r="F1948">
        <v>2462</v>
      </c>
      <c r="G1948">
        <v>94.65</v>
      </c>
      <c r="L1948">
        <v>167</v>
      </c>
      <c r="M1948">
        <v>9573</v>
      </c>
      <c r="N1948">
        <v>676</v>
      </c>
      <c r="O1948">
        <v>8</v>
      </c>
    </row>
    <row r="1949" spans="1:16" x14ac:dyDescent="0.2">
      <c r="A1949" t="s">
        <v>358</v>
      </c>
      <c r="B1949" t="s">
        <v>364</v>
      </c>
      <c r="C1949" t="s">
        <v>587</v>
      </c>
      <c r="D1949" t="s">
        <v>410</v>
      </c>
      <c r="E1949">
        <v>10</v>
      </c>
      <c r="F1949">
        <v>4</v>
      </c>
      <c r="G1949">
        <v>173.1</v>
      </c>
      <c r="M1949">
        <v>10</v>
      </c>
    </row>
    <row r="1950" spans="1:16" x14ac:dyDescent="0.2">
      <c r="A1950" t="s">
        <v>358</v>
      </c>
      <c r="B1950" t="s">
        <v>365</v>
      </c>
      <c r="C1950" t="s">
        <v>587</v>
      </c>
      <c r="D1950" t="s">
        <v>410</v>
      </c>
      <c r="E1950">
        <v>46</v>
      </c>
      <c r="F1950">
        <v>22</v>
      </c>
      <c r="G1950">
        <v>139.63</v>
      </c>
      <c r="M1950">
        <v>42</v>
      </c>
      <c r="N1950">
        <v>3</v>
      </c>
      <c r="O1950">
        <v>1</v>
      </c>
    </row>
    <row r="1951" spans="1:16" x14ac:dyDescent="0.2">
      <c r="A1951" t="s">
        <v>358</v>
      </c>
      <c r="B1951" t="s">
        <v>366</v>
      </c>
      <c r="C1951" t="s">
        <v>587</v>
      </c>
      <c r="D1951" t="s">
        <v>410</v>
      </c>
      <c r="E1951">
        <v>14</v>
      </c>
      <c r="F1951">
        <v>12</v>
      </c>
      <c r="G1951">
        <v>205.21</v>
      </c>
      <c r="M1951">
        <v>14</v>
      </c>
    </row>
    <row r="1952" spans="1:16" x14ac:dyDescent="0.2">
      <c r="A1952" t="s">
        <v>358</v>
      </c>
      <c r="B1952" t="s">
        <v>437</v>
      </c>
      <c r="C1952" t="s">
        <v>588</v>
      </c>
      <c r="D1952" t="s">
        <v>410</v>
      </c>
      <c r="E1952">
        <v>205</v>
      </c>
      <c r="F1952">
        <v>49</v>
      </c>
      <c r="G1952">
        <v>81.48</v>
      </c>
      <c r="L1952">
        <v>48</v>
      </c>
      <c r="M1952">
        <v>106</v>
      </c>
      <c r="N1952">
        <v>21</v>
      </c>
      <c r="O1952">
        <v>26</v>
      </c>
      <c r="P1952">
        <v>4</v>
      </c>
    </row>
    <row r="1953" spans="1:16" x14ac:dyDescent="0.2">
      <c r="A1953" t="s">
        <v>358</v>
      </c>
      <c r="B1953" t="s">
        <v>363</v>
      </c>
      <c r="C1953" t="s">
        <v>588</v>
      </c>
      <c r="D1953" t="s">
        <v>410</v>
      </c>
      <c r="E1953">
        <v>168</v>
      </c>
      <c r="F1953">
        <v>45</v>
      </c>
      <c r="G1953">
        <v>86.48</v>
      </c>
      <c r="L1953">
        <v>31</v>
      </c>
      <c r="M1953">
        <v>92</v>
      </c>
      <c r="N1953">
        <v>20</v>
      </c>
      <c r="O1953">
        <v>22</v>
      </c>
      <c r="P1953">
        <v>3</v>
      </c>
    </row>
    <row r="1954" spans="1:16" x14ac:dyDescent="0.2">
      <c r="A1954" t="s">
        <v>358</v>
      </c>
      <c r="B1954" t="s">
        <v>364</v>
      </c>
      <c r="C1954" t="s">
        <v>588</v>
      </c>
      <c r="D1954" t="s">
        <v>410</v>
      </c>
      <c r="E1954">
        <v>36</v>
      </c>
      <c r="F1954">
        <v>3</v>
      </c>
      <c r="G1954">
        <v>55.25</v>
      </c>
      <c r="L1954">
        <v>17</v>
      </c>
      <c r="M1954">
        <v>13</v>
      </c>
      <c r="N1954">
        <v>1</v>
      </c>
      <c r="O1954">
        <v>4</v>
      </c>
      <c r="P1954">
        <v>1</v>
      </c>
    </row>
    <row r="1955" spans="1:16" x14ac:dyDescent="0.2">
      <c r="A1955" t="s">
        <v>358</v>
      </c>
      <c r="B1955" t="s">
        <v>365</v>
      </c>
      <c r="C1955" t="s">
        <v>588</v>
      </c>
      <c r="D1955" t="s">
        <v>410</v>
      </c>
      <c r="E1955">
        <v>1</v>
      </c>
      <c r="F1955">
        <v>1</v>
      </c>
      <c r="G1955">
        <v>186</v>
      </c>
      <c r="M1955">
        <v>1</v>
      </c>
    </row>
    <row r="1956" spans="1:16" x14ac:dyDescent="0.2">
      <c r="A1956" t="s">
        <v>358</v>
      </c>
      <c r="B1956" t="s">
        <v>437</v>
      </c>
      <c r="C1956" t="s">
        <v>589</v>
      </c>
      <c r="D1956" t="s">
        <v>410</v>
      </c>
      <c r="E1956">
        <v>87</v>
      </c>
      <c r="F1956">
        <v>4</v>
      </c>
      <c r="G1956">
        <v>52.48</v>
      </c>
      <c r="L1956">
        <v>23</v>
      </c>
      <c r="M1956">
        <v>49</v>
      </c>
      <c r="N1956">
        <v>13</v>
      </c>
      <c r="O1956">
        <v>2</v>
      </c>
    </row>
    <row r="1957" spans="1:16" x14ac:dyDescent="0.2">
      <c r="A1957" t="s">
        <v>358</v>
      </c>
      <c r="B1957" t="s">
        <v>363</v>
      </c>
      <c r="C1957" t="s">
        <v>589</v>
      </c>
      <c r="D1957" t="s">
        <v>410</v>
      </c>
      <c r="E1957">
        <v>86</v>
      </c>
      <c r="F1957">
        <v>4</v>
      </c>
      <c r="G1957">
        <v>52.79</v>
      </c>
      <c r="L1957">
        <v>23</v>
      </c>
      <c r="M1957">
        <v>48</v>
      </c>
      <c r="N1957">
        <v>13</v>
      </c>
      <c r="O1957">
        <v>2</v>
      </c>
    </row>
    <row r="1958" spans="1:16" x14ac:dyDescent="0.2">
      <c r="A1958" t="s">
        <v>358</v>
      </c>
      <c r="B1958" t="s">
        <v>365</v>
      </c>
      <c r="C1958" t="s">
        <v>589</v>
      </c>
      <c r="D1958" t="s">
        <v>410</v>
      </c>
      <c r="E1958">
        <v>1</v>
      </c>
      <c r="G1958">
        <v>26</v>
      </c>
      <c r="M1958">
        <v>1</v>
      </c>
    </row>
    <row r="1959" spans="1:16" x14ac:dyDescent="0.2">
      <c r="A1959" t="s">
        <v>358</v>
      </c>
      <c r="B1959" t="s">
        <v>437</v>
      </c>
      <c r="C1959" t="s">
        <v>590</v>
      </c>
      <c r="D1959" t="s">
        <v>410</v>
      </c>
      <c r="E1959">
        <v>512</v>
      </c>
      <c r="F1959">
        <v>92</v>
      </c>
      <c r="G1959">
        <v>70.739999999999995</v>
      </c>
      <c r="L1959">
        <v>5</v>
      </c>
      <c r="M1959">
        <v>469</v>
      </c>
      <c r="N1959">
        <v>38</v>
      </c>
    </row>
    <row r="1960" spans="1:16" x14ac:dyDescent="0.2">
      <c r="A1960" t="s">
        <v>358</v>
      </c>
      <c r="B1960" t="s">
        <v>363</v>
      </c>
      <c r="C1960" t="s">
        <v>590</v>
      </c>
      <c r="D1960" t="s">
        <v>410</v>
      </c>
      <c r="E1960">
        <v>511</v>
      </c>
      <c r="F1960">
        <v>92</v>
      </c>
      <c r="G1960">
        <v>70.760000000000005</v>
      </c>
      <c r="L1960">
        <v>5</v>
      </c>
      <c r="M1960">
        <v>468</v>
      </c>
      <c r="N1960">
        <v>38</v>
      </c>
    </row>
    <row r="1961" spans="1:16" x14ac:dyDescent="0.2">
      <c r="A1961" t="s">
        <v>358</v>
      </c>
      <c r="B1961" t="s">
        <v>364</v>
      </c>
      <c r="C1961" t="s">
        <v>590</v>
      </c>
      <c r="D1961" t="s">
        <v>410</v>
      </c>
      <c r="E1961">
        <v>1</v>
      </c>
      <c r="G1961">
        <v>61</v>
      </c>
      <c r="M1961">
        <v>1</v>
      </c>
    </row>
    <row r="1962" spans="1:16" x14ac:dyDescent="0.2">
      <c r="A1962" t="s">
        <v>358</v>
      </c>
      <c r="B1962" t="s">
        <v>437</v>
      </c>
      <c r="C1962" t="s">
        <v>591</v>
      </c>
      <c r="D1962" t="s">
        <v>410</v>
      </c>
      <c r="E1962">
        <v>535</v>
      </c>
      <c r="F1962">
        <v>105</v>
      </c>
      <c r="G1962">
        <v>81.89</v>
      </c>
      <c r="L1962">
        <v>59</v>
      </c>
      <c r="M1962">
        <v>301</v>
      </c>
      <c r="N1962">
        <v>65</v>
      </c>
      <c r="O1962">
        <v>88</v>
      </c>
      <c r="P1962">
        <v>22</v>
      </c>
    </row>
    <row r="1963" spans="1:16" x14ac:dyDescent="0.2">
      <c r="A1963" t="s">
        <v>358</v>
      </c>
      <c r="B1963" t="s">
        <v>363</v>
      </c>
      <c r="C1963" t="s">
        <v>591</v>
      </c>
      <c r="D1963" t="s">
        <v>410</v>
      </c>
      <c r="E1963">
        <v>412</v>
      </c>
      <c r="F1963">
        <v>99</v>
      </c>
      <c r="G1963">
        <v>90.98</v>
      </c>
      <c r="L1963">
        <v>13</v>
      </c>
      <c r="M1963">
        <v>244</v>
      </c>
      <c r="N1963">
        <v>61</v>
      </c>
      <c r="O1963">
        <v>76</v>
      </c>
      <c r="P1963">
        <v>18</v>
      </c>
    </row>
    <row r="1964" spans="1:16" x14ac:dyDescent="0.2">
      <c r="A1964" t="s">
        <v>358</v>
      </c>
      <c r="B1964" t="s">
        <v>364</v>
      </c>
      <c r="C1964" t="s">
        <v>591</v>
      </c>
      <c r="D1964" t="s">
        <v>410</v>
      </c>
      <c r="E1964">
        <v>122</v>
      </c>
      <c r="F1964">
        <v>6</v>
      </c>
      <c r="G1964">
        <v>51.39</v>
      </c>
      <c r="L1964">
        <v>46</v>
      </c>
      <c r="M1964">
        <v>57</v>
      </c>
      <c r="N1964">
        <v>3</v>
      </c>
      <c r="O1964">
        <v>12</v>
      </c>
      <c r="P1964">
        <v>4</v>
      </c>
    </row>
    <row r="1965" spans="1:16" x14ac:dyDescent="0.2">
      <c r="A1965" t="s">
        <v>358</v>
      </c>
      <c r="B1965" t="s">
        <v>365</v>
      </c>
      <c r="C1965" t="s">
        <v>591</v>
      </c>
      <c r="D1965" t="s">
        <v>410</v>
      </c>
      <c r="E1965">
        <v>1</v>
      </c>
      <c r="G1965">
        <v>61</v>
      </c>
      <c r="N1965">
        <v>1</v>
      </c>
    </row>
    <row r="1966" spans="1:16" x14ac:dyDescent="0.2">
      <c r="A1966" t="s">
        <v>358</v>
      </c>
      <c r="B1966" t="s">
        <v>437</v>
      </c>
      <c r="C1966" t="s">
        <v>592</v>
      </c>
      <c r="D1966" t="s">
        <v>410</v>
      </c>
      <c r="E1966">
        <v>184</v>
      </c>
      <c r="F1966">
        <v>6</v>
      </c>
      <c r="G1966">
        <v>30.49</v>
      </c>
      <c r="L1966">
        <v>66</v>
      </c>
      <c r="M1966">
        <v>80</v>
      </c>
      <c r="N1966">
        <v>13</v>
      </c>
      <c r="O1966">
        <v>18</v>
      </c>
      <c r="P1966">
        <v>7</v>
      </c>
    </row>
    <row r="1967" spans="1:16" x14ac:dyDescent="0.2">
      <c r="A1967" t="s">
        <v>358</v>
      </c>
      <c r="B1967" t="s">
        <v>363</v>
      </c>
      <c r="C1967" t="s">
        <v>592</v>
      </c>
      <c r="D1967" t="s">
        <v>410</v>
      </c>
      <c r="E1967">
        <v>183</v>
      </c>
      <c r="F1967">
        <v>6</v>
      </c>
      <c r="G1967">
        <v>30.6</v>
      </c>
      <c r="L1967">
        <v>66</v>
      </c>
      <c r="M1967">
        <v>79</v>
      </c>
      <c r="N1967">
        <v>13</v>
      </c>
      <c r="O1967">
        <v>18</v>
      </c>
      <c r="P1967">
        <v>7</v>
      </c>
    </row>
    <row r="1968" spans="1:16" x14ac:dyDescent="0.2">
      <c r="A1968" t="s">
        <v>358</v>
      </c>
      <c r="B1968" t="s">
        <v>364</v>
      </c>
      <c r="C1968" t="s">
        <v>592</v>
      </c>
      <c r="D1968" t="s">
        <v>410</v>
      </c>
      <c r="E1968">
        <v>1</v>
      </c>
      <c r="G1968">
        <v>10</v>
      </c>
      <c r="M1968">
        <v>1</v>
      </c>
    </row>
    <row r="1969" spans="1:16" x14ac:dyDescent="0.2">
      <c r="A1969" t="s">
        <v>358</v>
      </c>
      <c r="B1969" t="s">
        <v>437</v>
      </c>
      <c r="C1969" t="s">
        <v>593</v>
      </c>
      <c r="D1969" t="s">
        <v>410</v>
      </c>
      <c r="E1969">
        <v>1333</v>
      </c>
      <c r="F1969">
        <v>239</v>
      </c>
      <c r="G1969">
        <v>73.19</v>
      </c>
      <c r="L1969">
        <v>8</v>
      </c>
      <c r="M1969">
        <v>1227</v>
      </c>
      <c r="N1969">
        <v>96</v>
      </c>
      <c r="O1969">
        <v>2</v>
      </c>
    </row>
    <row r="1970" spans="1:16" x14ac:dyDescent="0.2">
      <c r="A1970" t="s">
        <v>358</v>
      </c>
      <c r="B1970" t="s">
        <v>363</v>
      </c>
      <c r="C1970" t="s">
        <v>593</v>
      </c>
      <c r="D1970" t="s">
        <v>410</v>
      </c>
      <c r="E1970">
        <v>1327</v>
      </c>
      <c r="F1970">
        <v>237</v>
      </c>
      <c r="G1970">
        <v>72.87</v>
      </c>
      <c r="L1970">
        <v>8</v>
      </c>
      <c r="M1970">
        <v>1221</v>
      </c>
      <c r="N1970">
        <v>96</v>
      </c>
      <c r="O1970">
        <v>2</v>
      </c>
    </row>
    <row r="1971" spans="1:16" x14ac:dyDescent="0.2">
      <c r="A1971" t="s">
        <v>358</v>
      </c>
      <c r="B1971" t="s">
        <v>364</v>
      </c>
      <c r="C1971" t="s">
        <v>593</v>
      </c>
      <c r="D1971" t="s">
        <v>410</v>
      </c>
      <c r="E1971">
        <v>1</v>
      </c>
      <c r="G1971">
        <v>93</v>
      </c>
      <c r="M1971">
        <v>1</v>
      </c>
    </row>
    <row r="1972" spans="1:16" x14ac:dyDescent="0.2">
      <c r="A1972" t="s">
        <v>358</v>
      </c>
      <c r="B1972" t="s">
        <v>365</v>
      </c>
      <c r="C1972" t="s">
        <v>593</v>
      </c>
      <c r="D1972" t="s">
        <v>410</v>
      </c>
      <c r="E1972">
        <v>3</v>
      </c>
      <c r="F1972">
        <v>1</v>
      </c>
      <c r="G1972">
        <v>113</v>
      </c>
      <c r="M1972">
        <v>3</v>
      </c>
    </row>
    <row r="1973" spans="1:16" x14ac:dyDescent="0.2">
      <c r="A1973" t="s">
        <v>358</v>
      </c>
      <c r="B1973" t="s">
        <v>366</v>
      </c>
      <c r="C1973" t="s">
        <v>593</v>
      </c>
      <c r="D1973" t="s">
        <v>410</v>
      </c>
      <c r="E1973">
        <v>2</v>
      </c>
      <c r="F1973">
        <v>1</v>
      </c>
      <c r="G1973">
        <v>217.5</v>
      </c>
      <c r="M1973">
        <v>2</v>
      </c>
    </row>
    <row r="1974" spans="1:16" x14ac:dyDescent="0.2">
      <c r="A1974" t="s">
        <v>358</v>
      </c>
      <c r="B1974" t="s">
        <v>437</v>
      </c>
      <c r="C1974" t="s">
        <v>594</v>
      </c>
      <c r="D1974" t="s">
        <v>410</v>
      </c>
      <c r="E1974">
        <v>339</v>
      </c>
      <c r="F1974">
        <v>67</v>
      </c>
      <c r="G1974">
        <v>78.16</v>
      </c>
      <c r="L1974">
        <v>50</v>
      </c>
      <c r="M1974">
        <v>181</v>
      </c>
      <c r="N1974">
        <v>36</v>
      </c>
      <c r="O1974">
        <v>59</v>
      </c>
      <c r="P1974">
        <v>13</v>
      </c>
    </row>
    <row r="1975" spans="1:16" x14ac:dyDescent="0.2">
      <c r="A1975" t="s">
        <v>358</v>
      </c>
      <c r="B1975" t="s">
        <v>363</v>
      </c>
      <c r="C1975" t="s">
        <v>594</v>
      </c>
      <c r="D1975" t="s">
        <v>410</v>
      </c>
      <c r="E1975">
        <v>298</v>
      </c>
      <c r="F1975">
        <v>65</v>
      </c>
      <c r="G1975">
        <v>81.7</v>
      </c>
      <c r="L1975">
        <v>42</v>
      </c>
      <c r="M1975">
        <v>161</v>
      </c>
      <c r="N1975">
        <v>36</v>
      </c>
      <c r="O1975">
        <v>47</v>
      </c>
      <c r="P1975">
        <v>12</v>
      </c>
    </row>
    <row r="1976" spans="1:16" x14ac:dyDescent="0.2">
      <c r="A1976" t="s">
        <v>358</v>
      </c>
      <c r="B1976" t="s">
        <v>364</v>
      </c>
      <c r="C1976" t="s">
        <v>594</v>
      </c>
      <c r="D1976" t="s">
        <v>410</v>
      </c>
      <c r="E1976">
        <v>41</v>
      </c>
      <c r="F1976">
        <v>2</v>
      </c>
      <c r="G1976">
        <v>52.39</v>
      </c>
      <c r="L1976">
        <v>8</v>
      </c>
      <c r="M1976">
        <v>20</v>
      </c>
      <c r="O1976">
        <v>12</v>
      </c>
      <c r="P1976">
        <v>1</v>
      </c>
    </row>
    <row r="1977" spans="1:16" x14ac:dyDescent="0.2">
      <c r="A1977" t="s">
        <v>358</v>
      </c>
      <c r="B1977" t="s">
        <v>437</v>
      </c>
      <c r="C1977" t="s">
        <v>595</v>
      </c>
      <c r="D1977" t="s">
        <v>410</v>
      </c>
      <c r="E1977">
        <v>114</v>
      </c>
      <c r="F1977">
        <v>6</v>
      </c>
      <c r="G1977">
        <v>44.89</v>
      </c>
      <c r="L1977">
        <v>33</v>
      </c>
      <c r="M1977">
        <v>56</v>
      </c>
      <c r="N1977">
        <v>10</v>
      </c>
      <c r="O1977">
        <v>13</v>
      </c>
      <c r="P1977">
        <v>2</v>
      </c>
    </row>
    <row r="1978" spans="1:16" x14ac:dyDescent="0.2">
      <c r="A1978" t="s">
        <v>358</v>
      </c>
      <c r="B1978" t="s">
        <v>363</v>
      </c>
      <c r="C1978" t="s">
        <v>595</v>
      </c>
      <c r="D1978" t="s">
        <v>410</v>
      </c>
      <c r="E1978">
        <v>114</v>
      </c>
      <c r="F1978">
        <v>6</v>
      </c>
      <c r="G1978">
        <v>44.89</v>
      </c>
      <c r="L1978">
        <v>33</v>
      </c>
      <c r="M1978">
        <v>56</v>
      </c>
      <c r="N1978">
        <v>10</v>
      </c>
      <c r="O1978">
        <v>13</v>
      </c>
      <c r="P1978">
        <v>2</v>
      </c>
    </row>
    <row r="1979" spans="1:16" x14ac:dyDescent="0.2">
      <c r="A1979" t="s">
        <v>358</v>
      </c>
      <c r="B1979" t="s">
        <v>437</v>
      </c>
      <c r="C1979" t="s">
        <v>596</v>
      </c>
      <c r="D1979" t="s">
        <v>410</v>
      </c>
      <c r="E1979">
        <v>953</v>
      </c>
      <c r="F1979">
        <v>171</v>
      </c>
      <c r="G1979">
        <v>77.8</v>
      </c>
      <c r="L1979">
        <v>24</v>
      </c>
      <c r="M1979">
        <v>870</v>
      </c>
      <c r="N1979">
        <v>59</v>
      </c>
    </row>
    <row r="1980" spans="1:16" x14ac:dyDescent="0.2">
      <c r="A1980" t="s">
        <v>358</v>
      </c>
      <c r="B1980" t="s">
        <v>363</v>
      </c>
      <c r="C1980" t="s">
        <v>596</v>
      </c>
      <c r="D1980" t="s">
        <v>410</v>
      </c>
      <c r="E1980">
        <v>951</v>
      </c>
      <c r="F1980">
        <v>170</v>
      </c>
      <c r="G1980">
        <v>77.540000000000006</v>
      </c>
      <c r="L1980">
        <v>24</v>
      </c>
      <c r="M1980">
        <v>868</v>
      </c>
      <c r="N1980">
        <v>59</v>
      </c>
    </row>
    <row r="1981" spans="1:16" x14ac:dyDescent="0.2">
      <c r="A1981" t="s">
        <v>358</v>
      </c>
      <c r="B1981" t="s">
        <v>365</v>
      </c>
      <c r="C1981" t="s">
        <v>596</v>
      </c>
      <c r="D1981" t="s">
        <v>410</v>
      </c>
      <c r="E1981">
        <v>1</v>
      </c>
      <c r="G1981">
        <v>33</v>
      </c>
      <c r="M1981">
        <v>1</v>
      </c>
    </row>
    <row r="1982" spans="1:16" x14ac:dyDescent="0.2">
      <c r="A1982" t="s">
        <v>358</v>
      </c>
      <c r="B1982" t="s">
        <v>366</v>
      </c>
      <c r="C1982" t="s">
        <v>596</v>
      </c>
      <c r="D1982" t="s">
        <v>410</v>
      </c>
      <c r="E1982">
        <v>1</v>
      </c>
      <c r="F1982">
        <v>1</v>
      </c>
      <c r="G1982">
        <v>370</v>
      </c>
      <c r="M1982">
        <v>1</v>
      </c>
    </row>
    <row r="1983" spans="1:16" x14ac:dyDescent="0.2">
      <c r="A1983" t="s">
        <v>358</v>
      </c>
      <c r="B1983" t="s">
        <v>437</v>
      </c>
      <c r="C1983" t="s">
        <v>597</v>
      </c>
      <c r="D1983" t="s">
        <v>410</v>
      </c>
      <c r="E1983">
        <v>1392</v>
      </c>
      <c r="F1983">
        <v>349</v>
      </c>
      <c r="G1983">
        <v>96.84</v>
      </c>
      <c r="L1983">
        <v>172</v>
      </c>
      <c r="M1983">
        <v>794</v>
      </c>
      <c r="N1983">
        <v>175</v>
      </c>
      <c r="O1983">
        <v>197</v>
      </c>
      <c r="P1983">
        <v>53</v>
      </c>
    </row>
    <row r="1984" spans="1:16" x14ac:dyDescent="0.2">
      <c r="A1984" t="s">
        <v>358</v>
      </c>
      <c r="B1984" t="s">
        <v>363</v>
      </c>
      <c r="C1984" t="s">
        <v>597</v>
      </c>
      <c r="D1984" t="s">
        <v>410</v>
      </c>
      <c r="E1984">
        <v>1221</v>
      </c>
      <c r="F1984">
        <v>335</v>
      </c>
      <c r="G1984">
        <v>102.73</v>
      </c>
      <c r="L1984">
        <v>120</v>
      </c>
      <c r="M1984">
        <v>724</v>
      </c>
      <c r="N1984">
        <v>171</v>
      </c>
      <c r="O1984">
        <v>154</v>
      </c>
      <c r="P1984">
        <v>51</v>
      </c>
    </row>
    <row r="1985" spans="1:16" x14ac:dyDescent="0.2">
      <c r="A1985" t="s">
        <v>358</v>
      </c>
      <c r="B1985" t="s">
        <v>364</v>
      </c>
      <c r="C1985" t="s">
        <v>597</v>
      </c>
      <c r="D1985" t="s">
        <v>410</v>
      </c>
      <c r="E1985">
        <v>164</v>
      </c>
      <c r="F1985">
        <v>12</v>
      </c>
      <c r="G1985">
        <v>51.96</v>
      </c>
      <c r="L1985">
        <v>51</v>
      </c>
      <c r="M1985">
        <v>66</v>
      </c>
      <c r="N1985">
        <v>3</v>
      </c>
      <c r="O1985">
        <v>42</v>
      </c>
      <c r="P1985">
        <v>2</v>
      </c>
    </row>
    <row r="1986" spans="1:16" x14ac:dyDescent="0.2">
      <c r="A1986" t="s">
        <v>358</v>
      </c>
      <c r="B1986" t="s">
        <v>365</v>
      </c>
      <c r="C1986" t="s">
        <v>597</v>
      </c>
      <c r="D1986" t="s">
        <v>410</v>
      </c>
      <c r="E1986">
        <v>6</v>
      </c>
      <c r="F1986">
        <v>1</v>
      </c>
      <c r="G1986">
        <v>85.5</v>
      </c>
      <c r="L1986">
        <v>1</v>
      </c>
      <c r="M1986">
        <v>3</v>
      </c>
      <c r="N1986">
        <v>1</v>
      </c>
      <c r="O1986">
        <v>1</v>
      </c>
    </row>
    <row r="1987" spans="1:16" x14ac:dyDescent="0.2">
      <c r="A1987" t="s">
        <v>358</v>
      </c>
      <c r="B1987" t="s">
        <v>366</v>
      </c>
      <c r="C1987" t="s">
        <v>597</v>
      </c>
      <c r="D1987" t="s">
        <v>410</v>
      </c>
      <c r="E1987">
        <v>1</v>
      </c>
      <c r="F1987">
        <v>1</v>
      </c>
      <c r="G1987">
        <v>337</v>
      </c>
      <c r="M1987">
        <v>1</v>
      </c>
    </row>
    <row r="1988" spans="1:16" x14ac:dyDescent="0.2">
      <c r="A1988" t="s">
        <v>358</v>
      </c>
      <c r="B1988" t="s">
        <v>437</v>
      </c>
      <c r="C1988" t="s">
        <v>598</v>
      </c>
      <c r="D1988" t="s">
        <v>410</v>
      </c>
      <c r="E1988">
        <v>114</v>
      </c>
      <c r="F1988">
        <v>9</v>
      </c>
      <c r="G1988">
        <v>51.96</v>
      </c>
      <c r="L1988">
        <v>44</v>
      </c>
      <c r="M1988">
        <v>52</v>
      </c>
      <c r="N1988">
        <v>5</v>
      </c>
      <c r="O1988">
        <v>11</v>
      </c>
      <c r="P1988">
        <v>2</v>
      </c>
    </row>
    <row r="1989" spans="1:16" x14ac:dyDescent="0.2">
      <c r="A1989" t="s">
        <v>358</v>
      </c>
      <c r="B1989" t="s">
        <v>363</v>
      </c>
      <c r="C1989" t="s">
        <v>598</v>
      </c>
      <c r="D1989" t="s">
        <v>410</v>
      </c>
      <c r="E1989">
        <v>113</v>
      </c>
      <c r="F1989">
        <v>9</v>
      </c>
      <c r="G1989">
        <v>52.32</v>
      </c>
      <c r="L1989">
        <v>43</v>
      </c>
      <c r="M1989">
        <v>52</v>
      </c>
      <c r="N1989">
        <v>5</v>
      </c>
      <c r="O1989">
        <v>11</v>
      </c>
      <c r="P1989">
        <v>2</v>
      </c>
    </row>
    <row r="1990" spans="1:16" x14ac:dyDescent="0.2">
      <c r="A1990" t="s">
        <v>358</v>
      </c>
      <c r="B1990" t="s">
        <v>364</v>
      </c>
      <c r="C1990" t="s">
        <v>598</v>
      </c>
      <c r="D1990" t="s">
        <v>410</v>
      </c>
      <c r="E1990">
        <v>1</v>
      </c>
      <c r="G1990">
        <v>11</v>
      </c>
      <c r="L1990">
        <v>1</v>
      </c>
    </row>
    <row r="1991" spans="1:16" x14ac:dyDescent="0.2">
      <c r="A1991" t="s">
        <v>358</v>
      </c>
      <c r="B1991" t="s">
        <v>437</v>
      </c>
      <c r="C1991" t="s">
        <v>599</v>
      </c>
      <c r="D1991" t="s">
        <v>410</v>
      </c>
      <c r="E1991">
        <v>3093</v>
      </c>
      <c r="F1991">
        <v>769</v>
      </c>
      <c r="G1991">
        <v>96.38</v>
      </c>
      <c r="L1991">
        <v>46</v>
      </c>
      <c r="M1991">
        <v>2889</v>
      </c>
      <c r="N1991">
        <v>157</v>
      </c>
      <c r="O1991">
        <v>1</v>
      </c>
    </row>
    <row r="1992" spans="1:16" x14ac:dyDescent="0.2">
      <c r="A1992" t="s">
        <v>358</v>
      </c>
      <c r="B1992" t="s">
        <v>363</v>
      </c>
      <c r="C1992" t="s">
        <v>599</v>
      </c>
      <c r="D1992" t="s">
        <v>410</v>
      </c>
      <c r="E1992">
        <v>3067</v>
      </c>
      <c r="F1992">
        <v>763</v>
      </c>
      <c r="G1992">
        <v>96.43</v>
      </c>
      <c r="L1992">
        <v>45</v>
      </c>
      <c r="M1992">
        <v>2866</v>
      </c>
      <c r="N1992">
        <v>155</v>
      </c>
      <c r="O1992">
        <v>1</v>
      </c>
    </row>
    <row r="1993" spans="1:16" x14ac:dyDescent="0.2">
      <c r="A1993" t="s">
        <v>358</v>
      </c>
      <c r="B1993" t="s">
        <v>364</v>
      </c>
      <c r="C1993" t="s">
        <v>599</v>
      </c>
      <c r="D1993" t="s">
        <v>410</v>
      </c>
      <c r="E1993">
        <v>6</v>
      </c>
      <c r="F1993">
        <v>3</v>
      </c>
      <c r="G1993">
        <v>152.66999999999999</v>
      </c>
      <c r="L1993">
        <v>1</v>
      </c>
      <c r="M1993">
        <v>5</v>
      </c>
    </row>
    <row r="1994" spans="1:16" x14ac:dyDescent="0.2">
      <c r="A1994" t="s">
        <v>358</v>
      </c>
      <c r="B1994" t="s">
        <v>365</v>
      </c>
      <c r="C1994" t="s">
        <v>599</v>
      </c>
      <c r="D1994" t="s">
        <v>410</v>
      </c>
      <c r="E1994">
        <v>16</v>
      </c>
      <c r="F1994">
        <v>2</v>
      </c>
      <c r="G1994">
        <v>58.31</v>
      </c>
      <c r="M1994">
        <v>15</v>
      </c>
      <c r="N1994">
        <v>1</v>
      </c>
    </row>
    <row r="1995" spans="1:16" x14ac:dyDescent="0.2">
      <c r="A1995" t="s">
        <v>358</v>
      </c>
      <c r="B1995" t="s">
        <v>366</v>
      </c>
      <c r="C1995" t="s">
        <v>599</v>
      </c>
      <c r="D1995" t="s">
        <v>410</v>
      </c>
      <c r="E1995">
        <v>4</v>
      </c>
      <c r="F1995">
        <v>1</v>
      </c>
      <c r="G1995">
        <v>124.25</v>
      </c>
      <c r="M1995">
        <v>3</v>
      </c>
      <c r="N1995">
        <v>1</v>
      </c>
    </row>
    <row r="1996" spans="1:16" x14ac:dyDescent="0.2">
      <c r="A1996" t="s">
        <v>358</v>
      </c>
      <c r="B1996" t="s">
        <v>437</v>
      </c>
      <c r="C1996" t="s">
        <v>600</v>
      </c>
      <c r="D1996" t="s">
        <v>410</v>
      </c>
      <c r="E1996">
        <v>696</v>
      </c>
      <c r="F1996">
        <v>153</v>
      </c>
      <c r="G1996">
        <v>87.64</v>
      </c>
      <c r="L1996">
        <v>119</v>
      </c>
      <c r="M1996">
        <v>382</v>
      </c>
      <c r="N1996">
        <v>83</v>
      </c>
      <c r="O1996">
        <v>88</v>
      </c>
      <c r="P1996">
        <v>24</v>
      </c>
    </row>
    <row r="1997" spans="1:16" x14ac:dyDescent="0.2">
      <c r="A1997" t="s">
        <v>358</v>
      </c>
      <c r="B1997" t="s">
        <v>363</v>
      </c>
      <c r="C1997" t="s">
        <v>600</v>
      </c>
      <c r="D1997" t="s">
        <v>410</v>
      </c>
      <c r="E1997">
        <v>502</v>
      </c>
      <c r="F1997">
        <v>139</v>
      </c>
      <c r="G1997">
        <v>98.97</v>
      </c>
      <c r="L1997">
        <v>44</v>
      </c>
      <c r="M1997">
        <v>297</v>
      </c>
      <c r="N1997">
        <v>75</v>
      </c>
      <c r="O1997">
        <v>66</v>
      </c>
      <c r="P1997">
        <v>20</v>
      </c>
    </row>
    <row r="1998" spans="1:16" x14ac:dyDescent="0.2">
      <c r="A1998" t="s">
        <v>358</v>
      </c>
      <c r="B1998" t="s">
        <v>364</v>
      </c>
      <c r="C1998" t="s">
        <v>600</v>
      </c>
      <c r="D1998" t="s">
        <v>410</v>
      </c>
      <c r="E1998">
        <v>192</v>
      </c>
      <c r="F1998">
        <v>12</v>
      </c>
      <c r="G1998">
        <v>57.05</v>
      </c>
      <c r="L1998">
        <v>75</v>
      </c>
      <c r="M1998">
        <v>83</v>
      </c>
      <c r="N1998">
        <v>8</v>
      </c>
      <c r="O1998">
        <v>22</v>
      </c>
      <c r="P1998">
        <v>4</v>
      </c>
    </row>
    <row r="1999" spans="1:16" x14ac:dyDescent="0.2">
      <c r="A1999" t="s">
        <v>358</v>
      </c>
      <c r="B1999" t="s">
        <v>366</v>
      </c>
      <c r="C1999" t="s">
        <v>600</v>
      </c>
      <c r="D1999" t="s">
        <v>410</v>
      </c>
      <c r="E1999">
        <v>2</v>
      </c>
      <c r="F1999">
        <v>2</v>
      </c>
      <c r="G1999">
        <v>179.5</v>
      </c>
      <c r="M1999">
        <v>2</v>
      </c>
    </row>
    <row r="2000" spans="1:16" x14ac:dyDescent="0.2">
      <c r="A2000" t="s">
        <v>358</v>
      </c>
      <c r="B2000" t="s">
        <v>437</v>
      </c>
      <c r="C2000" t="s">
        <v>601</v>
      </c>
      <c r="D2000" t="s">
        <v>410</v>
      </c>
      <c r="E2000">
        <v>121</v>
      </c>
      <c r="F2000">
        <v>7</v>
      </c>
      <c r="G2000">
        <v>44.64</v>
      </c>
      <c r="L2000">
        <v>21</v>
      </c>
      <c r="M2000">
        <v>73</v>
      </c>
      <c r="N2000">
        <v>13</v>
      </c>
      <c r="O2000">
        <v>8</v>
      </c>
      <c r="P2000">
        <v>6</v>
      </c>
    </row>
    <row r="2001" spans="1:16" x14ac:dyDescent="0.2">
      <c r="A2001" t="s">
        <v>358</v>
      </c>
      <c r="B2001" t="s">
        <v>363</v>
      </c>
      <c r="C2001" t="s">
        <v>601</v>
      </c>
      <c r="D2001" t="s">
        <v>410</v>
      </c>
      <c r="E2001">
        <v>121</v>
      </c>
      <c r="F2001">
        <v>7</v>
      </c>
      <c r="G2001">
        <v>44.64</v>
      </c>
      <c r="L2001">
        <v>21</v>
      </c>
      <c r="M2001">
        <v>73</v>
      </c>
      <c r="N2001">
        <v>13</v>
      </c>
      <c r="O2001">
        <v>8</v>
      </c>
      <c r="P2001">
        <v>6</v>
      </c>
    </row>
    <row r="2002" spans="1:16" x14ac:dyDescent="0.2">
      <c r="A2002" t="s">
        <v>358</v>
      </c>
      <c r="B2002" t="s">
        <v>437</v>
      </c>
      <c r="C2002" t="s">
        <v>602</v>
      </c>
      <c r="D2002" t="s">
        <v>410</v>
      </c>
      <c r="E2002">
        <v>1717</v>
      </c>
      <c r="F2002">
        <v>358</v>
      </c>
      <c r="G2002">
        <v>84</v>
      </c>
      <c r="L2002">
        <v>42</v>
      </c>
      <c r="M2002">
        <v>1575</v>
      </c>
      <c r="N2002">
        <v>99</v>
      </c>
      <c r="O2002">
        <v>1</v>
      </c>
    </row>
    <row r="2003" spans="1:16" x14ac:dyDescent="0.2">
      <c r="A2003" t="s">
        <v>358</v>
      </c>
      <c r="B2003" t="s">
        <v>363</v>
      </c>
      <c r="C2003" t="s">
        <v>602</v>
      </c>
      <c r="D2003" t="s">
        <v>410</v>
      </c>
      <c r="E2003">
        <v>1709</v>
      </c>
      <c r="F2003">
        <v>356</v>
      </c>
      <c r="G2003">
        <v>83.86</v>
      </c>
      <c r="L2003">
        <v>42</v>
      </c>
      <c r="M2003">
        <v>1568</v>
      </c>
      <c r="N2003">
        <v>98</v>
      </c>
      <c r="O2003">
        <v>1</v>
      </c>
    </row>
    <row r="2004" spans="1:16" x14ac:dyDescent="0.2">
      <c r="A2004" t="s">
        <v>358</v>
      </c>
      <c r="B2004" t="s">
        <v>364</v>
      </c>
      <c r="C2004" t="s">
        <v>602</v>
      </c>
      <c r="D2004" t="s">
        <v>410</v>
      </c>
      <c r="E2004">
        <v>2</v>
      </c>
      <c r="F2004">
        <v>1</v>
      </c>
      <c r="G2004">
        <v>248</v>
      </c>
      <c r="M2004">
        <v>1</v>
      </c>
      <c r="N2004">
        <v>1</v>
      </c>
    </row>
    <row r="2005" spans="1:16" x14ac:dyDescent="0.2">
      <c r="A2005" t="s">
        <v>358</v>
      </c>
      <c r="B2005" t="s">
        <v>365</v>
      </c>
      <c r="C2005" t="s">
        <v>602</v>
      </c>
      <c r="D2005" t="s">
        <v>410</v>
      </c>
      <c r="E2005">
        <v>5</v>
      </c>
      <c r="G2005">
        <v>28.8</v>
      </c>
      <c r="M2005">
        <v>5</v>
      </c>
    </row>
    <row r="2006" spans="1:16" x14ac:dyDescent="0.2">
      <c r="A2006" t="s">
        <v>358</v>
      </c>
      <c r="B2006" t="s">
        <v>366</v>
      </c>
      <c r="C2006" t="s">
        <v>602</v>
      </c>
      <c r="D2006" t="s">
        <v>410</v>
      </c>
      <c r="E2006">
        <v>1</v>
      </c>
      <c r="F2006">
        <v>1</v>
      </c>
      <c r="G2006">
        <v>270</v>
      </c>
      <c r="M2006">
        <v>1</v>
      </c>
    </row>
    <row r="2007" spans="1:16" x14ac:dyDescent="0.2">
      <c r="A2007" t="s">
        <v>358</v>
      </c>
      <c r="B2007" t="s">
        <v>437</v>
      </c>
      <c r="C2007" t="s">
        <v>603</v>
      </c>
      <c r="D2007" t="s">
        <v>410</v>
      </c>
      <c r="E2007">
        <v>1272</v>
      </c>
      <c r="F2007">
        <v>276</v>
      </c>
      <c r="G2007">
        <v>89.51</v>
      </c>
      <c r="L2007">
        <v>204</v>
      </c>
      <c r="M2007">
        <v>706</v>
      </c>
      <c r="N2007">
        <v>130</v>
      </c>
      <c r="O2007">
        <v>170</v>
      </c>
      <c r="P2007">
        <v>62</v>
      </c>
    </row>
    <row r="2008" spans="1:16" x14ac:dyDescent="0.2">
      <c r="A2008" t="s">
        <v>358</v>
      </c>
      <c r="B2008" t="s">
        <v>363</v>
      </c>
      <c r="C2008" t="s">
        <v>603</v>
      </c>
      <c r="D2008" t="s">
        <v>410</v>
      </c>
      <c r="E2008">
        <v>1042</v>
      </c>
      <c r="F2008">
        <v>250</v>
      </c>
      <c r="G2008">
        <v>93.83</v>
      </c>
      <c r="L2008">
        <v>118</v>
      </c>
      <c r="M2008">
        <v>591</v>
      </c>
      <c r="N2008">
        <v>128</v>
      </c>
      <c r="O2008">
        <v>152</v>
      </c>
      <c r="P2008">
        <v>53</v>
      </c>
    </row>
    <row r="2009" spans="1:16" x14ac:dyDescent="0.2">
      <c r="A2009" t="s">
        <v>358</v>
      </c>
      <c r="B2009" t="s">
        <v>364</v>
      </c>
      <c r="C2009" t="s">
        <v>603</v>
      </c>
      <c r="D2009" t="s">
        <v>410</v>
      </c>
      <c r="E2009">
        <v>226</v>
      </c>
      <c r="F2009">
        <v>23</v>
      </c>
      <c r="G2009">
        <v>67.64</v>
      </c>
      <c r="L2009">
        <v>86</v>
      </c>
      <c r="M2009">
        <v>113</v>
      </c>
      <c r="N2009">
        <v>2</v>
      </c>
      <c r="O2009">
        <v>17</v>
      </c>
      <c r="P2009">
        <v>8</v>
      </c>
    </row>
    <row r="2010" spans="1:16" x14ac:dyDescent="0.2">
      <c r="A2010" t="s">
        <v>358</v>
      </c>
      <c r="B2010" t="s">
        <v>365</v>
      </c>
      <c r="C2010" t="s">
        <v>603</v>
      </c>
      <c r="D2010" t="s">
        <v>410</v>
      </c>
      <c r="E2010">
        <v>1</v>
      </c>
      <c r="G2010">
        <v>24</v>
      </c>
      <c r="M2010">
        <v>1</v>
      </c>
    </row>
    <row r="2011" spans="1:16" x14ac:dyDescent="0.2">
      <c r="A2011" t="s">
        <v>358</v>
      </c>
      <c r="B2011" t="s">
        <v>366</v>
      </c>
      <c r="C2011" t="s">
        <v>603</v>
      </c>
      <c r="D2011" t="s">
        <v>410</v>
      </c>
      <c r="E2011">
        <v>3</v>
      </c>
      <c r="F2011">
        <v>3</v>
      </c>
      <c r="G2011">
        <v>258.33</v>
      </c>
      <c r="M2011">
        <v>1</v>
      </c>
      <c r="O2011">
        <v>1</v>
      </c>
      <c r="P2011">
        <v>1</v>
      </c>
    </row>
    <row r="2012" spans="1:16" x14ac:dyDescent="0.2">
      <c r="A2012" t="s">
        <v>358</v>
      </c>
      <c r="B2012" t="s">
        <v>437</v>
      </c>
      <c r="C2012" t="s">
        <v>604</v>
      </c>
      <c r="D2012" t="s">
        <v>410</v>
      </c>
      <c r="E2012">
        <v>249</v>
      </c>
      <c r="F2012">
        <v>38</v>
      </c>
      <c r="G2012">
        <v>71.7</v>
      </c>
      <c r="L2012">
        <v>86</v>
      </c>
      <c r="M2012">
        <v>130</v>
      </c>
      <c r="N2012">
        <v>16</v>
      </c>
      <c r="O2012">
        <v>13</v>
      </c>
      <c r="P2012">
        <v>4</v>
      </c>
    </row>
    <row r="2013" spans="1:16" x14ac:dyDescent="0.2">
      <c r="A2013" t="s">
        <v>358</v>
      </c>
      <c r="B2013" t="s">
        <v>363</v>
      </c>
      <c r="C2013" t="s">
        <v>604</v>
      </c>
      <c r="D2013" t="s">
        <v>410</v>
      </c>
      <c r="E2013">
        <v>249</v>
      </c>
      <c r="F2013">
        <v>38</v>
      </c>
      <c r="G2013">
        <v>71.7</v>
      </c>
      <c r="L2013">
        <v>86</v>
      </c>
      <c r="M2013">
        <v>130</v>
      </c>
      <c r="N2013">
        <v>16</v>
      </c>
      <c r="O2013">
        <v>13</v>
      </c>
      <c r="P2013">
        <v>4</v>
      </c>
    </row>
    <row r="2014" spans="1:16" x14ac:dyDescent="0.2">
      <c r="A2014" t="s">
        <v>358</v>
      </c>
      <c r="B2014" t="s">
        <v>437</v>
      </c>
      <c r="C2014" t="s">
        <v>605</v>
      </c>
      <c r="D2014" t="s">
        <v>410</v>
      </c>
      <c r="E2014">
        <v>2922</v>
      </c>
      <c r="F2014">
        <v>690</v>
      </c>
      <c r="G2014">
        <v>97.34</v>
      </c>
      <c r="L2014">
        <v>30</v>
      </c>
      <c r="M2014">
        <v>2766</v>
      </c>
      <c r="N2014">
        <v>126</v>
      </c>
    </row>
    <row r="2015" spans="1:16" x14ac:dyDescent="0.2">
      <c r="A2015" t="s">
        <v>358</v>
      </c>
      <c r="B2015" t="s">
        <v>363</v>
      </c>
      <c r="C2015" t="s">
        <v>605</v>
      </c>
      <c r="D2015" t="s">
        <v>410</v>
      </c>
      <c r="E2015">
        <v>2905</v>
      </c>
      <c r="F2015">
        <v>677</v>
      </c>
      <c r="G2015">
        <v>96.86</v>
      </c>
      <c r="L2015">
        <v>30</v>
      </c>
      <c r="M2015">
        <v>2749</v>
      </c>
      <c r="N2015">
        <v>126</v>
      </c>
    </row>
    <row r="2016" spans="1:16" x14ac:dyDescent="0.2">
      <c r="A2016" t="s">
        <v>358</v>
      </c>
      <c r="B2016" t="s">
        <v>364</v>
      </c>
      <c r="C2016" t="s">
        <v>605</v>
      </c>
      <c r="D2016" t="s">
        <v>410</v>
      </c>
      <c r="E2016">
        <v>1</v>
      </c>
      <c r="F2016">
        <v>1</v>
      </c>
      <c r="G2016">
        <v>138</v>
      </c>
      <c r="M2016">
        <v>1</v>
      </c>
    </row>
    <row r="2017" spans="1:16" x14ac:dyDescent="0.2">
      <c r="A2017" t="s">
        <v>358</v>
      </c>
      <c r="B2017" t="s">
        <v>365</v>
      </c>
      <c r="C2017" t="s">
        <v>605</v>
      </c>
      <c r="D2017" t="s">
        <v>410</v>
      </c>
      <c r="E2017">
        <v>13</v>
      </c>
      <c r="F2017">
        <v>9</v>
      </c>
      <c r="G2017">
        <v>180.15</v>
      </c>
      <c r="M2017">
        <v>13</v>
      </c>
    </row>
    <row r="2018" spans="1:16" x14ac:dyDescent="0.2">
      <c r="A2018" t="s">
        <v>358</v>
      </c>
      <c r="B2018" t="s">
        <v>366</v>
      </c>
      <c r="C2018" t="s">
        <v>605</v>
      </c>
      <c r="D2018" t="s">
        <v>410</v>
      </c>
      <c r="E2018">
        <v>3</v>
      </c>
      <c r="F2018">
        <v>3</v>
      </c>
      <c r="G2018">
        <v>186.33</v>
      </c>
      <c r="M2018">
        <v>3</v>
      </c>
    </row>
    <row r="2019" spans="1:16" x14ac:dyDescent="0.2">
      <c r="A2019" t="s">
        <v>358</v>
      </c>
      <c r="B2019" t="s">
        <v>437</v>
      </c>
      <c r="C2019" t="s">
        <v>606</v>
      </c>
      <c r="D2019" t="s">
        <v>410</v>
      </c>
      <c r="E2019">
        <v>2489</v>
      </c>
      <c r="F2019">
        <v>521</v>
      </c>
      <c r="G2019">
        <v>83.08</v>
      </c>
      <c r="L2019">
        <v>425</v>
      </c>
      <c r="M2019">
        <v>1219</v>
      </c>
      <c r="N2019">
        <v>299</v>
      </c>
      <c r="O2019">
        <v>455</v>
      </c>
      <c r="P2019">
        <v>91</v>
      </c>
    </row>
    <row r="2020" spans="1:16" x14ac:dyDescent="0.2">
      <c r="A2020" t="s">
        <v>358</v>
      </c>
      <c r="B2020" t="s">
        <v>363</v>
      </c>
      <c r="C2020" t="s">
        <v>606</v>
      </c>
      <c r="D2020" t="s">
        <v>410</v>
      </c>
      <c r="E2020">
        <v>1976</v>
      </c>
      <c r="F2020">
        <v>478</v>
      </c>
      <c r="G2020">
        <v>89.56</v>
      </c>
      <c r="L2020">
        <v>318</v>
      </c>
      <c r="M2020">
        <v>1018</v>
      </c>
      <c r="N2020">
        <v>284</v>
      </c>
      <c r="O2020">
        <v>283</v>
      </c>
      <c r="P2020">
        <v>73</v>
      </c>
    </row>
    <row r="2021" spans="1:16" x14ac:dyDescent="0.2">
      <c r="A2021" t="s">
        <v>358</v>
      </c>
      <c r="B2021" t="s">
        <v>364</v>
      </c>
      <c r="C2021" t="s">
        <v>606</v>
      </c>
      <c r="D2021" t="s">
        <v>410</v>
      </c>
      <c r="E2021">
        <v>503</v>
      </c>
      <c r="F2021">
        <v>37</v>
      </c>
      <c r="G2021">
        <v>55.94</v>
      </c>
      <c r="L2021">
        <v>105</v>
      </c>
      <c r="M2021">
        <v>197</v>
      </c>
      <c r="N2021">
        <v>13</v>
      </c>
      <c r="O2021">
        <v>171</v>
      </c>
      <c r="P2021">
        <v>17</v>
      </c>
    </row>
    <row r="2022" spans="1:16" x14ac:dyDescent="0.2">
      <c r="A2022" t="s">
        <v>358</v>
      </c>
      <c r="B2022" t="s">
        <v>365</v>
      </c>
      <c r="C2022" t="s">
        <v>606</v>
      </c>
      <c r="D2022" t="s">
        <v>410</v>
      </c>
      <c r="E2022">
        <v>8</v>
      </c>
      <c r="F2022">
        <v>4</v>
      </c>
      <c r="G2022">
        <v>140.75</v>
      </c>
      <c r="L2022">
        <v>2</v>
      </c>
      <c r="M2022">
        <v>3</v>
      </c>
      <c r="N2022">
        <v>2</v>
      </c>
      <c r="O2022">
        <v>1</v>
      </c>
    </row>
    <row r="2023" spans="1:16" x14ac:dyDescent="0.2">
      <c r="A2023" t="s">
        <v>358</v>
      </c>
      <c r="B2023" t="s">
        <v>366</v>
      </c>
      <c r="C2023" t="s">
        <v>606</v>
      </c>
      <c r="D2023" t="s">
        <v>410</v>
      </c>
      <c r="E2023">
        <v>2</v>
      </c>
      <c r="F2023">
        <v>2</v>
      </c>
      <c r="G2023">
        <v>269</v>
      </c>
      <c r="M2023">
        <v>1</v>
      </c>
      <c r="P2023">
        <v>1</v>
      </c>
    </row>
    <row r="2024" spans="1:16" x14ac:dyDescent="0.2">
      <c r="A2024" t="s">
        <v>358</v>
      </c>
      <c r="B2024" t="s">
        <v>437</v>
      </c>
      <c r="C2024" t="s">
        <v>607</v>
      </c>
      <c r="D2024" t="s">
        <v>410</v>
      </c>
      <c r="E2024">
        <v>231</v>
      </c>
      <c r="F2024">
        <v>20</v>
      </c>
      <c r="G2024">
        <v>52.45</v>
      </c>
      <c r="L2024">
        <v>89</v>
      </c>
      <c r="M2024">
        <v>100</v>
      </c>
      <c r="N2024">
        <v>18</v>
      </c>
      <c r="O2024">
        <v>22</v>
      </c>
      <c r="P2024">
        <v>2</v>
      </c>
    </row>
    <row r="2025" spans="1:16" x14ac:dyDescent="0.2">
      <c r="A2025" t="s">
        <v>358</v>
      </c>
      <c r="B2025" t="s">
        <v>363</v>
      </c>
      <c r="C2025" t="s">
        <v>607</v>
      </c>
      <c r="D2025" t="s">
        <v>410</v>
      </c>
      <c r="E2025">
        <v>228</v>
      </c>
      <c r="F2025">
        <v>19</v>
      </c>
      <c r="G2025">
        <v>51.96</v>
      </c>
      <c r="L2025">
        <v>86</v>
      </c>
      <c r="M2025">
        <v>100</v>
      </c>
      <c r="N2025">
        <v>18</v>
      </c>
      <c r="O2025">
        <v>22</v>
      </c>
      <c r="P2025">
        <v>2</v>
      </c>
    </row>
    <row r="2026" spans="1:16" x14ac:dyDescent="0.2">
      <c r="A2026" t="s">
        <v>358</v>
      </c>
      <c r="B2026" t="s">
        <v>364</v>
      </c>
      <c r="C2026" t="s">
        <v>607</v>
      </c>
      <c r="D2026" t="s">
        <v>410</v>
      </c>
      <c r="E2026">
        <v>1</v>
      </c>
      <c r="F2026">
        <v>1</v>
      </c>
      <c r="G2026">
        <v>258</v>
      </c>
      <c r="L2026">
        <v>1</v>
      </c>
    </row>
    <row r="2027" spans="1:16" x14ac:dyDescent="0.2">
      <c r="A2027" t="s">
        <v>358</v>
      </c>
      <c r="B2027" t="s">
        <v>365</v>
      </c>
      <c r="C2027" t="s">
        <v>607</v>
      </c>
      <c r="D2027" t="s">
        <v>410</v>
      </c>
      <c r="E2027">
        <v>2</v>
      </c>
      <c r="G2027">
        <v>5</v>
      </c>
      <c r="L2027">
        <v>2</v>
      </c>
    </row>
    <row r="2028" spans="1:16" x14ac:dyDescent="0.2">
      <c r="A2028" t="s">
        <v>358</v>
      </c>
      <c r="B2028" t="s">
        <v>437</v>
      </c>
      <c r="C2028" t="s">
        <v>608</v>
      </c>
      <c r="D2028" t="s">
        <v>410</v>
      </c>
      <c r="E2028">
        <v>417</v>
      </c>
      <c r="F2028">
        <v>22</v>
      </c>
      <c r="G2028">
        <v>56.08</v>
      </c>
      <c r="L2028">
        <v>119</v>
      </c>
      <c r="M2028">
        <v>211</v>
      </c>
      <c r="N2028">
        <v>53</v>
      </c>
      <c r="O2028">
        <v>28</v>
      </c>
      <c r="P2028">
        <v>6</v>
      </c>
    </row>
    <row r="2029" spans="1:16" x14ac:dyDescent="0.2">
      <c r="A2029" t="s">
        <v>358</v>
      </c>
      <c r="B2029" t="s">
        <v>363</v>
      </c>
      <c r="C2029" t="s">
        <v>608</v>
      </c>
      <c r="D2029" t="s">
        <v>410</v>
      </c>
      <c r="E2029">
        <v>414</v>
      </c>
      <c r="F2029">
        <v>22</v>
      </c>
      <c r="G2029">
        <v>56.24</v>
      </c>
      <c r="L2029">
        <v>119</v>
      </c>
      <c r="M2029">
        <v>209</v>
      </c>
      <c r="N2029">
        <v>53</v>
      </c>
      <c r="O2029">
        <v>28</v>
      </c>
      <c r="P2029">
        <v>5</v>
      </c>
    </row>
    <row r="2030" spans="1:16" x14ac:dyDescent="0.2">
      <c r="A2030" t="s">
        <v>358</v>
      </c>
      <c r="B2030" t="s">
        <v>364</v>
      </c>
      <c r="C2030" t="s">
        <v>608</v>
      </c>
      <c r="D2030" t="s">
        <v>410</v>
      </c>
      <c r="E2030">
        <v>1</v>
      </c>
      <c r="G2030">
        <v>17</v>
      </c>
      <c r="M2030">
        <v>1</v>
      </c>
    </row>
    <row r="2031" spans="1:16" x14ac:dyDescent="0.2">
      <c r="A2031" t="s">
        <v>358</v>
      </c>
      <c r="B2031" t="s">
        <v>365</v>
      </c>
      <c r="C2031" t="s">
        <v>608</v>
      </c>
      <c r="D2031" t="s">
        <v>410</v>
      </c>
      <c r="E2031">
        <v>2</v>
      </c>
      <c r="G2031">
        <v>43.5</v>
      </c>
      <c r="M2031">
        <v>1</v>
      </c>
      <c r="P2031">
        <v>1</v>
      </c>
    </row>
    <row r="2032" spans="1:16" x14ac:dyDescent="0.2">
      <c r="A2032" t="s">
        <v>358</v>
      </c>
      <c r="B2032" t="s">
        <v>437</v>
      </c>
      <c r="C2032" t="s">
        <v>609</v>
      </c>
      <c r="D2032" t="s">
        <v>410</v>
      </c>
      <c r="E2032">
        <v>5810</v>
      </c>
      <c r="F2032">
        <v>1207</v>
      </c>
      <c r="G2032">
        <v>85.13</v>
      </c>
      <c r="L2032">
        <v>167</v>
      </c>
      <c r="M2032">
        <v>5235</v>
      </c>
      <c r="N2032">
        <v>405</v>
      </c>
      <c r="O2032">
        <v>3</v>
      </c>
    </row>
    <row r="2033" spans="1:16" x14ac:dyDescent="0.2">
      <c r="A2033" t="s">
        <v>358</v>
      </c>
      <c r="B2033" t="s">
        <v>363</v>
      </c>
      <c r="C2033" t="s">
        <v>609</v>
      </c>
      <c r="D2033" t="s">
        <v>410</v>
      </c>
      <c r="E2033">
        <v>5784</v>
      </c>
      <c r="F2033">
        <v>1197</v>
      </c>
      <c r="G2033">
        <v>84.9</v>
      </c>
      <c r="L2033">
        <v>164</v>
      </c>
      <c r="M2033">
        <v>5213</v>
      </c>
      <c r="N2033">
        <v>404</v>
      </c>
      <c r="O2033">
        <v>3</v>
      </c>
    </row>
    <row r="2034" spans="1:16" x14ac:dyDescent="0.2">
      <c r="A2034" t="s">
        <v>358</v>
      </c>
      <c r="B2034" t="s">
        <v>364</v>
      </c>
      <c r="C2034" t="s">
        <v>609</v>
      </c>
      <c r="D2034" t="s">
        <v>410</v>
      </c>
      <c r="E2034">
        <v>4</v>
      </c>
      <c r="F2034">
        <v>3</v>
      </c>
      <c r="G2034">
        <v>351.25</v>
      </c>
      <c r="M2034">
        <v>4</v>
      </c>
    </row>
    <row r="2035" spans="1:16" x14ac:dyDescent="0.2">
      <c r="A2035" t="s">
        <v>358</v>
      </c>
      <c r="B2035" t="s">
        <v>365</v>
      </c>
      <c r="C2035" t="s">
        <v>609</v>
      </c>
      <c r="D2035" t="s">
        <v>410</v>
      </c>
      <c r="E2035">
        <v>19</v>
      </c>
      <c r="F2035">
        <v>4</v>
      </c>
      <c r="G2035">
        <v>70.95</v>
      </c>
      <c r="L2035">
        <v>3</v>
      </c>
      <c r="M2035">
        <v>15</v>
      </c>
      <c r="N2035">
        <v>1</v>
      </c>
    </row>
    <row r="2036" spans="1:16" x14ac:dyDescent="0.2">
      <c r="A2036" t="s">
        <v>358</v>
      </c>
      <c r="B2036" t="s">
        <v>366</v>
      </c>
      <c r="C2036" t="s">
        <v>609</v>
      </c>
      <c r="D2036" t="s">
        <v>410</v>
      </c>
      <c r="E2036">
        <v>3</v>
      </c>
      <c r="F2036">
        <v>3</v>
      </c>
      <c r="G2036">
        <v>260</v>
      </c>
      <c r="M2036">
        <v>3</v>
      </c>
    </row>
    <row r="2037" spans="1:16" x14ac:dyDescent="0.2">
      <c r="A2037" t="s">
        <v>358</v>
      </c>
      <c r="B2037" t="s">
        <v>437</v>
      </c>
      <c r="C2037" t="s">
        <v>610</v>
      </c>
      <c r="D2037" t="s">
        <v>410</v>
      </c>
      <c r="E2037">
        <v>2786</v>
      </c>
      <c r="F2037">
        <v>572</v>
      </c>
      <c r="G2037">
        <v>89.73</v>
      </c>
      <c r="L2037">
        <v>362</v>
      </c>
      <c r="M2037">
        <v>1603</v>
      </c>
      <c r="N2037">
        <v>324</v>
      </c>
      <c r="O2037">
        <v>379</v>
      </c>
      <c r="P2037">
        <v>118</v>
      </c>
    </row>
    <row r="2038" spans="1:16" x14ac:dyDescent="0.2">
      <c r="A2038" t="s">
        <v>358</v>
      </c>
      <c r="B2038" t="s">
        <v>363</v>
      </c>
      <c r="C2038" t="s">
        <v>610</v>
      </c>
      <c r="D2038" t="s">
        <v>410</v>
      </c>
      <c r="E2038">
        <v>2082</v>
      </c>
      <c r="F2038">
        <v>481</v>
      </c>
      <c r="G2038">
        <v>96.91</v>
      </c>
      <c r="L2038">
        <v>177</v>
      </c>
      <c r="M2038">
        <v>1179</v>
      </c>
      <c r="N2038">
        <v>317</v>
      </c>
      <c r="O2038">
        <v>321</v>
      </c>
      <c r="P2038">
        <v>88</v>
      </c>
    </row>
    <row r="2039" spans="1:16" x14ac:dyDescent="0.2">
      <c r="A2039" t="s">
        <v>358</v>
      </c>
      <c r="B2039" t="s">
        <v>364</v>
      </c>
      <c r="C2039" t="s">
        <v>610</v>
      </c>
      <c r="D2039" t="s">
        <v>410</v>
      </c>
      <c r="E2039">
        <v>695</v>
      </c>
      <c r="F2039">
        <v>84</v>
      </c>
      <c r="G2039">
        <v>66.69</v>
      </c>
      <c r="L2039">
        <v>185</v>
      </c>
      <c r="M2039">
        <v>417</v>
      </c>
      <c r="N2039">
        <v>7</v>
      </c>
      <c r="O2039">
        <v>58</v>
      </c>
      <c r="P2039">
        <v>28</v>
      </c>
    </row>
    <row r="2040" spans="1:16" x14ac:dyDescent="0.2">
      <c r="A2040" t="s">
        <v>358</v>
      </c>
      <c r="B2040" t="s">
        <v>365</v>
      </c>
      <c r="C2040" t="s">
        <v>610</v>
      </c>
      <c r="D2040" t="s">
        <v>410</v>
      </c>
      <c r="E2040">
        <v>5</v>
      </c>
      <c r="F2040">
        <v>3</v>
      </c>
      <c r="G2040">
        <v>216.4</v>
      </c>
      <c r="M2040">
        <v>4</v>
      </c>
      <c r="P2040">
        <v>1</v>
      </c>
    </row>
    <row r="2041" spans="1:16" x14ac:dyDescent="0.2">
      <c r="A2041" t="s">
        <v>358</v>
      </c>
      <c r="B2041" t="s">
        <v>366</v>
      </c>
      <c r="C2041" t="s">
        <v>610</v>
      </c>
      <c r="D2041" t="s">
        <v>410</v>
      </c>
      <c r="E2041">
        <v>4</v>
      </c>
      <c r="F2041">
        <v>4</v>
      </c>
      <c r="G2041">
        <v>195.75</v>
      </c>
      <c r="M2041">
        <v>3</v>
      </c>
      <c r="P2041">
        <v>1</v>
      </c>
    </row>
    <row r="2042" spans="1:16" x14ac:dyDescent="0.2">
      <c r="A2042" t="s">
        <v>358</v>
      </c>
      <c r="B2042" t="s">
        <v>437</v>
      </c>
      <c r="C2042" t="s">
        <v>611</v>
      </c>
      <c r="D2042" t="s">
        <v>410</v>
      </c>
      <c r="E2042">
        <v>676</v>
      </c>
      <c r="F2042">
        <v>74</v>
      </c>
      <c r="G2042">
        <v>55.49</v>
      </c>
      <c r="L2042">
        <v>245</v>
      </c>
      <c r="M2042">
        <v>298</v>
      </c>
      <c r="N2042">
        <v>55</v>
      </c>
      <c r="O2042">
        <v>52</v>
      </c>
      <c r="P2042">
        <v>26</v>
      </c>
    </row>
    <row r="2043" spans="1:16" x14ac:dyDescent="0.2">
      <c r="A2043" t="s">
        <v>358</v>
      </c>
      <c r="B2043" t="s">
        <v>363</v>
      </c>
      <c r="C2043" t="s">
        <v>611</v>
      </c>
      <c r="D2043" t="s">
        <v>410</v>
      </c>
      <c r="E2043">
        <v>672</v>
      </c>
      <c r="F2043">
        <v>74</v>
      </c>
      <c r="G2043">
        <v>55.52</v>
      </c>
      <c r="L2043">
        <v>245</v>
      </c>
      <c r="M2043">
        <v>297</v>
      </c>
      <c r="N2043">
        <v>54</v>
      </c>
      <c r="O2043">
        <v>51</v>
      </c>
      <c r="P2043">
        <v>25</v>
      </c>
    </row>
    <row r="2044" spans="1:16" x14ac:dyDescent="0.2">
      <c r="A2044" t="s">
        <v>358</v>
      </c>
      <c r="B2044" t="s">
        <v>365</v>
      </c>
      <c r="C2044" t="s">
        <v>611</v>
      </c>
      <c r="D2044" t="s">
        <v>410</v>
      </c>
      <c r="E2044">
        <v>4</v>
      </c>
      <c r="G2044">
        <v>50</v>
      </c>
      <c r="M2044">
        <v>1</v>
      </c>
      <c r="N2044">
        <v>1</v>
      </c>
      <c r="O2044">
        <v>1</v>
      </c>
      <c r="P2044">
        <v>1</v>
      </c>
    </row>
    <row r="2045" spans="1:16" x14ac:dyDescent="0.2">
      <c r="A2045" t="s">
        <v>358</v>
      </c>
      <c r="B2045" t="s">
        <v>437</v>
      </c>
      <c r="C2045" t="s">
        <v>612</v>
      </c>
      <c r="D2045" t="s">
        <v>410</v>
      </c>
      <c r="E2045">
        <v>6650</v>
      </c>
      <c r="F2045">
        <v>1332</v>
      </c>
      <c r="G2045">
        <v>83.97</v>
      </c>
      <c r="L2045">
        <v>216</v>
      </c>
      <c r="M2045">
        <v>6047</v>
      </c>
      <c r="N2045">
        <v>383</v>
      </c>
      <c r="O2045">
        <v>4</v>
      </c>
    </row>
    <row r="2046" spans="1:16" x14ac:dyDescent="0.2">
      <c r="A2046" t="s">
        <v>358</v>
      </c>
      <c r="B2046" t="s">
        <v>363</v>
      </c>
      <c r="C2046" t="s">
        <v>612</v>
      </c>
      <c r="D2046" t="s">
        <v>410</v>
      </c>
      <c r="E2046">
        <v>6627</v>
      </c>
      <c r="F2046">
        <v>1321</v>
      </c>
      <c r="G2046">
        <v>83.39</v>
      </c>
      <c r="L2046">
        <v>216</v>
      </c>
      <c r="M2046">
        <v>6025</v>
      </c>
      <c r="N2046">
        <v>382</v>
      </c>
      <c r="O2046">
        <v>4</v>
      </c>
    </row>
    <row r="2047" spans="1:16" x14ac:dyDescent="0.2">
      <c r="A2047" t="s">
        <v>358</v>
      </c>
      <c r="B2047" t="s">
        <v>364</v>
      </c>
      <c r="C2047" t="s">
        <v>612</v>
      </c>
      <c r="D2047" t="s">
        <v>410</v>
      </c>
      <c r="E2047">
        <v>9</v>
      </c>
      <c r="F2047">
        <v>5</v>
      </c>
      <c r="G2047">
        <v>392</v>
      </c>
      <c r="M2047">
        <v>8</v>
      </c>
      <c r="N2047">
        <v>1</v>
      </c>
    </row>
    <row r="2048" spans="1:16" x14ac:dyDescent="0.2">
      <c r="A2048" t="s">
        <v>358</v>
      </c>
      <c r="B2048" t="s">
        <v>365</v>
      </c>
      <c r="C2048" t="s">
        <v>612</v>
      </c>
      <c r="D2048" t="s">
        <v>410</v>
      </c>
      <c r="E2048">
        <v>9</v>
      </c>
      <c r="F2048">
        <v>2</v>
      </c>
      <c r="G2048">
        <v>118.89</v>
      </c>
      <c r="M2048">
        <v>9</v>
      </c>
    </row>
    <row r="2049" spans="1:16" x14ac:dyDescent="0.2">
      <c r="A2049" t="s">
        <v>358</v>
      </c>
      <c r="B2049" t="s">
        <v>366</v>
      </c>
      <c r="C2049" t="s">
        <v>612</v>
      </c>
      <c r="D2049" t="s">
        <v>410</v>
      </c>
      <c r="E2049">
        <v>5</v>
      </c>
      <c r="F2049">
        <v>4</v>
      </c>
      <c r="G2049">
        <v>237.8</v>
      </c>
      <c r="M2049">
        <v>5</v>
      </c>
    </row>
    <row r="2050" spans="1:16" x14ac:dyDescent="0.2">
      <c r="A2050" t="s">
        <v>358</v>
      </c>
      <c r="B2050" t="s">
        <v>437</v>
      </c>
      <c r="C2050" t="s">
        <v>613</v>
      </c>
      <c r="D2050" t="s">
        <v>410</v>
      </c>
      <c r="E2050">
        <v>1893</v>
      </c>
      <c r="F2050">
        <v>452</v>
      </c>
      <c r="G2050">
        <v>94.07</v>
      </c>
      <c r="L2050">
        <v>232</v>
      </c>
      <c r="M2050">
        <v>1012</v>
      </c>
      <c r="N2050">
        <v>241</v>
      </c>
      <c r="O2050">
        <v>322</v>
      </c>
      <c r="P2050">
        <v>85</v>
      </c>
    </row>
    <row r="2051" spans="1:16" x14ac:dyDescent="0.2">
      <c r="A2051" t="s">
        <v>358</v>
      </c>
      <c r="B2051" t="s">
        <v>363</v>
      </c>
      <c r="C2051" t="s">
        <v>613</v>
      </c>
      <c r="D2051" t="s">
        <v>410</v>
      </c>
      <c r="E2051">
        <v>1502</v>
      </c>
      <c r="F2051">
        <v>399</v>
      </c>
      <c r="G2051">
        <v>100.83</v>
      </c>
      <c r="L2051">
        <v>79</v>
      </c>
      <c r="M2051">
        <v>831</v>
      </c>
      <c r="N2051">
        <v>237</v>
      </c>
      <c r="O2051">
        <v>283</v>
      </c>
      <c r="P2051">
        <v>71</v>
      </c>
    </row>
    <row r="2052" spans="1:16" x14ac:dyDescent="0.2">
      <c r="A2052" t="s">
        <v>358</v>
      </c>
      <c r="B2052" t="s">
        <v>364</v>
      </c>
      <c r="C2052" t="s">
        <v>613</v>
      </c>
      <c r="D2052" t="s">
        <v>410</v>
      </c>
      <c r="E2052">
        <v>381</v>
      </c>
      <c r="F2052">
        <v>47</v>
      </c>
      <c r="G2052">
        <v>64.62</v>
      </c>
      <c r="L2052">
        <v>153</v>
      </c>
      <c r="M2052">
        <v>175</v>
      </c>
      <c r="N2052">
        <v>3</v>
      </c>
      <c r="O2052">
        <v>38</v>
      </c>
      <c r="P2052">
        <v>12</v>
      </c>
    </row>
    <row r="2053" spans="1:16" x14ac:dyDescent="0.2">
      <c r="A2053" t="s">
        <v>358</v>
      </c>
      <c r="B2053" t="s">
        <v>365</v>
      </c>
      <c r="C2053" t="s">
        <v>613</v>
      </c>
      <c r="D2053" t="s">
        <v>410</v>
      </c>
      <c r="E2053">
        <v>8</v>
      </c>
      <c r="F2053">
        <v>4</v>
      </c>
      <c r="G2053">
        <v>182.38</v>
      </c>
      <c r="M2053">
        <v>6</v>
      </c>
      <c r="P2053">
        <v>2</v>
      </c>
    </row>
    <row r="2054" spans="1:16" x14ac:dyDescent="0.2">
      <c r="A2054" t="s">
        <v>358</v>
      </c>
      <c r="B2054" t="s">
        <v>366</v>
      </c>
      <c r="C2054" t="s">
        <v>613</v>
      </c>
      <c r="D2054" t="s">
        <v>410</v>
      </c>
      <c r="E2054">
        <v>2</v>
      </c>
      <c r="F2054">
        <v>2</v>
      </c>
      <c r="G2054">
        <v>272.5</v>
      </c>
      <c r="N2054">
        <v>1</v>
      </c>
      <c r="O2054">
        <v>1</v>
      </c>
    </row>
    <row r="2055" spans="1:16" x14ac:dyDescent="0.2">
      <c r="A2055" t="s">
        <v>358</v>
      </c>
      <c r="B2055" t="s">
        <v>437</v>
      </c>
      <c r="C2055" t="s">
        <v>614</v>
      </c>
      <c r="D2055" t="s">
        <v>410</v>
      </c>
      <c r="E2055">
        <v>725</v>
      </c>
      <c r="F2055">
        <v>26</v>
      </c>
      <c r="G2055">
        <v>35.36</v>
      </c>
      <c r="L2055">
        <v>317</v>
      </c>
      <c r="M2055">
        <v>299</v>
      </c>
      <c r="N2055">
        <v>47</v>
      </c>
      <c r="O2055">
        <v>32</v>
      </c>
      <c r="P2055">
        <v>30</v>
      </c>
    </row>
    <row r="2056" spans="1:16" x14ac:dyDescent="0.2">
      <c r="A2056" t="s">
        <v>358</v>
      </c>
      <c r="B2056" t="s">
        <v>363</v>
      </c>
      <c r="C2056" t="s">
        <v>614</v>
      </c>
      <c r="D2056" t="s">
        <v>410</v>
      </c>
      <c r="E2056">
        <v>723</v>
      </c>
      <c r="F2056">
        <v>25</v>
      </c>
      <c r="G2056">
        <v>34.99</v>
      </c>
      <c r="L2056">
        <v>317</v>
      </c>
      <c r="M2056">
        <v>298</v>
      </c>
      <c r="N2056">
        <v>46</v>
      </c>
      <c r="O2056">
        <v>32</v>
      </c>
      <c r="P2056">
        <v>30</v>
      </c>
    </row>
    <row r="2057" spans="1:16" x14ac:dyDescent="0.2">
      <c r="A2057" t="s">
        <v>358</v>
      </c>
      <c r="B2057" t="s">
        <v>365</v>
      </c>
      <c r="C2057" t="s">
        <v>614</v>
      </c>
      <c r="D2057" t="s">
        <v>410</v>
      </c>
      <c r="E2057">
        <v>2</v>
      </c>
      <c r="F2057">
        <v>1</v>
      </c>
      <c r="G2057">
        <v>171</v>
      </c>
      <c r="M2057">
        <v>1</v>
      </c>
      <c r="N2057">
        <v>1</v>
      </c>
    </row>
    <row r="2058" spans="1:16" x14ac:dyDescent="0.2">
      <c r="A2058" t="s">
        <v>358</v>
      </c>
      <c r="B2058" t="s">
        <v>437</v>
      </c>
      <c r="C2058" t="s">
        <v>615</v>
      </c>
      <c r="D2058" t="s">
        <v>410</v>
      </c>
      <c r="E2058">
        <v>4628</v>
      </c>
      <c r="F2058">
        <v>866</v>
      </c>
      <c r="G2058">
        <v>79.319999999999993</v>
      </c>
      <c r="L2058">
        <v>116</v>
      </c>
      <c r="M2058">
        <v>4085</v>
      </c>
      <c r="N2058">
        <v>422</v>
      </c>
      <c r="O2058">
        <v>5</v>
      </c>
    </row>
    <row r="2059" spans="1:16" x14ac:dyDescent="0.2">
      <c r="A2059" t="s">
        <v>358</v>
      </c>
      <c r="B2059" t="s">
        <v>363</v>
      </c>
      <c r="C2059" t="s">
        <v>615</v>
      </c>
      <c r="D2059" t="s">
        <v>410</v>
      </c>
      <c r="E2059">
        <v>4601</v>
      </c>
      <c r="F2059">
        <v>851</v>
      </c>
      <c r="G2059">
        <v>78.790000000000006</v>
      </c>
      <c r="L2059">
        <v>115</v>
      </c>
      <c r="M2059">
        <v>4060</v>
      </c>
      <c r="N2059">
        <v>421</v>
      </c>
      <c r="O2059">
        <v>5</v>
      </c>
    </row>
    <row r="2060" spans="1:16" x14ac:dyDescent="0.2">
      <c r="A2060" t="s">
        <v>358</v>
      </c>
      <c r="B2060" t="s">
        <v>364</v>
      </c>
      <c r="C2060" t="s">
        <v>615</v>
      </c>
      <c r="D2060" t="s">
        <v>410</v>
      </c>
      <c r="E2060">
        <v>6</v>
      </c>
      <c r="F2060">
        <v>5</v>
      </c>
      <c r="G2060">
        <v>287.5</v>
      </c>
      <c r="M2060">
        <v>6</v>
      </c>
    </row>
    <row r="2061" spans="1:16" x14ac:dyDescent="0.2">
      <c r="A2061" t="s">
        <v>358</v>
      </c>
      <c r="B2061" t="s">
        <v>365</v>
      </c>
      <c r="C2061" t="s">
        <v>615</v>
      </c>
      <c r="D2061" t="s">
        <v>410</v>
      </c>
      <c r="E2061">
        <v>18</v>
      </c>
      <c r="F2061">
        <v>8</v>
      </c>
      <c r="G2061">
        <v>131</v>
      </c>
      <c r="L2061">
        <v>1</v>
      </c>
      <c r="M2061">
        <v>16</v>
      </c>
      <c r="N2061">
        <v>1</v>
      </c>
    </row>
    <row r="2062" spans="1:16" x14ac:dyDescent="0.2">
      <c r="A2062" t="s">
        <v>358</v>
      </c>
      <c r="B2062" t="s">
        <v>366</v>
      </c>
      <c r="C2062" t="s">
        <v>615</v>
      </c>
      <c r="D2062" t="s">
        <v>410</v>
      </c>
      <c r="E2062">
        <v>3</v>
      </c>
      <c r="F2062">
        <v>2</v>
      </c>
      <c r="G2062">
        <v>175.67</v>
      </c>
      <c r="M2062">
        <v>3</v>
      </c>
    </row>
    <row r="2063" spans="1:16" x14ac:dyDescent="0.2">
      <c r="A2063" t="s">
        <v>358</v>
      </c>
      <c r="B2063" t="s">
        <v>437</v>
      </c>
      <c r="C2063" t="s">
        <v>616</v>
      </c>
      <c r="D2063" t="s">
        <v>410</v>
      </c>
      <c r="E2063">
        <v>1333</v>
      </c>
      <c r="F2063">
        <v>264</v>
      </c>
      <c r="G2063">
        <v>83.66</v>
      </c>
      <c r="L2063">
        <v>235</v>
      </c>
      <c r="M2063">
        <v>714</v>
      </c>
      <c r="N2063">
        <v>150</v>
      </c>
      <c r="O2063">
        <v>186</v>
      </c>
      <c r="P2063">
        <v>48</v>
      </c>
    </row>
    <row r="2064" spans="1:16" x14ac:dyDescent="0.2">
      <c r="A2064" t="s">
        <v>358</v>
      </c>
      <c r="B2064" t="s">
        <v>363</v>
      </c>
      <c r="C2064" t="s">
        <v>616</v>
      </c>
      <c r="D2064" t="s">
        <v>410</v>
      </c>
      <c r="E2064">
        <v>1042</v>
      </c>
      <c r="F2064">
        <v>233</v>
      </c>
      <c r="G2064">
        <v>87.84</v>
      </c>
      <c r="L2064">
        <v>119</v>
      </c>
      <c r="M2064">
        <v>582</v>
      </c>
      <c r="N2064">
        <v>145</v>
      </c>
      <c r="O2064">
        <v>154</v>
      </c>
      <c r="P2064">
        <v>42</v>
      </c>
    </row>
    <row r="2065" spans="1:16" x14ac:dyDescent="0.2">
      <c r="A2065" t="s">
        <v>358</v>
      </c>
      <c r="B2065" t="s">
        <v>364</v>
      </c>
      <c r="C2065" t="s">
        <v>616</v>
      </c>
      <c r="D2065" t="s">
        <v>410</v>
      </c>
      <c r="E2065">
        <v>287</v>
      </c>
      <c r="F2065">
        <v>29</v>
      </c>
      <c r="G2065">
        <v>67.83</v>
      </c>
      <c r="L2065">
        <v>115</v>
      </c>
      <c r="M2065">
        <v>132</v>
      </c>
      <c r="N2065">
        <v>4</v>
      </c>
      <c r="O2065">
        <v>30</v>
      </c>
      <c r="P2065">
        <v>6</v>
      </c>
    </row>
    <row r="2066" spans="1:16" x14ac:dyDescent="0.2">
      <c r="A2066" t="s">
        <v>358</v>
      </c>
      <c r="B2066" t="s">
        <v>365</v>
      </c>
      <c r="C2066" t="s">
        <v>616</v>
      </c>
      <c r="D2066" t="s">
        <v>410</v>
      </c>
      <c r="E2066">
        <v>2</v>
      </c>
      <c r="F2066">
        <v>1</v>
      </c>
      <c r="G2066">
        <v>88.5</v>
      </c>
      <c r="L2066">
        <v>1</v>
      </c>
      <c r="O2066">
        <v>1</v>
      </c>
    </row>
    <row r="2067" spans="1:16" x14ac:dyDescent="0.2">
      <c r="A2067" t="s">
        <v>358</v>
      </c>
      <c r="B2067" t="s">
        <v>366</v>
      </c>
      <c r="C2067" t="s">
        <v>616</v>
      </c>
      <c r="D2067" t="s">
        <v>410</v>
      </c>
      <c r="E2067">
        <v>2</v>
      </c>
      <c r="F2067">
        <v>1</v>
      </c>
      <c r="G2067">
        <v>175</v>
      </c>
      <c r="N2067">
        <v>1</v>
      </c>
      <c r="O2067">
        <v>1</v>
      </c>
    </row>
    <row r="2068" spans="1:16" x14ac:dyDescent="0.2">
      <c r="A2068" t="s">
        <v>358</v>
      </c>
      <c r="B2068" t="s">
        <v>437</v>
      </c>
      <c r="C2068" t="s">
        <v>617</v>
      </c>
      <c r="D2068" t="s">
        <v>410</v>
      </c>
      <c r="E2068">
        <v>512</v>
      </c>
      <c r="F2068">
        <v>58</v>
      </c>
      <c r="G2068">
        <v>51.93</v>
      </c>
      <c r="L2068">
        <v>197</v>
      </c>
      <c r="M2068">
        <v>236</v>
      </c>
      <c r="N2068">
        <v>31</v>
      </c>
      <c r="O2068">
        <v>37</v>
      </c>
      <c r="P2068">
        <v>11</v>
      </c>
    </row>
    <row r="2069" spans="1:16" x14ac:dyDescent="0.2">
      <c r="A2069" t="s">
        <v>358</v>
      </c>
      <c r="B2069" t="s">
        <v>363</v>
      </c>
      <c r="C2069" t="s">
        <v>617</v>
      </c>
      <c r="D2069" t="s">
        <v>410</v>
      </c>
      <c r="E2069">
        <v>508</v>
      </c>
      <c r="F2069">
        <v>58</v>
      </c>
      <c r="G2069">
        <v>51.73</v>
      </c>
      <c r="L2069">
        <v>197</v>
      </c>
      <c r="M2069">
        <v>233</v>
      </c>
      <c r="N2069">
        <v>30</v>
      </c>
      <c r="O2069">
        <v>37</v>
      </c>
      <c r="P2069">
        <v>11</v>
      </c>
    </row>
    <row r="2070" spans="1:16" x14ac:dyDescent="0.2">
      <c r="A2070" t="s">
        <v>358</v>
      </c>
      <c r="B2070" t="s">
        <v>365</v>
      </c>
      <c r="C2070" t="s">
        <v>617</v>
      </c>
      <c r="D2070" t="s">
        <v>410</v>
      </c>
      <c r="E2070">
        <v>4</v>
      </c>
      <c r="G2070">
        <v>76.5</v>
      </c>
      <c r="M2070">
        <v>3</v>
      </c>
      <c r="N2070">
        <v>1</v>
      </c>
    </row>
    <row r="2071" spans="1:16" x14ac:dyDescent="0.2">
      <c r="A2071" t="s">
        <v>358</v>
      </c>
      <c r="B2071" t="s">
        <v>437</v>
      </c>
      <c r="C2071" t="s">
        <v>618</v>
      </c>
      <c r="D2071" t="s">
        <v>410</v>
      </c>
      <c r="E2071">
        <v>3268</v>
      </c>
      <c r="F2071">
        <v>666</v>
      </c>
      <c r="G2071">
        <v>85.05</v>
      </c>
      <c r="L2071">
        <v>47</v>
      </c>
      <c r="M2071">
        <v>2994</v>
      </c>
      <c r="N2071">
        <v>226</v>
      </c>
      <c r="O2071">
        <v>1</v>
      </c>
    </row>
    <row r="2072" spans="1:16" x14ac:dyDescent="0.2">
      <c r="A2072" t="s">
        <v>358</v>
      </c>
      <c r="B2072" t="s">
        <v>363</v>
      </c>
      <c r="C2072" t="s">
        <v>618</v>
      </c>
      <c r="D2072" t="s">
        <v>410</v>
      </c>
      <c r="E2072">
        <v>3250</v>
      </c>
      <c r="F2072">
        <v>653</v>
      </c>
      <c r="G2072">
        <v>84.31</v>
      </c>
      <c r="L2072">
        <v>47</v>
      </c>
      <c r="M2072">
        <v>2976</v>
      </c>
      <c r="N2072">
        <v>226</v>
      </c>
      <c r="O2072">
        <v>1</v>
      </c>
    </row>
    <row r="2073" spans="1:16" x14ac:dyDescent="0.2">
      <c r="A2073" t="s">
        <v>358</v>
      </c>
      <c r="B2073" t="s">
        <v>364</v>
      </c>
      <c r="C2073" t="s">
        <v>618</v>
      </c>
      <c r="D2073" t="s">
        <v>410</v>
      </c>
      <c r="E2073">
        <v>8</v>
      </c>
      <c r="F2073">
        <v>6</v>
      </c>
      <c r="G2073">
        <v>275.5</v>
      </c>
      <c r="M2073">
        <v>8</v>
      </c>
    </row>
    <row r="2074" spans="1:16" x14ac:dyDescent="0.2">
      <c r="A2074" t="s">
        <v>358</v>
      </c>
      <c r="B2074" t="s">
        <v>365</v>
      </c>
      <c r="C2074" t="s">
        <v>618</v>
      </c>
      <c r="D2074" t="s">
        <v>410</v>
      </c>
      <c r="E2074">
        <v>6</v>
      </c>
      <c r="F2074">
        <v>3</v>
      </c>
      <c r="G2074">
        <v>138.66999999999999</v>
      </c>
      <c r="M2074">
        <v>6</v>
      </c>
    </row>
    <row r="2075" spans="1:16" x14ac:dyDescent="0.2">
      <c r="A2075" t="s">
        <v>358</v>
      </c>
      <c r="B2075" t="s">
        <v>366</v>
      </c>
      <c r="C2075" t="s">
        <v>618</v>
      </c>
      <c r="D2075" t="s">
        <v>410</v>
      </c>
      <c r="E2075">
        <v>4</v>
      </c>
      <c r="F2075">
        <v>4</v>
      </c>
      <c r="G2075">
        <v>226.5</v>
      </c>
      <c r="M2075">
        <v>4</v>
      </c>
    </row>
    <row r="2076" spans="1:16" x14ac:dyDescent="0.2">
      <c r="A2076" t="s">
        <v>358</v>
      </c>
      <c r="B2076" t="s">
        <v>437</v>
      </c>
      <c r="C2076" t="s">
        <v>619</v>
      </c>
      <c r="D2076" t="s">
        <v>410</v>
      </c>
      <c r="E2076">
        <v>982</v>
      </c>
      <c r="F2076">
        <v>294</v>
      </c>
      <c r="G2076">
        <v>107.43</v>
      </c>
      <c r="L2076">
        <v>194</v>
      </c>
      <c r="M2076">
        <v>546</v>
      </c>
      <c r="N2076">
        <v>171</v>
      </c>
      <c r="O2076">
        <v>56</v>
      </c>
      <c r="P2076">
        <v>15</v>
      </c>
    </row>
    <row r="2077" spans="1:16" x14ac:dyDescent="0.2">
      <c r="A2077" t="s">
        <v>358</v>
      </c>
      <c r="B2077" t="s">
        <v>363</v>
      </c>
      <c r="C2077" t="s">
        <v>619</v>
      </c>
      <c r="D2077" t="s">
        <v>410</v>
      </c>
      <c r="E2077">
        <v>907</v>
      </c>
      <c r="F2077">
        <v>287</v>
      </c>
      <c r="G2077">
        <v>111.29</v>
      </c>
      <c r="L2077">
        <v>162</v>
      </c>
      <c r="M2077">
        <v>518</v>
      </c>
      <c r="N2077">
        <v>167</v>
      </c>
      <c r="O2077">
        <v>46</v>
      </c>
      <c r="P2077">
        <v>14</v>
      </c>
    </row>
    <row r="2078" spans="1:16" x14ac:dyDescent="0.2">
      <c r="A2078" t="s">
        <v>358</v>
      </c>
      <c r="B2078" t="s">
        <v>364</v>
      </c>
      <c r="C2078" t="s">
        <v>619</v>
      </c>
      <c r="D2078" t="s">
        <v>410</v>
      </c>
      <c r="E2078">
        <v>68</v>
      </c>
      <c r="F2078">
        <v>6</v>
      </c>
      <c r="G2078">
        <v>60.71</v>
      </c>
      <c r="L2078">
        <v>30</v>
      </c>
      <c r="M2078">
        <v>25</v>
      </c>
      <c r="N2078">
        <v>2</v>
      </c>
      <c r="O2078">
        <v>10</v>
      </c>
      <c r="P2078">
        <v>1</v>
      </c>
    </row>
    <row r="2079" spans="1:16" x14ac:dyDescent="0.2">
      <c r="A2079" t="s">
        <v>358</v>
      </c>
      <c r="B2079" t="s">
        <v>365</v>
      </c>
      <c r="C2079" t="s">
        <v>619</v>
      </c>
      <c r="D2079" t="s">
        <v>410</v>
      </c>
      <c r="E2079">
        <v>7</v>
      </c>
      <c r="F2079">
        <v>1</v>
      </c>
      <c r="G2079">
        <v>61.29</v>
      </c>
      <c r="L2079">
        <v>2</v>
      </c>
      <c r="M2079">
        <v>3</v>
      </c>
      <c r="N2079">
        <v>2</v>
      </c>
    </row>
    <row r="2080" spans="1:16" x14ac:dyDescent="0.2">
      <c r="A2080" t="s">
        <v>358</v>
      </c>
      <c r="B2080" t="s">
        <v>437</v>
      </c>
      <c r="C2080" t="s">
        <v>620</v>
      </c>
      <c r="D2080" t="s">
        <v>410</v>
      </c>
      <c r="E2080">
        <v>2647</v>
      </c>
      <c r="F2080">
        <v>721</v>
      </c>
      <c r="G2080">
        <v>111.36</v>
      </c>
      <c r="L2080">
        <v>44</v>
      </c>
      <c r="M2080">
        <v>2534</v>
      </c>
      <c r="N2080">
        <v>69</v>
      </c>
    </row>
    <row r="2081" spans="1:16" x14ac:dyDescent="0.2">
      <c r="A2081" t="s">
        <v>358</v>
      </c>
      <c r="B2081" t="s">
        <v>363</v>
      </c>
      <c r="C2081" t="s">
        <v>620</v>
      </c>
      <c r="D2081" t="s">
        <v>410</v>
      </c>
      <c r="E2081">
        <v>2553</v>
      </c>
      <c r="F2081">
        <v>689</v>
      </c>
      <c r="G2081">
        <v>110.25</v>
      </c>
      <c r="L2081">
        <v>44</v>
      </c>
      <c r="M2081">
        <v>2440</v>
      </c>
      <c r="N2081">
        <v>69</v>
      </c>
    </row>
    <row r="2082" spans="1:16" x14ac:dyDescent="0.2">
      <c r="A2082" t="s">
        <v>358</v>
      </c>
      <c r="B2082" t="s">
        <v>364</v>
      </c>
      <c r="C2082" t="s">
        <v>620</v>
      </c>
      <c r="D2082" t="s">
        <v>410</v>
      </c>
      <c r="E2082">
        <v>79</v>
      </c>
      <c r="F2082">
        <v>26</v>
      </c>
      <c r="G2082">
        <v>144.29</v>
      </c>
      <c r="M2082">
        <v>79</v>
      </c>
    </row>
    <row r="2083" spans="1:16" x14ac:dyDescent="0.2">
      <c r="A2083" t="s">
        <v>358</v>
      </c>
      <c r="B2083" t="s">
        <v>365</v>
      </c>
      <c r="C2083" t="s">
        <v>620</v>
      </c>
      <c r="D2083" t="s">
        <v>410</v>
      </c>
      <c r="E2083">
        <v>14</v>
      </c>
      <c r="F2083">
        <v>5</v>
      </c>
      <c r="G2083">
        <v>118</v>
      </c>
      <c r="M2083">
        <v>14</v>
      </c>
    </row>
    <row r="2084" spans="1:16" x14ac:dyDescent="0.2">
      <c r="A2084" t="s">
        <v>358</v>
      </c>
      <c r="B2084" t="s">
        <v>366</v>
      </c>
      <c r="C2084" t="s">
        <v>620</v>
      </c>
      <c r="D2084" t="s">
        <v>410</v>
      </c>
      <c r="E2084">
        <v>1</v>
      </c>
      <c r="F2084">
        <v>1</v>
      </c>
      <c r="G2084">
        <v>247</v>
      </c>
      <c r="M2084">
        <v>1</v>
      </c>
    </row>
    <row r="2085" spans="1:16" x14ac:dyDescent="0.2">
      <c r="A2085" t="s">
        <v>358</v>
      </c>
      <c r="B2085" t="s">
        <v>437</v>
      </c>
      <c r="C2085" t="s">
        <v>621</v>
      </c>
      <c r="D2085" t="s">
        <v>410</v>
      </c>
      <c r="E2085">
        <v>2051</v>
      </c>
      <c r="F2085">
        <v>503</v>
      </c>
      <c r="G2085">
        <v>96.94</v>
      </c>
      <c r="L2085">
        <v>253</v>
      </c>
      <c r="M2085">
        <v>1135</v>
      </c>
      <c r="N2085">
        <v>298</v>
      </c>
      <c r="O2085">
        <v>269</v>
      </c>
      <c r="P2085">
        <v>96</v>
      </c>
    </row>
    <row r="2086" spans="1:16" x14ac:dyDescent="0.2">
      <c r="A2086" t="s">
        <v>358</v>
      </c>
      <c r="B2086" t="s">
        <v>363</v>
      </c>
      <c r="C2086" t="s">
        <v>621</v>
      </c>
      <c r="D2086" t="s">
        <v>410</v>
      </c>
      <c r="E2086">
        <v>2035</v>
      </c>
      <c r="F2086">
        <v>495</v>
      </c>
      <c r="G2086">
        <v>96.41</v>
      </c>
      <c r="L2086">
        <v>252</v>
      </c>
      <c r="M2086">
        <v>1126</v>
      </c>
      <c r="N2086">
        <v>296</v>
      </c>
      <c r="O2086">
        <v>267</v>
      </c>
      <c r="P2086">
        <v>94</v>
      </c>
    </row>
    <row r="2087" spans="1:16" x14ac:dyDescent="0.2">
      <c r="A2087" t="s">
        <v>358</v>
      </c>
      <c r="B2087" t="s">
        <v>364</v>
      </c>
      <c r="C2087" t="s">
        <v>621</v>
      </c>
      <c r="D2087" t="s">
        <v>410</v>
      </c>
      <c r="E2087">
        <v>7</v>
      </c>
      <c r="F2087">
        <v>3</v>
      </c>
      <c r="G2087">
        <v>194.86</v>
      </c>
      <c r="L2087">
        <v>1</v>
      </c>
      <c r="M2087">
        <v>3</v>
      </c>
      <c r="N2087">
        <v>1</v>
      </c>
      <c r="P2087">
        <v>2</v>
      </c>
    </row>
    <row r="2088" spans="1:16" x14ac:dyDescent="0.2">
      <c r="A2088" t="s">
        <v>358</v>
      </c>
      <c r="B2088" t="s">
        <v>365</v>
      </c>
      <c r="C2088" t="s">
        <v>621</v>
      </c>
      <c r="D2088" t="s">
        <v>410</v>
      </c>
      <c r="E2088">
        <v>6</v>
      </c>
      <c r="F2088">
        <v>3</v>
      </c>
      <c r="G2088">
        <v>124</v>
      </c>
      <c r="M2088">
        <v>4</v>
      </c>
      <c r="O2088">
        <v>2</v>
      </c>
    </row>
    <row r="2089" spans="1:16" x14ac:dyDescent="0.2">
      <c r="A2089" t="s">
        <v>358</v>
      </c>
      <c r="B2089" t="s">
        <v>366</v>
      </c>
      <c r="C2089" t="s">
        <v>621</v>
      </c>
      <c r="D2089" t="s">
        <v>410</v>
      </c>
      <c r="E2089">
        <v>3</v>
      </c>
      <c r="F2089">
        <v>2</v>
      </c>
      <c r="G2089">
        <v>176</v>
      </c>
      <c r="M2089">
        <v>2</v>
      </c>
      <c r="N2089">
        <v>1</v>
      </c>
    </row>
    <row r="2090" spans="1:16" x14ac:dyDescent="0.2">
      <c r="A2090" t="s">
        <v>358</v>
      </c>
      <c r="B2090" t="s">
        <v>437</v>
      </c>
      <c r="C2090" t="s">
        <v>622</v>
      </c>
      <c r="D2090" t="s">
        <v>410</v>
      </c>
      <c r="E2090">
        <v>1234</v>
      </c>
      <c r="F2090">
        <v>159</v>
      </c>
      <c r="G2090">
        <v>64.87</v>
      </c>
      <c r="L2090">
        <v>223</v>
      </c>
      <c r="M2090">
        <v>643</v>
      </c>
      <c r="N2090">
        <v>71</v>
      </c>
      <c r="O2090">
        <v>251</v>
      </c>
      <c r="P2090">
        <v>46</v>
      </c>
    </row>
    <row r="2091" spans="1:16" x14ac:dyDescent="0.2">
      <c r="A2091" t="s">
        <v>358</v>
      </c>
      <c r="B2091" t="s">
        <v>363</v>
      </c>
      <c r="C2091" t="s">
        <v>622</v>
      </c>
      <c r="D2091" t="s">
        <v>410</v>
      </c>
      <c r="E2091">
        <v>696</v>
      </c>
      <c r="F2091">
        <v>126</v>
      </c>
      <c r="G2091">
        <v>73.430000000000007</v>
      </c>
      <c r="L2091">
        <v>99</v>
      </c>
      <c r="M2091">
        <v>455</v>
      </c>
      <c r="N2091">
        <v>49</v>
      </c>
      <c r="O2091">
        <v>78</v>
      </c>
      <c r="P2091">
        <v>15</v>
      </c>
    </row>
    <row r="2092" spans="1:16" x14ac:dyDescent="0.2">
      <c r="A2092" t="s">
        <v>358</v>
      </c>
      <c r="B2092" t="s">
        <v>364</v>
      </c>
      <c r="C2092" t="s">
        <v>622</v>
      </c>
      <c r="D2092" t="s">
        <v>410</v>
      </c>
      <c r="E2092">
        <v>538</v>
      </c>
      <c r="F2092">
        <v>33</v>
      </c>
      <c r="G2092">
        <v>53.8</v>
      </c>
      <c r="L2092">
        <v>124</v>
      </c>
      <c r="M2092">
        <v>188</v>
      </c>
      <c r="N2092">
        <v>22</v>
      </c>
      <c r="O2092">
        <v>173</v>
      </c>
      <c r="P2092">
        <v>31</v>
      </c>
    </row>
    <row r="2093" spans="1:16" x14ac:dyDescent="0.2">
      <c r="A2093" t="s">
        <v>358</v>
      </c>
      <c r="B2093" t="s">
        <v>437</v>
      </c>
      <c r="C2093" t="s">
        <v>623</v>
      </c>
      <c r="D2093" t="s">
        <v>410</v>
      </c>
      <c r="E2093">
        <v>80</v>
      </c>
      <c r="F2093">
        <v>13</v>
      </c>
      <c r="G2093">
        <v>76.03</v>
      </c>
      <c r="L2093">
        <v>36</v>
      </c>
      <c r="M2093">
        <v>30</v>
      </c>
      <c r="N2093">
        <v>11</v>
      </c>
      <c r="O2093">
        <v>3</v>
      </c>
    </row>
    <row r="2094" spans="1:16" x14ac:dyDescent="0.2">
      <c r="A2094" t="s">
        <v>358</v>
      </c>
      <c r="B2094" t="s">
        <v>363</v>
      </c>
      <c r="C2094" t="s">
        <v>623</v>
      </c>
      <c r="D2094" t="s">
        <v>410</v>
      </c>
      <c r="E2094">
        <v>79</v>
      </c>
      <c r="F2094">
        <v>13</v>
      </c>
      <c r="G2094">
        <v>75.91</v>
      </c>
      <c r="L2094">
        <v>36</v>
      </c>
      <c r="M2094">
        <v>29</v>
      </c>
      <c r="N2094">
        <v>11</v>
      </c>
      <c r="O2094">
        <v>3</v>
      </c>
    </row>
    <row r="2095" spans="1:16" x14ac:dyDescent="0.2">
      <c r="A2095" t="s">
        <v>358</v>
      </c>
      <c r="B2095" t="s">
        <v>365</v>
      </c>
      <c r="C2095" t="s">
        <v>623</v>
      </c>
      <c r="D2095" t="s">
        <v>410</v>
      </c>
      <c r="E2095">
        <v>1</v>
      </c>
      <c r="G2095">
        <v>85</v>
      </c>
      <c r="M2095">
        <v>1</v>
      </c>
    </row>
    <row r="2096" spans="1:16" x14ac:dyDescent="0.2">
      <c r="A2096" t="s">
        <v>358</v>
      </c>
      <c r="B2096" t="s">
        <v>437</v>
      </c>
      <c r="C2096" t="s">
        <v>624</v>
      </c>
      <c r="D2096" t="s">
        <v>410</v>
      </c>
      <c r="E2096">
        <v>5905</v>
      </c>
      <c r="F2096">
        <v>1349</v>
      </c>
      <c r="G2096">
        <v>94.64</v>
      </c>
      <c r="L2096">
        <v>90</v>
      </c>
      <c r="M2096">
        <v>5450</v>
      </c>
      <c r="N2096">
        <v>359</v>
      </c>
      <c r="O2096">
        <v>6</v>
      </c>
    </row>
    <row r="2097" spans="1:16" x14ac:dyDescent="0.2">
      <c r="A2097" t="s">
        <v>358</v>
      </c>
      <c r="B2097" t="s">
        <v>363</v>
      </c>
      <c r="C2097" t="s">
        <v>624</v>
      </c>
      <c r="D2097" t="s">
        <v>410</v>
      </c>
      <c r="E2097">
        <v>5884</v>
      </c>
      <c r="F2097">
        <v>1340</v>
      </c>
      <c r="G2097">
        <v>94.36</v>
      </c>
      <c r="L2097">
        <v>89</v>
      </c>
      <c r="M2097">
        <v>5430</v>
      </c>
      <c r="N2097">
        <v>359</v>
      </c>
      <c r="O2097">
        <v>6</v>
      </c>
    </row>
    <row r="2098" spans="1:16" x14ac:dyDescent="0.2">
      <c r="A2098" t="s">
        <v>358</v>
      </c>
      <c r="B2098" t="s">
        <v>364</v>
      </c>
      <c r="C2098" t="s">
        <v>624</v>
      </c>
      <c r="D2098" t="s">
        <v>410</v>
      </c>
      <c r="E2098">
        <v>7</v>
      </c>
      <c r="F2098">
        <v>5</v>
      </c>
      <c r="G2098">
        <v>267</v>
      </c>
      <c r="M2098">
        <v>7</v>
      </c>
    </row>
    <row r="2099" spans="1:16" x14ac:dyDescent="0.2">
      <c r="A2099" t="s">
        <v>358</v>
      </c>
      <c r="B2099" t="s">
        <v>365</v>
      </c>
      <c r="C2099" t="s">
        <v>624</v>
      </c>
      <c r="D2099" t="s">
        <v>410</v>
      </c>
      <c r="E2099">
        <v>11</v>
      </c>
      <c r="F2099">
        <v>1</v>
      </c>
      <c r="G2099">
        <v>97.55</v>
      </c>
      <c r="L2099">
        <v>1</v>
      </c>
      <c r="M2099">
        <v>10</v>
      </c>
    </row>
    <row r="2100" spans="1:16" x14ac:dyDescent="0.2">
      <c r="A2100" t="s">
        <v>358</v>
      </c>
      <c r="B2100" t="s">
        <v>366</v>
      </c>
      <c r="C2100" t="s">
        <v>624</v>
      </c>
      <c r="D2100" t="s">
        <v>410</v>
      </c>
      <c r="E2100">
        <v>3</v>
      </c>
      <c r="F2100">
        <v>3</v>
      </c>
      <c r="G2100">
        <v>231</v>
      </c>
      <c r="M2100">
        <v>3</v>
      </c>
    </row>
    <row r="2101" spans="1:16" x14ac:dyDescent="0.2">
      <c r="A2101" t="s">
        <v>358</v>
      </c>
      <c r="B2101" t="s">
        <v>437</v>
      </c>
      <c r="C2101" t="s">
        <v>626</v>
      </c>
      <c r="D2101" t="s">
        <v>410</v>
      </c>
      <c r="E2101">
        <v>378</v>
      </c>
      <c r="F2101">
        <v>32</v>
      </c>
      <c r="G2101">
        <v>62.81</v>
      </c>
      <c r="L2101">
        <v>82</v>
      </c>
      <c r="M2101">
        <v>166</v>
      </c>
      <c r="N2101">
        <v>17</v>
      </c>
      <c r="O2101">
        <v>102</v>
      </c>
      <c r="P2101">
        <v>11</v>
      </c>
    </row>
    <row r="2102" spans="1:16" x14ac:dyDescent="0.2">
      <c r="A2102" t="s">
        <v>358</v>
      </c>
      <c r="B2102" t="s">
        <v>363</v>
      </c>
      <c r="C2102" t="s">
        <v>626</v>
      </c>
      <c r="D2102" t="s">
        <v>410</v>
      </c>
      <c r="E2102">
        <v>179</v>
      </c>
      <c r="F2102">
        <v>25</v>
      </c>
      <c r="G2102">
        <v>71.13</v>
      </c>
      <c r="L2102">
        <v>35</v>
      </c>
      <c r="M2102">
        <v>96</v>
      </c>
      <c r="N2102">
        <v>13</v>
      </c>
      <c r="O2102">
        <v>28</v>
      </c>
      <c r="P2102">
        <v>7</v>
      </c>
    </row>
    <row r="2103" spans="1:16" x14ac:dyDescent="0.2">
      <c r="A2103" t="s">
        <v>358</v>
      </c>
      <c r="B2103" t="s">
        <v>364</v>
      </c>
      <c r="C2103" t="s">
        <v>626</v>
      </c>
      <c r="D2103" t="s">
        <v>410</v>
      </c>
      <c r="E2103">
        <v>199</v>
      </c>
      <c r="F2103">
        <v>7</v>
      </c>
      <c r="G2103">
        <v>55.32</v>
      </c>
      <c r="L2103">
        <v>47</v>
      </c>
      <c r="M2103">
        <v>70</v>
      </c>
      <c r="N2103">
        <v>4</v>
      </c>
      <c r="O2103">
        <v>74</v>
      </c>
      <c r="P2103">
        <v>4</v>
      </c>
    </row>
    <row r="2104" spans="1:16" x14ac:dyDescent="0.2">
      <c r="A2104" t="s">
        <v>358</v>
      </c>
      <c r="B2104" t="s">
        <v>437</v>
      </c>
      <c r="C2104" t="s">
        <v>627</v>
      </c>
      <c r="D2104" t="s">
        <v>410</v>
      </c>
      <c r="E2104">
        <v>292</v>
      </c>
      <c r="F2104">
        <v>80</v>
      </c>
      <c r="G2104">
        <v>103.59</v>
      </c>
      <c r="L2104">
        <v>32</v>
      </c>
      <c r="M2104">
        <v>184</v>
      </c>
      <c r="N2104">
        <v>47</v>
      </c>
      <c r="O2104">
        <v>11</v>
      </c>
      <c r="P2104">
        <v>18</v>
      </c>
    </row>
    <row r="2105" spans="1:16" x14ac:dyDescent="0.2">
      <c r="A2105" t="s">
        <v>358</v>
      </c>
      <c r="B2105" t="s">
        <v>363</v>
      </c>
      <c r="C2105" t="s">
        <v>627</v>
      </c>
      <c r="D2105" t="s">
        <v>410</v>
      </c>
      <c r="E2105">
        <v>291</v>
      </c>
      <c r="F2105">
        <v>80</v>
      </c>
      <c r="G2105">
        <v>103.69</v>
      </c>
      <c r="L2105">
        <v>32</v>
      </c>
      <c r="M2105">
        <v>184</v>
      </c>
      <c r="N2105">
        <v>46</v>
      </c>
      <c r="O2105">
        <v>11</v>
      </c>
      <c r="P2105">
        <v>18</v>
      </c>
    </row>
    <row r="2106" spans="1:16" x14ac:dyDescent="0.2">
      <c r="A2106" t="s">
        <v>358</v>
      </c>
      <c r="B2106" t="s">
        <v>365</v>
      </c>
      <c r="C2106" t="s">
        <v>627</v>
      </c>
      <c r="D2106" t="s">
        <v>410</v>
      </c>
      <c r="E2106">
        <v>1</v>
      </c>
      <c r="G2106">
        <v>75</v>
      </c>
      <c r="N2106">
        <v>1</v>
      </c>
    </row>
    <row r="2107" spans="1:16" x14ac:dyDescent="0.2">
      <c r="A2107" t="s">
        <v>358</v>
      </c>
      <c r="B2107" t="s">
        <v>437</v>
      </c>
      <c r="C2107" t="s">
        <v>628</v>
      </c>
      <c r="D2107" t="s">
        <v>410</v>
      </c>
      <c r="E2107">
        <v>2285</v>
      </c>
      <c r="F2107">
        <v>481</v>
      </c>
      <c r="G2107">
        <v>96.49</v>
      </c>
      <c r="L2107">
        <v>105</v>
      </c>
      <c r="M2107">
        <v>2089</v>
      </c>
      <c r="N2107">
        <v>89</v>
      </c>
      <c r="O2107">
        <v>2</v>
      </c>
    </row>
    <row r="2108" spans="1:16" x14ac:dyDescent="0.2">
      <c r="A2108" t="s">
        <v>358</v>
      </c>
      <c r="B2108" t="s">
        <v>363</v>
      </c>
      <c r="C2108" t="s">
        <v>628</v>
      </c>
      <c r="D2108" t="s">
        <v>410</v>
      </c>
      <c r="E2108">
        <v>2279</v>
      </c>
      <c r="F2108">
        <v>479</v>
      </c>
      <c r="G2108">
        <v>96.43</v>
      </c>
      <c r="L2108">
        <v>105</v>
      </c>
      <c r="M2108">
        <v>2083</v>
      </c>
      <c r="N2108">
        <v>89</v>
      </c>
      <c r="O2108">
        <v>2</v>
      </c>
    </row>
    <row r="2109" spans="1:16" x14ac:dyDescent="0.2">
      <c r="A2109" t="s">
        <v>358</v>
      </c>
      <c r="B2109" t="s">
        <v>365</v>
      </c>
      <c r="C2109" t="s">
        <v>628</v>
      </c>
      <c r="D2109" t="s">
        <v>410</v>
      </c>
      <c r="E2109">
        <v>5</v>
      </c>
      <c r="F2109">
        <v>1</v>
      </c>
      <c r="G2109">
        <v>92.4</v>
      </c>
      <c r="M2109">
        <v>5</v>
      </c>
    </row>
    <row r="2110" spans="1:16" x14ac:dyDescent="0.2">
      <c r="A2110" t="s">
        <v>358</v>
      </c>
      <c r="B2110" t="s">
        <v>366</v>
      </c>
      <c r="C2110" t="s">
        <v>628</v>
      </c>
      <c r="D2110" t="s">
        <v>410</v>
      </c>
      <c r="E2110">
        <v>1</v>
      </c>
      <c r="F2110">
        <v>1</v>
      </c>
      <c r="G2110">
        <v>241</v>
      </c>
      <c r="M2110">
        <v>1</v>
      </c>
    </row>
    <row r="2111" spans="1:16" x14ac:dyDescent="0.2">
      <c r="A2111" t="s">
        <v>358</v>
      </c>
      <c r="B2111" t="s">
        <v>437</v>
      </c>
      <c r="C2111" t="s">
        <v>629</v>
      </c>
      <c r="D2111" t="s">
        <v>410</v>
      </c>
      <c r="E2111">
        <v>158</v>
      </c>
      <c r="F2111">
        <v>41</v>
      </c>
      <c r="G2111">
        <v>92.3</v>
      </c>
      <c r="L2111">
        <v>9</v>
      </c>
      <c r="M2111">
        <v>111</v>
      </c>
      <c r="N2111">
        <v>12</v>
      </c>
      <c r="O2111">
        <v>19</v>
      </c>
      <c r="P2111">
        <v>7</v>
      </c>
    </row>
    <row r="2112" spans="1:16" x14ac:dyDescent="0.2">
      <c r="A2112" t="s">
        <v>358</v>
      </c>
      <c r="B2112" t="s">
        <v>363</v>
      </c>
      <c r="C2112" t="s">
        <v>629</v>
      </c>
      <c r="D2112" t="s">
        <v>410</v>
      </c>
      <c r="E2112">
        <v>129</v>
      </c>
      <c r="F2112">
        <v>36</v>
      </c>
      <c r="G2112">
        <v>96.11</v>
      </c>
      <c r="L2112">
        <v>4</v>
      </c>
      <c r="M2112">
        <v>94</v>
      </c>
      <c r="N2112">
        <v>11</v>
      </c>
      <c r="O2112">
        <v>14</v>
      </c>
      <c r="P2112">
        <v>6</v>
      </c>
    </row>
    <row r="2113" spans="1:16" x14ac:dyDescent="0.2">
      <c r="A2113" t="s">
        <v>358</v>
      </c>
      <c r="B2113" t="s">
        <v>364</v>
      </c>
      <c r="C2113" t="s">
        <v>629</v>
      </c>
      <c r="D2113" t="s">
        <v>410</v>
      </c>
      <c r="E2113">
        <v>28</v>
      </c>
      <c r="F2113">
        <v>5</v>
      </c>
      <c r="G2113">
        <v>75.64</v>
      </c>
      <c r="L2113">
        <v>5</v>
      </c>
      <c r="M2113">
        <v>16</v>
      </c>
      <c r="N2113">
        <v>1</v>
      </c>
      <c r="O2113">
        <v>5</v>
      </c>
      <c r="P2113">
        <v>1</v>
      </c>
    </row>
    <row r="2114" spans="1:16" x14ac:dyDescent="0.2">
      <c r="A2114" t="s">
        <v>358</v>
      </c>
      <c r="B2114" t="s">
        <v>365</v>
      </c>
      <c r="C2114" t="s">
        <v>629</v>
      </c>
      <c r="D2114" t="s">
        <v>410</v>
      </c>
      <c r="E2114">
        <v>1</v>
      </c>
      <c r="G2114">
        <v>68</v>
      </c>
      <c r="M2114">
        <v>1</v>
      </c>
    </row>
    <row r="2115" spans="1:16" x14ac:dyDescent="0.2">
      <c r="A2115" t="s">
        <v>358</v>
      </c>
      <c r="B2115" t="s">
        <v>437</v>
      </c>
      <c r="C2115" t="s">
        <v>630</v>
      </c>
      <c r="D2115" t="s">
        <v>410</v>
      </c>
      <c r="E2115">
        <v>127</v>
      </c>
      <c r="F2115">
        <v>3</v>
      </c>
      <c r="G2115">
        <v>39.32</v>
      </c>
      <c r="L2115">
        <v>31</v>
      </c>
      <c r="M2115">
        <v>49</v>
      </c>
      <c r="N2115">
        <v>17</v>
      </c>
      <c r="O2115">
        <v>19</v>
      </c>
      <c r="P2115">
        <v>11</v>
      </c>
    </row>
    <row r="2116" spans="1:16" x14ac:dyDescent="0.2">
      <c r="A2116" t="s">
        <v>358</v>
      </c>
      <c r="B2116" t="s">
        <v>363</v>
      </c>
      <c r="C2116" t="s">
        <v>630</v>
      </c>
      <c r="D2116" t="s">
        <v>410</v>
      </c>
      <c r="E2116">
        <v>126</v>
      </c>
      <c r="F2116">
        <v>3</v>
      </c>
      <c r="G2116">
        <v>39.590000000000003</v>
      </c>
      <c r="L2116">
        <v>31</v>
      </c>
      <c r="M2116">
        <v>48</v>
      </c>
      <c r="N2116">
        <v>17</v>
      </c>
      <c r="O2116">
        <v>19</v>
      </c>
      <c r="P2116">
        <v>11</v>
      </c>
    </row>
    <row r="2117" spans="1:16" x14ac:dyDescent="0.2">
      <c r="A2117" t="s">
        <v>358</v>
      </c>
      <c r="B2117" t="s">
        <v>365</v>
      </c>
      <c r="C2117" t="s">
        <v>630</v>
      </c>
      <c r="D2117" t="s">
        <v>410</v>
      </c>
      <c r="E2117">
        <v>1</v>
      </c>
      <c r="G2117">
        <v>6</v>
      </c>
      <c r="M2117">
        <v>1</v>
      </c>
    </row>
    <row r="2118" spans="1:16" x14ac:dyDescent="0.2">
      <c r="A2118" t="s">
        <v>358</v>
      </c>
      <c r="B2118" t="s">
        <v>437</v>
      </c>
      <c r="C2118" t="s">
        <v>631</v>
      </c>
      <c r="D2118" t="s">
        <v>410</v>
      </c>
      <c r="E2118">
        <v>654</v>
      </c>
      <c r="F2118">
        <v>140</v>
      </c>
      <c r="G2118">
        <v>84.55</v>
      </c>
      <c r="L2118">
        <v>9</v>
      </c>
      <c r="M2118">
        <v>592</v>
      </c>
      <c r="N2118">
        <v>52</v>
      </c>
      <c r="O2118">
        <v>1</v>
      </c>
    </row>
    <row r="2119" spans="1:16" x14ac:dyDescent="0.2">
      <c r="A2119" t="s">
        <v>358</v>
      </c>
      <c r="B2119" t="s">
        <v>363</v>
      </c>
      <c r="C2119" t="s">
        <v>631</v>
      </c>
      <c r="D2119" t="s">
        <v>410</v>
      </c>
      <c r="E2119">
        <v>654</v>
      </c>
      <c r="F2119">
        <v>140</v>
      </c>
      <c r="G2119">
        <v>84.55</v>
      </c>
      <c r="L2119">
        <v>9</v>
      </c>
      <c r="M2119">
        <v>592</v>
      </c>
      <c r="N2119">
        <v>52</v>
      </c>
      <c r="O2119">
        <v>1</v>
      </c>
    </row>
    <row r="2120" spans="1:16" x14ac:dyDescent="0.2">
      <c r="A2120" t="s">
        <v>358</v>
      </c>
      <c r="B2120" t="s">
        <v>437</v>
      </c>
      <c r="C2120" t="s">
        <v>632</v>
      </c>
      <c r="D2120" t="s">
        <v>410</v>
      </c>
      <c r="E2120">
        <v>2402</v>
      </c>
      <c r="F2120">
        <v>596</v>
      </c>
      <c r="G2120">
        <v>94.4</v>
      </c>
      <c r="L2120">
        <v>260</v>
      </c>
      <c r="M2120">
        <v>1304</v>
      </c>
      <c r="N2120">
        <v>346</v>
      </c>
      <c r="O2120">
        <v>398</v>
      </c>
      <c r="P2120">
        <v>94</v>
      </c>
    </row>
    <row r="2121" spans="1:16" x14ac:dyDescent="0.2">
      <c r="A2121" t="s">
        <v>358</v>
      </c>
      <c r="B2121" t="s">
        <v>363</v>
      </c>
      <c r="C2121" t="s">
        <v>632</v>
      </c>
      <c r="D2121" t="s">
        <v>410</v>
      </c>
      <c r="E2121">
        <v>2180</v>
      </c>
      <c r="F2121">
        <v>575</v>
      </c>
      <c r="G2121">
        <v>97.74</v>
      </c>
      <c r="L2121">
        <v>202</v>
      </c>
      <c r="M2121">
        <v>1244</v>
      </c>
      <c r="N2121">
        <v>340</v>
      </c>
      <c r="O2121">
        <v>307</v>
      </c>
      <c r="P2121">
        <v>87</v>
      </c>
    </row>
    <row r="2122" spans="1:16" x14ac:dyDescent="0.2">
      <c r="A2122" t="s">
        <v>358</v>
      </c>
      <c r="B2122" t="s">
        <v>364</v>
      </c>
      <c r="C2122" t="s">
        <v>632</v>
      </c>
      <c r="D2122" t="s">
        <v>410</v>
      </c>
      <c r="E2122">
        <v>212</v>
      </c>
      <c r="F2122">
        <v>16</v>
      </c>
      <c r="G2122">
        <v>57.93</v>
      </c>
      <c r="L2122">
        <v>58</v>
      </c>
      <c r="M2122">
        <v>56</v>
      </c>
      <c r="N2122">
        <v>4</v>
      </c>
      <c r="O2122">
        <v>87</v>
      </c>
      <c r="P2122">
        <v>7</v>
      </c>
    </row>
    <row r="2123" spans="1:16" x14ac:dyDescent="0.2">
      <c r="A2123" t="s">
        <v>358</v>
      </c>
      <c r="B2123" t="s">
        <v>365</v>
      </c>
      <c r="C2123" t="s">
        <v>632</v>
      </c>
      <c r="D2123" t="s">
        <v>410</v>
      </c>
      <c r="E2123">
        <v>10</v>
      </c>
      <c r="F2123">
        <v>5</v>
      </c>
      <c r="G2123">
        <v>139.80000000000001</v>
      </c>
      <c r="M2123">
        <v>4</v>
      </c>
      <c r="N2123">
        <v>2</v>
      </c>
      <c r="O2123">
        <v>4</v>
      </c>
    </row>
    <row r="2124" spans="1:16" x14ac:dyDescent="0.2">
      <c r="A2124" t="s">
        <v>358</v>
      </c>
      <c r="B2124" t="s">
        <v>437</v>
      </c>
      <c r="C2124" t="s">
        <v>633</v>
      </c>
      <c r="D2124" t="s">
        <v>410</v>
      </c>
      <c r="E2124">
        <v>749</v>
      </c>
      <c r="F2124">
        <v>90</v>
      </c>
      <c r="G2124">
        <v>56.35</v>
      </c>
      <c r="L2124">
        <v>268</v>
      </c>
      <c r="M2124">
        <v>324</v>
      </c>
      <c r="N2124">
        <v>56</v>
      </c>
      <c r="O2124">
        <v>83</v>
      </c>
      <c r="P2124">
        <v>18</v>
      </c>
    </row>
    <row r="2125" spans="1:16" x14ac:dyDescent="0.2">
      <c r="A2125" t="s">
        <v>358</v>
      </c>
      <c r="B2125" t="s">
        <v>363</v>
      </c>
      <c r="C2125" t="s">
        <v>633</v>
      </c>
      <c r="D2125" t="s">
        <v>410</v>
      </c>
      <c r="E2125">
        <v>741</v>
      </c>
      <c r="F2125">
        <v>87</v>
      </c>
      <c r="G2125">
        <v>55.31</v>
      </c>
      <c r="L2125">
        <v>268</v>
      </c>
      <c r="M2125">
        <v>319</v>
      </c>
      <c r="N2125">
        <v>56</v>
      </c>
      <c r="O2125">
        <v>80</v>
      </c>
      <c r="P2125">
        <v>18</v>
      </c>
    </row>
    <row r="2126" spans="1:16" x14ac:dyDescent="0.2">
      <c r="A2126" t="s">
        <v>358</v>
      </c>
      <c r="B2126" t="s">
        <v>365</v>
      </c>
      <c r="C2126" t="s">
        <v>633</v>
      </c>
      <c r="D2126" t="s">
        <v>410</v>
      </c>
      <c r="E2126">
        <v>8</v>
      </c>
      <c r="F2126">
        <v>3</v>
      </c>
      <c r="G2126">
        <v>152</v>
      </c>
      <c r="M2126">
        <v>5</v>
      </c>
      <c r="O2126">
        <v>3</v>
      </c>
    </row>
    <row r="2127" spans="1:16" x14ac:dyDescent="0.2">
      <c r="A2127" t="s">
        <v>358</v>
      </c>
      <c r="B2127" t="s">
        <v>437</v>
      </c>
      <c r="C2127" t="s">
        <v>634</v>
      </c>
      <c r="D2127" t="s">
        <v>410</v>
      </c>
      <c r="E2127">
        <v>6020</v>
      </c>
      <c r="F2127">
        <v>1382</v>
      </c>
      <c r="G2127">
        <v>91.44</v>
      </c>
      <c r="L2127">
        <v>152</v>
      </c>
      <c r="M2127">
        <v>5438</v>
      </c>
      <c r="N2127">
        <v>428</v>
      </c>
      <c r="O2127">
        <v>2</v>
      </c>
    </row>
    <row r="2128" spans="1:16" x14ac:dyDescent="0.2">
      <c r="A2128" t="s">
        <v>358</v>
      </c>
      <c r="B2128" t="s">
        <v>363</v>
      </c>
      <c r="C2128" t="s">
        <v>634</v>
      </c>
      <c r="D2128" t="s">
        <v>410</v>
      </c>
      <c r="E2128">
        <v>5992</v>
      </c>
      <c r="F2128">
        <v>1367</v>
      </c>
      <c r="G2128">
        <v>91.06</v>
      </c>
      <c r="L2128">
        <v>152</v>
      </c>
      <c r="M2128">
        <v>5411</v>
      </c>
      <c r="N2128">
        <v>427</v>
      </c>
      <c r="O2128">
        <v>2</v>
      </c>
    </row>
    <row r="2129" spans="1:16" x14ac:dyDescent="0.2">
      <c r="A2129" t="s">
        <v>358</v>
      </c>
      <c r="B2129" t="s">
        <v>364</v>
      </c>
      <c r="C2129" t="s">
        <v>634</v>
      </c>
      <c r="D2129" t="s">
        <v>410</v>
      </c>
      <c r="E2129">
        <v>5</v>
      </c>
      <c r="F2129">
        <v>2</v>
      </c>
      <c r="G2129">
        <v>146.80000000000001</v>
      </c>
      <c r="M2129">
        <v>4</v>
      </c>
      <c r="N2129">
        <v>1</v>
      </c>
    </row>
    <row r="2130" spans="1:16" x14ac:dyDescent="0.2">
      <c r="A2130" t="s">
        <v>358</v>
      </c>
      <c r="B2130" t="s">
        <v>365</v>
      </c>
      <c r="C2130" t="s">
        <v>634</v>
      </c>
      <c r="D2130" t="s">
        <v>410</v>
      </c>
      <c r="E2130">
        <v>19</v>
      </c>
      <c r="F2130">
        <v>9</v>
      </c>
      <c r="G2130">
        <v>162.74</v>
      </c>
      <c r="M2130">
        <v>19</v>
      </c>
    </row>
    <row r="2131" spans="1:16" x14ac:dyDescent="0.2">
      <c r="A2131" t="s">
        <v>358</v>
      </c>
      <c r="B2131" t="s">
        <v>366</v>
      </c>
      <c r="C2131" t="s">
        <v>634</v>
      </c>
      <c r="D2131" t="s">
        <v>410</v>
      </c>
      <c r="E2131">
        <v>4</v>
      </c>
      <c r="F2131">
        <v>4</v>
      </c>
      <c r="G2131">
        <v>252</v>
      </c>
      <c r="M2131">
        <v>4</v>
      </c>
    </row>
    <row r="2132" spans="1:16" x14ac:dyDescent="0.2">
      <c r="A2132" t="s">
        <v>358</v>
      </c>
      <c r="B2132" t="s">
        <v>437</v>
      </c>
      <c r="C2132" t="s">
        <v>635</v>
      </c>
      <c r="D2132" t="s">
        <v>410</v>
      </c>
      <c r="E2132">
        <v>238</v>
      </c>
      <c r="F2132">
        <v>71</v>
      </c>
      <c r="G2132">
        <v>94.84</v>
      </c>
      <c r="L2132">
        <v>36</v>
      </c>
      <c r="M2132">
        <v>117</v>
      </c>
      <c r="N2132">
        <v>33</v>
      </c>
      <c r="O2132">
        <v>39</v>
      </c>
      <c r="P2132">
        <v>13</v>
      </c>
    </row>
    <row r="2133" spans="1:16" x14ac:dyDescent="0.2">
      <c r="A2133" t="s">
        <v>358</v>
      </c>
      <c r="B2133" t="s">
        <v>363</v>
      </c>
      <c r="C2133" t="s">
        <v>635</v>
      </c>
      <c r="D2133" t="s">
        <v>410</v>
      </c>
      <c r="E2133">
        <v>178</v>
      </c>
      <c r="F2133">
        <v>69</v>
      </c>
      <c r="G2133">
        <v>111.55</v>
      </c>
      <c r="L2133">
        <v>8</v>
      </c>
      <c r="M2133">
        <v>98</v>
      </c>
      <c r="N2133">
        <v>31</v>
      </c>
      <c r="O2133">
        <v>32</v>
      </c>
      <c r="P2133">
        <v>9</v>
      </c>
    </row>
    <row r="2134" spans="1:16" x14ac:dyDescent="0.2">
      <c r="A2134" t="s">
        <v>358</v>
      </c>
      <c r="B2134" t="s">
        <v>364</v>
      </c>
      <c r="C2134" t="s">
        <v>635</v>
      </c>
      <c r="D2134" t="s">
        <v>410</v>
      </c>
      <c r="E2134">
        <v>60</v>
      </c>
      <c r="F2134">
        <v>2</v>
      </c>
      <c r="G2134">
        <v>45.27</v>
      </c>
      <c r="L2134">
        <v>28</v>
      </c>
      <c r="M2134">
        <v>19</v>
      </c>
      <c r="N2134">
        <v>2</v>
      </c>
      <c r="O2134">
        <v>7</v>
      </c>
      <c r="P2134">
        <v>4</v>
      </c>
    </row>
    <row r="2135" spans="1:16" x14ac:dyDescent="0.2">
      <c r="A2135" t="s">
        <v>358</v>
      </c>
      <c r="B2135" t="s">
        <v>437</v>
      </c>
      <c r="C2135" t="s">
        <v>636</v>
      </c>
      <c r="D2135" t="s">
        <v>410</v>
      </c>
      <c r="E2135">
        <v>176</v>
      </c>
      <c r="F2135">
        <v>11</v>
      </c>
      <c r="G2135">
        <v>58.72</v>
      </c>
      <c r="L2135">
        <v>53</v>
      </c>
      <c r="M2135">
        <v>83</v>
      </c>
      <c r="N2135">
        <v>17</v>
      </c>
      <c r="O2135">
        <v>18</v>
      </c>
      <c r="P2135">
        <v>5</v>
      </c>
    </row>
    <row r="2136" spans="1:16" x14ac:dyDescent="0.2">
      <c r="A2136" t="s">
        <v>358</v>
      </c>
      <c r="B2136" t="s">
        <v>363</v>
      </c>
      <c r="C2136" t="s">
        <v>636</v>
      </c>
      <c r="D2136" t="s">
        <v>410</v>
      </c>
      <c r="E2136">
        <v>175</v>
      </c>
      <c r="F2136">
        <v>11</v>
      </c>
      <c r="G2136">
        <v>58.52</v>
      </c>
      <c r="L2136">
        <v>53</v>
      </c>
      <c r="M2136">
        <v>82</v>
      </c>
      <c r="N2136">
        <v>17</v>
      </c>
      <c r="O2136">
        <v>18</v>
      </c>
      <c r="P2136">
        <v>5</v>
      </c>
    </row>
    <row r="2137" spans="1:16" x14ac:dyDescent="0.2">
      <c r="A2137" t="s">
        <v>358</v>
      </c>
      <c r="B2137" t="s">
        <v>365</v>
      </c>
      <c r="C2137" t="s">
        <v>636</v>
      </c>
      <c r="D2137" t="s">
        <v>410</v>
      </c>
      <c r="E2137">
        <v>1</v>
      </c>
      <c r="G2137">
        <v>93</v>
      </c>
      <c r="M2137">
        <v>1</v>
      </c>
    </row>
    <row r="2138" spans="1:16" x14ac:dyDescent="0.2">
      <c r="A2138" t="s">
        <v>358</v>
      </c>
      <c r="B2138" t="s">
        <v>437</v>
      </c>
      <c r="C2138" t="s">
        <v>637</v>
      </c>
      <c r="D2138" t="s">
        <v>410</v>
      </c>
      <c r="E2138">
        <v>798</v>
      </c>
      <c r="F2138">
        <v>157</v>
      </c>
      <c r="G2138">
        <v>88.95</v>
      </c>
      <c r="L2138">
        <v>20</v>
      </c>
      <c r="M2138">
        <v>738</v>
      </c>
      <c r="N2138">
        <v>40</v>
      </c>
    </row>
    <row r="2139" spans="1:16" x14ac:dyDescent="0.2">
      <c r="A2139" t="s">
        <v>358</v>
      </c>
      <c r="B2139" t="s">
        <v>363</v>
      </c>
      <c r="C2139" t="s">
        <v>637</v>
      </c>
      <c r="D2139" t="s">
        <v>410</v>
      </c>
      <c r="E2139">
        <v>793</v>
      </c>
      <c r="F2139">
        <v>154</v>
      </c>
      <c r="G2139">
        <v>88.5</v>
      </c>
      <c r="L2139">
        <v>20</v>
      </c>
      <c r="M2139">
        <v>733</v>
      </c>
      <c r="N2139">
        <v>40</v>
      </c>
    </row>
    <row r="2140" spans="1:16" x14ac:dyDescent="0.2">
      <c r="A2140" t="s">
        <v>358</v>
      </c>
      <c r="B2140" t="s">
        <v>365</v>
      </c>
      <c r="C2140" t="s">
        <v>637</v>
      </c>
      <c r="D2140" t="s">
        <v>410</v>
      </c>
      <c r="E2140">
        <v>4</v>
      </c>
      <c r="F2140">
        <v>2</v>
      </c>
      <c r="G2140">
        <v>131.75</v>
      </c>
      <c r="M2140">
        <v>4</v>
      </c>
    </row>
    <row r="2141" spans="1:16" x14ac:dyDescent="0.2">
      <c r="A2141" t="s">
        <v>358</v>
      </c>
      <c r="B2141" t="s">
        <v>366</v>
      </c>
      <c r="C2141" t="s">
        <v>637</v>
      </c>
      <c r="D2141" t="s">
        <v>410</v>
      </c>
      <c r="E2141">
        <v>1</v>
      </c>
      <c r="F2141">
        <v>1</v>
      </c>
      <c r="G2141">
        <v>277</v>
      </c>
      <c r="M2141">
        <v>1</v>
      </c>
    </row>
    <row r="2142" spans="1:16" x14ac:dyDescent="0.2">
      <c r="A2142" t="s">
        <v>358</v>
      </c>
      <c r="B2142" t="s">
        <v>437</v>
      </c>
      <c r="C2142" t="s">
        <v>638</v>
      </c>
      <c r="D2142" t="s">
        <v>410</v>
      </c>
      <c r="E2142">
        <v>2552</v>
      </c>
      <c r="F2142">
        <v>535</v>
      </c>
      <c r="G2142">
        <v>84.51</v>
      </c>
      <c r="L2142">
        <v>371</v>
      </c>
      <c r="M2142">
        <v>1358</v>
      </c>
      <c r="N2142">
        <v>338</v>
      </c>
      <c r="O2142">
        <v>350</v>
      </c>
      <c r="P2142">
        <v>135</v>
      </c>
    </row>
    <row r="2143" spans="1:16" x14ac:dyDescent="0.2">
      <c r="A2143" t="s">
        <v>358</v>
      </c>
      <c r="B2143" t="s">
        <v>363</v>
      </c>
      <c r="C2143" t="s">
        <v>638</v>
      </c>
      <c r="D2143" t="s">
        <v>410</v>
      </c>
      <c r="E2143">
        <v>2048</v>
      </c>
      <c r="F2143">
        <v>458</v>
      </c>
      <c r="G2143">
        <v>88.16</v>
      </c>
      <c r="L2143">
        <v>230</v>
      </c>
      <c r="M2143">
        <v>1065</v>
      </c>
      <c r="N2143">
        <v>327</v>
      </c>
      <c r="O2143">
        <v>321</v>
      </c>
      <c r="P2143">
        <v>105</v>
      </c>
    </row>
    <row r="2144" spans="1:16" x14ac:dyDescent="0.2">
      <c r="A2144" t="s">
        <v>358</v>
      </c>
      <c r="B2144" t="s">
        <v>364</v>
      </c>
      <c r="C2144" t="s">
        <v>638</v>
      </c>
      <c r="D2144" t="s">
        <v>410</v>
      </c>
      <c r="E2144">
        <v>493</v>
      </c>
      <c r="F2144">
        <v>68</v>
      </c>
      <c r="G2144">
        <v>66.819999999999993</v>
      </c>
      <c r="L2144">
        <v>140</v>
      </c>
      <c r="M2144">
        <v>286</v>
      </c>
      <c r="N2144">
        <v>9</v>
      </c>
      <c r="O2144">
        <v>28</v>
      </c>
      <c r="P2144">
        <v>30</v>
      </c>
    </row>
    <row r="2145" spans="1:16" x14ac:dyDescent="0.2">
      <c r="A2145" t="s">
        <v>358</v>
      </c>
      <c r="B2145" t="s">
        <v>365</v>
      </c>
      <c r="C2145" t="s">
        <v>638</v>
      </c>
      <c r="D2145" t="s">
        <v>410</v>
      </c>
      <c r="E2145">
        <v>8</v>
      </c>
      <c r="F2145">
        <v>6</v>
      </c>
      <c r="G2145">
        <v>174.63</v>
      </c>
      <c r="L2145">
        <v>1</v>
      </c>
      <c r="M2145">
        <v>5</v>
      </c>
      <c r="N2145">
        <v>2</v>
      </c>
    </row>
    <row r="2146" spans="1:16" x14ac:dyDescent="0.2">
      <c r="A2146" t="s">
        <v>358</v>
      </c>
      <c r="B2146" t="s">
        <v>366</v>
      </c>
      <c r="C2146" t="s">
        <v>638</v>
      </c>
      <c r="D2146" t="s">
        <v>410</v>
      </c>
      <c r="E2146">
        <v>3</v>
      </c>
      <c r="F2146">
        <v>3</v>
      </c>
      <c r="G2146">
        <v>257.67</v>
      </c>
      <c r="M2146">
        <v>2</v>
      </c>
      <c r="O2146">
        <v>1</v>
      </c>
    </row>
    <row r="2147" spans="1:16" x14ac:dyDescent="0.2">
      <c r="A2147" t="s">
        <v>358</v>
      </c>
      <c r="B2147" t="s">
        <v>437</v>
      </c>
      <c r="C2147" t="s">
        <v>639</v>
      </c>
      <c r="D2147" t="s">
        <v>410</v>
      </c>
      <c r="E2147">
        <v>814</v>
      </c>
      <c r="F2147">
        <v>75</v>
      </c>
      <c r="G2147">
        <v>53.06</v>
      </c>
      <c r="L2147">
        <v>329</v>
      </c>
      <c r="M2147">
        <v>366</v>
      </c>
      <c r="N2147">
        <v>51</v>
      </c>
      <c r="O2147">
        <v>48</v>
      </c>
      <c r="P2147">
        <v>20</v>
      </c>
    </row>
    <row r="2148" spans="1:16" x14ac:dyDescent="0.2">
      <c r="A2148" t="s">
        <v>358</v>
      </c>
      <c r="B2148" t="s">
        <v>363</v>
      </c>
      <c r="C2148" t="s">
        <v>639</v>
      </c>
      <c r="D2148" t="s">
        <v>410</v>
      </c>
      <c r="E2148">
        <v>809</v>
      </c>
      <c r="F2148">
        <v>74</v>
      </c>
      <c r="G2148">
        <v>52.92</v>
      </c>
      <c r="L2148">
        <v>328</v>
      </c>
      <c r="M2148">
        <v>363</v>
      </c>
      <c r="N2148">
        <v>50</v>
      </c>
      <c r="O2148">
        <v>48</v>
      </c>
      <c r="P2148">
        <v>20</v>
      </c>
    </row>
    <row r="2149" spans="1:16" x14ac:dyDescent="0.2">
      <c r="A2149" t="s">
        <v>358</v>
      </c>
      <c r="B2149" t="s">
        <v>365</v>
      </c>
      <c r="C2149" t="s">
        <v>639</v>
      </c>
      <c r="D2149" t="s">
        <v>410</v>
      </c>
      <c r="E2149">
        <v>5</v>
      </c>
      <c r="F2149">
        <v>1</v>
      </c>
      <c r="G2149">
        <v>75</v>
      </c>
      <c r="L2149">
        <v>1</v>
      </c>
      <c r="M2149">
        <v>3</v>
      </c>
      <c r="N2149">
        <v>1</v>
      </c>
    </row>
    <row r="2150" spans="1:16" x14ac:dyDescent="0.2">
      <c r="A2150" t="s">
        <v>358</v>
      </c>
      <c r="B2150" t="s">
        <v>437</v>
      </c>
      <c r="C2150" t="s">
        <v>640</v>
      </c>
      <c r="D2150" t="s">
        <v>410</v>
      </c>
      <c r="E2150">
        <v>6168</v>
      </c>
      <c r="F2150">
        <v>1221</v>
      </c>
      <c r="G2150">
        <v>82.33</v>
      </c>
      <c r="L2150">
        <v>124</v>
      </c>
      <c r="M2150">
        <v>5563</v>
      </c>
      <c r="N2150">
        <v>477</v>
      </c>
      <c r="O2150">
        <v>4</v>
      </c>
    </row>
    <row r="2151" spans="1:16" x14ac:dyDescent="0.2">
      <c r="A2151" t="s">
        <v>358</v>
      </c>
      <c r="B2151" t="s">
        <v>363</v>
      </c>
      <c r="C2151" t="s">
        <v>640</v>
      </c>
      <c r="D2151" t="s">
        <v>410</v>
      </c>
      <c r="E2151">
        <v>6129</v>
      </c>
      <c r="F2151">
        <v>1196</v>
      </c>
      <c r="G2151">
        <v>81.290000000000006</v>
      </c>
      <c r="L2151">
        <v>124</v>
      </c>
      <c r="M2151">
        <v>5527</v>
      </c>
      <c r="N2151">
        <v>474</v>
      </c>
      <c r="O2151">
        <v>4</v>
      </c>
    </row>
    <row r="2152" spans="1:16" x14ac:dyDescent="0.2">
      <c r="A2152" t="s">
        <v>358</v>
      </c>
      <c r="B2152" t="s">
        <v>364</v>
      </c>
      <c r="C2152" t="s">
        <v>640</v>
      </c>
      <c r="D2152" t="s">
        <v>410</v>
      </c>
      <c r="E2152">
        <v>11</v>
      </c>
      <c r="F2152">
        <v>10</v>
      </c>
      <c r="G2152">
        <v>444.09</v>
      </c>
      <c r="M2152">
        <v>11</v>
      </c>
    </row>
    <row r="2153" spans="1:16" x14ac:dyDescent="0.2">
      <c r="A2153" t="s">
        <v>358</v>
      </c>
      <c r="B2153" t="s">
        <v>365</v>
      </c>
      <c r="C2153" t="s">
        <v>640</v>
      </c>
      <c r="D2153" t="s">
        <v>410</v>
      </c>
      <c r="E2153">
        <v>20</v>
      </c>
      <c r="F2153">
        <v>7</v>
      </c>
      <c r="G2153">
        <v>131.1</v>
      </c>
      <c r="M2153">
        <v>18</v>
      </c>
      <c r="N2153">
        <v>2</v>
      </c>
    </row>
    <row r="2154" spans="1:16" x14ac:dyDescent="0.2">
      <c r="A2154" t="s">
        <v>358</v>
      </c>
      <c r="B2154" t="s">
        <v>366</v>
      </c>
      <c r="C2154" t="s">
        <v>640</v>
      </c>
      <c r="D2154" t="s">
        <v>410</v>
      </c>
      <c r="E2154">
        <v>8</v>
      </c>
      <c r="F2154">
        <v>8</v>
      </c>
      <c r="G2154">
        <v>262.38</v>
      </c>
      <c r="M2154">
        <v>7</v>
      </c>
      <c r="N2154">
        <v>1</v>
      </c>
    </row>
    <row r="2155" spans="1:16" x14ac:dyDescent="0.2">
      <c r="A2155" t="s">
        <v>358</v>
      </c>
      <c r="B2155" t="s">
        <v>437</v>
      </c>
      <c r="C2155" t="s">
        <v>641</v>
      </c>
      <c r="D2155" t="s">
        <v>410</v>
      </c>
      <c r="E2155">
        <v>9122</v>
      </c>
      <c r="F2155">
        <v>1917</v>
      </c>
      <c r="G2155">
        <v>88.7</v>
      </c>
      <c r="L2155">
        <v>1362</v>
      </c>
      <c r="M2155">
        <v>4774</v>
      </c>
      <c r="N2155">
        <v>1177</v>
      </c>
      <c r="O2155">
        <v>1415</v>
      </c>
      <c r="P2155">
        <v>393</v>
      </c>
    </row>
    <row r="2156" spans="1:16" x14ac:dyDescent="0.2">
      <c r="A2156" t="s">
        <v>358</v>
      </c>
      <c r="B2156" t="s">
        <v>363</v>
      </c>
      <c r="C2156" t="s">
        <v>641</v>
      </c>
      <c r="D2156" t="s">
        <v>410</v>
      </c>
      <c r="E2156">
        <v>7436</v>
      </c>
      <c r="F2156">
        <v>1733</v>
      </c>
      <c r="G2156">
        <v>93.8</v>
      </c>
      <c r="L2156">
        <v>753</v>
      </c>
      <c r="M2156">
        <v>3978</v>
      </c>
      <c r="N2156">
        <v>1141</v>
      </c>
      <c r="O2156">
        <v>1215</v>
      </c>
      <c r="P2156">
        <v>348</v>
      </c>
    </row>
    <row r="2157" spans="1:16" x14ac:dyDescent="0.2">
      <c r="A2157" t="s">
        <v>358</v>
      </c>
      <c r="B2157" t="s">
        <v>364</v>
      </c>
      <c r="C2157" t="s">
        <v>641</v>
      </c>
      <c r="D2157" t="s">
        <v>410</v>
      </c>
      <c r="E2157">
        <v>1646</v>
      </c>
      <c r="F2157">
        <v>157</v>
      </c>
      <c r="G2157">
        <v>63.09</v>
      </c>
      <c r="L2157">
        <v>607</v>
      </c>
      <c r="M2157">
        <v>774</v>
      </c>
      <c r="N2157">
        <v>29</v>
      </c>
      <c r="O2157">
        <v>193</v>
      </c>
      <c r="P2157">
        <v>43</v>
      </c>
    </row>
    <row r="2158" spans="1:16" x14ac:dyDescent="0.2">
      <c r="A2158" t="s">
        <v>358</v>
      </c>
      <c r="B2158" t="s">
        <v>365</v>
      </c>
      <c r="C2158" t="s">
        <v>641</v>
      </c>
      <c r="D2158" t="s">
        <v>410</v>
      </c>
      <c r="E2158">
        <v>23</v>
      </c>
      <c r="F2158">
        <v>11</v>
      </c>
      <c r="G2158">
        <v>127.57</v>
      </c>
      <c r="L2158">
        <v>2</v>
      </c>
      <c r="M2158">
        <v>12</v>
      </c>
      <c r="N2158">
        <v>5</v>
      </c>
      <c r="O2158">
        <v>4</v>
      </c>
    </row>
    <row r="2159" spans="1:16" x14ac:dyDescent="0.2">
      <c r="A2159" t="s">
        <v>358</v>
      </c>
      <c r="B2159" t="s">
        <v>366</v>
      </c>
      <c r="C2159" t="s">
        <v>641</v>
      </c>
      <c r="D2159" t="s">
        <v>410</v>
      </c>
      <c r="E2159">
        <v>17</v>
      </c>
      <c r="F2159">
        <v>16</v>
      </c>
      <c r="G2159">
        <v>283.29000000000002</v>
      </c>
      <c r="M2159">
        <v>10</v>
      </c>
      <c r="N2159">
        <v>2</v>
      </c>
      <c r="O2159">
        <v>3</v>
      </c>
      <c r="P2159">
        <v>2</v>
      </c>
    </row>
    <row r="2160" spans="1:16" x14ac:dyDescent="0.2">
      <c r="A2160" t="s">
        <v>358</v>
      </c>
      <c r="B2160" t="s">
        <v>437</v>
      </c>
      <c r="C2160" t="s">
        <v>642</v>
      </c>
      <c r="D2160" t="s">
        <v>410</v>
      </c>
      <c r="E2160">
        <v>2319</v>
      </c>
      <c r="F2160">
        <v>259</v>
      </c>
      <c r="G2160">
        <v>54.7</v>
      </c>
      <c r="L2160">
        <v>716</v>
      </c>
      <c r="M2160">
        <v>1177</v>
      </c>
      <c r="N2160">
        <v>185</v>
      </c>
      <c r="O2160">
        <v>207</v>
      </c>
      <c r="P2160">
        <v>34</v>
      </c>
    </row>
    <row r="2161" spans="1:16" x14ac:dyDescent="0.2">
      <c r="A2161" t="s">
        <v>358</v>
      </c>
      <c r="B2161" t="s">
        <v>363</v>
      </c>
      <c r="C2161" t="s">
        <v>642</v>
      </c>
      <c r="D2161" t="s">
        <v>410</v>
      </c>
      <c r="E2161">
        <v>2298</v>
      </c>
      <c r="F2161">
        <v>259</v>
      </c>
      <c r="G2161">
        <v>54.9</v>
      </c>
      <c r="L2161">
        <v>715</v>
      </c>
      <c r="M2161">
        <v>1173</v>
      </c>
      <c r="N2161">
        <v>176</v>
      </c>
      <c r="O2161">
        <v>201</v>
      </c>
      <c r="P2161">
        <v>33</v>
      </c>
    </row>
    <row r="2162" spans="1:16" x14ac:dyDescent="0.2">
      <c r="A2162" t="s">
        <v>358</v>
      </c>
      <c r="B2162" t="s">
        <v>365</v>
      </c>
      <c r="C2162" t="s">
        <v>642</v>
      </c>
      <c r="D2162" t="s">
        <v>410</v>
      </c>
      <c r="E2162">
        <v>21</v>
      </c>
      <c r="G2162">
        <v>32.76</v>
      </c>
      <c r="L2162">
        <v>1</v>
      </c>
      <c r="M2162">
        <v>4</v>
      </c>
      <c r="N2162">
        <v>9</v>
      </c>
      <c r="O2162">
        <v>6</v>
      </c>
      <c r="P2162">
        <v>1</v>
      </c>
    </row>
    <row r="2163" spans="1:16" x14ac:dyDescent="0.2">
      <c r="A2163" t="s">
        <v>358</v>
      </c>
      <c r="B2163" t="s">
        <v>437</v>
      </c>
      <c r="C2163" t="s">
        <v>643</v>
      </c>
      <c r="D2163" t="s">
        <v>410</v>
      </c>
      <c r="E2163">
        <v>1132</v>
      </c>
      <c r="F2163">
        <v>197</v>
      </c>
      <c r="G2163">
        <v>71.22</v>
      </c>
      <c r="L2163">
        <v>333</v>
      </c>
      <c r="M2163">
        <v>515</v>
      </c>
      <c r="N2163">
        <v>100</v>
      </c>
      <c r="O2163">
        <v>146</v>
      </c>
      <c r="P2163">
        <v>38</v>
      </c>
    </row>
    <row r="2164" spans="1:16" x14ac:dyDescent="0.2">
      <c r="A2164" t="s">
        <v>358</v>
      </c>
      <c r="B2164" t="s">
        <v>363</v>
      </c>
      <c r="C2164" t="s">
        <v>643</v>
      </c>
      <c r="D2164" t="s">
        <v>410</v>
      </c>
      <c r="E2164">
        <v>1117</v>
      </c>
      <c r="F2164">
        <v>195</v>
      </c>
      <c r="G2164">
        <v>70.680000000000007</v>
      </c>
      <c r="L2164">
        <v>333</v>
      </c>
      <c r="M2164">
        <v>509</v>
      </c>
      <c r="N2164">
        <v>95</v>
      </c>
      <c r="O2164">
        <v>143</v>
      </c>
      <c r="P2164">
        <v>37</v>
      </c>
    </row>
    <row r="2165" spans="1:16" x14ac:dyDescent="0.2">
      <c r="A2165" t="s">
        <v>358</v>
      </c>
      <c r="B2165" t="s">
        <v>364</v>
      </c>
      <c r="C2165" t="s">
        <v>643</v>
      </c>
      <c r="D2165" t="s">
        <v>410</v>
      </c>
      <c r="E2165">
        <v>1</v>
      </c>
      <c r="G2165">
        <v>80</v>
      </c>
      <c r="M2165">
        <v>1</v>
      </c>
    </row>
    <row r="2166" spans="1:16" x14ac:dyDescent="0.2">
      <c r="A2166" t="s">
        <v>358</v>
      </c>
      <c r="B2166" t="s">
        <v>365</v>
      </c>
      <c r="C2166" t="s">
        <v>643</v>
      </c>
      <c r="D2166" t="s">
        <v>410</v>
      </c>
      <c r="E2166">
        <v>13</v>
      </c>
      <c r="F2166">
        <v>2</v>
      </c>
      <c r="G2166">
        <v>117.77</v>
      </c>
      <c r="M2166">
        <v>5</v>
      </c>
      <c r="N2166">
        <v>4</v>
      </c>
      <c r="O2166">
        <v>3</v>
      </c>
      <c r="P2166">
        <v>1</v>
      </c>
    </row>
    <row r="2167" spans="1:16" x14ac:dyDescent="0.2">
      <c r="A2167" t="s">
        <v>358</v>
      </c>
      <c r="B2167" t="s">
        <v>366</v>
      </c>
      <c r="C2167" t="s">
        <v>643</v>
      </c>
      <c r="D2167" t="s">
        <v>410</v>
      </c>
      <c r="E2167">
        <v>1</v>
      </c>
      <c r="G2167">
        <v>66</v>
      </c>
      <c r="N2167">
        <v>1</v>
      </c>
    </row>
    <row r="2168" spans="1:16" x14ac:dyDescent="0.2">
      <c r="A2168" t="s">
        <v>358</v>
      </c>
      <c r="B2168" t="s">
        <v>437</v>
      </c>
      <c r="C2168" t="s">
        <v>644</v>
      </c>
      <c r="D2168" t="s">
        <v>410</v>
      </c>
      <c r="E2168">
        <v>23374</v>
      </c>
      <c r="F2168">
        <v>4792</v>
      </c>
      <c r="G2168">
        <v>86.58</v>
      </c>
      <c r="L2168">
        <v>484</v>
      </c>
      <c r="M2168">
        <v>21292</v>
      </c>
      <c r="N2168">
        <v>1589</v>
      </c>
      <c r="O2168">
        <v>9</v>
      </c>
    </row>
    <row r="2169" spans="1:16" x14ac:dyDescent="0.2">
      <c r="A2169" t="s">
        <v>358</v>
      </c>
      <c r="B2169" t="s">
        <v>363</v>
      </c>
      <c r="C2169" t="s">
        <v>644</v>
      </c>
      <c r="D2169" t="s">
        <v>410</v>
      </c>
      <c r="E2169">
        <v>23258</v>
      </c>
      <c r="F2169">
        <v>4740</v>
      </c>
      <c r="G2169">
        <v>86.24</v>
      </c>
      <c r="L2169">
        <v>482</v>
      </c>
      <c r="M2169">
        <v>21185</v>
      </c>
      <c r="N2169">
        <v>1584</v>
      </c>
      <c r="O2169">
        <v>7</v>
      </c>
    </row>
    <row r="2170" spans="1:16" x14ac:dyDescent="0.2">
      <c r="A2170" t="s">
        <v>358</v>
      </c>
      <c r="B2170" t="s">
        <v>364</v>
      </c>
      <c r="C2170" t="s">
        <v>644</v>
      </c>
      <c r="D2170" t="s">
        <v>410</v>
      </c>
      <c r="E2170">
        <v>8</v>
      </c>
      <c r="F2170">
        <v>6</v>
      </c>
      <c r="G2170">
        <v>275</v>
      </c>
      <c r="M2170">
        <v>8</v>
      </c>
    </row>
    <row r="2171" spans="1:16" x14ac:dyDescent="0.2">
      <c r="A2171" t="s">
        <v>358</v>
      </c>
      <c r="B2171" t="s">
        <v>365</v>
      </c>
      <c r="C2171" t="s">
        <v>644</v>
      </c>
      <c r="D2171" t="s">
        <v>410</v>
      </c>
      <c r="E2171">
        <v>90</v>
      </c>
      <c r="F2171">
        <v>29</v>
      </c>
      <c r="G2171">
        <v>125.61</v>
      </c>
      <c r="L2171">
        <v>2</v>
      </c>
      <c r="M2171">
        <v>81</v>
      </c>
      <c r="N2171">
        <v>5</v>
      </c>
      <c r="O2171">
        <v>2</v>
      </c>
    </row>
    <row r="2172" spans="1:16" x14ac:dyDescent="0.2">
      <c r="A2172" t="s">
        <v>358</v>
      </c>
      <c r="B2172" t="s">
        <v>366</v>
      </c>
      <c r="C2172" t="s">
        <v>644</v>
      </c>
      <c r="D2172" t="s">
        <v>410</v>
      </c>
      <c r="E2172">
        <v>18</v>
      </c>
      <c r="F2172">
        <v>17</v>
      </c>
      <c r="G2172">
        <v>244.94</v>
      </c>
      <c r="M2172">
        <v>18</v>
      </c>
    </row>
    <row r="2173" spans="1:16" x14ac:dyDescent="0.2">
      <c r="A2173" t="s">
        <v>358</v>
      </c>
      <c r="B2173" t="s">
        <v>437</v>
      </c>
      <c r="C2173" t="s">
        <v>645</v>
      </c>
      <c r="D2173" t="s">
        <v>410</v>
      </c>
      <c r="E2173">
        <v>540</v>
      </c>
      <c r="F2173">
        <v>129</v>
      </c>
      <c r="G2173">
        <v>91.41</v>
      </c>
      <c r="L2173">
        <v>80</v>
      </c>
      <c r="M2173">
        <v>291</v>
      </c>
      <c r="N2173">
        <v>52</v>
      </c>
      <c r="O2173">
        <v>99</v>
      </c>
      <c r="P2173">
        <v>18</v>
      </c>
    </row>
    <row r="2174" spans="1:16" x14ac:dyDescent="0.2">
      <c r="A2174" t="s">
        <v>358</v>
      </c>
      <c r="B2174" t="s">
        <v>363</v>
      </c>
      <c r="C2174" t="s">
        <v>645</v>
      </c>
      <c r="D2174" t="s">
        <v>410</v>
      </c>
      <c r="E2174">
        <v>366</v>
      </c>
      <c r="F2174">
        <v>112</v>
      </c>
      <c r="G2174">
        <v>108.21</v>
      </c>
      <c r="L2174">
        <v>8</v>
      </c>
      <c r="M2174">
        <v>217</v>
      </c>
      <c r="N2174">
        <v>50</v>
      </c>
      <c r="O2174">
        <v>76</v>
      </c>
      <c r="P2174">
        <v>15</v>
      </c>
    </row>
    <row r="2175" spans="1:16" x14ac:dyDescent="0.2">
      <c r="A2175" t="s">
        <v>358</v>
      </c>
      <c r="B2175" t="s">
        <v>364</v>
      </c>
      <c r="C2175" t="s">
        <v>645</v>
      </c>
      <c r="D2175" t="s">
        <v>410</v>
      </c>
      <c r="E2175">
        <v>171</v>
      </c>
      <c r="F2175">
        <v>15</v>
      </c>
      <c r="G2175">
        <v>54.15</v>
      </c>
      <c r="L2175">
        <v>72</v>
      </c>
      <c r="M2175">
        <v>72</v>
      </c>
      <c r="N2175">
        <v>1</v>
      </c>
      <c r="O2175">
        <v>23</v>
      </c>
      <c r="P2175">
        <v>3</v>
      </c>
    </row>
    <row r="2176" spans="1:16" x14ac:dyDescent="0.2">
      <c r="A2176" t="s">
        <v>358</v>
      </c>
      <c r="B2176" t="s">
        <v>365</v>
      </c>
      <c r="C2176" t="s">
        <v>645</v>
      </c>
      <c r="D2176" t="s">
        <v>410</v>
      </c>
      <c r="E2176">
        <v>2</v>
      </c>
      <c r="F2176">
        <v>1</v>
      </c>
      <c r="G2176">
        <v>140.5</v>
      </c>
      <c r="M2176">
        <v>2</v>
      </c>
    </row>
    <row r="2177" spans="1:16" x14ac:dyDescent="0.2">
      <c r="A2177" t="s">
        <v>358</v>
      </c>
      <c r="B2177" t="s">
        <v>366</v>
      </c>
      <c r="C2177" t="s">
        <v>645</v>
      </c>
      <c r="D2177" t="s">
        <v>410</v>
      </c>
      <c r="E2177">
        <v>1</v>
      </c>
      <c r="F2177">
        <v>1</v>
      </c>
      <c r="G2177">
        <v>217</v>
      </c>
      <c r="N2177">
        <v>1</v>
      </c>
    </row>
    <row r="2178" spans="1:16" x14ac:dyDescent="0.2">
      <c r="A2178" t="s">
        <v>358</v>
      </c>
      <c r="B2178" t="s">
        <v>437</v>
      </c>
      <c r="C2178" t="s">
        <v>646</v>
      </c>
      <c r="D2178" t="s">
        <v>410</v>
      </c>
      <c r="E2178">
        <v>149</v>
      </c>
      <c r="F2178">
        <v>4</v>
      </c>
      <c r="G2178">
        <v>27.07</v>
      </c>
      <c r="L2178">
        <v>46</v>
      </c>
      <c r="M2178">
        <v>86</v>
      </c>
      <c r="N2178">
        <v>10</v>
      </c>
      <c r="O2178">
        <v>4</v>
      </c>
      <c r="P2178">
        <v>3</v>
      </c>
    </row>
    <row r="2179" spans="1:16" x14ac:dyDescent="0.2">
      <c r="A2179" t="s">
        <v>358</v>
      </c>
      <c r="B2179" t="s">
        <v>363</v>
      </c>
      <c r="C2179" t="s">
        <v>646</v>
      </c>
      <c r="D2179" t="s">
        <v>410</v>
      </c>
      <c r="E2179">
        <v>149</v>
      </c>
      <c r="F2179">
        <v>4</v>
      </c>
      <c r="G2179">
        <v>27.07</v>
      </c>
      <c r="L2179">
        <v>46</v>
      </c>
      <c r="M2179">
        <v>86</v>
      </c>
      <c r="N2179">
        <v>10</v>
      </c>
      <c r="O2179">
        <v>4</v>
      </c>
      <c r="P2179">
        <v>3</v>
      </c>
    </row>
    <row r="2180" spans="1:16" x14ac:dyDescent="0.2">
      <c r="A2180" t="s">
        <v>358</v>
      </c>
      <c r="B2180" t="s">
        <v>437</v>
      </c>
      <c r="C2180" t="s">
        <v>647</v>
      </c>
      <c r="D2180" t="s">
        <v>410</v>
      </c>
      <c r="E2180">
        <v>1452</v>
      </c>
      <c r="F2180">
        <v>318</v>
      </c>
      <c r="G2180">
        <v>87.93</v>
      </c>
      <c r="L2180">
        <v>8</v>
      </c>
      <c r="M2180">
        <v>1353</v>
      </c>
      <c r="N2180">
        <v>88</v>
      </c>
      <c r="O2180">
        <v>3</v>
      </c>
    </row>
    <row r="2181" spans="1:16" x14ac:dyDescent="0.2">
      <c r="A2181" t="s">
        <v>358</v>
      </c>
      <c r="B2181" t="s">
        <v>363</v>
      </c>
      <c r="C2181" t="s">
        <v>647</v>
      </c>
      <c r="D2181" t="s">
        <v>410</v>
      </c>
      <c r="E2181">
        <v>1449</v>
      </c>
      <c r="F2181">
        <v>317</v>
      </c>
      <c r="G2181">
        <v>87.94</v>
      </c>
      <c r="L2181">
        <v>8</v>
      </c>
      <c r="M2181">
        <v>1350</v>
      </c>
      <c r="N2181">
        <v>88</v>
      </c>
      <c r="O2181">
        <v>3</v>
      </c>
    </row>
    <row r="2182" spans="1:16" x14ac:dyDescent="0.2">
      <c r="A2182" t="s">
        <v>358</v>
      </c>
      <c r="B2182" t="s">
        <v>364</v>
      </c>
      <c r="C2182" t="s">
        <v>647</v>
      </c>
      <c r="D2182" t="s">
        <v>410</v>
      </c>
      <c r="E2182">
        <v>1</v>
      </c>
      <c r="F2182">
        <v>1</v>
      </c>
      <c r="G2182">
        <v>149</v>
      </c>
      <c r="M2182">
        <v>1</v>
      </c>
    </row>
    <row r="2183" spans="1:16" x14ac:dyDescent="0.2">
      <c r="A2183" t="s">
        <v>358</v>
      </c>
      <c r="B2183" t="s">
        <v>365</v>
      </c>
      <c r="C2183" t="s">
        <v>647</v>
      </c>
      <c r="D2183" t="s">
        <v>410</v>
      </c>
      <c r="E2183">
        <v>2</v>
      </c>
      <c r="G2183">
        <v>45.5</v>
      </c>
      <c r="M2183">
        <v>2</v>
      </c>
    </row>
    <row r="2184" spans="1:16" x14ac:dyDescent="0.2">
      <c r="A2184" t="s">
        <v>358</v>
      </c>
      <c r="B2184" t="s">
        <v>437</v>
      </c>
      <c r="C2184" t="s">
        <v>648</v>
      </c>
      <c r="D2184" t="s">
        <v>410</v>
      </c>
      <c r="E2184">
        <v>3487</v>
      </c>
      <c r="F2184">
        <v>868</v>
      </c>
      <c r="G2184">
        <v>96.07</v>
      </c>
      <c r="L2184">
        <v>377</v>
      </c>
      <c r="M2184">
        <v>1875</v>
      </c>
      <c r="N2184">
        <v>514</v>
      </c>
      <c r="O2184">
        <v>574</v>
      </c>
      <c r="P2184">
        <v>147</v>
      </c>
    </row>
    <row r="2185" spans="1:16" x14ac:dyDescent="0.2">
      <c r="A2185" t="s">
        <v>358</v>
      </c>
      <c r="B2185" t="s">
        <v>363</v>
      </c>
      <c r="C2185" t="s">
        <v>648</v>
      </c>
      <c r="D2185" t="s">
        <v>410</v>
      </c>
      <c r="E2185">
        <v>3255</v>
      </c>
      <c r="F2185">
        <v>828</v>
      </c>
      <c r="G2185">
        <v>96.88</v>
      </c>
      <c r="L2185">
        <v>333</v>
      </c>
      <c r="M2185">
        <v>1780</v>
      </c>
      <c r="N2185">
        <v>501</v>
      </c>
      <c r="O2185">
        <v>500</v>
      </c>
      <c r="P2185">
        <v>141</v>
      </c>
    </row>
    <row r="2186" spans="1:16" x14ac:dyDescent="0.2">
      <c r="A2186" t="s">
        <v>358</v>
      </c>
      <c r="B2186" t="s">
        <v>364</v>
      </c>
      <c r="C2186" t="s">
        <v>648</v>
      </c>
      <c r="D2186" t="s">
        <v>410</v>
      </c>
      <c r="E2186">
        <v>198</v>
      </c>
      <c r="F2186">
        <v>18</v>
      </c>
      <c r="G2186">
        <v>65.11</v>
      </c>
      <c r="L2186">
        <v>44</v>
      </c>
      <c r="M2186">
        <v>75</v>
      </c>
      <c r="N2186">
        <v>4</v>
      </c>
      <c r="O2186">
        <v>70</v>
      </c>
      <c r="P2186">
        <v>5</v>
      </c>
    </row>
    <row r="2187" spans="1:16" x14ac:dyDescent="0.2">
      <c r="A2187" t="s">
        <v>358</v>
      </c>
      <c r="B2187" t="s">
        <v>365</v>
      </c>
      <c r="C2187" t="s">
        <v>648</v>
      </c>
      <c r="D2187" t="s">
        <v>410</v>
      </c>
      <c r="E2187">
        <v>23</v>
      </c>
      <c r="F2187">
        <v>11</v>
      </c>
      <c r="G2187">
        <v>158.83000000000001</v>
      </c>
      <c r="M2187">
        <v>15</v>
      </c>
      <c r="N2187">
        <v>6</v>
      </c>
      <c r="O2187">
        <v>2</v>
      </c>
    </row>
    <row r="2188" spans="1:16" x14ac:dyDescent="0.2">
      <c r="A2188" t="s">
        <v>358</v>
      </c>
      <c r="B2188" t="s">
        <v>366</v>
      </c>
      <c r="C2188" t="s">
        <v>648</v>
      </c>
      <c r="D2188" t="s">
        <v>410</v>
      </c>
      <c r="E2188">
        <v>11</v>
      </c>
      <c r="F2188">
        <v>11</v>
      </c>
      <c r="G2188">
        <v>282.08999999999997</v>
      </c>
      <c r="M2188">
        <v>5</v>
      </c>
      <c r="N2188">
        <v>3</v>
      </c>
      <c r="O2188">
        <v>2</v>
      </c>
      <c r="P2188">
        <v>1</v>
      </c>
    </row>
    <row r="2189" spans="1:16" x14ac:dyDescent="0.2">
      <c r="A2189" t="s">
        <v>358</v>
      </c>
      <c r="B2189" t="s">
        <v>437</v>
      </c>
      <c r="C2189" t="s">
        <v>649</v>
      </c>
      <c r="D2189" t="s">
        <v>410</v>
      </c>
      <c r="E2189">
        <v>882</v>
      </c>
      <c r="F2189">
        <v>100</v>
      </c>
      <c r="G2189">
        <v>60.51</v>
      </c>
      <c r="L2189">
        <v>283</v>
      </c>
      <c r="M2189">
        <v>405</v>
      </c>
      <c r="N2189">
        <v>71</v>
      </c>
      <c r="O2189">
        <v>98</v>
      </c>
      <c r="P2189">
        <v>25</v>
      </c>
    </row>
    <row r="2190" spans="1:16" x14ac:dyDescent="0.2">
      <c r="A2190" t="s">
        <v>358</v>
      </c>
      <c r="B2190" t="s">
        <v>363</v>
      </c>
      <c r="C2190" t="s">
        <v>649</v>
      </c>
      <c r="D2190" t="s">
        <v>410</v>
      </c>
      <c r="E2190">
        <v>865</v>
      </c>
      <c r="F2190">
        <v>97</v>
      </c>
      <c r="G2190">
        <v>60.11</v>
      </c>
      <c r="L2190">
        <v>283</v>
      </c>
      <c r="M2190">
        <v>395</v>
      </c>
      <c r="N2190">
        <v>66</v>
      </c>
      <c r="O2190">
        <v>96</v>
      </c>
      <c r="P2190">
        <v>25</v>
      </c>
    </row>
    <row r="2191" spans="1:16" x14ac:dyDescent="0.2">
      <c r="A2191" t="s">
        <v>358</v>
      </c>
      <c r="B2191" t="s">
        <v>365</v>
      </c>
      <c r="C2191" t="s">
        <v>649</v>
      </c>
      <c r="D2191" t="s">
        <v>410</v>
      </c>
      <c r="E2191">
        <v>15</v>
      </c>
      <c r="F2191">
        <v>2</v>
      </c>
      <c r="G2191">
        <v>76.67</v>
      </c>
      <c r="M2191">
        <v>9</v>
      </c>
      <c r="N2191">
        <v>4</v>
      </c>
      <c r="O2191">
        <v>2</v>
      </c>
    </row>
    <row r="2192" spans="1:16" x14ac:dyDescent="0.2">
      <c r="A2192" t="s">
        <v>358</v>
      </c>
      <c r="B2192" t="s">
        <v>366</v>
      </c>
      <c r="C2192" t="s">
        <v>649</v>
      </c>
      <c r="D2192" t="s">
        <v>410</v>
      </c>
      <c r="E2192">
        <v>2</v>
      </c>
      <c r="F2192">
        <v>1</v>
      </c>
      <c r="G2192">
        <v>110.5</v>
      </c>
      <c r="M2192">
        <v>1</v>
      </c>
      <c r="N2192">
        <v>1</v>
      </c>
    </row>
    <row r="2193" spans="1:16" x14ac:dyDescent="0.2">
      <c r="A2193" t="s">
        <v>358</v>
      </c>
      <c r="B2193" t="s">
        <v>437</v>
      </c>
      <c r="C2193" t="s">
        <v>650</v>
      </c>
      <c r="D2193" t="s">
        <v>410</v>
      </c>
      <c r="E2193">
        <v>7208</v>
      </c>
      <c r="F2193">
        <v>1860</v>
      </c>
      <c r="G2193">
        <v>98.97</v>
      </c>
      <c r="L2193">
        <v>94</v>
      </c>
      <c r="M2193">
        <v>6556</v>
      </c>
      <c r="N2193">
        <v>556</v>
      </c>
      <c r="O2193">
        <v>2</v>
      </c>
    </row>
    <row r="2194" spans="1:16" x14ac:dyDescent="0.2">
      <c r="A2194" t="s">
        <v>358</v>
      </c>
      <c r="B2194" t="s">
        <v>363</v>
      </c>
      <c r="C2194" t="s">
        <v>650</v>
      </c>
      <c r="D2194" t="s">
        <v>410</v>
      </c>
      <c r="E2194">
        <v>7114</v>
      </c>
      <c r="F2194">
        <v>1807</v>
      </c>
      <c r="G2194">
        <v>98.07</v>
      </c>
      <c r="L2194">
        <v>94</v>
      </c>
      <c r="M2194">
        <v>6464</v>
      </c>
      <c r="N2194">
        <v>554</v>
      </c>
      <c r="O2194">
        <v>2</v>
      </c>
    </row>
    <row r="2195" spans="1:16" x14ac:dyDescent="0.2">
      <c r="A2195" t="s">
        <v>358</v>
      </c>
      <c r="B2195" t="s">
        <v>364</v>
      </c>
      <c r="C2195" t="s">
        <v>650</v>
      </c>
      <c r="D2195" t="s">
        <v>410</v>
      </c>
      <c r="E2195">
        <v>10</v>
      </c>
      <c r="F2195">
        <v>3</v>
      </c>
      <c r="G2195">
        <v>156.6</v>
      </c>
      <c r="M2195">
        <v>10</v>
      </c>
    </row>
    <row r="2196" spans="1:16" x14ac:dyDescent="0.2">
      <c r="A2196" t="s">
        <v>358</v>
      </c>
      <c r="B2196" t="s">
        <v>365</v>
      </c>
      <c r="C2196" t="s">
        <v>650</v>
      </c>
      <c r="D2196" t="s">
        <v>410</v>
      </c>
      <c r="E2196">
        <v>55</v>
      </c>
      <c r="F2196">
        <v>21</v>
      </c>
      <c r="G2196">
        <v>134.93</v>
      </c>
      <c r="M2196">
        <v>53</v>
      </c>
      <c r="N2196">
        <v>2</v>
      </c>
    </row>
    <row r="2197" spans="1:16" x14ac:dyDescent="0.2">
      <c r="A2197" t="s">
        <v>358</v>
      </c>
      <c r="B2197" t="s">
        <v>366</v>
      </c>
      <c r="C2197" t="s">
        <v>650</v>
      </c>
      <c r="D2197" t="s">
        <v>410</v>
      </c>
      <c r="E2197">
        <v>29</v>
      </c>
      <c r="F2197">
        <v>29</v>
      </c>
      <c r="G2197">
        <v>229.31</v>
      </c>
      <c r="M2197">
        <v>29</v>
      </c>
    </row>
    <row r="2198" spans="1:16" x14ac:dyDescent="0.2">
      <c r="A2198" t="s">
        <v>358</v>
      </c>
      <c r="B2198" t="s">
        <v>437</v>
      </c>
      <c r="C2198" t="s">
        <v>651</v>
      </c>
      <c r="D2198" t="s">
        <v>410</v>
      </c>
      <c r="E2198">
        <v>100</v>
      </c>
      <c r="F2198">
        <v>43</v>
      </c>
      <c r="G2198">
        <v>126.33</v>
      </c>
      <c r="L2198">
        <v>8</v>
      </c>
      <c r="M2198">
        <v>51</v>
      </c>
      <c r="N2198">
        <v>13</v>
      </c>
      <c r="O2198">
        <v>22</v>
      </c>
      <c r="P2198">
        <v>6</v>
      </c>
    </row>
    <row r="2199" spans="1:16" x14ac:dyDescent="0.2">
      <c r="A2199" t="s">
        <v>358</v>
      </c>
      <c r="B2199" t="s">
        <v>363</v>
      </c>
      <c r="C2199" t="s">
        <v>651</v>
      </c>
      <c r="D2199" t="s">
        <v>410</v>
      </c>
      <c r="E2199">
        <v>93</v>
      </c>
      <c r="F2199">
        <v>43</v>
      </c>
      <c r="G2199">
        <v>132.13</v>
      </c>
      <c r="L2199">
        <v>8</v>
      </c>
      <c r="M2199">
        <v>48</v>
      </c>
      <c r="N2199">
        <v>13</v>
      </c>
      <c r="O2199">
        <v>19</v>
      </c>
      <c r="P2199">
        <v>5</v>
      </c>
    </row>
    <row r="2200" spans="1:16" x14ac:dyDescent="0.2">
      <c r="A2200" t="s">
        <v>358</v>
      </c>
      <c r="B2200" t="s">
        <v>364</v>
      </c>
      <c r="C2200" t="s">
        <v>651</v>
      </c>
      <c r="D2200" t="s">
        <v>410</v>
      </c>
      <c r="E2200">
        <v>7</v>
      </c>
      <c r="G2200">
        <v>49.29</v>
      </c>
      <c r="M2200">
        <v>3</v>
      </c>
      <c r="O2200">
        <v>3</v>
      </c>
      <c r="P2200">
        <v>1</v>
      </c>
    </row>
    <row r="2201" spans="1:16" x14ac:dyDescent="0.2">
      <c r="A2201" t="s">
        <v>358</v>
      </c>
      <c r="B2201" t="s">
        <v>437</v>
      </c>
      <c r="C2201" t="s">
        <v>652</v>
      </c>
      <c r="D2201" t="s">
        <v>410</v>
      </c>
      <c r="E2201">
        <v>55</v>
      </c>
      <c r="F2201">
        <v>2</v>
      </c>
      <c r="G2201">
        <v>45.85</v>
      </c>
      <c r="L2201">
        <v>12</v>
      </c>
      <c r="M2201">
        <v>28</v>
      </c>
      <c r="N2201">
        <v>4</v>
      </c>
      <c r="O2201">
        <v>9</v>
      </c>
      <c r="P2201">
        <v>2</v>
      </c>
    </row>
    <row r="2202" spans="1:16" x14ac:dyDescent="0.2">
      <c r="A2202" t="s">
        <v>358</v>
      </c>
      <c r="B2202" t="s">
        <v>363</v>
      </c>
      <c r="C2202" t="s">
        <v>652</v>
      </c>
      <c r="D2202" t="s">
        <v>410</v>
      </c>
      <c r="E2202">
        <v>55</v>
      </c>
      <c r="F2202">
        <v>2</v>
      </c>
      <c r="G2202">
        <v>45.85</v>
      </c>
      <c r="L2202">
        <v>12</v>
      </c>
      <c r="M2202">
        <v>28</v>
      </c>
      <c r="N2202">
        <v>4</v>
      </c>
      <c r="O2202">
        <v>9</v>
      </c>
      <c r="P2202">
        <v>2</v>
      </c>
    </row>
    <row r="2203" spans="1:16" x14ac:dyDescent="0.2">
      <c r="A2203" t="s">
        <v>358</v>
      </c>
      <c r="B2203" t="s">
        <v>437</v>
      </c>
      <c r="C2203" t="s">
        <v>653</v>
      </c>
      <c r="D2203" t="s">
        <v>410</v>
      </c>
      <c r="E2203">
        <v>346</v>
      </c>
      <c r="F2203">
        <v>83</v>
      </c>
      <c r="G2203">
        <v>99.08</v>
      </c>
      <c r="L2203">
        <v>2</v>
      </c>
      <c r="M2203">
        <v>326</v>
      </c>
      <c r="N2203">
        <v>17</v>
      </c>
      <c r="O2203">
        <v>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43225</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3" sqref="B3:F3"/>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May 05, 2018</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342717</v>
      </c>
      <c r="I5" s="198">
        <f>SUM(I6,I11)</f>
        <v>71531</v>
      </c>
      <c r="J5" s="199">
        <f t="shared" ref="J5" si="0">IF(H5=0, 0,I5/H5)</f>
        <v>0.20871739656918098</v>
      </c>
      <c r="K5" s="29"/>
    </row>
    <row r="6" spans="1:11" s="157" customFormat="1" ht="15" customHeight="1" x14ac:dyDescent="0.2">
      <c r="A6" s="158"/>
      <c r="B6" s="294" t="s">
        <v>188</v>
      </c>
      <c r="C6" s="294"/>
      <c r="D6" s="294"/>
      <c r="E6" s="294"/>
      <c r="F6" s="294"/>
      <c r="G6" s="204" t="s">
        <v>194</v>
      </c>
      <c r="H6" s="205">
        <f>SUM(H7:H10)</f>
        <v>120718</v>
      </c>
      <c r="I6" s="205">
        <f>SUM(I7:I10)</f>
        <v>34125</v>
      </c>
      <c r="J6" s="206">
        <f t="shared" ref="J6:J16" si="1">IF(H6=0, 0,I6/H6)</f>
        <v>0.28268360973508505</v>
      </c>
      <c r="K6" s="29"/>
    </row>
    <row r="7" spans="1:11" s="157" customFormat="1" ht="15" customHeight="1" x14ac:dyDescent="0.2">
      <c r="A7" s="159" t="s">
        <v>18</v>
      </c>
      <c r="B7" s="291" t="s">
        <v>867</v>
      </c>
      <c r="C7" s="291"/>
      <c r="D7" s="291"/>
      <c r="E7" s="291"/>
      <c r="F7" s="291"/>
      <c r="G7" s="200" t="s">
        <v>168</v>
      </c>
      <c r="H7" s="195">
        <f>IFERROR(SUMIFS(D_D[INV],D_D[MT],3,D_D[EP],$A7),0)</f>
        <v>30861</v>
      </c>
      <c r="I7" s="195">
        <f>IFERROR(SUMIFS(D_D[BL],D_D[MT],3,D_D[EP],$A7),0)</f>
        <v>10446</v>
      </c>
      <c r="J7" s="201">
        <f t="shared" si="1"/>
        <v>0.33848546709439098</v>
      </c>
      <c r="K7" s="29"/>
    </row>
    <row r="8" spans="1:11" s="157" customFormat="1" ht="15" customHeight="1" x14ac:dyDescent="0.2">
      <c r="A8" s="159" t="s">
        <v>82</v>
      </c>
      <c r="B8" s="291" t="s">
        <v>824</v>
      </c>
      <c r="C8" s="291"/>
      <c r="D8" s="291"/>
      <c r="E8" s="291"/>
      <c r="F8" s="291"/>
      <c r="G8" s="202" t="s">
        <v>169</v>
      </c>
      <c r="H8" s="195">
        <f>IFERROR(SUMIFS(D_D[INV],D_D[MT],3,D_D[EP],$A8),0)</f>
        <v>75991</v>
      </c>
      <c r="I8" s="195">
        <f>IFERROR(SUMIFS(D_D[BL],D_D[MT],3,D_D[EP],$A8),0)</f>
        <v>21707</v>
      </c>
      <c r="J8" s="201">
        <f t="shared" si="1"/>
        <v>0.28565224829256097</v>
      </c>
      <c r="K8" s="29"/>
    </row>
    <row r="9" spans="1:11" s="157" customFormat="1" ht="15" customHeight="1" x14ac:dyDescent="0.2">
      <c r="A9" s="159" t="s">
        <v>98</v>
      </c>
      <c r="B9" s="292" t="s">
        <v>189</v>
      </c>
      <c r="C9" s="292"/>
      <c r="D9" s="292"/>
      <c r="E9" s="292"/>
      <c r="F9" s="292"/>
      <c r="G9" s="203" t="s">
        <v>171</v>
      </c>
      <c r="H9" s="195">
        <f>IFERROR(SUMIFS(D_D[INV],D_D[MT],3,D_D[EP],$A9),0)</f>
        <v>4890</v>
      </c>
      <c r="I9" s="195">
        <f>IFERROR(SUMIFS(D_D[BL],D_D[MT],3,D_D[EP],$A9),0)</f>
        <v>248</v>
      </c>
      <c r="J9" s="201">
        <f t="shared" si="1"/>
        <v>5.0715746421267895E-2</v>
      </c>
      <c r="K9" s="29"/>
    </row>
    <row r="10" spans="1:11" s="157" customFormat="1" ht="15" customHeight="1" x14ac:dyDescent="0.2">
      <c r="A10" s="159" t="s">
        <v>84</v>
      </c>
      <c r="B10" s="292" t="s">
        <v>14</v>
      </c>
      <c r="C10" s="292"/>
      <c r="D10" s="292"/>
      <c r="E10" s="292"/>
      <c r="F10" s="292"/>
      <c r="G10" s="202" t="s">
        <v>173</v>
      </c>
      <c r="H10" s="195">
        <f>IFERROR(SUMIFS(D_D[INV],D_D[MT],3,D_D[EP],$A10),0)</f>
        <v>8976</v>
      </c>
      <c r="I10" s="195">
        <f>IFERROR(SUMIFS(D_D[BL],D_D[MT],3,D_D[EP],$A10),0)</f>
        <v>1724</v>
      </c>
      <c r="J10" s="201">
        <f t="shared" si="1"/>
        <v>0.19206773618538325</v>
      </c>
      <c r="K10" s="29"/>
    </row>
    <row r="11" spans="1:11" s="157" customFormat="1" ht="15" customHeight="1" x14ac:dyDescent="0.2">
      <c r="A11" s="159"/>
      <c r="B11" s="294" t="s">
        <v>0</v>
      </c>
      <c r="C11" s="294"/>
      <c r="D11" s="294"/>
      <c r="E11" s="294"/>
      <c r="F11" s="294"/>
      <c r="G11" s="204" t="s">
        <v>194</v>
      </c>
      <c r="H11" s="205">
        <f>SUM(H12:H19)</f>
        <v>221999</v>
      </c>
      <c r="I11" s="205">
        <f>SUM(I12:I19)</f>
        <v>37406</v>
      </c>
      <c r="J11" s="206">
        <f t="shared" si="1"/>
        <v>0.16849625448763283</v>
      </c>
      <c r="K11" s="29"/>
    </row>
    <row r="12" spans="1:11" s="157" customFormat="1" ht="15" customHeight="1" x14ac:dyDescent="0.2">
      <c r="A12" s="159" t="s">
        <v>97</v>
      </c>
      <c r="B12" s="291" t="s">
        <v>177</v>
      </c>
      <c r="C12" s="291"/>
      <c r="D12" s="291"/>
      <c r="E12" s="291"/>
      <c r="F12" s="291"/>
      <c r="G12" s="203" t="s">
        <v>172</v>
      </c>
      <c r="H12" s="195">
        <f>IFERROR(SUMIFS(D_D[INV],D_D[MT],3,D_D[EP],$A12),0)</f>
        <v>5679</v>
      </c>
      <c r="I12" s="195">
        <f>IFERROR(SUMIFS(D_D[BL],D_D[MT],3,D_D[EP],$A12),0)</f>
        <v>190</v>
      </c>
      <c r="J12" s="201">
        <f t="shared" si="1"/>
        <v>3.3456594470857547E-2</v>
      </c>
      <c r="K12" s="29"/>
    </row>
    <row r="13" spans="1:11" s="157" customFormat="1" ht="15" customHeight="1" x14ac:dyDescent="0.2">
      <c r="A13" s="159" t="s">
        <v>19</v>
      </c>
      <c r="B13" s="291" t="s">
        <v>15</v>
      </c>
      <c r="C13" s="291"/>
      <c r="D13" s="291"/>
      <c r="E13" s="291"/>
      <c r="F13" s="291"/>
      <c r="G13" s="200" t="s">
        <v>170</v>
      </c>
      <c r="H13" s="195">
        <f>IFERROR(SUMIFS(D_D[INV],D_D[MT],3,D_D[EP],$A13),0)</f>
        <v>194750</v>
      </c>
      <c r="I13" s="195">
        <f>IFERROR(SUMIFS(D_D[BL],D_D[MT],3,D_D[EP],$A13),0)</f>
        <v>36086</v>
      </c>
      <c r="J13" s="201">
        <f t="shared" si="1"/>
        <v>0.18529396662387676</v>
      </c>
      <c r="K13" s="29"/>
    </row>
    <row r="14" spans="1:11" s="157" customFormat="1" ht="15" customHeight="1" x14ac:dyDescent="0.2">
      <c r="A14" s="159" t="s">
        <v>427</v>
      </c>
      <c r="B14" s="291" t="s">
        <v>12</v>
      </c>
      <c r="C14" s="291"/>
      <c r="D14" s="291"/>
      <c r="E14" s="291"/>
      <c r="F14" s="291"/>
      <c r="G14" s="200" t="s">
        <v>174</v>
      </c>
      <c r="H14" s="195">
        <f>IFERROR(SUMIFS(D_D[INV],D_D[MT],3,D_D[EP],$A14),0)</f>
        <v>20677</v>
      </c>
      <c r="I14" s="195">
        <f>IFERROR(SUMIFS(D_D[BL],D_D[MT],3,D_D[EP],$A14),0)</f>
        <v>1103</v>
      </c>
      <c r="J14" s="201">
        <f t="shared" si="1"/>
        <v>5.3344295594138412E-2</v>
      </c>
      <c r="K14" s="29"/>
    </row>
    <row r="15" spans="1:11" s="157" customFormat="1" ht="15" customHeight="1" x14ac:dyDescent="0.2">
      <c r="A15" s="159" t="s">
        <v>85</v>
      </c>
      <c r="B15" s="292" t="s">
        <v>16</v>
      </c>
      <c r="C15" s="292"/>
      <c r="D15" s="292"/>
      <c r="E15" s="292"/>
      <c r="F15" s="292"/>
      <c r="G15" s="203" t="s">
        <v>175</v>
      </c>
      <c r="H15" s="195">
        <f>IFERROR(SUMIFS(D_D[INV],D_D[MT],3,D_D[EP],$A15),0)</f>
        <v>812</v>
      </c>
      <c r="I15" s="195">
        <f>IFERROR(SUMIFS(D_D[BL],D_D[MT],3,D_D[EP],$A15),0)</f>
        <v>16</v>
      </c>
      <c r="J15" s="201">
        <f t="shared" si="1"/>
        <v>1.9704433497536946E-2</v>
      </c>
      <c r="K15" s="29"/>
    </row>
    <row r="16" spans="1:11" s="157" customFormat="1" ht="15" customHeight="1" x14ac:dyDescent="0.2">
      <c r="A16" s="159" t="s">
        <v>86</v>
      </c>
      <c r="B16" s="292" t="s">
        <v>78</v>
      </c>
      <c r="C16" s="292"/>
      <c r="D16" s="292"/>
      <c r="E16" s="292"/>
      <c r="F16" s="292"/>
      <c r="G16" s="203" t="s">
        <v>178</v>
      </c>
      <c r="H16" s="195">
        <f>IFERROR(SUMIFS(D_D[INV],D_D[MT],3,D_D[EP],$A16),0)</f>
        <v>21</v>
      </c>
      <c r="I16" s="195">
        <f>IFERROR(SUMIFS(D_D[BL],D_D[MT],3,D_D[EP],$A16),0)</f>
        <v>11</v>
      </c>
      <c r="J16" s="201">
        <f t="shared" si="1"/>
        <v>0.52380952380952384</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58</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2</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05/04/18</v>
      </c>
      <c r="H21" s="193" t="str">
        <f>"Pending on " &amp;TEXT(D_DT[]-8,"MM/DD/YY")</f>
        <v>Pending on 04/27/18</v>
      </c>
      <c r="I21" s="193" t="s">
        <v>812</v>
      </c>
      <c r="J21" s="193" t="s">
        <v>811</v>
      </c>
      <c r="K21" s="29"/>
    </row>
    <row r="22" spans="1:11" ht="16.5" customHeight="1" x14ac:dyDescent="0.2">
      <c r="A22" s="158">
        <v>1</v>
      </c>
      <c r="B22" s="294" t="s">
        <v>842</v>
      </c>
      <c r="C22" s="294"/>
      <c r="D22" s="294"/>
      <c r="E22" s="294"/>
      <c r="F22" s="294"/>
      <c r="G22" s="207">
        <f>IFERROR(SUMIFS(D_D[INV],D_D[MT],9,D_D[CAT],1,D_D[LOC],$A22),0)</f>
        <v>8416</v>
      </c>
      <c r="H22" s="207">
        <f>IFERROR(SUMIFS(D_D[BL],D_D[MT],9,D_D[CAT],1,D_D[LOC],$A22),0)</f>
        <v>7987</v>
      </c>
      <c r="I22" s="207">
        <f>IFERROR(SUMIFS(D_D[ADP],D_D[MT],9,D_D[CAT],1,D_D[LOC],$A22),0)</f>
        <v>429</v>
      </c>
      <c r="J22" s="208">
        <f>I22/H22</f>
        <v>5.3712282458995869E-2</v>
      </c>
      <c r="K22" s="29"/>
    </row>
    <row r="23" spans="1:11" ht="15.75" customHeight="1" x14ac:dyDescent="0.2">
      <c r="A23" s="158">
        <v>307</v>
      </c>
      <c r="B23" s="296" t="s">
        <v>20</v>
      </c>
      <c r="C23" s="296"/>
      <c r="D23" s="296"/>
      <c r="E23" s="296"/>
      <c r="F23" s="296"/>
      <c r="G23" s="195">
        <f>IFERROR(SUMIFS(D_D[INV],D_D[MT],9,D_D[CAT],1,D_D[LOC],$A23),0)</f>
        <v>3113</v>
      </c>
      <c r="H23" s="195">
        <f>IFERROR(SUMIFS(D_D[BL],D_D[MT],9,D_D[CAT],1,D_D[LOC],$A23),0)</f>
        <v>2890</v>
      </c>
      <c r="I23" s="195">
        <f>IFERROR(SUMIFS(D_D[ADP],D_D[MT],9,D_D[CAT],1,D_D[LOC],$A23),0)</f>
        <v>223</v>
      </c>
      <c r="J23" s="196">
        <f t="shared" ref="J23:J26" si="2">I23/H23</f>
        <v>7.716262975778547E-2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2179</v>
      </c>
      <c r="H25" s="195">
        <f>IFERROR(SUMIFS(D_D[BL],D_D[MT],9,D_D[CAT],1,D_D[LOC],$A25),0)</f>
        <v>1773</v>
      </c>
      <c r="I25" s="195">
        <f>IFERROR(SUMIFS(D_D[ADP],D_D[MT],9,D_D[CAT],1,D_D[LOC],$A25),0)</f>
        <v>406</v>
      </c>
      <c r="J25" s="196">
        <f t="shared" si="2"/>
        <v>0.22899041173152848</v>
      </c>
      <c r="K25" s="29"/>
    </row>
    <row r="26" spans="1:11" ht="15" x14ac:dyDescent="0.2">
      <c r="A26" s="158">
        <v>351</v>
      </c>
      <c r="B26" s="296" t="s">
        <v>23</v>
      </c>
      <c r="C26" s="296"/>
      <c r="D26" s="296"/>
      <c r="E26" s="296"/>
      <c r="F26" s="296"/>
      <c r="G26" s="195">
        <f>IFERROR(SUMIFS(D_D[INV],D_D[MT],9,D_D[CAT],1,D_D[LOC],$A26),0)</f>
        <v>3124</v>
      </c>
      <c r="H26" s="195">
        <f>IFERROR(SUMIFS(D_D[BL],D_D[MT],9,D_D[CAT],1,D_D[LOC],$A26),0)</f>
        <v>3324</v>
      </c>
      <c r="I26" s="195">
        <f>IFERROR(SUMIFS(D_D[ADP],D_D[MT],9,D_D[CAT],1,D_D[LOC],$A26),0)</f>
        <v>-200</v>
      </c>
      <c r="J26" s="196">
        <f t="shared" si="2"/>
        <v>-6.0168471720818288E-2</v>
      </c>
      <c r="K26" s="29"/>
    </row>
    <row r="27" spans="1:11" ht="16.5" customHeight="1" x14ac:dyDescent="0.2">
      <c r="A27" s="158">
        <v>1</v>
      </c>
      <c r="B27" s="294" t="s">
        <v>841</v>
      </c>
      <c r="C27" s="294"/>
      <c r="D27" s="294"/>
      <c r="E27" s="294"/>
      <c r="F27" s="294"/>
      <c r="G27" s="207">
        <f>IFERROR(SUMIFS(D_D[INV],D_D[MT],9,D_D[CAT],2,D_D[LOC],$A27),0)</f>
        <v>72895</v>
      </c>
      <c r="H27" s="207">
        <f>IFERROR(SUMIFS(D_D[BL],D_D[MT],9,D_D[CAT],2,D_D[LOC],$A27),0)</f>
        <v>81129</v>
      </c>
      <c r="I27" s="207">
        <f>IFERROR(SUMIFS(D_D[ADP],D_D[MT],9,D_D[CAT],2,D_D[LOC],$A27),0)</f>
        <v>-8234</v>
      </c>
      <c r="J27" s="208">
        <f>I27/H27</f>
        <v>-0.101492684490133</v>
      </c>
      <c r="K27" s="29"/>
    </row>
    <row r="28" spans="1:11" ht="15" x14ac:dyDescent="0.2">
      <c r="A28" s="158">
        <v>307</v>
      </c>
      <c r="B28" s="296" t="s">
        <v>20</v>
      </c>
      <c r="C28" s="296"/>
      <c r="D28" s="296"/>
      <c r="E28" s="296"/>
      <c r="F28" s="296"/>
      <c r="G28" s="195">
        <f>IFERROR(SUMIFS(D_D[INV],D_D[MT],9,D_D[CAT],2,D_D[LOC],$A28),0)</f>
        <v>16478</v>
      </c>
      <c r="H28" s="195">
        <f>IFERROR(SUMIFS(D_D[BL],D_D[MT],9,D_D[CAT],2,D_D[LOC],$A28),0)</f>
        <v>17284</v>
      </c>
      <c r="I28" s="195">
        <f>IFERROR(SUMIFS(D_D[ADP],D_D[MT],9,D_D[CAT],2,D_D[LOC],$A28),0)</f>
        <v>-806</v>
      </c>
      <c r="J28" s="196">
        <f t="shared" ref="J28:J31" si="4">I28/H28</f>
        <v>-4.6632723906503123E-2</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18251</v>
      </c>
      <c r="H30" s="195">
        <f>IFERROR(SUMIFS(D_D[BL],D_D[MT],9,D_D[CAT],2,D_D[LOC],$A30),0)</f>
        <v>18626</v>
      </c>
      <c r="I30" s="195">
        <f>IFERROR(SUMIFS(D_D[ADP],D_D[MT],9,D_D[CAT],2,D_D[LOC],$A30),0)</f>
        <v>-375</v>
      </c>
      <c r="J30" s="196">
        <f t="shared" si="4"/>
        <v>-2.0133147213572424E-2</v>
      </c>
      <c r="K30" s="29"/>
    </row>
    <row r="31" spans="1:11" ht="15" x14ac:dyDescent="0.2">
      <c r="A31" s="158">
        <v>351</v>
      </c>
      <c r="B31" s="296" t="s">
        <v>23</v>
      </c>
      <c r="C31" s="296"/>
      <c r="D31" s="296"/>
      <c r="E31" s="296"/>
      <c r="F31" s="296"/>
      <c r="G31" s="195">
        <f>IFERROR(SUMIFS(D_D[INV],D_D[MT],9,D_D[CAT],2,D_D[LOC],$A31),0)</f>
        <v>38166</v>
      </c>
      <c r="H31" s="195">
        <f>IFERROR(SUMIFS(D_D[BL],D_D[MT],9,D_D[CAT],2,D_D[LOC],$A31),0)</f>
        <v>45219</v>
      </c>
      <c r="I31" s="195">
        <f>IFERROR(SUMIFS(D_D[ADP],D_D[MT],9,D_D[CAT],2,D_D[LOC],$A31),0)</f>
        <v>-7053</v>
      </c>
      <c r="J31" s="196">
        <f t="shared" si="4"/>
        <v>-0.15597425860810721</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43225</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324613</v>
      </c>
      <c r="E12" s="166">
        <f>IF(ISNA($A12),"",IFERROR(SUMIFS(D_D[BL],D_D[MT],5,D_D[CAT],SMS, D_D[EP],-1,D_D[LOC],$A12),0))</f>
        <v>69082</v>
      </c>
      <c r="F12" s="167">
        <f>IF(ISNA($A12),"",IFERROR(E12/D12,0))</f>
        <v>0.21281341166250273</v>
      </c>
      <c r="G12" s="168">
        <f>IF(ISNA($A12),"",IFERROR(SUMIFS(D_D[ADP],D_D[MT],5,D_D[CAT],SMS, D_D[EP],-1,D_D[LOC],$A12),0))</f>
        <v>87.3</v>
      </c>
      <c r="H12" s="166">
        <f>IF(ISNA($A12),"",IFERROR(SUMIFS(D_D[PROD_MTD],D_D[MT],5,D_D[CAT],SMS, D_D[EP],-1,D_D[LOC],$A12),0))</f>
        <v>17653</v>
      </c>
      <c r="I12" s="168">
        <f>IF(ISNA($A12),"",IFERROR(SUMIFS(D_D[ADCM],D_D[MT],5,D_D[CAT],SMS, D_D[EP],-1,D_D[LOC],$A12),0))</f>
        <v>104.42</v>
      </c>
      <c r="J12" s="166">
        <f>IF(ISNA($A12),"",IFERROR(SUMIFS(D_D[PROD_FYTD],D_D[MT],5,D_D[CAT],SMS, D_D[EP],-1,D_D[LOC],$A12),0))</f>
        <v>723180</v>
      </c>
      <c r="K12" s="168">
        <f>IF(ISNA($A12),"",IFERROR(SUMIFS(D_D[ADCF],D_D[MT],5,D_D[CAT],SMS, D_D[EP],-1,D_D[LOC],$A12),0))</f>
        <v>103.32</v>
      </c>
      <c r="L12" s="140">
        <f>IF(ISNA($A12-99),"",IFERROR(SUMIFS(D_D[INV],D_D[MT],8,D_D[CAT],SMS,D_D[LOC],$A12-99),0))</f>
        <v>0.94164000000000003</v>
      </c>
      <c r="M12" s="140">
        <f>IF(ISNA($A12-99),"",IFERROR(SUMIFS(D_D[BL],D_D[MT],8,D_D[CAT],SMS,D_D[LOC],$A12-99),0))</f>
        <v>0.84128000000000003</v>
      </c>
      <c r="N12" s="140">
        <f>IF(ISNA($A12-99),"",IFERROR(SUMIFS(D_D[ADP],D_D[MT],8,D_D[CAT],SMS,D_D[LOC],$A12-99),0))</f>
        <v>0.85924999999999996</v>
      </c>
      <c r="O12" s="140">
        <f>IF(ISNA($A12-99),"",IFERROR(SUMIFS(D_D[PROD_MTD],D_D[MT],8,D_D[CAT],SMS,D_D[LOC],$A12-99),0))</f>
        <v>8.1899999999999994E-3</v>
      </c>
      <c r="P12" s="140">
        <f>IF(ISNA($A12-99),"",IFERROR(SUMIFS(D_D[PROD_FYTD],D_D[MT],8,D_D[CAT],SMS,D_D[LOC],$A12-99),0))</f>
        <v>0.87102000000000002</v>
      </c>
      <c r="Q12" s="140">
        <f>IF(ISNA($A12-99),"",IFERROR(SUMIFS(D_D[ADCM],D_D[MT],8,D_D[CAT],SMS,D_D[LOC],$A12-99),0))</f>
        <v>9.7599999999999996E-3</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24643</v>
      </c>
      <c r="E13" s="172">
        <f ca="1">IF(ISNA($A13),"",IFERROR(SUMIFS(D_D[BL],D_D[MT],5,D_D[CAT],SMS, D_D[EP],-1,D_D[LOC],$A13),0))</f>
        <v>4772</v>
      </c>
      <c r="F13" s="173">
        <f t="shared" ref="F13:F30" ca="1" si="2">IF(ISNA($A13),"",IFERROR(E13/D13,0))</f>
        <v>0.19364525423041026</v>
      </c>
      <c r="G13" s="174">
        <f ca="1">IF(ISNA($A13),"",IFERROR(SUMIFS(D_D[ADP],D_D[MT],5,D_D[CAT],SMS, D_D[EP],-1,D_D[LOC],$A13),0))</f>
        <v>82.61</v>
      </c>
      <c r="H13" s="172">
        <f ca="1">IF(ISNA($A13),"",IFERROR(SUMIFS(D_D[PROD_MTD],D_D[MT],5,D_D[CAT],SMS, D_D[EP],-1,D_D[LOC],$A13),0))</f>
        <v>4123</v>
      </c>
      <c r="I13" s="174">
        <f ca="1">IF(ISNA($A13),"",IFERROR(SUMIFS(D_D[ADCM],D_D[MT],5,D_D[CAT],SMS, D_D[EP],-1,D_D[LOC],$A13),0))</f>
        <v>101.63</v>
      </c>
      <c r="J13" s="172">
        <f ca="1">IF(ISNA($A13),"",IFERROR(SUMIFS(D_D[PROD_FYTD],D_D[MT],5,D_D[CAT],SMS, D_D[EP],-1,D_D[LOC],$A13),0))</f>
        <v>166095</v>
      </c>
      <c r="K13" s="174">
        <f ca="1">IF(ISNA($A13),"",IFERROR(SUMIFS(D_D[ADCF],D_D[MT],5,D_D[CAT],SMS, D_D[EP],-1,D_D[LOC],$A13),0))</f>
        <v>98.9</v>
      </c>
      <c r="L13" s="99">
        <f ca="1">IF(ISNA($A13),"",IFERROR(SUMIFS(D_D[INV],D_D[MT],8,D_D[CAT],SMS,D_D[LOC],$A13),0))</f>
        <v>0.94896999999999998</v>
      </c>
      <c r="M13" s="99">
        <f ca="1">IF(ISNA($A13),"",IFERROR(SUMIFS(D_D[BL],D_D[MT],8,D_D[CAT],SMS,D_D[LOC],$A13),0))</f>
        <v>0.86475000000000002</v>
      </c>
      <c r="N13" s="99">
        <f ca="1">IF(ISNA($A13),"",IFERROR(SUMIFS(D_D[ADP],D_D[MT],8,D_D[CAT],SMS,D_D[LOC],$A13),0))</f>
        <v>0.85331999999999997</v>
      </c>
      <c r="O13" s="99">
        <f ca="1">IF(ISNA($A13),"",IFERROR(SUMIFS(D_D[PROD_MTD],D_D[MT],8,D_D[CAT],SMS,D_D[LOC],$A13),0))</f>
        <v>1.7180000000000001E-2</v>
      </c>
      <c r="P13" s="99">
        <f ca="1">IF(ISNA($A13),"",IFERROR(SUMIFS(D_D[PROD_FYTD],D_D[MT],8,D_D[CAT],SMS,D_D[LOC],$A13),0))</f>
        <v>0.89681999999999995</v>
      </c>
      <c r="Q13" s="99">
        <f ca="1">IF(ISNA($A13),"",IFERROR(SUMIFS(D_D[ADCM],D_D[MT],8,D_D[CAT],SMS,D_D[LOC],$A13),0))</f>
        <v>1.7510000000000001E-2</v>
      </c>
      <c r="R13" s="6"/>
    </row>
    <row r="14" spans="1:18" ht="12.75" x14ac:dyDescent="0.2">
      <c r="A14" s="133" t="str">
        <f t="shared" ca="1" si="0"/>
        <v>313</v>
      </c>
      <c r="B14" s="23">
        <v>2</v>
      </c>
      <c r="C14" s="163" t="str">
        <f t="shared" ca="1" si="1"/>
        <v>Baltimore</v>
      </c>
      <c r="D14" s="172">
        <f ca="1">IF(ISNA($A14),"",IFERROR(SUMIFS(D_D[INV],D_D[MT],5,D_D[CAT],SMS, D_D[EP],-1,D_D[LOC],$A14),0))</f>
        <v>548</v>
      </c>
      <c r="E14" s="172">
        <f ca="1">IF(ISNA($A14),"",IFERROR(SUMIFS(D_D[BL],D_D[MT],5,D_D[CAT],SMS, D_D[EP],-1,D_D[LOC],$A14),0))</f>
        <v>47</v>
      </c>
      <c r="F14" s="173">
        <f t="shared" ca="1" si="2"/>
        <v>8.576642335766424E-2</v>
      </c>
      <c r="G14" s="174">
        <f ca="1">IF(ISNA($A14),"",IFERROR(SUMIFS(D_D[ADP],D_D[MT],5,D_D[CAT],SMS, D_D[EP],-1,D_D[LOC],$A14),0))</f>
        <v>73.39</v>
      </c>
      <c r="H14" s="172">
        <f ca="1">IF(ISNA($A14),"",IFERROR(SUMIFS(D_D[PROD_MTD],D_D[MT],5,D_D[CAT],SMS, D_D[EP],-1,D_D[LOC],$A14),0))</f>
        <v>96</v>
      </c>
      <c r="I14" s="174">
        <f ca="1">IF(ISNA($A14),"",IFERROR(SUMIFS(D_D[ADCM],D_D[MT],5,D_D[CAT],SMS, D_D[EP],-1,D_D[LOC],$A14),0))</f>
        <v>87.02</v>
      </c>
      <c r="J14" s="172">
        <f ca="1">IF(ISNA($A14),"",IFERROR(SUMIFS(D_D[PROD_FYTD],D_D[MT],5,D_D[CAT],SMS, D_D[EP],-1,D_D[LOC],$A14),0))</f>
        <v>4548</v>
      </c>
      <c r="K14" s="174">
        <f ca="1">IF(ISNA($A14),"",IFERROR(SUMIFS(D_D[ADCF],D_D[MT],5,D_D[CAT],SMS, D_D[EP],-1,D_D[LOC],$A14),0))</f>
        <v>101.53</v>
      </c>
      <c r="L14" s="99">
        <f ca="1">IF(ISNA($A14),"",IFERROR(SUMIFS(D_D[INV],D_D[MT],8,D_D[CAT],SMS,D_D[LOC],$A14),0))</f>
        <v>0.96611999999999998</v>
      </c>
      <c r="M14" s="99">
        <f ca="1">IF(ISNA($A14),"",IFERROR(SUMIFS(D_D[BL],D_D[MT],8,D_D[CAT],SMS,D_D[LOC],$A14),0))</f>
        <v>0.84991000000000005</v>
      </c>
      <c r="N14" s="99">
        <f ca="1">IF(ISNA($A14),"",IFERROR(SUMIFS(D_D[ADP],D_D[MT],8,D_D[CAT],SMS,D_D[LOC],$A14),0))</f>
        <v>0.83120000000000005</v>
      </c>
      <c r="O14" s="99">
        <f ca="1">IF(ISNA($A14),"",IFERROR(SUMIFS(D_D[PROD_MTD],D_D[MT],8,D_D[CAT],SMS,D_D[LOC],$A14),0))</f>
        <v>4.6640000000000001E-2</v>
      </c>
      <c r="P14" s="99">
        <f ca="1">IF(ISNA($A14),"",IFERROR(SUMIFS(D_D[PROD_FYTD],D_D[MT],8,D_D[CAT],SMS,D_D[LOC],$A14),0))</f>
        <v>0.86968000000000001</v>
      </c>
      <c r="Q14" s="99">
        <f ca="1">IF(ISNA($A14),"",IFERROR(SUMIFS(D_D[ADCM],D_D[MT],8,D_D[CAT],SMS,D_D[LOC],$A14),0))</f>
        <v>3.2480000000000002E-2</v>
      </c>
      <c r="R14" s="6"/>
    </row>
    <row r="15" spans="1:18" ht="12.75" x14ac:dyDescent="0.2">
      <c r="A15" s="133" t="str">
        <f t="shared" ca="1" si="0"/>
        <v>301</v>
      </c>
      <c r="B15" s="23">
        <v>3</v>
      </c>
      <c r="C15" s="163" t="str">
        <f t="shared" ca="1" si="1"/>
        <v>Boston</v>
      </c>
      <c r="D15" s="172">
        <f ca="1">IF(ISNA($A15),"",IFERROR(SUMIFS(D_D[INV],D_D[MT],5,D_D[CAT],SMS, D_D[EP],-1,D_D[LOC],$A15),0))</f>
        <v>884</v>
      </c>
      <c r="E15" s="172">
        <f ca="1">IF(ISNA($A15),"",IFERROR(SUMIFS(D_D[BL],D_D[MT],5,D_D[CAT],SMS, D_D[EP],-1,D_D[LOC],$A15),0))</f>
        <v>51</v>
      </c>
      <c r="F15" s="173">
        <f t="shared" ca="1" si="2"/>
        <v>5.7692307692307696E-2</v>
      </c>
      <c r="G15" s="174">
        <f ca="1">IF(ISNA($A15),"",IFERROR(SUMIFS(D_D[ADP],D_D[MT],5,D_D[CAT],SMS, D_D[EP],-1,D_D[LOC],$A15),0))</f>
        <v>66.89</v>
      </c>
      <c r="H15" s="172">
        <f ca="1">IF(ISNA($A15),"",IFERROR(SUMIFS(D_D[PROD_MTD],D_D[MT],5,D_D[CAT],SMS, D_D[EP],-1,D_D[LOC],$A15),0))</f>
        <v>108</v>
      </c>
      <c r="I15" s="174">
        <f ca="1">IF(ISNA($A15),"",IFERROR(SUMIFS(D_D[ADCM],D_D[MT],5,D_D[CAT],SMS, D_D[EP],-1,D_D[LOC],$A15),0))</f>
        <v>97.04</v>
      </c>
      <c r="J15" s="172">
        <f ca="1">IF(ISNA($A15),"",IFERROR(SUMIFS(D_D[PROD_FYTD],D_D[MT],5,D_D[CAT],SMS, D_D[EP],-1,D_D[LOC],$A15),0))</f>
        <v>6379</v>
      </c>
      <c r="K15" s="174">
        <f ca="1">IF(ISNA($A15),"",IFERROR(SUMIFS(D_D[ADCF],D_D[MT],5,D_D[CAT],SMS, D_D[EP],-1,D_D[LOC],$A15),0))</f>
        <v>93.16</v>
      </c>
      <c r="L15" s="99">
        <f ca="1">IF(ISNA($A15),"",IFERROR(SUMIFS(D_D[INV],D_D[MT],8,D_D[CAT],SMS,D_D[LOC],$A15),0))</f>
        <v>0.94482999999999995</v>
      </c>
      <c r="M15" s="99">
        <f ca="1">IF(ISNA($A15),"",IFERROR(SUMIFS(D_D[BL],D_D[MT],8,D_D[CAT],SMS,D_D[LOC],$A15),0))</f>
        <v>0.88493999999999995</v>
      </c>
      <c r="N15" s="99">
        <f ca="1">IF(ISNA($A15),"",IFERROR(SUMIFS(D_D[ADP],D_D[MT],8,D_D[CAT],SMS,D_D[LOC],$A15),0))</f>
        <v>0.85255999999999998</v>
      </c>
      <c r="O15" s="99">
        <f ca="1">IF(ISNA($A15),"",IFERROR(SUMIFS(D_D[PROD_MTD],D_D[MT],8,D_D[CAT],SMS,D_D[LOC],$A15),0))</f>
        <v>4.1020000000000001E-2</v>
      </c>
      <c r="P15" s="99">
        <f ca="1">IF(ISNA($A15),"",IFERROR(SUMIFS(D_D[PROD_FYTD],D_D[MT],8,D_D[CAT],SMS,D_D[LOC],$A15),0))</f>
        <v>0.84694000000000003</v>
      </c>
      <c r="Q15" s="99">
        <f ca="1">IF(ISNA($A15),"",IFERROR(SUMIFS(D_D[ADCM],D_D[MT],8,D_D[CAT],SMS,D_D[LOC],$A15),0))</f>
        <v>5.3780000000000001E-2</v>
      </c>
      <c r="R15" s="6"/>
    </row>
    <row r="16" spans="1:18" ht="12.75" x14ac:dyDescent="0.2">
      <c r="A16" s="133" t="str">
        <f t="shared" ca="1" si="0"/>
        <v>307</v>
      </c>
      <c r="B16" s="23">
        <v>4</v>
      </c>
      <c r="C16" s="163" t="str">
        <f t="shared" ca="1" si="1"/>
        <v>Buffalo</v>
      </c>
      <c r="D16" s="172">
        <f ca="1">IF(ISNA($A16),"",IFERROR(SUMIFS(D_D[INV],D_D[MT],5,D_D[CAT],SMS, D_D[EP],-1,D_D[LOC],$A16),0))</f>
        <v>1091</v>
      </c>
      <c r="E16" s="172">
        <f ca="1">IF(ISNA($A16),"",IFERROR(SUMIFS(D_D[BL],D_D[MT],5,D_D[CAT],SMS, D_D[EP],-1,D_D[LOC],$A16),0))</f>
        <v>33</v>
      </c>
      <c r="F16" s="173">
        <f t="shared" ca="1" si="2"/>
        <v>3.0247479376718608E-2</v>
      </c>
      <c r="G16" s="174">
        <f ca="1">IF(ISNA($A16),"",IFERROR(SUMIFS(D_D[ADP],D_D[MT],5,D_D[CAT],SMS, D_D[EP],-1,D_D[LOC],$A16),0))</f>
        <v>62.27</v>
      </c>
      <c r="H16" s="172">
        <f ca="1">IF(ISNA($A16),"",IFERROR(SUMIFS(D_D[PROD_MTD],D_D[MT],5,D_D[CAT],SMS, D_D[EP],-1,D_D[LOC],$A16),0))</f>
        <v>179</v>
      </c>
      <c r="I16" s="174">
        <f ca="1">IF(ISNA($A16),"",IFERROR(SUMIFS(D_D[ADCM],D_D[MT],5,D_D[CAT],SMS, D_D[EP],-1,D_D[LOC],$A16),0))</f>
        <v>74.06</v>
      </c>
      <c r="J16" s="172">
        <f ca="1">IF(ISNA($A16),"",IFERROR(SUMIFS(D_D[PROD_FYTD],D_D[MT],5,D_D[CAT],SMS, D_D[EP],-1,D_D[LOC],$A16),0))</f>
        <v>6537</v>
      </c>
      <c r="K16" s="174">
        <f ca="1">IF(ISNA($A16),"",IFERROR(SUMIFS(D_D[ADCF],D_D[MT],5,D_D[CAT],SMS, D_D[EP],-1,D_D[LOC],$A16),0))</f>
        <v>91.38</v>
      </c>
      <c r="L16" s="99">
        <f ca="1">IF(ISNA($A16),"",IFERROR(SUMIFS(D_D[INV],D_D[MT],8,D_D[CAT],SMS,D_D[LOC],$A16),0))</f>
        <v>0.94808999999999999</v>
      </c>
      <c r="M16" s="99">
        <f ca="1">IF(ISNA($A16),"",IFERROR(SUMIFS(D_D[BL],D_D[MT],8,D_D[CAT],SMS,D_D[LOC],$A16),0))</f>
        <v>0.87185999999999997</v>
      </c>
      <c r="N16" s="99">
        <f ca="1">IF(ISNA($A16),"",IFERROR(SUMIFS(D_D[ADP],D_D[MT],8,D_D[CAT],SMS,D_D[LOC],$A16),0))</f>
        <v>0.89085999999999999</v>
      </c>
      <c r="O16" s="99">
        <f ca="1">IF(ISNA($A16),"",IFERROR(SUMIFS(D_D[PROD_MTD],D_D[MT],8,D_D[CAT],SMS,D_D[LOC],$A16),0))</f>
        <v>4.3979999999999998E-2</v>
      </c>
      <c r="P16" s="99">
        <f ca="1">IF(ISNA($A16),"",IFERROR(SUMIFS(D_D[PROD_FYTD],D_D[MT],8,D_D[CAT],SMS,D_D[LOC],$A16),0))</f>
        <v>0.83262000000000003</v>
      </c>
      <c r="Q16" s="99">
        <f ca="1">IF(ISNA($A16),"",IFERROR(SUMIFS(D_D[ADCM],D_D[MT],8,D_D[CAT],SMS,D_D[LOC],$A16),0))</f>
        <v>5.2999999999999999E-2</v>
      </c>
      <c r="R16" s="6"/>
    </row>
    <row r="17" spans="1:18" ht="12.75" x14ac:dyDescent="0.2">
      <c r="A17" s="133" t="str">
        <f t="shared" ca="1" si="0"/>
        <v>308</v>
      </c>
      <c r="B17" s="23">
        <v>5</v>
      </c>
      <c r="C17" s="163" t="str">
        <f t="shared" ca="1" si="1"/>
        <v>Hartford</v>
      </c>
      <c r="D17" s="172">
        <f ca="1">IF(ISNA($A17),"",IFERROR(SUMIFS(D_D[INV],D_D[MT],5,D_D[CAT],SMS, D_D[EP],-1,D_D[LOC],$A17),0))</f>
        <v>863</v>
      </c>
      <c r="E17" s="172">
        <f ca="1">IF(ISNA($A17),"",IFERROR(SUMIFS(D_D[BL],D_D[MT],5,D_D[CAT],SMS, D_D[EP],-1,D_D[LOC],$A17),0))</f>
        <v>24</v>
      </c>
      <c r="F17" s="173">
        <f t="shared" ca="1" si="2"/>
        <v>2.7809965237543453E-2</v>
      </c>
      <c r="G17" s="174">
        <f ca="1">IF(ISNA($A17),"",IFERROR(SUMIFS(D_D[ADP],D_D[MT],5,D_D[CAT],SMS, D_D[EP],-1,D_D[LOC],$A17),0))</f>
        <v>61.61</v>
      </c>
      <c r="H17" s="172">
        <f ca="1">IF(ISNA($A17),"",IFERROR(SUMIFS(D_D[PROD_MTD],D_D[MT],5,D_D[CAT],SMS, D_D[EP],-1,D_D[LOC],$A17),0))</f>
        <v>160</v>
      </c>
      <c r="I17" s="174">
        <f ca="1">IF(ISNA($A17),"",IFERROR(SUMIFS(D_D[ADCM],D_D[MT],5,D_D[CAT],SMS, D_D[EP],-1,D_D[LOC],$A17),0))</f>
        <v>77.099999999999994</v>
      </c>
      <c r="J17" s="172">
        <f ca="1">IF(ISNA($A17),"",IFERROR(SUMIFS(D_D[PROD_FYTD],D_D[MT],5,D_D[CAT],SMS, D_D[EP],-1,D_D[LOC],$A17),0))</f>
        <v>7221</v>
      </c>
      <c r="K17" s="174">
        <f ca="1">IF(ISNA($A17),"",IFERROR(SUMIFS(D_D[ADCF],D_D[MT],5,D_D[CAT],SMS, D_D[EP],-1,D_D[LOC],$A17),0))</f>
        <v>88.89</v>
      </c>
      <c r="L17" s="99">
        <f ca="1">IF(ISNA($A17),"",IFERROR(SUMIFS(D_D[INV],D_D[MT],8,D_D[CAT],SMS,D_D[LOC],$A17),0))</f>
        <v>0.94799999999999995</v>
      </c>
      <c r="M17" s="99">
        <f ca="1">IF(ISNA($A17),"",IFERROR(SUMIFS(D_D[BL],D_D[MT],8,D_D[CAT],SMS,D_D[LOC],$A17),0))</f>
        <v>0.78630999999999995</v>
      </c>
      <c r="N17" s="99">
        <f ca="1">IF(ISNA($A17),"",IFERROR(SUMIFS(D_D[ADP],D_D[MT],8,D_D[CAT],SMS,D_D[LOC],$A17),0))</f>
        <v>0.86207</v>
      </c>
      <c r="O17" s="99">
        <f ca="1">IF(ISNA($A17),"",IFERROR(SUMIFS(D_D[PROD_MTD],D_D[MT],8,D_D[CAT],SMS,D_D[LOC],$A17),0))</f>
        <v>5.3620000000000001E-2</v>
      </c>
      <c r="P17" s="99">
        <f ca="1">IF(ISNA($A17),"",IFERROR(SUMIFS(D_D[PROD_FYTD],D_D[MT],8,D_D[CAT],SMS,D_D[LOC],$A17),0))</f>
        <v>0.90336000000000005</v>
      </c>
      <c r="Q17" s="99">
        <f ca="1">IF(ISNA($A17),"",IFERROR(SUMIFS(D_D[ADCM],D_D[MT],8,D_D[CAT],SMS,D_D[LOC],$A17),0))</f>
        <v>4.3450000000000003E-2</v>
      </c>
      <c r="R17" s="6"/>
    </row>
    <row r="18" spans="1:18" ht="12.75" x14ac:dyDescent="0.2">
      <c r="A18" s="133" t="str">
        <f t="shared" ca="1" si="0"/>
        <v>315</v>
      </c>
      <c r="B18" s="23">
        <v>6</v>
      </c>
      <c r="C18" s="163" t="str">
        <f t="shared" ca="1" si="1"/>
        <v>Huntington</v>
      </c>
      <c r="D18" s="172">
        <f ca="1">IF(ISNA($A18),"",IFERROR(SUMIFS(D_D[INV],D_D[MT],5,D_D[CAT],SMS, D_D[EP],-1,D_D[LOC],$A18),0))</f>
        <v>1147</v>
      </c>
      <c r="E18" s="172">
        <f ca="1">IF(ISNA($A18),"",IFERROR(SUMIFS(D_D[BL],D_D[MT],5,D_D[CAT],SMS, D_D[EP],-1,D_D[LOC],$A18),0))</f>
        <v>404</v>
      </c>
      <c r="F18" s="173">
        <f t="shared" ca="1" si="2"/>
        <v>0.35222319093286836</v>
      </c>
      <c r="G18" s="174">
        <f ca="1">IF(ISNA($A18),"",IFERROR(SUMIFS(D_D[ADP],D_D[MT],5,D_D[CAT],SMS, D_D[EP],-1,D_D[LOC],$A18),0))</f>
        <v>112.98</v>
      </c>
      <c r="H18" s="172">
        <f ca="1">IF(ISNA($A18),"",IFERROR(SUMIFS(D_D[PROD_MTD],D_D[MT],5,D_D[CAT],SMS, D_D[EP],-1,D_D[LOC],$A18),0))</f>
        <v>222</v>
      </c>
      <c r="I18" s="174">
        <f ca="1">IF(ISNA($A18),"",IFERROR(SUMIFS(D_D[ADCM],D_D[MT],5,D_D[CAT],SMS, D_D[EP],-1,D_D[LOC],$A18),0))</f>
        <v>125.43</v>
      </c>
      <c r="J18" s="172">
        <f ca="1">IF(ISNA($A18),"",IFERROR(SUMIFS(D_D[PROD_FYTD],D_D[MT],5,D_D[CAT],SMS, D_D[EP],-1,D_D[LOC],$A18),0))</f>
        <v>11045</v>
      </c>
      <c r="K18" s="174">
        <f ca="1">IF(ISNA($A18),"",IFERROR(SUMIFS(D_D[ADCF],D_D[MT],5,D_D[CAT],SMS, D_D[EP],-1,D_D[LOC],$A18),0))</f>
        <v>122.44</v>
      </c>
      <c r="L18" s="99">
        <f ca="1">IF(ISNA($A18),"",IFERROR(SUMIFS(D_D[INV],D_D[MT],8,D_D[CAT],SMS,D_D[LOC],$A18),0))</f>
        <v>0.91552999999999995</v>
      </c>
      <c r="M18" s="99">
        <f ca="1">IF(ISNA($A18),"",IFERROR(SUMIFS(D_D[BL],D_D[MT],8,D_D[CAT],SMS,D_D[LOC],$A18),0))</f>
        <v>0.83233999999999997</v>
      </c>
      <c r="N18" s="99">
        <f ca="1">IF(ISNA($A18),"",IFERROR(SUMIFS(D_D[ADP],D_D[MT],8,D_D[CAT],SMS,D_D[LOC],$A18),0))</f>
        <v>0.89546000000000003</v>
      </c>
      <c r="O18" s="99">
        <f ca="1">IF(ISNA($A18),"",IFERROR(SUMIFS(D_D[PROD_MTD],D_D[MT],8,D_D[CAT],SMS,D_D[LOC],$A18),0))</f>
        <v>4.4940000000000001E-2</v>
      </c>
      <c r="P18" s="99">
        <f ca="1">IF(ISNA($A18),"",IFERROR(SUMIFS(D_D[PROD_FYTD],D_D[MT],8,D_D[CAT],SMS,D_D[LOC],$A18),0))</f>
        <v>0.85429999999999995</v>
      </c>
      <c r="Q18" s="99">
        <f ca="1">IF(ISNA($A18),"",IFERROR(SUMIFS(D_D[ADCM],D_D[MT],8,D_D[CAT],SMS,D_D[LOC],$A18),0))</f>
        <v>4.8840000000000001E-2</v>
      </c>
      <c r="R18" s="6"/>
    </row>
    <row r="19" spans="1:18" ht="12.75" x14ac:dyDescent="0.2">
      <c r="A19" s="133" t="str">
        <f t="shared" ca="1" si="0"/>
        <v>373</v>
      </c>
      <c r="B19" s="23">
        <v>7</v>
      </c>
      <c r="C19" s="163" t="str">
        <f t="shared" ca="1" si="1"/>
        <v>Manchester</v>
      </c>
      <c r="D19" s="172">
        <f ca="1">IF(ISNA($A19),"",IFERROR(SUMIFS(D_D[INV],D_D[MT],5,D_D[CAT],SMS, D_D[EP],-1,D_D[LOC],$A19),0))</f>
        <v>412</v>
      </c>
      <c r="E19" s="172">
        <f ca="1">IF(ISNA($A19),"",IFERROR(SUMIFS(D_D[BL],D_D[MT],5,D_D[CAT],SMS, D_D[EP],-1,D_D[LOC],$A19),0))</f>
        <v>15</v>
      </c>
      <c r="F19" s="173">
        <f t="shared" ca="1" si="2"/>
        <v>3.640776699029126E-2</v>
      </c>
      <c r="G19" s="174">
        <f ca="1">IF(ISNA($A19),"",IFERROR(SUMIFS(D_D[ADP],D_D[MT],5,D_D[CAT],SMS, D_D[EP],-1,D_D[LOC],$A19),0))</f>
        <v>62.67</v>
      </c>
      <c r="H19" s="172">
        <f ca="1">IF(ISNA($A19),"",IFERROR(SUMIFS(D_D[PROD_MTD],D_D[MT],5,D_D[CAT],SMS, D_D[EP],-1,D_D[LOC],$A19),0))</f>
        <v>82</v>
      </c>
      <c r="I19" s="174">
        <f ca="1">IF(ISNA($A19),"",IFERROR(SUMIFS(D_D[ADCM],D_D[MT],5,D_D[CAT],SMS, D_D[EP],-1,D_D[LOC],$A19),0))</f>
        <v>87.62</v>
      </c>
      <c r="J19" s="172">
        <f ca="1">IF(ISNA($A19),"",IFERROR(SUMIFS(D_D[PROD_FYTD],D_D[MT],5,D_D[CAT],SMS, D_D[EP],-1,D_D[LOC],$A19),0))</f>
        <v>2824</v>
      </c>
      <c r="K19" s="174">
        <f ca="1">IF(ISNA($A19),"",IFERROR(SUMIFS(D_D[ADCF],D_D[MT],5,D_D[CAT],SMS, D_D[EP],-1,D_D[LOC],$A19),0))</f>
        <v>98.11</v>
      </c>
      <c r="L19" s="99">
        <f ca="1">IF(ISNA($A19),"",IFERROR(SUMIFS(D_D[INV],D_D[MT],8,D_D[CAT],SMS,D_D[LOC],$A19),0))</f>
        <v>0.92244000000000004</v>
      </c>
      <c r="M19" s="99">
        <f ca="1">IF(ISNA($A19),"",IFERROR(SUMIFS(D_D[BL],D_D[MT],8,D_D[CAT],SMS,D_D[LOC],$A19),0))</f>
        <v>0.83521000000000001</v>
      </c>
      <c r="N19" s="99">
        <f ca="1">IF(ISNA($A19),"",IFERROR(SUMIFS(D_D[ADP],D_D[MT],8,D_D[CAT],SMS,D_D[LOC],$A19),0))</f>
        <v>0.85509000000000002</v>
      </c>
      <c r="O19" s="99">
        <f ca="1">IF(ISNA($A19),"",IFERROR(SUMIFS(D_D[PROD_MTD],D_D[MT],8,D_D[CAT],SMS,D_D[LOC],$A19),0))</f>
        <v>4.793E-2</v>
      </c>
      <c r="P19" s="99">
        <f ca="1">IF(ISNA($A19),"",IFERROR(SUMIFS(D_D[PROD_FYTD],D_D[MT],8,D_D[CAT],SMS,D_D[LOC],$A19),0))</f>
        <v>0.90952</v>
      </c>
      <c r="Q19" s="99">
        <f ca="1">IF(ISNA($A19),"",IFERROR(SUMIFS(D_D[ADCM],D_D[MT],8,D_D[CAT],SMS,D_D[LOC],$A19),0))</f>
        <v>4.3720000000000002E-2</v>
      </c>
      <c r="R19" s="6"/>
    </row>
    <row r="20" spans="1:18" ht="12.75" x14ac:dyDescent="0.2">
      <c r="A20" s="133" t="str">
        <f t="shared" ca="1" si="0"/>
        <v>306</v>
      </c>
      <c r="B20" s="23">
        <v>8</v>
      </c>
      <c r="C20" s="163" t="str">
        <f t="shared" ca="1" si="1"/>
        <v>New York</v>
      </c>
      <c r="D20" s="172">
        <f ca="1">IF(ISNA($A20),"",IFERROR(SUMIFS(D_D[INV],D_D[MT],5,D_D[CAT],SMS, D_D[EP],-1,D_D[LOC],$A20),0))</f>
        <v>676</v>
      </c>
      <c r="E20" s="172">
        <f ca="1">IF(ISNA($A20),"",IFERROR(SUMIFS(D_D[BL],D_D[MT],5,D_D[CAT],SMS, D_D[EP],-1,D_D[LOC],$A20),0))</f>
        <v>21</v>
      </c>
      <c r="F20" s="173">
        <f t="shared" ca="1" si="2"/>
        <v>3.1065088757396449E-2</v>
      </c>
      <c r="G20" s="174">
        <f ca="1">IF(ISNA($A20),"",IFERROR(SUMIFS(D_D[ADP],D_D[MT],5,D_D[CAT],SMS, D_D[EP],-1,D_D[LOC],$A20),0))</f>
        <v>59.65</v>
      </c>
      <c r="H20" s="172">
        <f ca="1">IF(ISNA($A20),"",IFERROR(SUMIFS(D_D[PROD_MTD],D_D[MT],5,D_D[CAT],SMS, D_D[EP],-1,D_D[LOC],$A20),0))</f>
        <v>167</v>
      </c>
      <c r="I20" s="174">
        <f ca="1">IF(ISNA($A20),"",IFERROR(SUMIFS(D_D[ADCM],D_D[MT],5,D_D[CAT],SMS, D_D[EP],-1,D_D[LOC],$A20),0))</f>
        <v>83.59</v>
      </c>
      <c r="J20" s="172">
        <f ca="1">IF(ISNA($A20),"",IFERROR(SUMIFS(D_D[PROD_FYTD],D_D[MT],5,D_D[CAT],SMS, D_D[EP],-1,D_D[LOC],$A20),0))</f>
        <v>5681</v>
      </c>
      <c r="K20" s="174">
        <f ca="1">IF(ISNA($A20),"",IFERROR(SUMIFS(D_D[ADCF],D_D[MT],5,D_D[CAT],SMS, D_D[EP],-1,D_D[LOC],$A20),0))</f>
        <v>95.83</v>
      </c>
      <c r="L20" s="99">
        <f ca="1">IF(ISNA($A20),"",IFERROR(SUMIFS(D_D[INV],D_D[MT],8,D_D[CAT],SMS,D_D[LOC],$A20),0))</f>
        <v>0.95138</v>
      </c>
      <c r="M20" s="99">
        <f ca="1">IF(ISNA($A20),"",IFERROR(SUMIFS(D_D[BL],D_D[MT],8,D_D[CAT],SMS,D_D[LOC],$A20),0))</f>
        <v>0.93559999999999999</v>
      </c>
      <c r="N20" s="99">
        <f ca="1">IF(ISNA($A20),"",IFERROR(SUMIFS(D_D[ADP],D_D[MT],8,D_D[CAT],SMS,D_D[LOC],$A20),0))</f>
        <v>0.89910000000000001</v>
      </c>
      <c r="O20" s="99">
        <f ca="1">IF(ISNA($A20),"",IFERROR(SUMIFS(D_D[PROD_MTD],D_D[MT],8,D_D[CAT],SMS,D_D[LOC],$A20),0))</f>
        <v>3.9489999999999997E-2</v>
      </c>
      <c r="P20" s="99">
        <f ca="1">IF(ISNA($A20),"",IFERROR(SUMIFS(D_D[PROD_FYTD],D_D[MT],8,D_D[CAT],SMS,D_D[LOC],$A20),0))</f>
        <v>0.86224999999999996</v>
      </c>
      <c r="Q20" s="99">
        <f ca="1">IF(ISNA($A20),"",IFERROR(SUMIFS(D_D[ADCM],D_D[MT],8,D_D[CAT],SMS,D_D[LOC],$A20),0))</f>
        <v>5.3370000000000001E-2</v>
      </c>
      <c r="R20" s="6"/>
    </row>
    <row r="21" spans="1:18" ht="12.75" x14ac:dyDescent="0.2">
      <c r="A21" s="133" t="str">
        <f t="shared" ca="1" si="0"/>
        <v>309</v>
      </c>
      <c r="B21" s="23">
        <v>9</v>
      </c>
      <c r="C21" s="163" t="str">
        <f t="shared" ca="1" si="1"/>
        <v>Newark</v>
      </c>
      <c r="D21" s="172">
        <f ca="1">IF(ISNA($A21),"",IFERROR(SUMIFS(D_D[INV],D_D[MT],5,D_D[CAT],SMS, D_D[EP],-1,D_D[LOC],$A21),0))</f>
        <v>329</v>
      </c>
      <c r="E21" s="172">
        <f ca="1">IF(ISNA($A21),"",IFERROR(SUMIFS(D_D[BL],D_D[MT],5,D_D[CAT],SMS, D_D[EP],-1,D_D[LOC],$A21),0))</f>
        <v>9</v>
      </c>
      <c r="F21" s="173">
        <f t="shared" ca="1" si="2"/>
        <v>2.7355623100303952E-2</v>
      </c>
      <c r="G21" s="174">
        <f ca="1">IF(ISNA($A21),"",IFERROR(SUMIFS(D_D[ADP],D_D[MT],5,D_D[CAT],SMS, D_D[EP],-1,D_D[LOC],$A21),0))</f>
        <v>55.22</v>
      </c>
      <c r="H21" s="172">
        <f ca="1">IF(ISNA($A21),"",IFERROR(SUMIFS(D_D[PROD_MTD],D_D[MT],5,D_D[CAT],SMS, D_D[EP],-1,D_D[LOC],$A21),0))</f>
        <v>90</v>
      </c>
      <c r="I21" s="174">
        <f ca="1">IF(ISNA($A21),"",IFERROR(SUMIFS(D_D[ADCM],D_D[MT],5,D_D[CAT],SMS, D_D[EP],-1,D_D[LOC],$A21),0))</f>
        <v>88.39</v>
      </c>
      <c r="J21" s="172">
        <f ca="1">IF(ISNA($A21),"",IFERROR(SUMIFS(D_D[PROD_FYTD],D_D[MT],5,D_D[CAT],SMS, D_D[EP],-1,D_D[LOC],$A21),0))</f>
        <v>3970</v>
      </c>
      <c r="K21" s="174">
        <f ca="1">IF(ISNA($A21),"",IFERROR(SUMIFS(D_D[ADCF],D_D[MT],5,D_D[CAT],SMS, D_D[EP],-1,D_D[LOC],$A21),0))</f>
        <v>95.44</v>
      </c>
      <c r="L21" s="99">
        <f ca="1">IF(ISNA($A21),"",IFERROR(SUMIFS(D_D[INV],D_D[MT],8,D_D[CAT],SMS,D_D[LOC],$A21),0))</f>
        <v>0.88668000000000002</v>
      </c>
      <c r="M21" s="99">
        <f ca="1">IF(ISNA($A21),"",IFERROR(SUMIFS(D_D[BL],D_D[MT],8,D_D[CAT],SMS,D_D[LOC],$A21),0))</f>
        <v>0.92218</v>
      </c>
      <c r="N21" s="99">
        <f ca="1">IF(ISNA($A21),"",IFERROR(SUMIFS(D_D[ADP],D_D[MT],8,D_D[CAT],SMS,D_D[LOC],$A21),0))</f>
        <v>0.84021999999999997</v>
      </c>
      <c r="O21" s="99">
        <f ca="1">IF(ISNA($A21),"",IFERROR(SUMIFS(D_D[PROD_MTD],D_D[MT],8,D_D[CAT],SMS,D_D[LOC],$A21),0))</f>
        <v>5.0560000000000001E-2</v>
      </c>
      <c r="P21" s="99">
        <f ca="1">IF(ISNA($A21),"",IFERROR(SUMIFS(D_D[PROD_FYTD],D_D[MT],8,D_D[CAT],SMS,D_D[LOC],$A21),0))</f>
        <v>0.87153000000000003</v>
      </c>
      <c r="Q21" s="99">
        <f ca="1">IF(ISNA($A21),"",IFERROR(SUMIFS(D_D[ADCM],D_D[MT],8,D_D[CAT],SMS,D_D[LOC],$A21),0))</f>
        <v>4.0169999999999997E-2</v>
      </c>
      <c r="R21" s="6"/>
    </row>
    <row r="22" spans="1:18" ht="12.75" x14ac:dyDescent="0.2">
      <c r="A22" s="133" t="str">
        <f t="shared" ca="1" si="0"/>
        <v>310</v>
      </c>
      <c r="B22" s="23">
        <v>10</v>
      </c>
      <c r="C22" s="163" t="str">
        <f t="shared" ca="1" si="1"/>
        <v>Philadelphia</v>
      </c>
      <c r="D22" s="172">
        <f ca="1">IF(ISNA($A22),"",IFERROR(SUMIFS(D_D[INV],D_D[MT],5,D_D[CAT],SMS, D_D[EP],-1,D_D[LOC],$A22),0))</f>
        <v>5747</v>
      </c>
      <c r="E22" s="172">
        <f ca="1">IF(ISNA($A22),"",IFERROR(SUMIFS(D_D[BL],D_D[MT],5,D_D[CAT],SMS, D_D[EP],-1,D_D[LOC],$A22),0))</f>
        <v>1169</v>
      </c>
      <c r="F22" s="173">
        <f t="shared" ca="1" si="2"/>
        <v>0.20341047503045068</v>
      </c>
      <c r="G22" s="174">
        <f ca="1">IF(ISNA($A22),"",IFERROR(SUMIFS(D_D[ADP],D_D[MT],5,D_D[CAT],SMS, D_D[EP],-1,D_D[LOC],$A22),0))</f>
        <v>83.26</v>
      </c>
      <c r="H22" s="172">
        <f ca="1">IF(ISNA($A22),"",IFERROR(SUMIFS(D_D[PROD_MTD],D_D[MT],5,D_D[CAT],SMS, D_D[EP],-1,D_D[LOC],$A22),0))</f>
        <v>649</v>
      </c>
      <c r="I22" s="174">
        <f ca="1">IF(ISNA($A22),"",IFERROR(SUMIFS(D_D[ADCM],D_D[MT],5,D_D[CAT],SMS, D_D[EP],-1,D_D[LOC],$A22),0))</f>
        <v>102.62</v>
      </c>
      <c r="J22" s="172">
        <f ca="1">IF(ISNA($A22),"",IFERROR(SUMIFS(D_D[PROD_FYTD],D_D[MT],5,D_D[CAT],SMS, D_D[EP],-1,D_D[LOC],$A22),0))</f>
        <v>26431</v>
      </c>
      <c r="K22" s="174">
        <f ca="1">IF(ISNA($A22),"",IFERROR(SUMIFS(D_D[ADCF],D_D[MT],5,D_D[CAT],SMS, D_D[EP],-1,D_D[LOC],$A22),0))</f>
        <v>100.27</v>
      </c>
      <c r="L22" s="99">
        <f ca="1">IF(ISNA($A22),"",IFERROR(SUMIFS(D_D[INV],D_D[MT],8,D_D[CAT],SMS,D_D[LOC],$A22),0))</f>
        <v>0.95355000000000001</v>
      </c>
      <c r="M22" s="99">
        <f ca="1">IF(ISNA($A22),"",IFERROR(SUMIFS(D_D[BL],D_D[MT],8,D_D[CAT],SMS,D_D[LOC],$A22),0))</f>
        <v>0.90100999999999998</v>
      </c>
      <c r="N22" s="99">
        <f ca="1">IF(ISNA($A22),"",IFERROR(SUMIFS(D_D[ADP],D_D[MT],8,D_D[CAT],SMS,D_D[LOC],$A22),0))</f>
        <v>0.88461000000000001</v>
      </c>
      <c r="O22" s="99">
        <f ca="1">IF(ISNA($A22),"",IFERROR(SUMIFS(D_D[PROD_MTD],D_D[MT],8,D_D[CAT],SMS,D_D[LOC],$A22),0))</f>
        <v>4.5949999999999998E-2</v>
      </c>
      <c r="P22" s="99">
        <f ca="1">IF(ISNA($A22),"",IFERROR(SUMIFS(D_D[PROD_FYTD],D_D[MT],8,D_D[CAT],SMS,D_D[LOC],$A22),0))</f>
        <v>0.84940000000000004</v>
      </c>
      <c r="Q22" s="99">
        <f ca="1">IF(ISNA($A22),"",IFERROR(SUMIFS(D_D[ADCM],D_D[MT],8,D_D[CAT],SMS,D_D[LOC],$A22),0))</f>
        <v>5.2880000000000003E-2</v>
      </c>
      <c r="R22" s="6"/>
    </row>
    <row r="23" spans="1:18" ht="12.75" x14ac:dyDescent="0.2">
      <c r="A23" s="133" t="str">
        <f t="shared" ca="1" si="0"/>
        <v>311</v>
      </c>
      <c r="B23" s="23">
        <v>11</v>
      </c>
      <c r="C23" s="163" t="str">
        <f t="shared" ca="1" si="1"/>
        <v>Pittsburgh</v>
      </c>
      <c r="D23" s="172">
        <f ca="1">IF(ISNA($A23),"",IFERROR(SUMIFS(D_D[INV],D_D[MT],5,D_D[CAT],SMS, D_D[EP],-1,D_D[LOC],$A23),0))</f>
        <v>695</v>
      </c>
      <c r="E23" s="172">
        <f ca="1">IF(ISNA($A23),"",IFERROR(SUMIFS(D_D[BL],D_D[MT],5,D_D[CAT],SMS, D_D[EP],-1,D_D[LOC],$A23),0))</f>
        <v>228</v>
      </c>
      <c r="F23" s="173">
        <f t="shared" ca="1" si="2"/>
        <v>0.32805755395683456</v>
      </c>
      <c r="G23" s="174">
        <f ca="1">IF(ISNA($A23),"",IFERROR(SUMIFS(D_D[ADP],D_D[MT],5,D_D[CAT],SMS, D_D[EP],-1,D_D[LOC],$A23),0))</f>
        <v>118.05</v>
      </c>
      <c r="H23" s="172">
        <f ca="1">IF(ISNA($A23),"",IFERROR(SUMIFS(D_D[PROD_MTD],D_D[MT],5,D_D[CAT],SMS, D_D[EP],-1,D_D[LOC],$A23),0))</f>
        <v>147</v>
      </c>
      <c r="I23" s="174">
        <f ca="1">IF(ISNA($A23),"",IFERROR(SUMIFS(D_D[ADCM],D_D[MT],5,D_D[CAT],SMS, D_D[EP],-1,D_D[LOC],$A23),0))</f>
        <v>129.94999999999999</v>
      </c>
      <c r="J23" s="172">
        <f ca="1">IF(ISNA($A23),"",IFERROR(SUMIFS(D_D[PROD_FYTD],D_D[MT],5,D_D[CAT],SMS, D_D[EP],-1,D_D[LOC],$A23),0))</f>
        <v>5658</v>
      </c>
      <c r="K23" s="174">
        <f ca="1">IF(ISNA($A23),"",IFERROR(SUMIFS(D_D[ADCF],D_D[MT],5,D_D[CAT],SMS, D_D[EP],-1,D_D[LOC],$A23),0))</f>
        <v>128.22</v>
      </c>
      <c r="L23" s="99">
        <f ca="1">IF(ISNA($A23),"",IFERROR(SUMIFS(D_D[INV],D_D[MT],8,D_D[CAT],SMS,D_D[LOC],$A23),0))</f>
        <v>0.96811000000000003</v>
      </c>
      <c r="M23" s="99">
        <f ca="1">IF(ISNA($A23),"",IFERROR(SUMIFS(D_D[BL],D_D[MT],8,D_D[CAT],SMS,D_D[LOC],$A23),0))</f>
        <v>0.89929000000000003</v>
      </c>
      <c r="N23" s="99">
        <f ca="1">IF(ISNA($A23),"",IFERROR(SUMIFS(D_D[ADP],D_D[MT],8,D_D[CAT],SMS,D_D[LOC],$A23),0))</f>
        <v>0.88193999999999995</v>
      </c>
      <c r="O23" s="99">
        <f ca="1">IF(ISNA($A23),"",IFERROR(SUMIFS(D_D[PROD_MTD],D_D[MT],8,D_D[CAT],SMS,D_D[LOC],$A23),0))</f>
        <v>4.5260000000000002E-2</v>
      </c>
      <c r="P23" s="99">
        <f ca="1">IF(ISNA($A23),"",IFERROR(SUMIFS(D_D[PROD_FYTD],D_D[MT],8,D_D[CAT],SMS,D_D[LOC],$A23),0))</f>
        <v>0.90195000000000003</v>
      </c>
      <c r="Q23" s="99">
        <f ca="1">IF(ISNA($A23),"",IFERROR(SUMIFS(D_D[ADCM],D_D[MT],8,D_D[CAT],SMS,D_D[LOC],$A23),0))</f>
        <v>3.5380000000000002E-2</v>
      </c>
      <c r="R23" s="6"/>
    </row>
    <row r="24" spans="1:18" ht="12.75" x14ac:dyDescent="0.2">
      <c r="A24" s="133" t="str">
        <f t="shared" ca="1" si="0"/>
        <v>304</v>
      </c>
      <c r="B24" s="23">
        <v>12</v>
      </c>
      <c r="C24" s="163" t="str">
        <f t="shared" ca="1" si="1"/>
        <v>Providence</v>
      </c>
      <c r="D24" s="172">
        <f ca="1">IF(ISNA($A24),"",IFERROR(SUMIFS(D_D[INV],D_D[MT],5,D_D[CAT],SMS, D_D[EP],-1,D_D[LOC],$A24),0))</f>
        <v>1595</v>
      </c>
      <c r="E24" s="172">
        <f ca="1">IF(ISNA($A24),"",IFERROR(SUMIFS(D_D[BL],D_D[MT],5,D_D[CAT],SMS, D_D[EP],-1,D_D[LOC],$A24),0))</f>
        <v>126</v>
      </c>
      <c r="F24" s="173">
        <f t="shared" ca="1" si="2"/>
        <v>7.8996865203761757E-2</v>
      </c>
      <c r="G24" s="174">
        <f ca="1">IF(ISNA($A24),"",IFERROR(SUMIFS(D_D[ADP],D_D[MT],5,D_D[CAT],SMS, D_D[EP],-1,D_D[LOC],$A24),0))</f>
        <v>57.29</v>
      </c>
      <c r="H24" s="172">
        <f ca="1">IF(ISNA($A24),"",IFERROR(SUMIFS(D_D[PROD_MTD],D_D[MT],5,D_D[CAT],SMS, D_D[EP],-1,D_D[LOC],$A24),0))</f>
        <v>326</v>
      </c>
      <c r="I24" s="174">
        <f ca="1">IF(ISNA($A24),"",IFERROR(SUMIFS(D_D[ADCM],D_D[MT],5,D_D[CAT],SMS, D_D[EP],-1,D_D[LOC],$A24),0))</f>
        <v>45.82</v>
      </c>
      <c r="J24" s="172">
        <f ca="1">IF(ISNA($A24),"",IFERROR(SUMIFS(D_D[PROD_FYTD],D_D[MT],5,D_D[CAT],SMS, D_D[EP],-1,D_D[LOC],$A24),0))</f>
        <v>15105</v>
      </c>
      <c r="K24" s="174">
        <f ca="1">IF(ISNA($A24),"",IFERROR(SUMIFS(D_D[ADCF],D_D[MT],5,D_D[CAT],SMS, D_D[EP],-1,D_D[LOC],$A24),0))</f>
        <v>57.75</v>
      </c>
      <c r="L24" s="99">
        <f ca="1">IF(ISNA($A24),"",IFERROR(SUMIFS(D_D[INV],D_D[MT],8,D_D[CAT],SMS,D_D[LOC],$A24),0))</f>
        <v>0.97060000000000002</v>
      </c>
      <c r="M24" s="99">
        <f ca="1">IF(ISNA($A24),"",IFERROR(SUMIFS(D_D[BL],D_D[MT],8,D_D[CAT],SMS,D_D[LOC],$A24),0))</f>
        <v>0.89714000000000005</v>
      </c>
      <c r="N24" s="99">
        <f ca="1">IF(ISNA($A24),"",IFERROR(SUMIFS(D_D[ADP],D_D[MT],8,D_D[CAT],SMS,D_D[LOC],$A24),0))</f>
        <v>0.86312</v>
      </c>
      <c r="O24" s="99">
        <f ca="1">IF(ISNA($A24),"",IFERROR(SUMIFS(D_D[PROD_MTD],D_D[MT],8,D_D[CAT],SMS,D_D[LOC],$A24),0))</f>
        <v>4.181E-2</v>
      </c>
      <c r="P24" s="99">
        <f ca="1">IF(ISNA($A24),"",IFERROR(SUMIFS(D_D[PROD_FYTD],D_D[MT],8,D_D[CAT],SMS,D_D[LOC],$A24),0))</f>
        <v>0.80208999999999997</v>
      </c>
      <c r="Q24" s="99">
        <f ca="1">IF(ISNA($A24),"",IFERROR(SUMIFS(D_D[ADCM],D_D[MT],8,D_D[CAT],SMS,D_D[LOC],$A24),0))</f>
        <v>6.4710000000000004E-2</v>
      </c>
      <c r="R24" s="6"/>
    </row>
    <row r="25" spans="1:18" ht="12.75" x14ac:dyDescent="0.2">
      <c r="A25" s="133" t="str">
        <f t="shared" ca="1" si="0"/>
        <v>314</v>
      </c>
      <c r="B25" s="23">
        <v>13</v>
      </c>
      <c r="C25" s="163" t="str">
        <f t="shared" ca="1" si="1"/>
        <v>Roanoke</v>
      </c>
      <c r="D25" s="172">
        <f ca="1">IF(ISNA($A25),"",IFERROR(SUMIFS(D_D[INV],D_D[MT],5,D_D[CAT],SMS, D_D[EP],-1,D_D[LOC],$A25),0))</f>
        <v>3325</v>
      </c>
      <c r="E25" s="172">
        <f ca="1">IF(ISNA($A25),"",IFERROR(SUMIFS(D_D[BL],D_D[MT],5,D_D[CAT],SMS, D_D[EP],-1,D_D[LOC],$A25),0))</f>
        <v>1037</v>
      </c>
      <c r="F25" s="173">
        <f t="shared" ca="1" si="2"/>
        <v>0.31187969924812031</v>
      </c>
      <c r="G25" s="174">
        <f ca="1">IF(ISNA($A25),"",IFERROR(SUMIFS(D_D[ADP],D_D[MT],5,D_D[CAT],SMS, D_D[EP],-1,D_D[LOC],$A25),0))</f>
        <v>101.56</v>
      </c>
      <c r="H25" s="172">
        <f ca="1">IF(ISNA($A25),"",IFERROR(SUMIFS(D_D[PROD_MTD],D_D[MT],5,D_D[CAT],SMS, D_D[EP],-1,D_D[LOC],$A25),0))</f>
        <v>514</v>
      </c>
      <c r="I25" s="174">
        <f ca="1">IF(ISNA($A25),"",IFERROR(SUMIFS(D_D[ADCM],D_D[MT],5,D_D[CAT],SMS, D_D[EP],-1,D_D[LOC],$A25),0))</f>
        <v>130</v>
      </c>
      <c r="J25" s="172">
        <f ca="1">IF(ISNA($A25),"",IFERROR(SUMIFS(D_D[PROD_FYTD],D_D[MT],5,D_D[CAT],SMS, D_D[EP],-1,D_D[LOC],$A25),0))</f>
        <v>19679</v>
      </c>
      <c r="K25" s="174">
        <f ca="1">IF(ISNA($A25),"",IFERROR(SUMIFS(D_D[ADCF],D_D[MT],5,D_D[CAT],SMS, D_D[EP],-1,D_D[LOC],$A25),0))</f>
        <v>118.36</v>
      </c>
      <c r="L25" s="99">
        <f ca="1">IF(ISNA($A25),"",IFERROR(SUMIFS(D_D[INV],D_D[MT],8,D_D[CAT],SMS,D_D[LOC],$A25),0))</f>
        <v>0.95233000000000001</v>
      </c>
      <c r="M25" s="99">
        <f ca="1">IF(ISNA($A25),"",IFERROR(SUMIFS(D_D[BL],D_D[MT],8,D_D[CAT],SMS,D_D[LOC],$A25),0))</f>
        <v>0.91161999999999999</v>
      </c>
      <c r="N25" s="99">
        <f ca="1">IF(ISNA($A25),"",IFERROR(SUMIFS(D_D[ADP],D_D[MT],8,D_D[CAT],SMS,D_D[LOC],$A25),0))</f>
        <v>0.82945999999999998</v>
      </c>
      <c r="O25" s="99">
        <f ca="1">IF(ISNA($A25),"",IFERROR(SUMIFS(D_D[PROD_MTD],D_D[MT],8,D_D[CAT],SMS,D_D[LOC],$A25),0))</f>
        <v>5.3710000000000001E-2</v>
      </c>
      <c r="P25" s="99">
        <f ca="1">IF(ISNA($A25),"",IFERROR(SUMIFS(D_D[PROD_FYTD],D_D[MT],8,D_D[CAT],SMS,D_D[LOC],$A25),0))</f>
        <v>0.86102000000000001</v>
      </c>
      <c r="Q25" s="99">
        <f ca="1">IF(ISNA($A25),"",IFERROR(SUMIFS(D_D[ADCM],D_D[MT],8,D_D[CAT],SMS,D_D[LOC],$A25),0))</f>
        <v>5.8599999999999999E-2</v>
      </c>
      <c r="R25" s="6"/>
    </row>
    <row r="26" spans="1:18" ht="12.75" x14ac:dyDescent="0.2">
      <c r="A26" s="133" t="str">
        <f t="shared" ca="1" si="0"/>
        <v>402</v>
      </c>
      <c r="B26" s="23">
        <v>14</v>
      </c>
      <c r="C26" s="163" t="str">
        <f t="shared" ca="1" si="1"/>
        <v>Togus</v>
      </c>
      <c r="D26" s="172">
        <f ca="1">IF(ISNA($A26),"",IFERROR(SUMIFS(D_D[INV],D_D[MT],5,D_D[CAT],SMS, D_D[EP],-1,D_D[LOC],$A26),0))</f>
        <v>1420</v>
      </c>
      <c r="E26" s="172">
        <f ca="1">IF(ISNA($A26),"",IFERROR(SUMIFS(D_D[BL],D_D[MT],5,D_D[CAT],SMS, D_D[EP],-1,D_D[LOC],$A26),0))</f>
        <v>398</v>
      </c>
      <c r="F26" s="173">
        <f t="shared" ca="1" si="2"/>
        <v>0.28028169014084509</v>
      </c>
      <c r="G26" s="174">
        <f ca="1">IF(ISNA($A26),"",IFERROR(SUMIFS(D_D[ADP],D_D[MT],5,D_D[CAT],SMS, D_D[EP],-1,D_D[LOC],$A26),0))</f>
        <v>99.66</v>
      </c>
      <c r="H26" s="172">
        <f ca="1">IF(ISNA($A26),"",IFERROR(SUMIFS(D_D[PROD_MTD],D_D[MT],5,D_D[CAT],SMS, D_D[EP],-1,D_D[LOC],$A26),0))</f>
        <v>262</v>
      </c>
      <c r="I26" s="174">
        <f ca="1">IF(ISNA($A26),"",IFERROR(SUMIFS(D_D[ADCM],D_D[MT],5,D_D[CAT],SMS, D_D[EP],-1,D_D[LOC],$A26),0))</f>
        <v>122.03</v>
      </c>
      <c r="J26" s="172">
        <f ca="1">IF(ISNA($A26),"",IFERROR(SUMIFS(D_D[PROD_FYTD],D_D[MT],5,D_D[CAT],SMS, D_D[EP],-1,D_D[LOC],$A26),0))</f>
        <v>11851</v>
      </c>
      <c r="K26" s="174">
        <f ca="1">IF(ISNA($A26),"",IFERROR(SUMIFS(D_D[ADCF],D_D[MT],5,D_D[CAT],SMS, D_D[EP],-1,D_D[LOC],$A26),0))</f>
        <v>117.77</v>
      </c>
      <c r="L26" s="99">
        <f ca="1">IF(ISNA($A26),"",IFERROR(SUMIFS(D_D[INV],D_D[MT],8,D_D[CAT],SMS,D_D[LOC],$A26),0))</f>
        <v>0.96284000000000003</v>
      </c>
      <c r="M26" s="99">
        <f ca="1">IF(ISNA($A26),"",IFERROR(SUMIFS(D_D[BL],D_D[MT],8,D_D[CAT],SMS,D_D[LOC],$A26),0))</f>
        <v>0.88280000000000003</v>
      </c>
      <c r="N26" s="99">
        <f ca="1">IF(ISNA($A26),"",IFERROR(SUMIFS(D_D[ADP],D_D[MT],8,D_D[CAT],SMS,D_D[LOC],$A26),0))</f>
        <v>0.91074999999999995</v>
      </c>
      <c r="O26" s="99">
        <f ca="1">IF(ISNA($A26),"",IFERROR(SUMIFS(D_D[PROD_MTD],D_D[MT],8,D_D[CAT],SMS,D_D[LOC],$A26),0))</f>
        <v>3.8350000000000002E-2</v>
      </c>
      <c r="P26" s="99">
        <f ca="1">IF(ISNA($A26),"",IFERROR(SUMIFS(D_D[PROD_FYTD],D_D[MT],8,D_D[CAT],SMS,D_D[LOC],$A26),0))</f>
        <v>0.90959999999999996</v>
      </c>
      <c r="Q26" s="99">
        <f ca="1">IF(ISNA($A26),"",IFERROR(SUMIFS(D_D[ADCM],D_D[MT],8,D_D[CAT],SMS,D_D[LOC],$A26),0))</f>
        <v>4.6019999999999998E-2</v>
      </c>
      <c r="R26" s="6"/>
    </row>
    <row r="27" spans="1:18" ht="12.75" x14ac:dyDescent="0.2">
      <c r="A27" s="133" t="str">
        <f t="shared" ca="1" si="0"/>
        <v>372</v>
      </c>
      <c r="B27" s="23">
        <v>15</v>
      </c>
      <c r="C27" s="163" t="str">
        <f t="shared" ca="1" si="1"/>
        <v>Washington DC</v>
      </c>
      <c r="D27" s="172">
        <f ca="1">IF(ISNA($A27),"",IFERROR(SUMIFS(D_D[INV],D_D[MT],5,D_D[CAT],SMS, D_D[EP],-1,D_D[LOC],$A27),0))</f>
        <v>15</v>
      </c>
      <c r="E27" s="172">
        <f ca="1">IF(ISNA($A27),"",IFERROR(SUMIFS(D_D[BL],D_D[MT],5,D_D[CAT],SMS, D_D[EP],-1,D_D[LOC],$A27),0))</f>
        <v>2</v>
      </c>
      <c r="F27" s="173">
        <f t="shared" ca="1" si="2"/>
        <v>0.13333333333333333</v>
      </c>
      <c r="G27" s="174">
        <f ca="1">IF(ISNA($A27),"",IFERROR(SUMIFS(D_D[ADP],D_D[MT],5,D_D[CAT],SMS, D_D[EP],-1,D_D[LOC],$A27),0))</f>
        <v>73.87</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0.92637999999999998</v>
      </c>
      <c r="Q27" s="99">
        <f ca="1">IF(ISNA($A27),"",IFERROR(SUMIFS(D_D[ADCM],D_D[MT],8,D_D[CAT],SMS,D_D[LOC],$A27),0))</f>
        <v>2.3869999999999999E-2</v>
      </c>
      <c r="R27" s="6"/>
    </row>
    <row r="28" spans="1:18" ht="12.75" x14ac:dyDescent="0.2">
      <c r="A28" s="133" t="str">
        <f t="shared" ca="1" si="0"/>
        <v>405</v>
      </c>
      <c r="B28" s="23">
        <v>16</v>
      </c>
      <c r="C28" s="163" t="str">
        <f t="shared" ca="1" si="1"/>
        <v>White River Junction</v>
      </c>
      <c r="D28" s="172">
        <f ca="1">IF(ISNA($A28),"",IFERROR(SUMIFS(D_D[INV],D_D[MT],5,D_D[CAT],SMS, D_D[EP],-1,D_D[LOC],$A28),0))</f>
        <v>192</v>
      </c>
      <c r="E28" s="172">
        <f ca="1">IF(ISNA($A28),"",IFERROR(SUMIFS(D_D[BL],D_D[MT],5,D_D[CAT],SMS, D_D[EP],-1,D_D[LOC],$A28),0))</f>
        <v>3</v>
      </c>
      <c r="F28" s="173">
        <f t="shared" ca="1" si="2"/>
        <v>1.5625E-2</v>
      </c>
      <c r="G28" s="174">
        <f ca="1">IF(ISNA($A28),"",IFERROR(SUMIFS(D_D[ADP],D_D[MT],5,D_D[CAT],SMS, D_D[EP],-1,D_D[LOC],$A28),0))</f>
        <v>69.239999999999995</v>
      </c>
      <c r="H28" s="172">
        <f ca="1">IF(ISNA($A28),"",IFERROR(SUMIFS(D_D[PROD_MTD],D_D[MT],5,D_D[CAT],SMS, D_D[EP],-1,D_D[LOC],$A28),0))</f>
        <v>41</v>
      </c>
      <c r="I28" s="174">
        <f ca="1">IF(ISNA($A28),"",IFERROR(SUMIFS(D_D[ADCM],D_D[MT],5,D_D[CAT],SMS, D_D[EP],-1,D_D[LOC],$A28),0))</f>
        <v>89.73</v>
      </c>
      <c r="J28" s="172">
        <f ca="1">IF(ISNA($A28),"",IFERROR(SUMIFS(D_D[PROD_FYTD],D_D[MT],5,D_D[CAT],SMS, D_D[EP],-1,D_D[LOC],$A28),0))</f>
        <v>1873</v>
      </c>
      <c r="K28" s="174">
        <f ca="1">IF(ISNA($A28),"",IFERROR(SUMIFS(D_D[ADCF],D_D[MT],5,D_D[CAT],SMS, D_D[EP],-1,D_D[LOC],$A28),0))</f>
        <v>103.76</v>
      </c>
      <c r="L28" s="99">
        <f ca="1">IF(ISNA($A28),"",IFERROR(SUMIFS(D_D[INV],D_D[MT],8,D_D[CAT],SMS,D_D[LOC],$A28),0))</f>
        <v>0.91542000000000001</v>
      </c>
      <c r="M28" s="99">
        <f ca="1">IF(ISNA($A28),"",IFERROR(SUMIFS(D_D[BL],D_D[MT],8,D_D[CAT],SMS,D_D[LOC],$A28),0))</f>
        <v>0.84526999999999997</v>
      </c>
      <c r="N28" s="99">
        <f ca="1">IF(ISNA($A28),"",IFERROR(SUMIFS(D_D[ADP],D_D[MT],8,D_D[CAT],SMS,D_D[LOC],$A28),0))</f>
        <v>0.86241999999999996</v>
      </c>
      <c r="O28" s="99">
        <f ca="1">IF(ISNA($A28),"",IFERROR(SUMIFS(D_D[PROD_MTD],D_D[MT],8,D_D[CAT],SMS,D_D[LOC],$A28),0))</f>
        <v>4.6420000000000003E-2</v>
      </c>
      <c r="P28" s="99">
        <f ca="1">IF(ISNA($A28),"",IFERROR(SUMIFS(D_D[PROD_FYTD],D_D[MT],8,D_D[CAT],SMS,D_D[LOC],$A28),0))</f>
        <v>0.79857999999999996</v>
      </c>
      <c r="Q28" s="99">
        <f ca="1">IF(ISNA($A28),"",IFERROR(SUMIFS(D_D[ADCM],D_D[MT],8,D_D[CAT],SMS,D_D[LOC],$A28),0))</f>
        <v>5.4330000000000003E-2</v>
      </c>
      <c r="R28" s="6"/>
    </row>
    <row r="29" spans="1:18" ht="12.75" x14ac:dyDescent="0.2">
      <c r="A29" s="133" t="str">
        <f t="shared" ca="1" si="0"/>
        <v>460</v>
      </c>
      <c r="B29" s="23">
        <v>17</v>
      </c>
      <c r="C29" s="163" t="str">
        <f t="shared" ca="1" si="1"/>
        <v>Wilmington</v>
      </c>
      <c r="D29" s="172">
        <f ca="1">IF(ISNA($A29),"",IFERROR(SUMIFS(D_D[INV],D_D[MT],5,D_D[CAT],SMS, D_D[EP],-1,D_D[LOC],$A29),0))</f>
        <v>216</v>
      </c>
      <c r="E29" s="172">
        <f ca="1">IF(ISNA($A29),"",IFERROR(SUMIFS(D_D[BL],D_D[MT],5,D_D[CAT],SMS, D_D[EP],-1,D_D[LOC],$A29),0))</f>
        <v>10</v>
      </c>
      <c r="F29" s="173">
        <f t="shared" ca="1" si="2"/>
        <v>4.6296296296296294E-2</v>
      </c>
      <c r="G29" s="174">
        <f ca="1">IF(ISNA($A29),"",IFERROR(SUMIFS(D_D[ADP],D_D[MT],5,D_D[CAT],SMS, D_D[EP],-1,D_D[LOC],$A29),0))</f>
        <v>69.5</v>
      </c>
      <c r="H29" s="172">
        <f ca="1">IF(ISNA($A29),"",IFERROR(SUMIFS(D_D[PROD_MTD],D_D[MT],5,D_D[CAT],SMS, D_D[EP],-1,D_D[LOC],$A29),0))</f>
        <v>22</v>
      </c>
      <c r="I29" s="174">
        <f ca="1">IF(ISNA($A29),"",IFERROR(SUMIFS(D_D[ADCM],D_D[MT],5,D_D[CAT],SMS, D_D[EP],-1,D_D[LOC],$A29),0))</f>
        <v>99.73</v>
      </c>
      <c r="J29" s="172">
        <f ca="1">IF(ISNA($A29),"",IFERROR(SUMIFS(D_D[PROD_FYTD],D_D[MT],5,D_D[CAT],SMS, D_D[EP],-1,D_D[LOC],$A29),0))</f>
        <v>1397</v>
      </c>
      <c r="K29" s="174">
        <f ca="1">IF(ISNA($A29),"",IFERROR(SUMIFS(D_D[ADCF],D_D[MT],5,D_D[CAT],SMS, D_D[EP],-1,D_D[LOC],$A29),0))</f>
        <v>100.29</v>
      </c>
      <c r="L29" s="99">
        <f ca="1">IF(ISNA($A29),"",IFERROR(SUMIFS(D_D[INV],D_D[MT],8,D_D[CAT],SMS,D_D[LOC],$A29),0))</f>
        <v>0.91357999999999995</v>
      </c>
      <c r="M29" s="99">
        <f ca="1">IF(ISNA($A29),"",IFERROR(SUMIFS(D_D[BL],D_D[MT],8,D_D[CAT],SMS,D_D[LOC],$A29),0))</f>
        <v>0.86243999999999998</v>
      </c>
      <c r="N29" s="99">
        <f ca="1">IF(ISNA($A29),"",IFERROR(SUMIFS(D_D[ADP],D_D[MT],8,D_D[CAT],SMS,D_D[LOC],$A29),0))</f>
        <v>0.82415000000000005</v>
      </c>
      <c r="O29" s="99">
        <f ca="1">IF(ISNA($A29),"",IFERROR(SUMIFS(D_D[PROD_MTD],D_D[MT],8,D_D[CAT],SMS,D_D[LOC],$A29),0))</f>
        <v>5.2290000000000003E-2</v>
      </c>
      <c r="P29" s="99">
        <f ca="1">IF(ISNA($A29),"",IFERROR(SUMIFS(D_D[PROD_FYTD],D_D[MT],8,D_D[CAT],SMS,D_D[LOC],$A29),0))</f>
        <v>0.80135999999999996</v>
      </c>
      <c r="Q29" s="99">
        <f ca="1">IF(ISNA($A29),"",IFERROR(SUMIFS(D_D[ADCM],D_D[MT],8,D_D[CAT],SMS,D_D[LOC],$A29),0))</f>
        <v>5.2760000000000001E-2</v>
      </c>
      <c r="R29" s="6"/>
    </row>
    <row r="30" spans="1:18" ht="12.75" x14ac:dyDescent="0.2">
      <c r="A30" s="133" t="str">
        <f t="shared" ca="1" si="0"/>
        <v>318</v>
      </c>
      <c r="B30" s="23">
        <v>18</v>
      </c>
      <c r="C30" s="163" t="str">
        <f t="shared" ca="1" si="1"/>
        <v>Winston-Salem</v>
      </c>
      <c r="D30" s="172">
        <f ca="1">IF(ISNA($A30),"",IFERROR(SUMIFS(D_D[INV],D_D[MT],5,D_D[CAT],SMS, D_D[EP],-1,D_D[LOC],$A30),0))</f>
        <v>5488</v>
      </c>
      <c r="E30" s="172">
        <f ca="1">IF(ISNA($A30),"",IFERROR(SUMIFS(D_D[BL],D_D[MT],5,D_D[CAT],SMS, D_D[EP],-1,D_D[LOC],$A30),0))</f>
        <v>1195</v>
      </c>
      <c r="F30" s="173">
        <f t="shared" ca="1" si="2"/>
        <v>0.21774781341107871</v>
      </c>
      <c r="G30" s="174">
        <f ca="1">IF(ISNA($A30),"",IFERROR(SUMIFS(D_D[ADP],D_D[MT],5,D_D[CAT],SMS, D_D[EP],-1,D_D[LOC],$A30),0))</f>
        <v>80.33</v>
      </c>
      <c r="H30" s="172">
        <f ca="1">IF(ISNA($A30),"",IFERROR(SUMIFS(D_D[PROD_MTD],D_D[MT],5,D_D[CAT],SMS, D_D[EP],-1,D_D[LOC],$A30),0))</f>
        <v>1058</v>
      </c>
      <c r="I30" s="174">
        <f ca="1">IF(ISNA($A30),"",IFERROR(SUMIFS(D_D[ADCM],D_D[MT],5,D_D[CAT],SMS, D_D[EP],-1,D_D[LOC],$A30),0))</f>
        <v>106.17</v>
      </c>
      <c r="J30" s="172">
        <f ca="1">IF(ISNA($A30),"",IFERROR(SUMIFS(D_D[PROD_FYTD],D_D[MT],5,D_D[CAT],SMS, D_D[EP],-1,D_D[LOC],$A30),0))</f>
        <v>35896</v>
      </c>
      <c r="K30" s="174">
        <f ca="1">IF(ISNA($A30),"",IFERROR(SUMIFS(D_D[ADCF],D_D[MT],5,D_D[CAT],SMS, D_D[EP],-1,D_D[LOC],$A30),0))</f>
        <v>91.13</v>
      </c>
      <c r="L30" s="99">
        <f ca="1">IF(ISNA($A30),"",IFERROR(SUMIFS(D_D[INV],D_D[MT],8,D_D[CAT],SMS,D_D[LOC],$A30),0))</f>
        <v>0.94652999999999998</v>
      </c>
      <c r="M30" s="99">
        <f ca="1">IF(ISNA($A30),"",IFERROR(SUMIFS(D_D[BL],D_D[MT],8,D_D[CAT],SMS,D_D[LOC],$A30),0))</f>
        <v>0.80101999999999995</v>
      </c>
      <c r="N30" s="99">
        <f ca="1">IF(ISNA($A30),"",IFERROR(SUMIFS(D_D[ADP],D_D[MT],8,D_D[CAT],SMS,D_D[LOC],$A30),0))</f>
        <v>0.79984</v>
      </c>
      <c r="O30" s="99">
        <f ca="1">IF(ISNA($A30),"",IFERROR(SUMIFS(D_D[PROD_MTD],D_D[MT],8,D_D[CAT],SMS,D_D[LOC],$A30),0))</f>
        <v>5.5E-2</v>
      </c>
      <c r="P30" s="99">
        <f ca="1">IF(ISNA($A30),"",IFERROR(SUMIFS(D_D[PROD_FYTD],D_D[MT],8,D_D[CAT],SMS,D_D[LOC],$A30),0))</f>
        <v>0.80925000000000002</v>
      </c>
      <c r="Q30" s="99">
        <f ca="1">IF(ISNA($A30),"",IFERROR(SUMIFS(D_D[ADCM],D_D[MT],8,D_D[CAT],SMS,D_D[LOC],$A30),0))</f>
        <v>6.3579999999999998E-2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43225</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324670</v>
      </c>
      <c r="E12" s="139">
        <f>IF(ISNA($A12),"",IFERROR(SUMIFS(D_D[BL],D_D[MT],4,D_D[CAT],SMS,D_D[LOC],$A12),0))</f>
        <v>69128</v>
      </c>
      <c r="F12" s="140">
        <f>IF(ISNA($A12),"",IFERROR(E12/D12,0))</f>
        <v>0.21291773185080234</v>
      </c>
      <c r="G12" s="141">
        <f>IF(ISNA($A12),"",IFERROR(SUMIFS(D_D[ADP],D_D[MT],4,D_D[CAT],SMS,D_D[LOC],$A12),0))</f>
        <v>87.32</v>
      </c>
      <c r="H12" s="139">
        <f>IF(ISNA($A12),"",IFERROR(SUMIFS(D_D[PROD_MTD],D_D[MT],4,D_D[CAT],SMS,D_D[LOC],$A12),0))</f>
        <v>17658</v>
      </c>
      <c r="I12" s="141">
        <f>IF(ISNA($A12),"",IFERROR(SUMIFS(D_D[ADCM],D_D[MT],4,D_D[CAT],SMS,D_D[LOC],$A12),0))</f>
        <v>104.45</v>
      </c>
      <c r="J12" s="139">
        <f>IF(ISNA($A12),"",IFERROR(SUMIFS(D_D[PROD_FYTD],D_D[MT],4,D_D[CAT],SMS,D_D[LOC],$A12),0))</f>
        <v>723136</v>
      </c>
      <c r="K12" s="141">
        <f>IF(ISNA($A12),"",IFERROR(SUMIFS(D_D[ADCF],D_D[MT],4,D_D[CAT],SMS,D_D[LOC],$A12),0))</f>
        <v>103.36</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72514</v>
      </c>
      <c r="E13" s="100">
        <f ca="1">IF(ISNA($A13),"",IFERROR(SUMIFS(D_D[BL],D_D[MT],4,D_D[CAT],SMS,D_D[LOC],$A13),0))</f>
        <v>16471</v>
      </c>
      <c r="F13" s="102">
        <f t="shared" ref="F13:F26" ca="1" si="2">IF(ISNA($A13),"",IFERROR(E13/D13,0))</f>
        <v>0.22714234492649696</v>
      </c>
      <c r="G13" s="101">
        <f ca="1">IF(ISNA($A13),"",IFERROR(SUMIFS(D_D[ADP],D_D[MT],4,D_D[CAT],SMS,D_D[LOC],$A13),0))</f>
        <v>90.84</v>
      </c>
      <c r="H13" s="100">
        <f ca="1">IF(ISNA($A13),"",IFERROR(SUMIFS(D_D[PROD_MTD],D_D[MT],4,D_D[CAT],SMS,D_D[LOC],$A13),0))</f>
        <v>4118</v>
      </c>
      <c r="I13" s="101">
        <f ca="1">IF(ISNA($A13),"",IFERROR(SUMIFS(D_D[ADCM],D_D[MT],4,D_D[CAT],SMS,D_D[LOC],$A13),0))</f>
        <v>108.02</v>
      </c>
      <c r="J13" s="100">
        <f ca="1">IF(ISNA($A13),"",IFERROR(SUMIFS(D_D[PROD_FYTD],D_D[MT],4,D_D[CAT],SMS,D_D[LOC],$A13),0))</f>
        <v>166441</v>
      </c>
      <c r="K13" s="101">
        <f ca="1">IF(ISNA($A13),"",IFERROR(SUMIFS(D_D[ADCF],D_D[MT],4,D_D[CAT],SMS,D_D[LOC],$A13),0))</f>
        <v>104.15</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4310</v>
      </c>
      <c r="E14" s="100">
        <f ca="1">IF(ISNA($A14),"",IFERROR(SUMIFS(D_D[BL],D_D[MT],4,D_D[CAT],SMS,D_D[LOC],$A14),0))</f>
        <v>1157</v>
      </c>
      <c r="F14" s="102">
        <f t="shared" ca="1" si="2"/>
        <v>0.26844547563805105</v>
      </c>
      <c r="G14" s="101">
        <f ca="1">IF(ISNA($A14),"",IFERROR(SUMIFS(D_D[ADP],D_D[MT],4,D_D[CAT],SMS,D_D[LOC],$A14),0))</f>
        <v>100.82</v>
      </c>
      <c r="H14" s="100">
        <f ca="1">IF(ISNA($A14),"",IFERROR(SUMIFS(D_D[PROD_MTD],D_D[MT],4,D_D[CAT],SMS,D_D[LOC],$A14),0))</f>
        <v>213</v>
      </c>
      <c r="I14" s="101">
        <f ca="1">IF(ISNA($A14),"",IFERROR(SUMIFS(D_D[ADCM],D_D[MT],4,D_D[CAT],SMS,D_D[LOC],$A14),0))</f>
        <v>132.34</v>
      </c>
      <c r="J14" s="100">
        <f ca="1">IF(ISNA($A14),"",IFERROR(SUMIFS(D_D[PROD_FYTD],D_D[MT],4,D_D[CAT],SMS,D_D[LOC],$A14),0))</f>
        <v>8714</v>
      </c>
      <c r="K14" s="101">
        <f ca="1">IF(ISNA($A14),"",IFERROR(SUMIFS(D_D[ADCF],D_D[MT],4,D_D[CAT],SMS,D_D[LOC],$A14),0))</f>
        <v>122.45</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3282</v>
      </c>
      <c r="E15" s="100">
        <f ca="1">IF(ISNA($A15),"",IFERROR(SUMIFS(D_D[BL],D_D[MT],4,D_D[CAT],SMS,D_D[LOC],$A15),0))</f>
        <v>659</v>
      </c>
      <c r="F15" s="102">
        <f t="shared" ca="1" si="2"/>
        <v>0.20079219987812311</v>
      </c>
      <c r="G15" s="101">
        <f ca="1">IF(ISNA($A15),"",IFERROR(SUMIFS(D_D[ADP],D_D[MT],4,D_D[CAT],SMS,D_D[LOC],$A15),0))</f>
        <v>84.01</v>
      </c>
      <c r="H15" s="100">
        <f ca="1">IF(ISNA($A15),"",IFERROR(SUMIFS(D_D[PROD_MTD],D_D[MT],4,D_D[CAT],SMS,D_D[LOC],$A15),0))</f>
        <v>144</v>
      </c>
      <c r="I15" s="101">
        <f ca="1">IF(ISNA($A15),"",IFERROR(SUMIFS(D_D[ADCM],D_D[MT],4,D_D[CAT],SMS,D_D[LOC],$A15),0))</f>
        <v>129.51</v>
      </c>
      <c r="J15" s="100">
        <f ca="1">IF(ISNA($A15),"",IFERROR(SUMIFS(D_D[PROD_FYTD],D_D[MT],4,D_D[CAT],SMS,D_D[LOC],$A15),0))</f>
        <v>6942</v>
      </c>
      <c r="K15" s="101">
        <f ca="1">IF(ISNA($A15),"",IFERROR(SUMIFS(D_D[ADCF],D_D[MT],4,D_D[CAT],SMS,D_D[LOC],$A15),0))</f>
        <v>103.13</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3808</v>
      </c>
      <c r="E16" s="100">
        <f ca="1">IF(ISNA($A16),"",IFERROR(SUMIFS(D_D[BL],D_D[MT],4,D_D[CAT],SMS,D_D[LOC],$A16),0))</f>
        <v>774</v>
      </c>
      <c r="F16" s="102">
        <f t="shared" ca="1" si="2"/>
        <v>0.2032563025210084</v>
      </c>
      <c r="G16" s="101">
        <f ca="1">IF(ISNA($A16),"",IFERROR(SUMIFS(D_D[ADP],D_D[MT],4,D_D[CAT],SMS,D_D[LOC],$A16),0))</f>
        <v>79.34</v>
      </c>
      <c r="H16" s="100">
        <f ca="1">IF(ISNA($A16),"",IFERROR(SUMIFS(D_D[PROD_MTD],D_D[MT],4,D_D[CAT],SMS,D_D[LOC],$A16),0))</f>
        <v>190</v>
      </c>
      <c r="I16" s="101">
        <f ca="1">IF(ISNA($A16),"",IFERROR(SUMIFS(D_D[ADCM],D_D[MT],4,D_D[CAT],SMS,D_D[LOC],$A16),0))</f>
        <v>105.02</v>
      </c>
      <c r="J16" s="100">
        <f ca="1">IF(ISNA($A16),"",IFERROR(SUMIFS(D_D[PROD_FYTD],D_D[MT],4,D_D[CAT],SMS,D_D[LOC],$A16),0))</f>
        <v>8497</v>
      </c>
      <c r="K16" s="101">
        <f ca="1">IF(ISNA($A16),"",IFERROR(SUMIFS(D_D[ADCF],D_D[MT],4,D_D[CAT],SMS,D_D[LOC],$A16),0))</f>
        <v>98.81</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1099</v>
      </c>
      <c r="E17" s="100">
        <f ca="1">IF(ISNA($A17),"",IFERROR(SUMIFS(D_D[BL],D_D[MT],4,D_D[CAT],SMS,D_D[LOC],$A17),0))</f>
        <v>278</v>
      </c>
      <c r="F17" s="102">
        <f t="shared" ca="1" si="2"/>
        <v>0.25295723384895358</v>
      </c>
      <c r="G17" s="101">
        <f ca="1">IF(ISNA($A17),"",IFERROR(SUMIFS(D_D[ADP],D_D[MT],4,D_D[CAT],SMS,D_D[LOC],$A17),0))</f>
        <v>102.35</v>
      </c>
      <c r="H17" s="100">
        <f ca="1">IF(ISNA($A17),"",IFERROR(SUMIFS(D_D[PROD_MTD],D_D[MT],4,D_D[CAT],SMS,D_D[LOC],$A17),0))</f>
        <v>79</v>
      </c>
      <c r="I17" s="101">
        <f ca="1">IF(ISNA($A17),"",IFERROR(SUMIFS(D_D[ADCM],D_D[MT],4,D_D[CAT],SMS,D_D[LOC],$A17),0))</f>
        <v>127.35</v>
      </c>
      <c r="J17" s="100">
        <f ca="1">IF(ISNA($A17),"",IFERROR(SUMIFS(D_D[PROD_FYTD],D_D[MT],4,D_D[CAT],SMS,D_D[LOC],$A17),0))</f>
        <v>3650</v>
      </c>
      <c r="K17" s="101">
        <f ca="1">IF(ISNA($A17),"",IFERROR(SUMIFS(D_D[ADCF],D_D[MT],4,D_D[CAT],SMS,D_D[LOC],$A17),0))</f>
        <v>106.8</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2765</v>
      </c>
      <c r="E18" s="100">
        <f ca="1">IF(ISNA($A18),"",IFERROR(SUMIFS(D_D[BL],D_D[MT],4,D_D[CAT],SMS,D_D[LOC],$A18),0))</f>
        <v>705</v>
      </c>
      <c r="F18" s="102">
        <f t="shared" ca="1" si="2"/>
        <v>0.25497287522603979</v>
      </c>
      <c r="G18" s="101">
        <f ca="1">IF(ISNA($A18),"",IFERROR(SUMIFS(D_D[ADP],D_D[MT],4,D_D[CAT],SMS,D_D[LOC],$A18),0))</f>
        <v>99.07</v>
      </c>
      <c r="H18" s="100">
        <f ca="1">IF(ISNA($A18),"",IFERROR(SUMIFS(D_D[PROD_MTD],D_D[MT],4,D_D[CAT],SMS,D_D[LOC],$A18),0))</f>
        <v>174</v>
      </c>
      <c r="I18" s="101">
        <f ca="1">IF(ISNA($A18),"",IFERROR(SUMIFS(D_D[ADCM],D_D[MT],4,D_D[CAT],SMS,D_D[LOC],$A18),0))</f>
        <v>116.1</v>
      </c>
      <c r="J18" s="100">
        <f ca="1">IF(ISNA($A18),"",IFERROR(SUMIFS(D_D[PROD_FYTD],D_D[MT],4,D_D[CAT],SMS,D_D[LOC],$A18),0))</f>
        <v>6774</v>
      </c>
      <c r="K18" s="101">
        <f ca="1">IF(ISNA($A18),"",IFERROR(SUMIFS(D_D[ADCF],D_D[MT],4,D_D[CAT],SMS,D_D[LOC],$A18),0))</f>
        <v>107.2</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1286</v>
      </c>
      <c r="E19" s="100">
        <f ca="1">IF(ISNA($A19),"",IFERROR(SUMIFS(D_D[BL],D_D[MT],4,D_D[CAT],SMS,D_D[LOC],$A19),0))</f>
        <v>242</v>
      </c>
      <c r="F19" s="102">
        <f t="shared" ca="1" si="2"/>
        <v>0.18818040435458788</v>
      </c>
      <c r="G19" s="101">
        <f ca="1">IF(ISNA($A19),"",IFERROR(SUMIFS(D_D[ADP],D_D[MT],4,D_D[CAT],SMS,D_D[LOC],$A19),0))</f>
        <v>79.319999999999993</v>
      </c>
      <c r="H19" s="100">
        <f ca="1">IF(ISNA($A19),"",IFERROR(SUMIFS(D_D[PROD_MTD],D_D[MT],4,D_D[CAT],SMS,D_D[LOC],$A19),0))</f>
        <v>59</v>
      </c>
      <c r="I19" s="101">
        <f ca="1">IF(ISNA($A19),"",IFERROR(SUMIFS(D_D[ADCM],D_D[MT],4,D_D[CAT],SMS,D_D[LOC],$A19),0))</f>
        <v>99.41</v>
      </c>
      <c r="J19" s="100">
        <f ca="1">IF(ISNA($A19),"",IFERROR(SUMIFS(D_D[PROD_FYTD],D_D[MT],4,D_D[CAT],SMS,D_D[LOC],$A19),0))</f>
        <v>2739</v>
      </c>
      <c r="K19" s="101">
        <f ca="1">IF(ISNA($A19),"",IFERROR(SUMIFS(D_D[ADCF],D_D[MT],4,D_D[CAT],SMS,D_D[LOC],$A19),0))</f>
        <v>114.11</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4818</v>
      </c>
      <c r="E20" s="100">
        <f ca="1">IF(ISNA($A20),"",IFERROR(SUMIFS(D_D[BL],D_D[MT],4,D_D[CAT],SMS,D_D[LOC],$A20),0))</f>
        <v>914</v>
      </c>
      <c r="F20" s="102">
        <f t="shared" ca="1" si="2"/>
        <v>0.18970527189705272</v>
      </c>
      <c r="G20" s="101">
        <f ca="1">IF(ISNA($A20),"",IFERROR(SUMIFS(D_D[ADP],D_D[MT],4,D_D[CAT],SMS,D_D[LOC],$A20),0))</f>
        <v>81.8</v>
      </c>
      <c r="H20" s="100">
        <f ca="1">IF(ISNA($A20),"",IFERROR(SUMIFS(D_D[PROD_MTD],D_D[MT],4,D_D[CAT],SMS,D_D[LOC],$A20),0))</f>
        <v>247</v>
      </c>
      <c r="I20" s="101">
        <f ca="1">IF(ISNA($A20),"",IFERROR(SUMIFS(D_D[ADCM],D_D[MT],4,D_D[CAT],SMS,D_D[LOC],$A20),0))</f>
        <v>111.93</v>
      </c>
      <c r="J20" s="100">
        <f ca="1">IF(ISNA($A20),"",IFERROR(SUMIFS(D_D[PROD_FYTD],D_D[MT],4,D_D[CAT],SMS,D_D[LOC],$A20),0))</f>
        <v>9611</v>
      </c>
      <c r="K20" s="101">
        <f ca="1">IF(ISNA($A20),"",IFERROR(SUMIFS(D_D[ADCF],D_D[MT],4,D_D[CAT],SMS,D_D[LOC],$A20),0))</f>
        <v>117.89</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3015</v>
      </c>
      <c r="E21" s="100">
        <f ca="1">IF(ISNA($A21),"",IFERROR(SUMIFS(D_D[BL],D_D[MT],4,D_D[CAT],SMS,D_D[LOC],$A21),0))</f>
        <v>758</v>
      </c>
      <c r="F21" s="102">
        <f t="shared" ca="1" si="2"/>
        <v>0.25140961857379768</v>
      </c>
      <c r="G21" s="101">
        <f ca="1">IF(ISNA($A21),"",IFERROR(SUMIFS(D_D[ADP],D_D[MT],4,D_D[CAT],SMS,D_D[LOC],$A21),0))</f>
        <v>97.04</v>
      </c>
      <c r="H21" s="100">
        <f ca="1">IF(ISNA($A21),"",IFERROR(SUMIFS(D_D[PROD_MTD],D_D[MT],4,D_D[CAT],SMS,D_D[LOC],$A21),0))</f>
        <v>135</v>
      </c>
      <c r="I21" s="101">
        <f ca="1">IF(ISNA($A21),"",IFERROR(SUMIFS(D_D[ADCM],D_D[MT],4,D_D[CAT],SMS,D_D[LOC],$A21),0))</f>
        <v>122.95</v>
      </c>
      <c r="J21" s="100">
        <f ca="1">IF(ISNA($A21),"",IFERROR(SUMIFS(D_D[PROD_FYTD],D_D[MT],4,D_D[CAT],SMS,D_D[LOC],$A21),0))</f>
        <v>5215</v>
      </c>
      <c r="K21" s="101">
        <f ca="1">IF(ISNA($A21),"",IFERROR(SUMIFS(D_D[ADCF],D_D[MT],4,D_D[CAT],SMS,D_D[LOC],$A21),0))</f>
        <v>124.15</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10963</v>
      </c>
      <c r="E22" s="100">
        <f ca="1">IF(ISNA($A22),"",IFERROR(SUMIFS(D_D[BL],D_D[MT],4,D_D[CAT],SMS,D_D[LOC],$A22),0))</f>
        <v>2444</v>
      </c>
      <c r="F22" s="102">
        <f t="shared" ca="1" si="2"/>
        <v>0.22293167928486729</v>
      </c>
      <c r="G22" s="101">
        <f ca="1">IF(ISNA($A22),"",IFERROR(SUMIFS(D_D[ADP],D_D[MT],4,D_D[CAT],SMS,D_D[LOC],$A22),0))</f>
        <v>91.57</v>
      </c>
      <c r="H22" s="100">
        <f ca="1">IF(ISNA($A22),"",IFERROR(SUMIFS(D_D[PROD_MTD],D_D[MT],4,D_D[CAT],SMS,D_D[LOC],$A22),0))</f>
        <v>636</v>
      </c>
      <c r="I22" s="101">
        <f ca="1">IF(ISNA($A22),"",IFERROR(SUMIFS(D_D[ADCM],D_D[MT],4,D_D[CAT],SMS,D_D[LOC],$A22),0))</f>
        <v>104.62</v>
      </c>
      <c r="J22" s="100">
        <f ca="1">IF(ISNA($A22),"",IFERROR(SUMIFS(D_D[PROD_FYTD],D_D[MT],4,D_D[CAT],SMS,D_D[LOC],$A22),0))</f>
        <v>26510</v>
      </c>
      <c r="K22" s="101">
        <f ca="1">IF(ISNA($A22),"",IFERROR(SUMIFS(D_D[ADCF],D_D[MT],4,D_D[CAT],SMS,D_D[LOC],$A22),0))</f>
        <v>98.64</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5060</v>
      </c>
      <c r="E23" s="100">
        <f ca="1">IF(ISNA($A23),"",IFERROR(SUMIFS(D_D[BL],D_D[MT],4,D_D[CAT],SMS,D_D[LOC],$A23),0))</f>
        <v>1139</v>
      </c>
      <c r="F23" s="102">
        <f t="shared" ca="1" si="2"/>
        <v>0.22509881422924902</v>
      </c>
      <c r="G23" s="101">
        <f ca="1">IF(ISNA($A23),"",IFERROR(SUMIFS(D_D[ADP],D_D[MT],4,D_D[CAT],SMS,D_D[LOC],$A23),0))</f>
        <v>89.69</v>
      </c>
      <c r="H23" s="100">
        <f ca="1">IF(ISNA($A23),"",IFERROR(SUMIFS(D_D[PROD_MTD],D_D[MT],4,D_D[CAT],SMS,D_D[LOC],$A23),0))</f>
        <v>196</v>
      </c>
      <c r="I23" s="101">
        <f ca="1">IF(ISNA($A23),"",IFERROR(SUMIFS(D_D[ADCM],D_D[MT],4,D_D[CAT],SMS,D_D[LOC],$A23),0))</f>
        <v>119.82</v>
      </c>
      <c r="J23" s="100">
        <f ca="1">IF(ISNA($A23),"",IFERROR(SUMIFS(D_D[PROD_FYTD],D_D[MT],4,D_D[CAT],SMS,D_D[LOC],$A23),0))</f>
        <v>8966</v>
      </c>
      <c r="K23" s="101">
        <f ca="1">IF(ISNA($A23),"",IFERROR(SUMIFS(D_D[ADCF],D_D[MT],4,D_D[CAT],SMS,D_D[LOC],$A23),0))</f>
        <v>113.48</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3383</v>
      </c>
      <c r="E24" s="100">
        <f ca="1">IF(ISNA($A24),"",IFERROR(SUMIFS(D_D[BL],D_D[MT],4,D_D[CAT],SMS,D_D[LOC],$A24),0))</f>
        <v>751</v>
      </c>
      <c r="F24" s="102">
        <f t="shared" ca="1" si="2"/>
        <v>0.22199231451374521</v>
      </c>
      <c r="G24" s="101">
        <f ca="1">IF(ISNA($A24),"",IFERROR(SUMIFS(D_D[ADP],D_D[MT],4,D_D[CAT],SMS,D_D[LOC],$A24),0))</f>
        <v>82.82</v>
      </c>
      <c r="H24" s="100">
        <f ca="1">IF(ISNA($A24),"",IFERROR(SUMIFS(D_D[PROD_MTD],D_D[MT],4,D_D[CAT],SMS,D_D[LOC],$A24),0))</f>
        <v>358</v>
      </c>
      <c r="I24" s="101">
        <f ca="1">IF(ISNA($A24),"",IFERROR(SUMIFS(D_D[ADCM],D_D[MT],4,D_D[CAT],SMS,D_D[LOC],$A24),0))</f>
        <v>59.63</v>
      </c>
      <c r="J24" s="100">
        <f ca="1">IF(ISNA($A24),"",IFERROR(SUMIFS(D_D[PROD_FYTD],D_D[MT],4,D_D[CAT],SMS,D_D[LOC],$A24),0))</f>
        <v>15749</v>
      </c>
      <c r="K24" s="101">
        <f ca="1">IF(ISNA($A24),"",IFERROR(SUMIFS(D_D[ADCF],D_D[MT],4,D_D[CAT],SMS,D_D[LOC],$A24),0))</f>
        <v>63.57</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10535</v>
      </c>
      <c r="E25" s="100">
        <f ca="1">IF(ISNA($A25),"",IFERROR(SUMIFS(D_D[BL],D_D[MT],4,D_D[CAT],SMS,D_D[LOC],$A25),0))</f>
        <v>2614</v>
      </c>
      <c r="F25" s="102">
        <f t="shared" ca="1" si="2"/>
        <v>0.24812529663028002</v>
      </c>
      <c r="G25" s="101">
        <f ca="1">IF(ISNA($A25),"",IFERROR(SUMIFS(D_D[ADP],D_D[MT],4,D_D[CAT],SMS,D_D[LOC],$A25),0))</f>
        <v>97.2</v>
      </c>
      <c r="H25" s="100">
        <f ca="1">IF(ISNA($A25),"",IFERROR(SUMIFS(D_D[PROD_MTD],D_D[MT],4,D_D[CAT],SMS,D_D[LOC],$A25),0))</f>
        <v>616</v>
      </c>
      <c r="I25" s="101">
        <f ca="1">IF(ISNA($A25),"",IFERROR(SUMIFS(D_D[ADCM],D_D[MT],4,D_D[CAT],SMS,D_D[LOC],$A25),0))</f>
        <v>111.89</v>
      </c>
      <c r="J25" s="100">
        <f ca="1">IF(ISNA($A25),"",IFERROR(SUMIFS(D_D[PROD_FYTD],D_D[MT],4,D_D[CAT],SMS,D_D[LOC],$A25),0))</f>
        <v>23149</v>
      </c>
      <c r="K25" s="101">
        <f ca="1">IF(ISNA($A25),"",IFERROR(SUMIFS(D_D[ADCF],D_D[MT],4,D_D[CAT],SMS,D_D[LOC],$A25),0))</f>
        <v>112.35</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1541</v>
      </c>
      <c r="E26" s="100">
        <f ca="1">IF(ISNA($A26),"",IFERROR(SUMIFS(D_D[BL],D_D[MT],4,D_D[CAT],SMS,D_D[LOC],$A26),0))</f>
        <v>303</v>
      </c>
      <c r="F26" s="102">
        <f t="shared" ca="1" si="2"/>
        <v>0.19662556781310836</v>
      </c>
      <c r="G26" s="101">
        <f ca="1">IF(ISNA($A26),"",IFERROR(SUMIFS(D_D[ADP],D_D[MT],4,D_D[CAT],SMS,D_D[LOC],$A26),0))</f>
        <v>82.58</v>
      </c>
      <c r="H26" s="100">
        <f ca="1">IF(ISNA($A26),"",IFERROR(SUMIFS(D_D[PROD_MTD],D_D[MT],4,D_D[CAT],SMS,D_D[LOC],$A26),0))</f>
        <v>82</v>
      </c>
      <c r="I26" s="101">
        <f ca="1">IF(ISNA($A26),"",IFERROR(SUMIFS(D_D[ADCM],D_D[MT],4,D_D[CAT],SMS,D_D[LOC],$A26),0))</f>
        <v>113.79</v>
      </c>
      <c r="J26" s="100">
        <f ca="1">IF(ISNA($A26),"",IFERROR(SUMIFS(D_D[PROD_FYTD],D_D[MT],4,D_D[CAT],SMS,D_D[LOC],$A26),0))</f>
        <v>3542</v>
      </c>
      <c r="K26" s="101">
        <f ca="1">IF(ISNA($A26),"",IFERROR(SUMIFS(D_D[ADCF],D_D[MT],4,D_D[CAT],SMS,D_D[LOC],$A26),0))</f>
        <v>112.92</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258</v>
      </c>
      <c r="E27" s="100">
        <f ca="1">IF(ISNA($A27),"",IFERROR(SUMIFS(D_D[BL],D_D[MT],4,D_D[CAT],SMS,D_D[LOC],$A27),0))</f>
        <v>44</v>
      </c>
      <c r="F27" s="102">
        <f t="shared" ref="F27:F30" ca="1" si="3">IF(ISNA($A27),"",IFERROR(E27/D27,0))</f>
        <v>0.17054263565891473</v>
      </c>
      <c r="G27" s="101">
        <f ca="1">IF(ISNA($A27),"",IFERROR(SUMIFS(D_D[ADP],D_D[MT],4,D_D[CAT],SMS,D_D[LOC],$A27),0))</f>
        <v>75.52</v>
      </c>
      <c r="H27" s="100">
        <f ca="1">IF(ISNA($A27),"",IFERROR(SUMIFS(D_D[PROD_MTD],D_D[MT],4,D_D[CAT],SMS,D_D[LOC],$A27),0))</f>
        <v>10</v>
      </c>
      <c r="I27" s="101">
        <f ca="1">IF(ISNA($A27),"",IFERROR(SUMIFS(D_D[ADCM],D_D[MT],4,D_D[CAT],SMS,D_D[LOC],$A27),0))</f>
        <v>79.2</v>
      </c>
      <c r="J27" s="100">
        <f ca="1">IF(ISNA($A27),"",IFERROR(SUMIFS(D_D[PROD_FYTD],D_D[MT],4,D_D[CAT],SMS,D_D[LOC],$A27),0))</f>
        <v>456</v>
      </c>
      <c r="K27" s="101">
        <f ca="1">IF(ISNA($A27),"",IFERROR(SUMIFS(D_D[ADCF],D_D[MT],4,D_D[CAT],SMS,D_D[LOC],$A27),0))</f>
        <v>134.27000000000001</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481</v>
      </c>
      <c r="E28" s="100">
        <f ca="1">IF(ISNA($A28),"",IFERROR(SUMIFS(D_D[BL],D_D[MT],4,D_D[CAT],SMS,D_D[LOC],$A28),0))</f>
        <v>122</v>
      </c>
      <c r="F28" s="102">
        <f t="shared" ca="1" si="3"/>
        <v>0.25363825363825365</v>
      </c>
      <c r="G28" s="101">
        <f ca="1">IF(ISNA($A28),"",IFERROR(SUMIFS(D_D[ADP],D_D[MT],4,D_D[CAT],SMS,D_D[LOC],$A28),0))</f>
        <v>97.01</v>
      </c>
      <c r="H28" s="100">
        <f ca="1">IF(ISNA($A28),"",IFERROR(SUMIFS(D_D[PROD_MTD],D_D[MT],4,D_D[CAT],SMS,D_D[LOC],$A28),0))</f>
        <v>25</v>
      </c>
      <c r="I28" s="101">
        <f ca="1">IF(ISNA($A28),"",IFERROR(SUMIFS(D_D[ADCM],D_D[MT],4,D_D[CAT],SMS,D_D[LOC],$A28),0))</f>
        <v>132</v>
      </c>
      <c r="J28" s="100">
        <f ca="1">IF(ISNA($A28),"",IFERROR(SUMIFS(D_D[PROD_FYTD],D_D[MT],4,D_D[CAT],SMS,D_D[LOC],$A28),0))</f>
        <v>977</v>
      </c>
      <c r="K28" s="101">
        <f ca="1">IF(ISNA($A28),"",IFERROR(SUMIFS(D_D[ADCF],D_D[MT],4,D_D[CAT],SMS,D_D[LOC],$A28),0))</f>
        <v>128.19999999999999</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831</v>
      </c>
      <c r="E29" s="100">
        <f ca="1">IF(ISNA($A29),"",IFERROR(SUMIFS(D_D[BL],D_D[MT],4,D_D[CAT],SMS,D_D[LOC],$A29),0))</f>
        <v>178</v>
      </c>
      <c r="F29" s="102">
        <f t="shared" ca="1" si="3"/>
        <v>0.21419975932611313</v>
      </c>
      <c r="G29" s="101">
        <f ca="1">IF(ISNA($A29),"",IFERROR(SUMIFS(D_D[ADP],D_D[MT],4,D_D[CAT],SMS,D_D[LOC],$A29),0))</f>
        <v>94.5</v>
      </c>
      <c r="H29" s="100">
        <f ca="1">IF(ISNA($A29),"",IFERROR(SUMIFS(D_D[PROD_MTD],D_D[MT],4,D_D[CAT],SMS,D_D[LOC],$A29),0))</f>
        <v>48</v>
      </c>
      <c r="I29" s="101">
        <f ca="1">IF(ISNA($A29),"",IFERROR(SUMIFS(D_D[ADCM],D_D[MT],4,D_D[CAT],SMS,D_D[LOC],$A29),0))</f>
        <v>110.71</v>
      </c>
      <c r="J29" s="100">
        <f ca="1">IF(ISNA($A29),"",IFERROR(SUMIFS(D_D[PROD_FYTD],D_D[MT],4,D_D[CAT],SMS,D_D[LOC],$A29),0))</f>
        <v>1778</v>
      </c>
      <c r="K29" s="101">
        <f ca="1">IF(ISNA($A29),"",IFERROR(SUMIFS(D_D[ADCF],D_D[MT],4,D_D[CAT],SMS,D_D[LOC],$A29),0))</f>
        <v>112.17</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15079</v>
      </c>
      <c r="E30" s="100">
        <f ca="1">IF(ISNA($A30),"",IFERROR(SUMIFS(D_D[BL],D_D[MT],4,D_D[CAT],SMS,D_D[LOC],$A30),0))</f>
        <v>3389</v>
      </c>
      <c r="F30" s="102">
        <f t="shared" ca="1" si="3"/>
        <v>0.22474965183367598</v>
      </c>
      <c r="G30" s="101">
        <f ca="1">IF(ISNA($A30),"",IFERROR(SUMIFS(D_D[ADP],D_D[MT],4,D_D[CAT],SMS,D_D[LOC],$A30),0))</f>
        <v>90.6</v>
      </c>
      <c r="H30" s="100">
        <f ca="1">IF(ISNA($A30),"",IFERROR(SUMIFS(D_D[PROD_MTD],D_D[MT],4,D_D[CAT],SMS,D_D[LOC],$A30),0))</f>
        <v>906</v>
      </c>
      <c r="I30" s="101">
        <f ca="1">IF(ISNA($A30),"",IFERROR(SUMIFS(D_D[ADCM],D_D[MT],4,D_D[CAT],SMS,D_D[LOC],$A30),0))</f>
        <v>108.87</v>
      </c>
      <c r="J30" s="100">
        <f ca="1">IF(ISNA($A30),"",IFERROR(SUMIFS(D_D[PROD_FYTD],D_D[MT],4,D_D[CAT],SMS,D_D[LOC],$A30),0))</f>
        <v>33172</v>
      </c>
      <c r="K30" s="101">
        <f ca="1">IF(ISNA($A30),"",IFERROR(SUMIFS(D_D[ADCF],D_D[MT],4,D_D[CAT],SMS,D_D[LOC],$A30),0))</f>
        <v>104.99</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43225</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324670</v>
      </c>
      <c r="E12" s="139">
        <f>IF(ISNA($A12),"",IFERROR(SUMIFS(D_D[BL],D_D[MT],6,D_D[CAT],SMS,D_D[LOC],$A12),0))</f>
        <v>69128</v>
      </c>
      <c r="F12" s="140">
        <f>IF(ISNA($A12),"",IFERROR(E12/D12,0))</f>
        <v>0.21291773185080234</v>
      </c>
      <c r="G12" s="141">
        <f>IF(ISNA($A12),"",IFERROR(SUMIFS(D_D[ADP],D_D[MT],6,D_D[CAT],SMS,D_D[LOC],$A12),0))</f>
        <v>87.32</v>
      </c>
      <c r="H12" s="139">
        <f>IF(ISNA($A12),"",IFERROR(SUMIFS(D_D[PROD_MTD],D_D[MT],6,D_D[CAT],SMS,D_D[LOC],$A12),0))</f>
        <v>17658</v>
      </c>
      <c r="I12" s="141">
        <f>IF(ISNA($A12),"",IFERROR(SUMIFS(D_D[ADCM],D_D[MT],6,D_D[CAT],SMS,D_D[LOC],$A12),0))</f>
        <v>104.45</v>
      </c>
      <c r="J12" s="139">
        <f>IF(ISNA($A12),"",IFERROR(SUMIFS(D_D[PROD_FYTD],D_D[MT],6,D_D[CAT],SMS,D_D[LOC],$A12),0))</f>
        <v>723136</v>
      </c>
      <c r="K12" s="141">
        <f>IF(ISNA($A12),"",IFERROR(SUMIFS(D_D[ADCF],D_D[MT],6,D_D[CAT],SMS,D_D[LOC],$A12),0))</f>
        <v>103.36</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69045</v>
      </c>
      <c r="E13" s="100">
        <f ca="1">IF(ISNA($A13),"",IFERROR(SUMIFS(D_D[BL],D_D[MT],6,D_D[CAT],SMS,D_D[LOC],$A13),0))</f>
        <v>15651</v>
      </c>
      <c r="F13" s="102">
        <f t="shared" ref="F13" ca="1" si="2">IF(ISNA($A13),"",IFERROR(E13/D13,0))</f>
        <v>0.22667825331305672</v>
      </c>
      <c r="G13" s="101">
        <f ca="1">IF(ISNA($A13),"",IFERROR(SUMIFS(D_D[ADP],D_D[MT],6,D_D[CAT],SMS,D_D[LOC],$A13),0))</f>
        <v>90.73</v>
      </c>
      <c r="H13" s="100">
        <f ca="1">IF(ISNA($A13),"",IFERROR(SUMIFS(D_D[PROD_MTD],D_D[MT],6,D_D[CAT],SMS,D_D[LOC],$A13),0))</f>
        <v>3865</v>
      </c>
      <c r="I13" s="101">
        <f ca="1">IF(ISNA($A13),"",IFERROR(SUMIFS(D_D[ADCM],D_D[MT],6,D_D[CAT],SMS,D_D[LOC],$A13),0))</f>
        <v>108.95</v>
      </c>
      <c r="J13" s="100">
        <f ca="1">IF(ISNA($A13),"",IFERROR(SUMIFS(D_D[PROD_FYTD],D_D[MT],6,D_D[CAT],SMS,D_D[LOC],$A13),0))</f>
        <v>158462</v>
      </c>
      <c r="K13" s="101">
        <f ca="1">IF(ISNA($A13),"",IFERROR(SUMIFS(D_D[ADCF],D_D[MT],6,D_D[CAT],SMS,D_D[LOC],$A13),0))</f>
        <v>104.93</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1913</v>
      </c>
      <c r="E14" s="100">
        <f ca="1">IF(ISNA($A14),"",IFERROR(SUMIFS(D_D[BL],D_D[MT],6,D_D[CAT],SMS,D_D[LOC],$A14),0))</f>
        <v>352</v>
      </c>
      <c r="F14" s="102">
        <f t="shared" ref="F14:F27" ca="1" si="3">IF(ISNA($A14),"",IFERROR(E14/D14,0))</f>
        <v>0.18400418191322529</v>
      </c>
      <c r="G14" s="101">
        <f ca="1">IF(ISNA($A14),"",IFERROR(SUMIFS(D_D[ADP],D_D[MT],6,D_D[CAT],SMS,D_D[LOC],$A14),0))</f>
        <v>78.7</v>
      </c>
      <c r="H14" s="100">
        <f ca="1">IF(ISNA($A14),"",IFERROR(SUMIFS(D_D[PROD_MTD],D_D[MT],6,D_D[CAT],SMS,D_D[LOC],$A14),0))</f>
        <v>106</v>
      </c>
      <c r="I14" s="101">
        <f ca="1">IF(ISNA($A14),"",IFERROR(SUMIFS(D_D[ADCM],D_D[MT],6,D_D[CAT],SMS,D_D[LOC],$A14),0))</f>
        <v>110.04</v>
      </c>
      <c r="J14" s="100">
        <f ca="1">IF(ISNA($A14),"",IFERROR(SUMIFS(D_D[PROD_FYTD],D_D[MT],6,D_D[CAT],SMS,D_D[LOC],$A14),0))</f>
        <v>4809</v>
      </c>
      <c r="K14" s="101">
        <f ca="1">IF(ISNA($A14),"",IFERROR(SUMIFS(D_D[ADCF],D_D[MT],6,D_D[CAT],SMS,D_D[LOC],$A14),0))</f>
        <v>96.89</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1009</v>
      </c>
      <c r="E15" s="100">
        <f ca="1">IF(ISNA($A15),"",IFERROR(SUMIFS(D_D[BL],D_D[MT],6,D_D[CAT],SMS,D_D[LOC],$A15),0))</f>
        <v>222</v>
      </c>
      <c r="F15" s="102">
        <f t="shared" ca="1" si="3"/>
        <v>0.22001982160555006</v>
      </c>
      <c r="G15" s="101">
        <f ca="1">IF(ISNA($A15),"",IFERROR(SUMIFS(D_D[ADP],D_D[MT],6,D_D[CAT],SMS,D_D[LOC],$A15),0))</f>
        <v>90.92</v>
      </c>
      <c r="H15" s="100">
        <f ca="1">IF(ISNA($A15),"",IFERROR(SUMIFS(D_D[PROD_MTD],D_D[MT],6,D_D[CAT],SMS,D_D[LOC],$A15),0))</f>
        <v>60</v>
      </c>
      <c r="I15" s="101">
        <f ca="1">IF(ISNA($A15),"",IFERROR(SUMIFS(D_D[ADCM],D_D[MT],6,D_D[CAT],SMS,D_D[LOC],$A15),0))</f>
        <v>117.97</v>
      </c>
      <c r="J15" s="100">
        <f ca="1">IF(ISNA($A15),"",IFERROR(SUMIFS(D_D[PROD_FYTD],D_D[MT],6,D_D[CAT],SMS,D_D[LOC],$A15),0))</f>
        <v>2193</v>
      </c>
      <c r="K15" s="101">
        <f ca="1">IF(ISNA($A15),"",IFERROR(SUMIFS(D_D[ADCF],D_D[MT],6,D_D[CAT],SMS,D_D[LOC],$A15),0))</f>
        <v>104.43</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446</v>
      </c>
      <c r="E16" s="100">
        <f ca="1">IF(ISNA($A16),"",IFERROR(SUMIFS(D_D[BL],D_D[MT],6,D_D[CAT],SMS,D_D[LOC],$A16),0))</f>
        <v>137</v>
      </c>
      <c r="F16" s="102">
        <f t="shared" ca="1" si="3"/>
        <v>0.30717488789237668</v>
      </c>
      <c r="G16" s="101">
        <f ca="1">IF(ISNA($A16),"",IFERROR(SUMIFS(D_D[ADP],D_D[MT],6,D_D[CAT],SMS,D_D[LOC],$A16),0))</f>
        <v>104.15</v>
      </c>
      <c r="H16" s="100">
        <f ca="1">IF(ISNA($A16),"",IFERROR(SUMIFS(D_D[PROD_MTD],D_D[MT],6,D_D[CAT],SMS,D_D[LOC],$A16),0))</f>
        <v>29</v>
      </c>
      <c r="I16" s="101">
        <f ca="1">IF(ISNA($A16),"",IFERROR(SUMIFS(D_D[ADCM],D_D[MT],6,D_D[CAT],SMS,D_D[LOC],$A16),0))</f>
        <v>138.83000000000001</v>
      </c>
      <c r="J16" s="100">
        <f ca="1">IF(ISNA($A16),"",IFERROR(SUMIFS(D_D[PROD_FYTD],D_D[MT],6,D_D[CAT],SMS,D_D[LOC],$A16),0))</f>
        <v>855</v>
      </c>
      <c r="K16" s="101">
        <f ca="1">IF(ISNA($A16),"",IFERROR(SUMIFS(D_D[ADCF],D_D[MT],6,D_D[CAT],SMS,D_D[LOC],$A16),0))</f>
        <v>123.12</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1538</v>
      </c>
      <c r="E17" s="100">
        <f ca="1">IF(ISNA($A17),"",IFERROR(SUMIFS(D_D[BL],D_D[MT],6,D_D[CAT],SMS,D_D[LOC],$A17),0))</f>
        <v>272</v>
      </c>
      <c r="F17" s="102">
        <f t="shared" ca="1" si="3"/>
        <v>0.17685305591677503</v>
      </c>
      <c r="G17" s="101">
        <f ca="1">IF(ISNA($A17),"",IFERROR(SUMIFS(D_D[ADP],D_D[MT],6,D_D[CAT],SMS,D_D[LOC],$A17),0))</f>
        <v>74.22</v>
      </c>
      <c r="H17" s="100">
        <f ca="1">IF(ISNA($A17),"",IFERROR(SUMIFS(D_D[PROD_MTD],D_D[MT],6,D_D[CAT],SMS,D_D[LOC],$A17),0))</f>
        <v>85</v>
      </c>
      <c r="I17" s="101">
        <f ca="1">IF(ISNA($A17),"",IFERROR(SUMIFS(D_D[ADCM],D_D[MT],6,D_D[CAT],SMS,D_D[LOC],$A17),0))</f>
        <v>88.86</v>
      </c>
      <c r="J17" s="100">
        <f ca="1">IF(ISNA($A17),"",IFERROR(SUMIFS(D_D[PROD_FYTD],D_D[MT],6,D_D[CAT],SMS,D_D[LOC],$A17),0))</f>
        <v>3502</v>
      </c>
      <c r="K17" s="101">
        <f ca="1">IF(ISNA($A17),"",IFERROR(SUMIFS(D_D[ADCF],D_D[MT],6,D_D[CAT],SMS,D_D[LOC],$A17),0))</f>
        <v>91.39</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6209</v>
      </c>
      <c r="E18" s="100">
        <f ca="1">IF(ISNA($A18),"",IFERROR(SUMIFS(D_D[BL],D_D[MT],6,D_D[CAT],SMS,D_D[LOC],$A18),0))</f>
        <v>1570</v>
      </c>
      <c r="F18" s="102">
        <f t="shared" ca="1" si="3"/>
        <v>0.25285875342245129</v>
      </c>
      <c r="G18" s="101">
        <f ca="1">IF(ISNA($A18),"",IFERROR(SUMIFS(D_D[ADP],D_D[MT],6,D_D[CAT],SMS,D_D[LOC],$A18),0))</f>
        <v>97.89</v>
      </c>
      <c r="H18" s="100">
        <f ca="1">IF(ISNA($A18),"",IFERROR(SUMIFS(D_D[PROD_MTD],D_D[MT],6,D_D[CAT],SMS,D_D[LOC],$A18),0))</f>
        <v>360</v>
      </c>
      <c r="I18" s="101">
        <f ca="1">IF(ISNA($A18),"",IFERROR(SUMIFS(D_D[ADCM],D_D[MT],6,D_D[CAT],SMS,D_D[LOC],$A18),0))</f>
        <v>120.34</v>
      </c>
      <c r="J18" s="100">
        <f ca="1">IF(ISNA($A18),"",IFERROR(SUMIFS(D_D[PROD_FYTD],D_D[MT],6,D_D[CAT],SMS,D_D[LOC],$A18),0))</f>
        <v>13189</v>
      </c>
      <c r="K18" s="101">
        <f ca="1">IF(ISNA($A18),"",IFERROR(SUMIFS(D_D[ADCF],D_D[MT],6,D_D[CAT],SMS,D_D[LOC],$A18),0))</f>
        <v>111.62</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4138</v>
      </c>
      <c r="E19" s="100">
        <f ca="1">IF(ISNA($A19),"",IFERROR(SUMIFS(D_D[BL],D_D[MT],6,D_D[CAT],SMS,D_D[LOC],$A19),0))</f>
        <v>811</v>
      </c>
      <c r="F19" s="102">
        <f t="shared" ca="1" si="3"/>
        <v>0.19598840019333011</v>
      </c>
      <c r="G19" s="101">
        <f ca="1">IF(ISNA($A19),"",IFERROR(SUMIFS(D_D[ADP],D_D[MT],6,D_D[CAT],SMS,D_D[LOC],$A19),0))</f>
        <v>83.18</v>
      </c>
      <c r="H19" s="100">
        <f ca="1">IF(ISNA($A19),"",IFERROR(SUMIFS(D_D[PROD_MTD],D_D[MT],6,D_D[CAT],SMS,D_D[LOC],$A19),0))</f>
        <v>191</v>
      </c>
      <c r="I19" s="101">
        <f ca="1">IF(ISNA($A19),"",IFERROR(SUMIFS(D_D[ADCM],D_D[MT],6,D_D[CAT],SMS,D_D[LOC],$A19),0))</f>
        <v>121.8</v>
      </c>
      <c r="J19" s="100">
        <f ca="1">IF(ISNA($A19),"",IFERROR(SUMIFS(D_D[PROD_FYTD],D_D[MT],6,D_D[CAT],SMS,D_D[LOC],$A19),0))</f>
        <v>9389</v>
      </c>
      <c r="K19" s="101">
        <f ca="1">IF(ISNA($A19),"",IFERROR(SUMIFS(D_D[ADCF],D_D[MT],6,D_D[CAT],SMS,D_D[LOC],$A19),0))</f>
        <v>101.64</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1363</v>
      </c>
      <c r="E20" s="100">
        <f ca="1">IF(ISNA($A20),"",IFERROR(SUMIFS(D_D[BL],D_D[MT],6,D_D[CAT],SMS,D_D[LOC],$A20),0))</f>
        <v>241</v>
      </c>
      <c r="F20" s="102">
        <f t="shared" ca="1" si="3"/>
        <v>0.1768158473954512</v>
      </c>
      <c r="G20" s="101">
        <f ca="1">IF(ISNA($A20),"",IFERROR(SUMIFS(D_D[ADP],D_D[MT],6,D_D[CAT],SMS,D_D[LOC],$A20),0))</f>
        <v>75.72</v>
      </c>
      <c r="H20" s="100">
        <f ca="1">IF(ISNA($A20),"",IFERROR(SUMIFS(D_D[PROD_MTD],D_D[MT],6,D_D[CAT],SMS,D_D[LOC],$A20),0))</f>
        <v>70</v>
      </c>
      <c r="I20" s="101">
        <f ca="1">IF(ISNA($A20),"",IFERROR(SUMIFS(D_D[ADCM],D_D[MT],6,D_D[CAT],SMS,D_D[LOC],$A20),0))</f>
        <v>86.9</v>
      </c>
      <c r="J20" s="100">
        <f ca="1">IF(ISNA($A20),"",IFERROR(SUMIFS(D_D[PROD_FYTD],D_D[MT],6,D_D[CAT],SMS,D_D[LOC],$A20),0))</f>
        <v>2933</v>
      </c>
      <c r="K20" s="101">
        <f ca="1">IF(ISNA($A20),"",IFERROR(SUMIFS(D_D[ADCF],D_D[MT],6,D_D[CAT],SMS,D_D[LOC],$A20),0))</f>
        <v>105.31</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4405</v>
      </c>
      <c r="E21" s="100">
        <f ca="1">IF(ISNA($A21),"",IFERROR(SUMIFS(D_D[BL],D_D[MT],6,D_D[CAT],SMS,D_D[LOC],$A21),0))</f>
        <v>1110</v>
      </c>
      <c r="F21" s="102">
        <f t="shared" ca="1" si="3"/>
        <v>0.25198637911464244</v>
      </c>
      <c r="G21" s="101">
        <f ca="1">IF(ISNA($A21),"",IFERROR(SUMIFS(D_D[ADP],D_D[MT],6,D_D[CAT],SMS,D_D[LOC],$A21),0))</f>
        <v>97.14</v>
      </c>
      <c r="H21" s="100">
        <f ca="1">IF(ISNA($A21),"",IFERROR(SUMIFS(D_D[PROD_MTD],D_D[MT],6,D_D[CAT],SMS,D_D[LOC],$A21),0))</f>
        <v>222</v>
      </c>
      <c r="I21" s="101">
        <f ca="1">IF(ISNA($A21),"",IFERROR(SUMIFS(D_D[ADCM],D_D[MT],6,D_D[CAT],SMS,D_D[LOC],$A21),0))</f>
        <v>121.36</v>
      </c>
      <c r="J21" s="100">
        <f ca="1">IF(ISNA($A21),"",IFERROR(SUMIFS(D_D[PROD_FYTD],D_D[MT],6,D_D[CAT],SMS,D_D[LOC],$A21),0))</f>
        <v>8714</v>
      </c>
      <c r="K21" s="101">
        <f ca="1">IF(ISNA($A21),"",IFERROR(SUMIFS(D_D[ADCF],D_D[MT],6,D_D[CAT],SMS,D_D[LOC],$A21),0))</f>
        <v>117.42</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8409</v>
      </c>
      <c r="E22" s="100">
        <f ca="1">IF(ISNA($A22),"",IFERROR(SUMIFS(D_D[BL],D_D[MT],6,D_D[CAT],SMS,D_D[LOC],$A22),0))</f>
        <v>1720</v>
      </c>
      <c r="F22" s="102">
        <f t="shared" ca="1" si="3"/>
        <v>0.20454275181353312</v>
      </c>
      <c r="G22" s="101">
        <f ca="1">IF(ISNA($A22),"",IFERROR(SUMIFS(D_D[ADP],D_D[MT],6,D_D[CAT],SMS,D_D[LOC],$A22),0))</f>
        <v>83.86</v>
      </c>
      <c r="H22" s="100">
        <f ca="1">IF(ISNA($A22),"",IFERROR(SUMIFS(D_D[PROD_MTD],D_D[MT],6,D_D[CAT],SMS,D_D[LOC],$A22),0))</f>
        <v>467</v>
      </c>
      <c r="I22" s="101">
        <f ca="1">IF(ISNA($A22),"",IFERROR(SUMIFS(D_D[ADCM],D_D[MT],6,D_D[CAT],SMS,D_D[LOC],$A22),0))</f>
        <v>109.88</v>
      </c>
      <c r="J22" s="100">
        <f ca="1">IF(ISNA($A22),"",IFERROR(SUMIFS(D_D[PROD_FYTD],D_D[MT],6,D_D[CAT],SMS,D_D[LOC],$A22),0))</f>
        <v>20057</v>
      </c>
      <c r="K22" s="101">
        <f ca="1">IF(ISNA($A22),"",IFERROR(SUMIFS(D_D[ADCF],D_D[MT],6,D_D[CAT],SMS,D_D[LOC],$A22),0))</f>
        <v>103.34</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15684</v>
      </c>
      <c r="E23" s="100">
        <f ca="1">IF(ISNA($A23),"",IFERROR(SUMIFS(D_D[BL],D_D[MT],6,D_D[CAT],SMS,D_D[LOC],$A23),0))</f>
        <v>3670</v>
      </c>
      <c r="F23" s="102">
        <f t="shared" ca="1" si="3"/>
        <v>0.23399642948227492</v>
      </c>
      <c r="G23" s="101">
        <f ca="1">IF(ISNA($A23),"",IFERROR(SUMIFS(D_D[ADP],D_D[MT],6,D_D[CAT],SMS,D_D[LOC],$A23),0))</f>
        <v>92.77</v>
      </c>
      <c r="H23" s="100">
        <f ca="1">IF(ISNA($A23),"",IFERROR(SUMIFS(D_D[PROD_MTD],D_D[MT],6,D_D[CAT],SMS,D_D[LOC],$A23),0))</f>
        <v>954</v>
      </c>
      <c r="I23" s="101">
        <f ca="1">IF(ISNA($A23),"",IFERROR(SUMIFS(D_D[ADCM],D_D[MT],6,D_D[CAT],SMS,D_D[LOC],$A23),0))</f>
        <v>105.96</v>
      </c>
      <c r="J23" s="100">
        <f ca="1">IF(ISNA($A23),"",IFERROR(SUMIFS(D_D[PROD_FYTD],D_D[MT],6,D_D[CAT],SMS,D_D[LOC],$A23),0))</f>
        <v>37221</v>
      </c>
      <c r="K23" s="101">
        <f ca="1">IF(ISNA($A23),"",IFERROR(SUMIFS(D_D[ADCF],D_D[MT],6,D_D[CAT],SMS,D_D[LOC],$A23),0))</f>
        <v>100.34</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8704</v>
      </c>
      <c r="E24" s="100">
        <f ca="1">IF(ISNA($A24),"",IFERROR(SUMIFS(D_D[BL],D_D[MT],6,D_D[CAT],SMS,D_D[LOC],$A24),0))</f>
        <v>1979</v>
      </c>
      <c r="F24" s="102">
        <f t="shared" ca="1" si="3"/>
        <v>0.22736672794117646</v>
      </c>
      <c r="G24" s="101">
        <f ca="1">IF(ISNA($A24),"",IFERROR(SUMIFS(D_D[ADP],D_D[MT],6,D_D[CAT],SMS,D_D[LOC],$A24),0))</f>
        <v>93.09</v>
      </c>
      <c r="H24" s="100">
        <f ca="1">IF(ISNA($A24),"",IFERROR(SUMIFS(D_D[PROD_MTD],D_D[MT],6,D_D[CAT],SMS,D_D[LOC],$A24),0))</f>
        <v>438</v>
      </c>
      <c r="I24" s="101">
        <f ca="1">IF(ISNA($A24),"",IFERROR(SUMIFS(D_D[ADCM],D_D[MT],6,D_D[CAT],SMS,D_D[LOC],$A24),0))</f>
        <v>107.42</v>
      </c>
      <c r="J24" s="100">
        <f ca="1">IF(ISNA($A24),"",IFERROR(SUMIFS(D_D[PROD_FYTD],D_D[MT],6,D_D[CAT],SMS,D_D[LOC],$A24),0))</f>
        <v>20282</v>
      </c>
      <c r="K24" s="101">
        <f ca="1">IF(ISNA($A24),"",IFERROR(SUMIFS(D_D[ADCF],D_D[MT],6,D_D[CAT],SMS,D_D[LOC],$A24),0))</f>
        <v>112.44</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910</v>
      </c>
      <c r="E25" s="100">
        <f ca="1">IF(ISNA($A25),"",IFERROR(SUMIFS(D_D[BL],D_D[MT],6,D_D[CAT],SMS,D_D[LOC],$A25),0))</f>
        <v>180</v>
      </c>
      <c r="F25" s="102">
        <f t="shared" ca="1" si="3"/>
        <v>0.19780219780219779</v>
      </c>
      <c r="G25" s="101">
        <f ca="1">IF(ISNA($A25),"",IFERROR(SUMIFS(D_D[ADP],D_D[MT],6,D_D[CAT],SMS,D_D[LOC],$A25),0))</f>
        <v>80.150000000000006</v>
      </c>
      <c r="H25" s="100">
        <f ca="1">IF(ISNA($A25),"",IFERROR(SUMIFS(D_D[PROD_MTD],D_D[MT],6,D_D[CAT],SMS,D_D[LOC],$A25),0))</f>
        <v>41</v>
      </c>
      <c r="I25" s="101">
        <f ca="1">IF(ISNA($A25),"",IFERROR(SUMIFS(D_D[ADCM],D_D[MT],6,D_D[CAT],SMS,D_D[LOC],$A25),0))</f>
        <v>104.61</v>
      </c>
      <c r="J25" s="100">
        <f ca="1">IF(ISNA($A25),"",IFERROR(SUMIFS(D_D[PROD_FYTD],D_D[MT],6,D_D[CAT],SMS,D_D[LOC],$A25),0))</f>
        <v>2065</v>
      </c>
      <c r="K25" s="101">
        <f ca="1">IF(ISNA($A25),"",IFERROR(SUMIFS(D_D[ADCF],D_D[MT],6,D_D[CAT],SMS,D_D[LOC],$A25),0))</f>
        <v>99.47</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493</v>
      </c>
      <c r="E26" s="100">
        <f ca="1">IF(ISNA($A26),"",IFERROR(SUMIFS(D_D[BL],D_D[MT],6,D_D[CAT],SMS,D_D[LOC],$A26),0))</f>
        <v>126</v>
      </c>
      <c r="F26" s="102">
        <f t="shared" ca="1" si="3"/>
        <v>0.25557809330628806</v>
      </c>
      <c r="G26" s="101">
        <f ca="1">IF(ISNA($A26),"",IFERROR(SUMIFS(D_D[ADP],D_D[MT],6,D_D[CAT],SMS,D_D[LOC],$A26),0))</f>
        <v>97.49</v>
      </c>
      <c r="H26" s="100">
        <f ca="1">IF(ISNA($A26),"",IFERROR(SUMIFS(D_D[PROD_MTD],D_D[MT],6,D_D[CAT],SMS,D_D[LOC],$A26),0))</f>
        <v>22</v>
      </c>
      <c r="I26" s="101">
        <f ca="1">IF(ISNA($A26),"",IFERROR(SUMIFS(D_D[ADCM],D_D[MT],6,D_D[CAT],SMS,D_D[LOC],$A26),0))</f>
        <v>126.73</v>
      </c>
      <c r="J26" s="100">
        <f ca="1">IF(ISNA($A26),"",IFERROR(SUMIFS(D_D[PROD_FYTD],D_D[MT],6,D_D[CAT],SMS,D_D[LOC],$A26),0))</f>
        <v>1044</v>
      </c>
      <c r="K26" s="101">
        <f ca="1">IF(ISNA($A26),"",IFERROR(SUMIFS(D_D[ADCF],D_D[MT],6,D_D[CAT],SMS,D_D[LOC],$A26),0))</f>
        <v>113.87</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11242</v>
      </c>
      <c r="E27" s="100">
        <f ca="1">IF(ISNA($A27),"",IFERROR(SUMIFS(D_D[BL],D_D[MT],6,D_D[CAT],SMS,D_D[LOC],$A27),0))</f>
        <v>2734</v>
      </c>
      <c r="F27" s="102">
        <f t="shared" ca="1" si="3"/>
        <v>0.24319516100338018</v>
      </c>
      <c r="G27" s="101">
        <f ca="1">IF(ISNA($A27),"",IFERROR(SUMIFS(D_D[ADP],D_D[MT],6,D_D[CAT],SMS,D_D[LOC],$A27),0))</f>
        <v>94.77</v>
      </c>
      <c r="H27" s="100">
        <f ca="1">IF(ISNA($A27),"",IFERROR(SUMIFS(D_D[PROD_MTD],D_D[MT],6,D_D[CAT],SMS,D_D[LOC],$A27),0))</f>
        <v>658</v>
      </c>
      <c r="I27" s="101">
        <f ca="1">IF(ISNA($A27),"",IFERROR(SUMIFS(D_D[ADCM],D_D[MT],6,D_D[CAT],SMS,D_D[LOC],$A27),0))</f>
        <v>103.03</v>
      </c>
      <c r="J27" s="100">
        <f ca="1">IF(ISNA($A27),"",IFERROR(SUMIFS(D_D[PROD_FYTD],D_D[MT],6,D_D[CAT],SMS,D_D[LOC],$A27),0))</f>
        <v>26305</v>
      </c>
      <c r="K27" s="101">
        <f ca="1">IF(ISNA($A27),"",IFERROR(SUMIFS(D_D[ADCF],D_D[MT],6,D_D[CAT],SMS,D_D[LOC],$A27),0))</f>
        <v>104.23</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2582</v>
      </c>
      <c r="E28" s="100">
        <f ca="1">IF(ISNA($A28),"",IFERROR(SUMIFS(D_D[BL],D_D[MT],6,D_D[CAT],SMS,D_D[LOC],$A28),0))</f>
        <v>527</v>
      </c>
      <c r="F28" s="102">
        <f t="shared" ref="F28:F29" ca="1" si="4">IF(ISNA($A28),"",IFERROR(E28/D28,0))</f>
        <v>0.20410534469403563</v>
      </c>
      <c r="G28" s="101">
        <f ca="1">IF(ISNA($A28),"",IFERROR(SUMIFS(D_D[ADP],D_D[MT],6,D_D[CAT],SMS,D_D[LOC],$A28),0))</f>
        <v>85.87</v>
      </c>
      <c r="H28" s="100">
        <f ca="1">IF(ISNA($A28),"",IFERROR(SUMIFS(D_D[PROD_MTD],D_D[MT],6,D_D[CAT],SMS,D_D[LOC],$A28),0))</f>
        <v>162</v>
      </c>
      <c r="I28" s="101">
        <f ca="1">IF(ISNA($A28),"",IFERROR(SUMIFS(D_D[ADCM],D_D[MT],6,D_D[CAT],SMS,D_D[LOC],$A28),0))</f>
        <v>104.06</v>
      </c>
      <c r="J28" s="100">
        <f ca="1">IF(ISNA($A28),"",IFERROR(SUMIFS(D_D[PROD_FYTD],D_D[MT],6,D_D[CAT],SMS,D_D[LOC],$A28),0))</f>
        <v>5904</v>
      </c>
      <c r="K28" s="101">
        <f ca="1">IF(ISNA($A28),"",IFERROR(SUMIFS(D_D[ADCF],D_D[MT],6,D_D[CAT],SMS,D_D[LOC],$A28),0))</f>
        <v>100.62</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4">
        <f>D_DT[]</f>
        <v>43225</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324613</v>
      </c>
      <c r="E12" s="166">
        <f>IF(ISNA($A12),"",IFERROR(SUMIFS(D_D[BL],D_D[MT],5,D_D[CAT],SMS, D_D[EP],-1,D_D[LOC],$A12),0))</f>
        <v>69082</v>
      </c>
      <c r="F12" s="167">
        <f>IF(ISNA($A12),"",IFERROR(E12/D12,0))</f>
        <v>0.21281341166250273</v>
      </c>
      <c r="G12" s="168">
        <f>IF(ISNA($A12),"",IFERROR(SUMIFS(D_D[ADP],D_D[MT],5,D_D[CAT],SMS, D_D[EP],-1,D_D[LOC],$A12),0))</f>
        <v>87.3</v>
      </c>
      <c r="H12" s="167">
        <f>IF(ISNA($A12),"",IFERROR(SUMIFS(D_D[DEV],D_D[MT],5,D_D[CAT],SMS, D_D[EP],-1,D_D[LOC],$A12)/$D12,0))</f>
        <v>6.4550711154513218E-2</v>
      </c>
      <c r="I12" s="167">
        <f>IF(ISNA($A12),"",IFERROR(SUMIFS(D_D[EVD],D_D[MT],5,D_D[CAT],SMS, D_D[EP],-1,D_D[LOC],$A12)/$D12,0))</f>
        <v>0.79815657413597119</v>
      </c>
      <c r="J12" s="167">
        <f>IF(ISNA($A12),"",IFERROR(SUMIFS(D_D[DEC],D_D[MT],5,D_D[CAT],SMS, D_D[EP],-1,D_D[LOC],$A12)/$D12,0))</f>
        <v>8.3976920209603442E-2</v>
      </c>
      <c r="K12" s="167">
        <f>IF(ISNA($A12),"",IFERROR(SUMIFS(D_D[AWD],D_D[MT],5,D_D[CAT],SMS, D_D[EP],-1,D_D[LOC],$A12)/$D12,0))</f>
        <v>4.1366180652037968E-2</v>
      </c>
      <c r="L12" s="167">
        <f>IF(ISNA($A12),"",IFERROR(SUMIFS(D_D[AUT],D_D[MT],5,D_D[CAT],SMS, D_D[EP],-1,D_D[LOC],$A12)/$D12,0))</f>
        <v>1.1934210891122661E-2</v>
      </c>
      <c r="M12" s="6"/>
    </row>
    <row r="13" spans="1:13" ht="12.75" x14ac:dyDescent="0.2">
      <c r="A13" s="133">
        <v>499</v>
      </c>
      <c r="B13" s="23"/>
      <c r="C13" s="162" t="str">
        <f>"NWQ-"&amp;Driver!$C$20&amp; " Total"</f>
        <v>NWQ-Compensation Total</v>
      </c>
      <c r="D13" s="169">
        <f>IF(ISNA($A13),"",IFERROR(SUMIFS(D_D[INV],D_D[MT],5,D_D[CAT],SMS, D_D[EP],-1,D_D[LOC],$A13),0))</f>
        <v>223230</v>
      </c>
      <c r="E13" s="169">
        <f>IF(ISNA($A13),"",IFERROR(SUMIFS(D_D[BL],D_D[MT],5,D_D[CAT],SMS, D_D[EP],-1,D_D[LOC],$A13),0))</f>
        <v>47834</v>
      </c>
      <c r="F13" s="170">
        <f t="shared" ref="F13" si="0">IF(ISNA($A13),"",IFERROR(E13/D13,0))</f>
        <v>0.21428123460108409</v>
      </c>
      <c r="G13" s="171">
        <f>IF(ISNA($A13),"",IFERROR(SUMIFS(D_D[ADP],D_D[MT],5,D_D[CAT],SMS, D_D[EP],-1,D_D[LOC],$A13),0))</f>
        <v>88.5</v>
      </c>
      <c r="H13" s="170">
        <f>IF(ISNA($A13),"",IFERROR(SUMIFS(D_D[DEV],D_D[MT],5,D_D[CAT],SMS, D_D[EP],-1,D_D[LOC],$A13)/$D13,0))</f>
        <v>2.0257133897773595E-2</v>
      </c>
      <c r="I13" s="170">
        <f>IF(ISNA($A13),"",IFERROR(SUMIFS(D_D[EVD],D_D[MT],5,D_D[CAT],SMS, D_D[EP],-1,D_D[LOC],$A13)/$D13,0))</f>
        <v>0.91556242440532187</v>
      </c>
      <c r="J13" s="170">
        <f>IF(ISNA($A13),"",IFERROR(SUMIFS(D_D[DEC],D_D[MT],5,D_D[CAT],SMS, D_D[EP],-1,D_D[LOC],$A13)/$D13,0))</f>
        <v>6.3647359225910499E-2</v>
      </c>
      <c r="K13" s="170">
        <f>IF(ISNA($A13),"",IFERROR(SUMIFS(D_D[AWD],D_D[MT],5,D_D[CAT],SMS, D_D[EP],-1,D_D[LOC],$A13)/$D13,0))</f>
        <v>5.3308247099404199E-4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24643</v>
      </c>
      <c r="E14" s="172">
        <f ca="1">IF(ISNA($A14),"",IFERROR(SUMIFS(D_D[BL],D_D[MT],5,D_D[CAT],SMS, D_D[EP],-1,D_D[LOC],$A14),0))</f>
        <v>4772</v>
      </c>
      <c r="F14" s="173">
        <f t="shared" ref="F14:F31" ca="1" si="3">IF(ISNA($A14),"",IFERROR(E14/D14,0))</f>
        <v>0.19364525423041026</v>
      </c>
      <c r="G14" s="174">
        <f ca="1">IF(ISNA($A14),"",IFERROR(SUMIFS(D_D[ADP],D_D[MT],5,D_D[CAT],SMS, D_D[EP],-1,D_D[LOC],$A14),0))</f>
        <v>82.61</v>
      </c>
      <c r="H14" s="173">
        <f ca="1">IF(ISNA($A14),"",IFERROR(SUMIFS(D_D[DEV],D_D[MT],5,D_D[CAT],SMS, D_D[EP],-1,D_D[LOC],$A14)/$D14,0))</f>
        <v>0.14616726859554438</v>
      </c>
      <c r="I14" s="173">
        <f ca="1">IF(ISNA($A14),"",IFERROR(SUMIFS(D_D[EVD],D_D[MT],5,D_D[CAT],SMS, D_D[EP],-1,D_D[LOC],$A14)/$D14,0))</f>
        <v>0.52988678326502459</v>
      </c>
      <c r="J14" s="173">
        <f ca="1">IF(ISNA($A14),"",IFERROR(SUMIFS(D_D[DEC],D_D[MT],5,D_D[CAT],SMS, D_D[EP],-1,D_D[LOC],$A14)/$D14,0))</f>
        <v>0.1326543034533133</v>
      </c>
      <c r="K14" s="173">
        <f ca="1">IF(ISNA($A14),"",IFERROR(SUMIFS(D_D[AWD],D_D[MT],5,D_D[CAT],SMS, D_D[EP],-1,D_D[LOC],$A14)/$D14,0))</f>
        <v>0.14641074544495394</v>
      </c>
      <c r="L14" s="173">
        <f ca="1">IF(ISNA($A14),"",IFERROR(SUMIFS(D_D[AUT],D_D[MT],5,D_D[CAT],SMS, D_D[EP],-1,D_D[LOC],$A14)/$D14,0))</f>
        <v>4.4678001866655846E-2</v>
      </c>
      <c r="M14" s="6"/>
    </row>
    <row r="15" spans="1:13" ht="12.75" x14ac:dyDescent="0.2">
      <c r="A15" s="133" t="str">
        <f t="shared" ca="1" si="1"/>
        <v>313</v>
      </c>
      <c r="B15" s="23">
        <v>2</v>
      </c>
      <c r="C15" s="163" t="str">
        <f t="shared" ca="1" si="2"/>
        <v>Baltimore</v>
      </c>
      <c r="D15" s="172">
        <f ca="1">IF(ISNA($A15),"",IFERROR(SUMIFS(D_D[INV],D_D[MT],5,D_D[CAT],SMS, D_D[EP],-1,D_D[LOC],$A15),0))</f>
        <v>548</v>
      </c>
      <c r="E15" s="172">
        <f ca="1">IF(ISNA($A15),"",IFERROR(SUMIFS(D_D[BL],D_D[MT],5,D_D[CAT],SMS, D_D[EP],-1,D_D[LOC],$A15),0))</f>
        <v>47</v>
      </c>
      <c r="F15" s="173">
        <f t="shared" ca="1" si="3"/>
        <v>8.576642335766424E-2</v>
      </c>
      <c r="G15" s="174">
        <f ca="1">IF(ISNA($A15),"",IFERROR(SUMIFS(D_D[ADP],D_D[MT],5,D_D[CAT],SMS, D_D[EP],-1,D_D[LOC],$A15),0))</f>
        <v>73.39</v>
      </c>
      <c r="H15" s="173">
        <f ca="1">IF(ISNA($A15),"",IFERROR(SUMIFS(D_D[DEV],D_D[MT],5,D_D[CAT],SMS, D_D[EP],-1,D_D[LOC],$A15)/$D15,0))</f>
        <v>0.15328467153284672</v>
      </c>
      <c r="I15" s="173">
        <f ca="1">IF(ISNA($A15),"",IFERROR(SUMIFS(D_D[EVD],D_D[MT],5,D_D[CAT],SMS, D_D[EP],-1,D_D[LOC],$A15)/$D15,0))</f>
        <v>0.43430656934306572</v>
      </c>
      <c r="J15" s="173">
        <f ca="1">IF(ISNA($A15),"",IFERROR(SUMIFS(D_D[DEC],D_D[MT],5,D_D[CAT],SMS, D_D[EP],-1,D_D[LOC],$A15)/$D15,0))</f>
        <v>0.21532846715328466</v>
      </c>
      <c r="K15" s="173">
        <f ca="1">IF(ISNA($A15),"",IFERROR(SUMIFS(D_D[AWD],D_D[MT],5,D_D[CAT],SMS, D_D[EP],-1,D_D[LOC],$A15)/$D15,0))</f>
        <v>0.16788321167883211</v>
      </c>
      <c r="L15" s="173">
        <f ca="1">IF(ISNA($A15),"",IFERROR(SUMIFS(D_D[AUT],D_D[MT],5,D_D[CAT],SMS, D_D[EP],-1,D_D[LOC],$A15)/$D15,0))</f>
        <v>2.9197080291970802E-2</v>
      </c>
      <c r="M15" s="6"/>
    </row>
    <row r="16" spans="1:13" ht="12.75" x14ac:dyDescent="0.2">
      <c r="A16" s="133" t="str">
        <f t="shared" ca="1" si="1"/>
        <v>301</v>
      </c>
      <c r="B16" s="23">
        <v>3</v>
      </c>
      <c r="C16" s="163" t="str">
        <f t="shared" ca="1" si="2"/>
        <v>Boston</v>
      </c>
      <c r="D16" s="172">
        <f ca="1">IF(ISNA($A16),"",IFERROR(SUMIFS(D_D[INV],D_D[MT],5,D_D[CAT],SMS, D_D[EP],-1,D_D[LOC],$A16),0))</f>
        <v>884</v>
      </c>
      <c r="E16" s="172">
        <f ca="1">IF(ISNA($A16),"",IFERROR(SUMIFS(D_D[BL],D_D[MT],5,D_D[CAT],SMS, D_D[EP],-1,D_D[LOC],$A16),0))</f>
        <v>51</v>
      </c>
      <c r="F16" s="173">
        <f t="shared" ca="1" si="3"/>
        <v>5.7692307692307696E-2</v>
      </c>
      <c r="G16" s="174">
        <f ca="1">IF(ISNA($A16),"",IFERROR(SUMIFS(D_D[ADP],D_D[MT],5,D_D[CAT],SMS, D_D[EP],-1,D_D[LOC],$A16),0))</f>
        <v>66.89</v>
      </c>
      <c r="H16" s="173">
        <f ca="1">IF(ISNA($A16),"",IFERROR(SUMIFS(D_D[DEV],D_D[MT],5,D_D[CAT],SMS, D_D[EP],-1,D_D[LOC],$A16)/$D16,0))</f>
        <v>0.17533936651583709</v>
      </c>
      <c r="I16" s="173">
        <f ca="1">IF(ISNA($A16),"",IFERROR(SUMIFS(D_D[EVD],D_D[MT],5,D_D[CAT],SMS, D_D[EP],-1,D_D[LOC],$A16)/$D16,0))</f>
        <v>0.56221719457013575</v>
      </c>
      <c r="J16" s="173">
        <f ca="1">IF(ISNA($A16),"",IFERROR(SUMIFS(D_D[DEC],D_D[MT],5,D_D[CAT],SMS, D_D[EP],-1,D_D[LOC],$A16)/$D16,0))</f>
        <v>9.9547511312217188E-2</v>
      </c>
      <c r="K16" s="173">
        <f ca="1">IF(ISNA($A16),"",IFERROR(SUMIFS(D_D[AWD],D_D[MT],5,D_D[CAT],SMS, D_D[EP],-1,D_D[LOC],$A16)/$D16,0))</f>
        <v>9.9547511312217188E-2</v>
      </c>
      <c r="L16" s="173">
        <f ca="1">IF(ISNA($A16),"",IFERROR(SUMIFS(D_D[AUT],D_D[MT],5,D_D[CAT],SMS, D_D[EP],-1,D_D[LOC],$A16)/$D16,0))</f>
        <v>6.3348416289592757E-2</v>
      </c>
      <c r="M16" s="6"/>
    </row>
    <row r="17" spans="1:13" ht="12.75" x14ac:dyDescent="0.2">
      <c r="A17" s="133" t="str">
        <f t="shared" ca="1" si="1"/>
        <v>307</v>
      </c>
      <c r="B17" s="23">
        <v>4</v>
      </c>
      <c r="C17" s="163" t="str">
        <f t="shared" ca="1" si="2"/>
        <v>Buffalo</v>
      </c>
      <c r="D17" s="172">
        <f ca="1">IF(ISNA($A17),"",IFERROR(SUMIFS(D_D[INV],D_D[MT],5,D_D[CAT],SMS, D_D[EP],-1,D_D[LOC],$A17),0))</f>
        <v>1091</v>
      </c>
      <c r="E17" s="172">
        <f ca="1">IF(ISNA($A17),"",IFERROR(SUMIFS(D_D[BL],D_D[MT],5,D_D[CAT],SMS, D_D[EP],-1,D_D[LOC],$A17),0))</f>
        <v>33</v>
      </c>
      <c r="F17" s="173">
        <f t="shared" ca="1" si="3"/>
        <v>3.0247479376718608E-2</v>
      </c>
      <c r="G17" s="174">
        <f ca="1">IF(ISNA($A17),"",IFERROR(SUMIFS(D_D[ADP],D_D[MT],5,D_D[CAT],SMS, D_D[EP],-1,D_D[LOC],$A17),0))</f>
        <v>62.27</v>
      </c>
      <c r="H17" s="173">
        <f ca="1">IF(ISNA($A17),"",IFERROR(SUMIFS(D_D[DEV],D_D[MT],5,D_D[CAT],SMS, D_D[EP],-1,D_D[LOC],$A17)/$D17,0))</f>
        <v>0.15673693858845097</v>
      </c>
      <c r="I17" s="173">
        <f ca="1">IF(ISNA($A17),"",IFERROR(SUMIFS(D_D[EVD],D_D[MT],5,D_D[CAT],SMS, D_D[EP],-1,D_D[LOC],$A17)/$D17,0))</f>
        <v>0.50962419798350134</v>
      </c>
      <c r="J17" s="173">
        <f ca="1">IF(ISNA($A17),"",IFERROR(SUMIFS(D_D[DEC],D_D[MT],5,D_D[CAT],SMS, D_D[EP],-1,D_D[LOC],$A17)/$D17,0))</f>
        <v>0.21264894592117323</v>
      </c>
      <c r="K17" s="173">
        <f ca="1">IF(ISNA($A17),"",IFERROR(SUMIFS(D_D[AWD],D_D[MT],5,D_D[CAT],SMS, D_D[EP],-1,D_D[LOC],$A17)/$D17,0))</f>
        <v>0.10449129239230064</v>
      </c>
      <c r="L17" s="173">
        <f ca="1">IF(ISNA($A17),"",IFERROR(SUMIFS(D_D[AUT],D_D[MT],5,D_D[CAT],SMS, D_D[EP],-1,D_D[LOC],$A17)/$D17,0))</f>
        <v>1.6498625114573784E-2</v>
      </c>
      <c r="M17" s="6"/>
    </row>
    <row r="18" spans="1:13" ht="12.75" x14ac:dyDescent="0.2">
      <c r="A18" s="133" t="str">
        <f t="shared" ca="1" si="1"/>
        <v>308</v>
      </c>
      <c r="B18" s="23">
        <v>5</v>
      </c>
      <c r="C18" s="163" t="str">
        <f t="shared" ca="1" si="2"/>
        <v>Hartford</v>
      </c>
      <c r="D18" s="172">
        <f ca="1">IF(ISNA($A18),"",IFERROR(SUMIFS(D_D[INV],D_D[MT],5,D_D[CAT],SMS, D_D[EP],-1,D_D[LOC],$A18),0))</f>
        <v>863</v>
      </c>
      <c r="E18" s="172">
        <f ca="1">IF(ISNA($A18),"",IFERROR(SUMIFS(D_D[BL],D_D[MT],5,D_D[CAT],SMS, D_D[EP],-1,D_D[LOC],$A18),0))</f>
        <v>24</v>
      </c>
      <c r="F18" s="173">
        <f t="shared" ca="1" si="3"/>
        <v>2.7809965237543453E-2</v>
      </c>
      <c r="G18" s="174">
        <f ca="1">IF(ISNA($A18),"",IFERROR(SUMIFS(D_D[ADP],D_D[MT],5,D_D[CAT],SMS, D_D[EP],-1,D_D[LOC],$A18),0))</f>
        <v>61.61</v>
      </c>
      <c r="H18" s="173">
        <f ca="1">IF(ISNA($A18),"",IFERROR(SUMIFS(D_D[DEV],D_D[MT],5,D_D[CAT],SMS, D_D[EP],-1,D_D[LOC],$A18)/$D18,0))</f>
        <v>0.16917728852838934</v>
      </c>
      <c r="I18" s="173">
        <f ca="1">IF(ISNA($A18),"",IFERROR(SUMIFS(D_D[EVD],D_D[MT],5,D_D[CAT],SMS, D_D[EP],-1,D_D[LOC],$A18)/$D18,0))</f>
        <v>0.58400926998841252</v>
      </c>
      <c r="J18" s="173">
        <f ca="1">IF(ISNA($A18),"",IFERROR(SUMIFS(D_D[DEC],D_D[MT],5,D_D[CAT],SMS, D_D[EP],-1,D_D[LOC],$A18)/$D18,0))</f>
        <v>9.9652375434530704E-2</v>
      </c>
      <c r="K18" s="173">
        <f ca="1">IF(ISNA($A18),"",IFERROR(SUMIFS(D_D[AWD],D_D[MT],5,D_D[CAT],SMS, D_D[EP],-1,D_D[LOC],$A18)/$D18,0))</f>
        <v>0.14716106604866744</v>
      </c>
      <c r="L18" s="173">
        <f ca="1">IF(ISNA($A18),"",IFERROR(SUMIFS(D_D[AUT],D_D[MT],5,D_D[CAT],SMS, D_D[EP],-1,D_D[LOC],$A18)/$D18,0))</f>
        <v>0</v>
      </c>
      <c r="M18" s="6"/>
    </row>
    <row r="19" spans="1:13" ht="12.75" x14ac:dyDescent="0.2">
      <c r="A19" s="133" t="str">
        <f t="shared" ca="1" si="1"/>
        <v>315</v>
      </c>
      <c r="B19" s="23">
        <v>6</v>
      </c>
      <c r="C19" s="163" t="str">
        <f t="shared" ca="1" si="2"/>
        <v>Huntington</v>
      </c>
      <c r="D19" s="172">
        <f ca="1">IF(ISNA($A19),"",IFERROR(SUMIFS(D_D[INV],D_D[MT],5,D_D[CAT],SMS, D_D[EP],-1,D_D[LOC],$A19),0))</f>
        <v>1147</v>
      </c>
      <c r="E19" s="172">
        <f ca="1">IF(ISNA($A19),"",IFERROR(SUMIFS(D_D[BL],D_D[MT],5,D_D[CAT],SMS, D_D[EP],-1,D_D[LOC],$A19),0))</f>
        <v>404</v>
      </c>
      <c r="F19" s="173">
        <f t="shared" ca="1" si="3"/>
        <v>0.35222319093286836</v>
      </c>
      <c r="G19" s="174">
        <f ca="1">IF(ISNA($A19),"",IFERROR(SUMIFS(D_D[ADP],D_D[MT],5,D_D[CAT],SMS, D_D[EP],-1,D_D[LOC],$A19),0))</f>
        <v>112.98</v>
      </c>
      <c r="H19" s="173">
        <f ca="1">IF(ISNA($A19),"",IFERROR(SUMIFS(D_D[DEV],D_D[MT],5,D_D[CAT],SMS, D_D[EP],-1,D_D[LOC],$A19)/$D19,0))</f>
        <v>9.3286835222319092E-2</v>
      </c>
      <c r="I19" s="173">
        <f ca="1">IF(ISNA($A19),"",IFERROR(SUMIFS(D_D[EVD],D_D[MT],5,D_D[CAT],SMS, D_D[EP],-1,D_D[LOC],$A19)/$D19,0))</f>
        <v>0.60418482999128165</v>
      </c>
      <c r="J19" s="173">
        <f ca="1">IF(ISNA($A19),"",IFERROR(SUMIFS(D_D[DEC],D_D[MT],5,D_D[CAT],SMS, D_D[EP],-1,D_D[LOC],$A19)/$D19,0))</f>
        <v>0.13600697471665213</v>
      </c>
      <c r="K19" s="173">
        <f ca="1">IF(ISNA($A19),"",IFERROR(SUMIFS(D_D[AWD],D_D[MT],5,D_D[CAT],SMS, D_D[EP],-1,D_D[LOC],$A19)/$D19,0))</f>
        <v>0.14298169136878813</v>
      </c>
      <c r="L19" s="173">
        <f ca="1">IF(ISNA($A19),"",IFERROR(SUMIFS(D_D[AUT],D_D[MT],5,D_D[CAT],SMS, D_D[EP],-1,D_D[LOC],$A19)/$D19,0))</f>
        <v>2.3539668700959023E-2</v>
      </c>
      <c r="M19" s="6"/>
    </row>
    <row r="20" spans="1:13" ht="12.75" x14ac:dyDescent="0.2">
      <c r="A20" s="133" t="str">
        <f t="shared" ca="1" si="1"/>
        <v>373</v>
      </c>
      <c r="B20" s="23">
        <v>7</v>
      </c>
      <c r="C20" s="163" t="str">
        <f t="shared" ca="1" si="2"/>
        <v>Manchester</v>
      </c>
      <c r="D20" s="172">
        <f ca="1">IF(ISNA($A20),"",IFERROR(SUMIFS(D_D[INV],D_D[MT],5,D_D[CAT],SMS, D_D[EP],-1,D_D[LOC],$A20),0))</f>
        <v>412</v>
      </c>
      <c r="E20" s="172">
        <f ca="1">IF(ISNA($A20),"",IFERROR(SUMIFS(D_D[BL],D_D[MT],5,D_D[CAT],SMS, D_D[EP],-1,D_D[LOC],$A20),0))</f>
        <v>15</v>
      </c>
      <c r="F20" s="173">
        <f t="shared" ca="1" si="3"/>
        <v>3.640776699029126E-2</v>
      </c>
      <c r="G20" s="174">
        <f ca="1">IF(ISNA($A20),"",IFERROR(SUMIFS(D_D[ADP],D_D[MT],5,D_D[CAT],SMS, D_D[EP],-1,D_D[LOC],$A20),0))</f>
        <v>62.67</v>
      </c>
      <c r="H20" s="173">
        <f ca="1">IF(ISNA($A20),"",IFERROR(SUMIFS(D_D[DEV],D_D[MT],5,D_D[CAT],SMS, D_D[EP],-1,D_D[LOC],$A20)/$D20,0))</f>
        <v>0.13349514563106796</v>
      </c>
      <c r="I20" s="173">
        <f ca="1">IF(ISNA($A20),"",IFERROR(SUMIFS(D_D[EVD],D_D[MT],5,D_D[CAT],SMS, D_D[EP],-1,D_D[LOC],$A20)/$D20,0))</f>
        <v>0.55582524271844658</v>
      </c>
      <c r="J20" s="173">
        <f ca="1">IF(ISNA($A20),"",IFERROR(SUMIFS(D_D[DEC],D_D[MT],5,D_D[CAT],SMS, D_D[EP],-1,D_D[LOC],$A20)/$D20,0))</f>
        <v>0.14320388349514562</v>
      </c>
      <c r="K20" s="173">
        <f ca="1">IF(ISNA($A20),"",IFERROR(SUMIFS(D_D[AWD],D_D[MT],5,D_D[CAT],SMS, D_D[EP],-1,D_D[LOC],$A20)/$D20,0))</f>
        <v>0.14320388349514562</v>
      </c>
      <c r="L20" s="173">
        <f ca="1">IF(ISNA($A20),"",IFERROR(SUMIFS(D_D[AUT],D_D[MT],5,D_D[CAT],SMS, D_D[EP],-1,D_D[LOC],$A20)/$D20,0))</f>
        <v>2.4271844660194174E-2</v>
      </c>
      <c r="M20" s="6"/>
    </row>
    <row r="21" spans="1:13" ht="12.75" x14ac:dyDescent="0.2">
      <c r="A21" s="133" t="str">
        <f t="shared" ca="1" si="1"/>
        <v>306</v>
      </c>
      <c r="B21" s="23">
        <v>8</v>
      </c>
      <c r="C21" s="163" t="str">
        <f t="shared" ca="1" si="2"/>
        <v>New York</v>
      </c>
      <c r="D21" s="172">
        <f ca="1">IF(ISNA($A21),"",IFERROR(SUMIFS(D_D[INV],D_D[MT],5,D_D[CAT],SMS, D_D[EP],-1,D_D[LOC],$A21),0))</f>
        <v>676</v>
      </c>
      <c r="E21" s="172">
        <f ca="1">IF(ISNA($A21),"",IFERROR(SUMIFS(D_D[BL],D_D[MT],5,D_D[CAT],SMS, D_D[EP],-1,D_D[LOC],$A21),0))</f>
        <v>21</v>
      </c>
      <c r="F21" s="173">
        <f t="shared" ca="1" si="3"/>
        <v>3.1065088757396449E-2</v>
      </c>
      <c r="G21" s="174">
        <f ca="1">IF(ISNA($A21),"",IFERROR(SUMIFS(D_D[ADP],D_D[MT],5,D_D[CAT],SMS, D_D[EP],-1,D_D[LOC],$A21),0))</f>
        <v>59.65</v>
      </c>
      <c r="H21" s="173">
        <f ca="1">IF(ISNA($A21),"",IFERROR(SUMIFS(D_D[DEV],D_D[MT],5,D_D[CAT],SMS, D_D[EP],-1,D_D[LOC],$A21)/$D21,0))</f>
        <v>0.1819526627218935</v>
      </c>
      <c r="I21" s="173">
        <f ca="1">IF(ISNA($A21),"",IFERROR(SUMIFS(D_D[EVD],D_D[MT],5,D_D[CAT],SMS, D_D[EP],-1,D_D[LOC],$A21)/$D21,0))</f>
        <v>0.5399408284023669</v>
      </c>
      <c r="J21" s="173">
        <f ca="1">IF(ISNA($A21),"",IFERROR(SUMIFS(D_D[DEC],D_D[MT],5,D_D[CAT],SMS, D_D[EP],-1,D_D[LOC],$A21)/$D21,0))</f>
        <v>0.11982248520710059</v>
      </c>
      <c r="K21" s="173">
        <f ca="1">IF(ISNA($A21),"",IFERROR(SUMIFS(D_D[AWD],D_D[MT],5,D_D[CAT],SMS, D_D[EP],-1,D_D[LOC],$A21)/$D21,0))</f>
        <v>0.13609467455621302</v>
      </c>
      <c r="L21" s="173">
        <f ca="1">IF(ISNA($A21),"",IFERROR(SUMIFS(D_D[AUT],D_D[MT],5,D_D[CAT],SMS, D_D[EP],-1,D_D[LOC],$A21)/$D21,0))</f>
        <v>2.2189349112426034E-2</v>
      </c>
      <c r="M21" s="6"/>
    </row>
    <row r="22" spans="1:13" ht="12.75" x14ac:dyDescent="0.2">
      <c r="A22" s="133" t="str">
        <f t="shared" ca="1" si="1"/>
        <v>309</v>
      </c>
      <c r="B22" s="23">
        <v>9</v>
      </c>
      <c r="C22" s="163" t="str">
        <f t="shared" ca="1" si="2"/>
        <v>Newark</v>
      </c>
      <c r="D22" s="172">
        <f ca="1">IF(ISNA($A22),"",IFERROR(SUMIFS(D_D[INV],D_D[MT],5,D_D[CAT],SMS, D_D[EP],-1,D_D[LOC],$A22),0))</f>
        <v>329</v>
      </c>
      <c r="E22" s="172">
        <f ca="1">IF(ISNA($A22),"",IFERROR(SUMIFS(D_D[BL],D_D[MT],5,D_D[CAT],SMS, D_D[EP],-1,D_D[LOC],$A22),0))</f>
        <v>9</v>
      </c>
      <c r="F22" s="173">
        <f t="shared" ca="1" si="3"/>
        <v>2.7355623100303952E-2</v>
      </c>
      <c r="G22" s="174">
        <f ca="1">IF(ISNA($A22),"",IFERROR(SUMIFS(D_D[ADP],D_D[MT],5,D_D[CAT],SMS, D_D[EP],-1,D_D[LOC],$A22),0))</f>
        <v>55.22</v>
      </c>
      <c r="H22" s="173">
        <f ca="1">IF(ISNA($A22),"",IFERROR(SUMIFS(D_D[DEV],D_D[MT],5,D_D[CAT],SMS, D_D[EP],-1,D_D[LOC],$A22)/$D22,0))</f>
        <v>0.26139817629179329</v>
      </c>
      <c r="I22" s="173">
        <f ca="1">IF(ISNA($A22),"",IFERROR(SUMIFS(D_D[EVD],D_D[MT],5,D_D[CAT],SMS, D_D[EP],-1,D_D[LOC],$A22)/$D22,0))</f>
        <v>0.47720364741641336</v>
      </c>
      <c r="J22" s="173">
        <f ca="1">IF(ISNA($A22),"",IFERROR(SUMIFS(D_D[DEC],D_D[MT],5,D_D[CAT],SMS, D_D[EP],-1,D_D[LOC],$A22)/$D22,0))</f>
        <v>0.11854103343465046</v>
      </c>
      <c r="K22" s="173">
        <f ca="1">IF(ISNA($A22),"",IFERROR(SUMIFS(D_D[AWD],D_D[MT],5,D_D[CAT],SMS, D_D[EP],-1,D_D[LOC],$A22)/$D22,0))</f>
        <v>0.10942249240121581</v>
      </c>
      <c r="L22" s="173">
        <f ca="1">IF(ISNA($A22),"",IFERROR(SUMIFS(D_D[AUT],D_D[MT],5,D_D[CAT],SMS, D_D[EP],-1,D_D[LOC],$A22)/$D22,0))</f>
        <v>3.3434650455927049E-2</v>
      </c>
      <c r="M22" s="6"/>
    </row>
    <row r="23" spans="1:13" ht="12.75" x14ac:dyDescent="0.2">
      <c r="A23" s="133" t="str">
        <f t="shared" ca="1" si="1"/>
        <v>310</v>
      </c>
      <c r="B23" s="23">
        <v>10</v>
      </c>
      <c r="C23" s="163" t="str">
        <f t="shared" ca="1" si="2"/>
        <v>Philadelphia</v>
      </c>
      <c r="D23" s="172">
        <f ca="1">IF(ISNA($A23),"",IFERROR(SUMIFS(D_D[INV],D_D[MT],5,D_D[CAT],SMS, D_D[EP],-1,D_D[LOC],$A23),0))</f>
        <v>5747</v>
      </c>
      <c r="E23" s="172">
        <f ca="1">IF(ISNA($A23),"",IFERROR(SUMIFS(D_D[BL],D_D[MT],5,D_D[CAT],SMS, D_D[EP],-1,D_D[LOC],$A23),0))</f>
        <v>1169</v>
      </c>
      <c r="F23" s="173">
        <f t="shared" ca="1" si="3"/>
        <v>0.20341047503045068</v>
      </c>
      <c r="G23" s="174">
        <f ca="1">IF(ISNA($A23),"",IFERROR(SUMIFS(D_D[ADP],D_D[MT],5,D_D[CAT],SMS, D_D[EP],-1,D_D[LOC],$A23),0))</f>
        <v>83.26</v>
      </c>
      <c r="H23" s="173">
        <f ca="1">IF(ISNA($A23),"",IFERROR(SUMIFS(D_D[DEV],D_D[MT],5,D_D[CAT],SMS, D_D[EP],-1,D_D[LOC],$A23)/$D23,0))</f>
        <v>0.11258047677048895</v>
      </c>
      <c r="I23" s="173">
        <f ca="1">IF(ISNA($A23),"",IFERROR(SUMIFS(D_D[EVD],D_D[MT],5,D_D[CAT],SMS, D_D[EP],-1,D_D[LOC],$A23)/$D23,0))</f>
        <v>0.62536975813467899</v>
      </c>
      <c r="J23" s="173">
        <f ca="1">IF(ISNA($A23),"",IFERROR(SUMIFS(D_D[DEC],D_D[MT],5,D_D[CAT],SMS, D_D[EP],-1,D_D[LOC],$A23)/$D23,0))</f>
        <v>8.1781799199582395E-2</v>
      </c>
      <c r="K23" s="173">
        <f ca="1">IF(ISNA($A23),"",IFERROR(SUMIFS(D_D[AWD],D_D[MT],5,D_D[CAT],SMS, D_D[EP],-1,D_D[LOC],$A23)/$D23,0))</f>
        <v>0.1499912998085958</v>
      </c>
      <c r="L23" s="173">
        <f ca="1">IF(ISNA($A23),"",IFERROR(SUMIFS(D_D[AUT],D_D[MT],5,D_D[CAT],SMS, D_D[EP],-1,D_D[LOC],$A23)/$D23,0))</f>
        <v>2.9928658430485471E-2</v>
      </c>
      <c r="M23" s="6"/>
    </row>
    <row r="24" spans="1:13" ht="12.75" x14ac:dyDescent="0.2">
      <c r="A24" s="133" t="str">
        <f t="shared" ca="1" si="1"/>
        <v>311</v>
      </c>
      <c r="B24" s="23">
        <v>11</v>
      </c>
      <c r="C24" s="163" t="str">
        <f t="shared" ca="1" si="2"/>
        <v>Pittsburgh</v>
      </c>
      <c r="D24" s="172">
        <f ca="1">IF(ISNA($A24),"",IFERROR(SUMIFS(D_D[INV],D_D[MT],5,D_D[CAT],SMS, D_D[EP],-1,D_D[LOC],$A24),0))</f>
        <v>695</v>
      </c>
      <c r="E24" s="172">
        <f ca="1">IF(ISNA($A24),"",IFERROR(SUMIFS(D_D[BL],D_D[MT],5,D_D[CAT],SMS, D_D[EP],-1,D_D[LOC],$A24),0))</f>
        <v>228</v>
      </c>
      <c r="F24" s="173">
        <f t="shared" ca="1" si="3"/>
        <v>0.32805755395683456</v>
      </c>
      <c r="G24" s="174">
        <f ca="1">IF(ISNA($A24),"",IFERROR(SUMIFS(D_D[ADP],D_D[MT],5,D_D[CAT],SMS, D_D[EP],-1,D_D[LOC],$A24),0))</f>
        <v>118.05</v>
      </c>
      <c r="H24" s="173">
        <f ca="1">IF(ISNA($A24),"",IFERROR(SUMIFS(D_D[DEV],D_D[MT],5,D_D[CAT],SMS, D_D[EP],-1,D_D[LOC],$A24)/$D24,0))</f>
        <v>0.16978417266187051</v>
      </c>
      <c r="I24" s="173">
        <f ca="1">IF(ISNA($A24),"",IFERROR(SUMIFS(D_D[EVD],D_D[MT],5,D_D[CAT],SMS, D_D[EP],-1,D_D[LOC],$A24)/$D24,0))</f>
        <v>0.49928057553956834</v>
      </c>
      <c r="J24" s="173">
        <f ca="1">IF(ISNA($A24),"",IFERROR(SUMIFS(D_D[DEC],D_D[MT],5,D_D[CAT],SMS, D_D[EP],-1,D_D[LOC],$A24)/$D24,0))</f>
        <v>0.26187050359712233</v>
      </c>
      <c r="K24" s="173">
        <f ca="1">IF(ISNA($A24),"",IFERROR(SUMIFS(D_D[AWD],D_D[MT],5,D_D[CAT],SMS, D_D[EP],-1,D_D[LOC],$A24)/$D24,0))</f>
        <v>6.3309352517985612E-2</v>
      </c>
      <c r="L24" s="173">
        <f ca="1">IF(ISNA($A24),"",IFERROR(SUMIFS(D_D[AUT],D_D[MT],5,D_D[CAT],SMS, D_D[EP],-1,D_D[LOC],$A24)/$D24,0))</f>
        <v>5.7553956834532375E-3</v>
      </c>
      <c r="M24" s="6"/>
    </row>
    <row r="25" spans="1:13" ht="12.75" x14ac:dyDescent="0.2">
      <c r="A25" s="133" t="str">
        <f t="shared" ca="1" si="1"/>
        <v>304</v>
      </c>
      <c r="B25" s="23">
        <v>12</v>
      </c>
      <c r="C25" s="163" t="str">
        <f t="shared" ca="1" si="2"/>
        <v>Providence</v>
      </c>
      <c r="D25" s="172">
        <f ca="1">IF(ISNA($A25),"",IFERROR(SUMIFS(D_D[INV],D_D[MT],5,D_D[CAT],SMS, D_D[EP],-1,D_D[LOC],$A25),0))</f>
        <v>1595</v>
      </c>
      <c r="E25" s="172">
        <f ca="1">IF(ISNA($A25),"",IFERROR(SUMIFS(D_D[BL],D_D[MT],5,D_D[CAT],SMS, D_D[EP],-1,D_D[LOC],$A25),0))</f>
        <v>126</v>
      </c>
      <c r="F25" s="173">
        <f t="shared" ca="1" si="3"/>
        <v>7.8996865203761757E-2</v>
      </c>
      <c r="G25" s="174">
        <f ca="1">IF(ISNA($A25),"",IFERROR(SUMIFS(D_D[ADP],D_D[MT],5,D_D[CAT],SMS, D_D[EP],-1,D_D[LOC],$A25),0))</f>
        <v>57.29</v>
      </c>
      <c r="H25" s="173">
        <f ca="1">IF(ISNA($A25),"",IFERROR(SUMIFS(D_D[DEV],D_D[MT],5,D_D[CAT],SMS, D_D[EP],-1,D_D[LOC],$A25)/$D25,0))</f>
        <v>0.14733542319749215</v>
      </c>
      <c r="I25" s="173">
        <f ca="1">IF(ISNA($A25),"",IFERROR(SUMIFS(D_D[EVD],D_D[MT],5,D_D[CAT],SMS, D_D[EP],-1,D_D[LOC],$A25)/$D25,0))</f>
        <v>0.28526645768025077</v>
      </c>
      <c r="J25" s="173">
        <f ca="1">IF(ISNA($A25),"",IFERROR(SUMIFS(D_D[DEC],D_D[MT],5,D_D[CAT],SMS, D_D[EP],-1,D_D[LOC],$A25)/$D25,0))</f>
        <v>0.24576802507836989</v>
      </c>
      <c r="K25" s="173">
        <f ca="1">IF(ISNA($A25),"",IFERROR(SUMIFS(D_D[AWD],D_D[MT],5,D_D[CAT],SMS, D_D[EP],-1,D_D[LOC],$A25)/$D25,0))</f>
        <v>0.20877742946708464</v>
      </c>
      <c r="L25" s="173">
        <f ca="1">IF(ISNA($A25),"",IFERROR(SUMIFS(D_D[AUT],D_D[MT],5,D_D[CAT],SMS, D_D[EP],-1,D_D[LOC],$A25)/$D25,0))</f>
        <v>0.1115987460815047</v>
      </c>
      <c r="M25" s="6"/>
    </row>
    <row r="26" spans="1:13" ht="12.75" x14ac:dyDescent="0.2">
      <c r="A26" s="133" t="str">
        <f t="shared" ca="1" si="1"/>
        <v>314</v>
      </c>
      <c r="B26" s="23">
        <v>13</v>
      </c>
      <c r="C26" s="163" t="str">
        <f t="shared" ca="1" si="2"/>
        <v>Roanoke</v>
      </c>
      <c r="D26" s="172">
        <f ca="1">IF(ISNA($A26),"",IFERROR(SUMIFS(D_D[INV],D_D[MT],5,D_D[CAT],SMS, D_D[EP],-1,D_D[LOC],$A26),0))</f>
        <v>3325</v>
      </c>
      <c r="E26" s="172">
        <f ca="1">IF(ISNA($A26),"",IFERROR(SUMIFS(D_D[BL],D_D[MT],5,D_D[CAT],SMS, D_D[EP],-1,D_D[LOC],$A26),0))</f>
        <v>1037</v>
      </c>
      <c r="F26" s="173">
        <f t="shared" ca="1" si="3"/>
        <v>0.31187969924812031</v>
      </c>
      <c r="G26" s="174">
        <f ca="1">IF(ISNA($A26),"",IFERROR(SUMIFS(D_D[ADP],D_D[MT],5,D_D[CAT],SMS, D_D[EP],-1,D_D[LOC],$A26),0))</f>
        <v>101.56</v>
      </c>
      <c r="H26" s="173">
        <f ca="1">IF(ISNA($A26),"",IFERROR(SUMIFS(D_D[DEV],D_D[MT],5,D_D[CAT],SMS, D_D[EP],-1,D_D[LOC],$A26)/$D26,0))</f>
        <v>0.15548872180451129</v>
      </c>
      <c r="I26" s="173">
        <f ca="1">IF(ISNA($A26),"",IFERROR(SUMIFS(D_D[EVD],D_D[MT],5,D_D[CAT],SMS, D_D[EP],-1,D_D[LOC],$A26)/$D26,0))</f>
        <v>0.5368421052631579</v>
      </c>
      <c r="J26" s="173">
        <f ca="1">IF(ISNA($A26),"",IFERROR(SUMIFS(D_D[DEC],D_D[MT],5,D_D[CAT],SMS, D_D[EP],-1,D_D[LOC],$A26)/$D26,0))</f>
        <v>0.10887218045112781</v>
      </c>
      <c r="K26" s="173">
        <f ca="1">IF(ISNA($A26),"",IFERROR(SUMIFS(D_D[AWD],D_D[MT],5,D_D[CAT],SMS, D_D[EP],-1,D_D[LOC],$A26)/$D26,0))</f>
        <v>0.15308270676691729</v>
      </c>
      <c r="L26" s="173">
        <f ca="1">IF(ISNA($A26),"",IFERROR(SUMIFS(D_D[AUT],D_D[MT],5,D_D[CAT],SMS, D_D[EP],-1,D_D[LOC],$A26)/$D26,0))</f>
        <v>4.5413533834586468E-2</v>
      </c>
      <c r="M26" s="6"/>
    </row>
    <row r="27" spans="1:13" ht="12.75" x14ac:dyDescent="0.2">
      <c r="A27" s="133" t="str">
        <f t="shared" ca="1" si="1"/>
        <v>402</v>
      </c>
      <c r="B27" s="23">
        <v>14</v>
      </c>
      <c r="C27" s="163" t="str">
        <f t="shared" ca="1" si="2"/>
        <v>Togus</v>
      </c>
      <c r="D27" s="172">
        <f ca="1">IF(ISNA($A27),"",IFERROR(SUMIFS(D_D[INV],D_D[MT],5,D_D[CAT],SMS, D_D[EP],-1,D_D[LOC],$A27),0))</f>
        <v>1420</v>
      </c>
      <c r="E27" s="172">
        <f ca="1">IF(ISNA($A27),"",IFERROR(SUMIFS(D_D[BL],D_D[MT],5,D_D[CAT],SMS, D_D[EP],-1,D_D[LOC],$A27),0))</f>
        <v>398</v>
      </c>
      <c r="F27" s="173">
        <f t="shared" ca="1" si="3"/>
        <v>0.28028169014084509</v>
      </c>
      <c r="G27" s="174">
        <f ca="1">IF(ISNA($A27),"",IFERROR(SUMIFS(D_D[ADP],D_D[MT],5,D_D[CAT],SMS, D_D[EP],-1,D_D[LOC],$A27),0))</f>
        <v>99.66</v>
      </c>
      <c r="H27" s="173">
        <f ca="1">IF(ISNA($A27),"",IFERROR(SUMIFS(D_D[DEV],D_D[MT],5,D_D[CAT],SMS, D_D[EP],-1,D_D[LOC],$A27)/$D27,0))</f>
        <v>0.17183098591549295</v>
      </c>
      <c r="I27" s="173">
        <f ca="1">IF(ISNA($A27),"",IFERROR(SUMIFS(D_D[EVD],D_D[MT],5,D_D[CAT],SMS, D_D[EP],-1,D_D[LOC],$A27)/$D27,0))</f>
        <v>0.58450704225352113</v>
      </c>
      <c r="J27" s="173">
        <f ca="1">IF(ISNA($A27),"",IFERROR(SUMIFS(D_D[DEC],D_D[MT],5,D_D[CAT],SMS, D_D[EP],-1,D_D[LOC],$A27)/$D27,0))</f>
        <v>9.7183098591549291E-2</v>
      </c>
      <c r="K27" s="173">
        <f ca="1">IF(ISNA($A27),"",IFERROR(SUMIFS(D_D[AWD],D_D[MT],5,D_D[CAT],SMS, D_D[EP],-1,D_D[LOC],$A27)/$D27,0))</f>
        <v>0.10352112676056338</v>
      </c>
      <c r="L27" s="173">
        <f ca="1">IF(ISNA($A27),"",IFERROR(SUMIFS(D_D[AUT],D_D[MT],5,D_D[CAT],SMS, D_D[EP],-1,D_D[LOC],$A27)/$D27,0))</f>
        <v>4.2957746478873238E-2</v>
      </c>
      <c r="M27" s="6"/>
    </row>
    <row r="28" spans="1:13" ht="12.75" x14ac:dyDescent="0.2">
      <c r="A28" s="133" t="str">
        <f t="shared" ca="1" si="1"/>
        <v>372</v>
      </c>
      <c r="B28" s="23">
        <v>15</v>
      </c>
      <c r="C28" s="163" t="str">
        <f t="shared" ca="1" si="2"/>
        <v>Washington DC</v>
      </c>
      <c r="D28" s="172">
        <f ca="1">IF(ISNA($A28),"",IFERROR(SUMIFS(D_D[INV],D_D[MT],5,D_D[CAT],SMS, D_D[EP],-1,D_D[LOC],$A28),0))</f>
        <v>15</v>
      </c>
      <c r="E28" s="172">
        <f ca="1">IF(ISNA($A28),"",IFERROR(SUMIFS(D_D[BL],D_D[MT],5,D_D[CAT],SMS, D_D[EP],-1,D_D[LOC],$A28),0))</f>
        <v>2</v>
      </c>
      <c r="F28" s="173">
        <f t="shared" ca="1" si="3"/>
        <v>0.13333333333333333</v>
      </c>
      <c r="G28" s="174">
        <f ca="1">IF(ISNA($A28),"",IFERROR(SUMIFS(D_D[ADP],D_D[MT],5,D_D[CAT],SMS, D_D[EP],-1,D_D[LOC],$A28),0))</f>
        <v>73.87</v>
      </c>
      <c r="H28" s="173">
        <f ca="1">IF(ISNA($A28),"",IFERROR(SUMIFS(D_D[DEV],D_D[MT],5,D_D[CAT],SMS, D_D[EP],-1,D_D[LOC],$A28)/$D28,0))</f>
        <v>6.6666666666666666E-2</v>
      </c>
      <c r="I28" s="173">
        <f ca="1">IF(ISNA($A28),"",IFERROR(SUMIFS(D_D[EVD],D_D[MT],5,D_D[CAT],SMS, D_D[EP],-1,D_D[LOC],$A28)/$D28,0))</f>
        <v>0.66666666666666663</v>
      </c>
      <c r="J28" s="173">
        <f ca="1">IF(ISNA($A28),"",IFERROR(SUMIFS(D_D[DEC],D_D[MT],5,D_D[CAT],SMS, D_D[EP],-1,D_D[LOC],$A28)/$D28,0))</f>
        <v>0.26666666666666666</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192</v>
      </c>
      <c r="E29" s="172">
        <f ca="1">IF(ISNA($A29),"",IFERROR(SUMIFS(D_D[BL],D_D[MT],5,D_D[CAT],SMS, D_D[EP],-1,D_D[LOC],$A29),0))</f>
        <v>3</v>
      </c>
      <c r="F29" s="173">
        <f t="shared" ca="1" si="3"/>
        <v>1.5625E-2</v>
      </c>
      <c r="G29" s="174">
        <f ca="1">IF(ISNA($A29),"",IFERROR(SUMIFS(D_D[ADP],D_D[MT],5,D_D[CAT],SMS, D_D[EP],-1,D_D[LOC],$A29),0))</f>
        <v>69.239999999999995</v>
      </c>
      <c r="H29" s="173">
        <f ca="1">IF(ISNA($A29),"",IFERROR(SUMIFS(D_D[DEV],D_D[MT],5,D_D[CAT],SMS, D_D[EP],-1,D_D[LOC],$A29)/$D29,0))</f>
        <v>0.11979166666666667</v>
      </c>
      <c r="I29" s="173">
        <f ca="1">IF(ISNA($A29),"",IFERROR(SUMIFS(D_D[EVD],D_D[MT],5,D_D[CAT],SMS, D_D[EP],-1,D_D[LOC],$A29)/$D29,0))</f>
        <v>0.50520833333333337</v>
      </c>
      <c r="J29" s="173">
        <f ca="1">IF(ISNA($A29),"",IFERROR(SUMIFS(D_D[DEC],D_D[MT],5,D_D[CAT],SMS, D_D[EP],-1,D_D[LOC],$A29)/$D29,0))</f>
        <v>0.14583333333333334</v>
      </c>
      <c r="K29" s="173">
        <f ca="1">IF(ISNA($A29),"",IFERROR(SUMIFS(D_D[AWD],D_D[MT],5,D_D[CAT],SMS, D_D[EP],-1,D_D[LOC],$A29)/$D29,0))</f>
        <v>0.20833333333333334</v>
      </c>
      <c r="L29" s="173">
        <f ca="1">IF(ISNA($A29),"",IFERROR(SUMIFS(D_D[AUT],D_D[MT],5,D_D[CAT],SMS, D_D[EP],-1,D_D[LOC],$A29)/$D29,0))</f>
        <v>2.0833333333333332E-2</v>
      </c>
      <c r="M29" s="6"/>
    </row>
    <row r="30" spans="1:13" ht="12.75" x14ac:dyDescent="0.2">
      <c r="A30" s="133" t="str">
        <f t="shared" ca="1" si="1"/>
        <v>460</v>
      </c>
      <c r="B30" s="23">
        <v>17</v>
      </c>
      <c r="C30" s="163" t="str">
        <f t="shared" ca="1" si="2"/>
        <v>Wilmington</v>
      </c>
      <c r="D30" s="172">
        <f ca="1">IF(ISNA($A30),"",IFERROR(SUMIFS(D_D[INV],D_D[MT],5,D_D[CAT],SMS, D_D[EP],-1,D_D[LOC],$A30),0))</f>
        <v>216</v>
      </c>
      <c r="E30" s="172">
        <f ca="1">IF(ISNA($A30),"",IFERROR(SUMIFS(D_D[BL],D_D[MT],5,D_D[CAT],SMS, D_D[EP],-1,D_D[LOC],$A30),0))</f>
        <v>10</v>
      </c>
      <c r="F30" s="173">
        <f t="shared" ca="1" si="3"/>
        <v>4.6296296296296294E-2</v>
      </c>
      <c r="G30" s="174">
        <f ca="1">IF(ISNA($A30),"",IFERROR(SUMIFS(D_D[ADP],D_D[MT],5,D_D[CAT],SMS, D_D[EP],-1,D_D[LOC],$A30),0))</f>
        <v>69.5</v>
      </c>
      <c r="H30" s="173">
        <f ca="1">IF(ISNA($A30),"",IFERROR(SUMIFS(D_D[DEV],D_D[MT],5,D_D[CAT],SMS, D_D[EP],-1,D_D[LOC],$A30)/$D30,0))</f>
        <v>0.18055555555555555</v>
      </c>
      <c r="I30" s="173">
        <f ca="1">IF(ISNA($A30),"",IFERROR(SUMIFS(D_D[EVD],D_D[MT],5,D_D[CAT],SMS, D_D[EP],-1,D_D[LOC],$A30)/$D30,0))</f>
        <v>0.52777777777777779</v>
      </c>
      <c r="J30" s="173">
        <f ca="1">IF(ISNA($A30),"",IFERROR(SUMIFS(D_D[DEC],D_D[MT],5,D_D[CAT],SMS, D_D[EP],-1,D_D[LOC],$A30)/$D30,0))</f>
        <v>0.10185185185185185</v>
      </c>
      <c r="K30" s="173">
        <f ca="1">IF(ISNA($A30),"",IFERROR(SUMIFS(D_D[AWD],D_D[MT],5,D_D[CAT],SMS, D_D[EP],-1,D_D[LOC],$A30)/$D30,0))</f>
        <v>0.14814814814814814</v>
      </c>
      <c r="L30" s="173">
        <f ca="1">IF(ISNA($A30),"",IFERROR(SUMIFS(D_D[AUT],D_D[MT],5,D_D[CAT],SMS, D_D[EP],-1,D_D[LOC],$A30)/$D30,0))</f>
        <v>4.1666666666666664E-2</v>
      </c>
      <c r="M30" s="6"/>
    </row>
    <row r="31" spans="1:13" ht="12.75" x14ac:dyDescent="0.2">
      <c r="A31" s="133" t="str">
        <f t="shared" ca="1" si="1"/>
        <v>318</v>
      </c>
      <c r="B31" s="23">
        <v>18</v>
      </c>
      <c r="C31" s="163" t="str">
        <f t="shared" ca="1" si="2"/>
        <v>Winston-Salem</v>
      </c>
      <c r="D31" s="172">
        <f ca="1">IF(ISNA($A31),"",IFERROR(SUMIFS(D_D[INV],D_D[MT],5,D_D[CAT],SMS, D_D[EP],-1,D_D[LOC],$A31),0))</f>
        <v>5488</v>
      </c>
      <c r="E31" s="172">
        <f ca="1">IF(ISNA($A31),"",IFERROR(SUMIFS(D_D[BL],D_D[MT],5,D_D[CAT],SMS, D_D[EP],-1,D_D[LOC],$A31),0))</f>
        <v>1195</v>
      </c>
      <c r="F31" s="173">
        <f t="shared" ca="1" si="3"/>
        <v>0.21774781341107871</v>
      </c>
      <c r="G31" s="174">
        <f ca="1">IF(ISNA($A31),"",IFERROR(SUMIFS(D_D[ADP],D_D[MT],5,D_D[CAT],SMS, D_D[EP],-1,D_D[LOC],$A31),0))</f>
        <v>80.33</v>
      </c>
      <c r="H31" s="173">
        <f ca="1">IF(ISNA($A31),"",IFERROR(SUMIFS(D_D[DEV],D_D[MT],5,D_D[CAT],SMS, D_D[EP],-1,D_D[LOC],$A31)/$D31,0))</f>
        <v>0.15506559766763847</v>
      </c>
      <c r="I31" s="173">
        <f ca="1">IF(ISNA($A31),"",IFERROR(SUMIFS(D_D[EVD],D_D[MT],5,D_D[CAT],SMS, D_D[EP],-1,D_D[LOC],$A31)/$D31,0))</f>
        <v>0.47139212827988336</v>
      </c>
      <c r="J31" s="173">
        <f ca="1">IF(ISNA($A31),"",IFERROR(SUMIFS(D_D[DEC],D_D[MT],5,D_D[CAT],SMS, D_D[EP],-1,D_D[LOC],$A31)/$D31,0))</f>
        <v>0.14795918367346939</v>
      </c>
      <c r="K31" s="173">
        <f ca="1">IF(ISNA($A31),"",IFERROR(SUMIFS(D_D[AWD],D_D[MT],5,D_D[CAT],SMS, D_D[EP],-1,D_D[LOC],$A31)/$D31,0))</f>
        <v>0.15834548104956267</v>
      </c>
      <c r="L31" s="173">
        <f ca="1">IF(ISNA($A31),"",IFERROR(SUMIFS(D_D[AUT],D_D[MT],5,D_D[CAT],SMS, D_D[EP],-1,D_D[LOC],$A31)/$D31,0))</f>
        <v>6.7237609329446058E-2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4">
        <f>D_DT[]</f>
        <v>43225</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324613</v>
      </c>
      <c r="F12" s="139">
        <f>IF(ISNA($A12),"",IFERROR(SUMIFS(D_D[BL],D_D[MT],5,D_D[CAT],SMS, D_D[EP],-1,D_D[LOC],$A12),0))</f>
        <v>69082</v>
      </c>
      <c r="G12" s="140">
        <f>IF(ISNA($A12),"",IFERROR(F12/E12,0))</f>
        <v>0.21281341166250273</v>
      </c>
      <c r="H12" s="140">
        <f>IF(ISNA($A12),"",IFERROR(SUMIFS(D_D[DEV],D_D[MT],5,D_D[CAT],SMS, D_D[EP],-1,D_D[LOC],$A12)/$E12,0))</f>
        <v>6.4550711154513218E-2</v>
      </c>
      <c r="I12" s="140">
        <f>IF(ISNA($A12),"",IFERROR(SUMIFS(D_D[EVD],D_D[MT],5,D_D[CAT],SMS, D_D[EP],-1,D_D[LOC],$A12)/$E12,0))</f>
        <v>0.79815657413597119</v>
      </c>
      <c r="J12" s="140">
        <f>IF(ISNA($A12),"",IFERROR(SUMIFS(D_D[DEC],D_D[MT],5,D_D[CAT],SMS, D_D[EP],-1,D_D[LOC],$A12)/$E12,0))</f>
        <v>8.3976920209603442E-2</v>
      </c>
      <c r="K12" s="140">
        <f>IF(ISNA($A12),"",IFERROR(SUMIFS(D_D[AWD],D_D[MT],5,D_D[CAT],SMS, D_D[EP],-1,D_D[LOC],$A12)/$E12,0))</f>
        <v>4.1366180652037968E-2</v>
      </c>
      <c r="L12" s="140">
        <f>IF(ISNA($A12),"",IFERROR(SUMIFS(D_D[AUT],D_D[MT],5,D_D[CAT],SMS, D_D[EP],-1,D_D[LOC],$A12)/$E12,0))</f>
        <v>1.1934210891122661E-2</v>
      </c>
      <c r="M12" s="6"/>
    </row>
    <row r="13" spans="1:13" ht="12.75" x14ac:dyDescent="0.2">
      <c r="A13" s="133">
        <v>499</v>
      </c>
      <c r="B13" s="23"/>
      <c r="C13" s="162" t="str">
        <f>"NWQ-"&amp;Driver!$C$20</f>
        <v>NWQ-Compensation</v>
      </c>
      <c r="D13" s="162" t="s">
        <v>194</v>
      </c>
      <c r="E13" s="137">
        <f>IF(ISNA($A13),"",IFERROR(SUMIFS(D_D[INV],D_D[MT],5,D_D[CAT],SMS, D_D[EP],-1,D_D[LOC],$A13),0))</f>
        <v>223230</v>
      </c>
      <c r="F13" s="137">
        <f>IF(ISNA($A13),"",IFERROR(SUMIFS(D_D[BL],D_D[MT],5,D_D[CAT],SMS, D_D[EP],-1,D_D[LOC],$A13),0))</f>
        <v>47834</v>
      </c>
      <c r="G13" s="138">
        <f t="shared" ref="G13" si="0">IF(ISNA($A13),"",IFERROR(F13/E13,0))</f>
        <v>0.21428123460108409</v>
      </c>
      <c r="H13" s="138">
        <f>IF(ISNA($A13),"",IFERROR(SUMIFS(D_D[DEV],D_D[MT],5,D_D[CAT],SMS, D_D[EP],-1,D_D[LOC],$A13)/$E13,0))</f>
        <v>2.0257133897773595E-2</v>
      </c>
      <c r="I13" s="138">
        <f>IF(ISNA($A13),"",IFERROR(SUMIFS(D_D[EVD],D_D[MT],5,D_D[CAT],SMS, D_D[EP],-1,D_D[LOC],$A13)/$E13,0))</f>
        <v>0.91556242440532187</v>
      </c>
      <c r="J13" s="138">
        <f>IF(ISNA($A13),"",IFERROR(SUMIFS(D_D[DEC],D_D[MT],5,D_D[CAT],SMS, D_D[EP],-1,D_D[LOC],$A13)/$E13,0))</f>
        <v>6.3647359225910499E-2</v>
      </c>
      <c r="K13" s="138">
        <f>IF(ISNA($A13),"",IFERROR(SUMIFS(D_D[AWD],D_D[MT],5,D_D[CAT],SMS, D_D[EP],-1,D_D[LOC],$A13)/$E13,0))</f>
        <v>5.3308247099404199E-4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69000</v>
      </c>
      <c r="F14" s="100">
        <f ca="1">IF(ISNA($A14),"",IFERROR(SUMIFS(D_D[BL],D_D[MT],5,D_D[CAT],SMS, D_D[EP],499,D_D[LOC],$A14),0))</f>
        <v>15624</v>
      </c>
      <c r="G14" s="102">
        <f t="shared" ref="G14:G21" ca="1" si="3">IF(ISNA($A14),"",IFERROR(F14/E14,0))</f>
        <v>0.22643478260869565</v>
      </c>
      <c r="H14" s="102">
        <f ca="1">IF(ISNA($A14),"",IFERROR(SUMIFS(D_D[DEV],D_D[MT],5,D_D[CAT],SMS, D_D[EP],499,D_D[LOC],$A14)/$E14,0))</f>
        <v>6.4521739130434783E-2</v>
      </c>
      <c r="I14" s="102">
        <f ca="1">IF(ISNA($A14),"",IFERROR(SUMIFS(D_D[EVD],D_D[MT],5,D_D[CAT],SMS, D_D[EP],499,D_D[LOC],$A14)/$E14,0))</f>
        <v>0.78928985507246374</v>
      </c>
      <c r="J14" s="102">
        <f ca="1">IF(ISNA($A14),"",IFERROR(SUMIFS(D_D[DEC],D_D[MT],5,D_D[CAT],SMS, D_D[EP],499,D_D[LOC],$A14)/$E14,0))</f>
        <v>8.7550724637681154E-2</v>
      </c>
      <c r="K14" s="102">
        <f ca="1">IF(ISNA($A14),"",IFERROR(SUMIFS(D_D[AWD],D_D[MT],5,D_D[CAT],SMS, D_D[EP],499,D_D[LOC],$A14)/$E14,0))</f>
        <v>4.5420289855072467E-2</v>
      </c>
      <c r="L14" s="102">
        <f ca="1">IF(ISNA($A14),"",IFERROR(SUMIFS(D_D[AUT],D_D[MT],5,D_D[CAT],SMS, D_D[EP],499,D_D[LOC],$A14)/$E14,0))</f>
        <v>1.3202898550724637E-2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1913</v>
      </c>
      <c r="F15" s="100">
        <f ca="1">IF(ISNA($A15),"",IFERROR(SUMIFS(D_D[BL],D_D[MT],5,D_D[CAT],SMS, D_D[EP],499,D_D[LOC],$A15),0))</f>
        <v>352</v>
      </c>
      <c r="G15" s="102">
        <f t="shared" ca="1" si="3"/>
        <v>0.18400418191322529</v>
      </c>
      <c r="H15" s="102">
        <f ca="1">IF(ISNA($A15),"",IFERROR(SUMIFS(D_D[DEV],D_D[MT],5,D_D[CAT],SMS, D_D[EP],499,D_D[LOC],$A15)/$E15,0))</f>
        <v>8.8865656037637214E-2</v>
      </c>
      <c r="I15" s="102">
        <f ca="1">IF(ISNA($A15),"",IFERROR(SUMIFS(D_D[EVD],D_D[MT],5,D_D[CAT],SMS, D_D[EP],499,D_D[LOC],$A15)/$E15,0))</f>
        <v>0.78201777313120757</v>
      </c>
      <c r="J15" s="102">
        <f ca="1">IF(ISNA($A15),"",IFERROR(SUMIFS(D_D[DEC],D_D[MT],5,D_D[CAT],SMS, D_D[EP],499,D_D[LOC],$A15)/$E15,0))</f>
        <v>7.8410872974385787E-2</v>
      </c>
      <c r="K15" s="102">
        <f ca="1">IF(ISNA($A15),"",IFERROR(SUMIFS(D_D[AWD],D_D[MT],5,D_D[CAT],SMS, D_D[EP],499,D_D[LOC],$A15)/$E15,0))</f>
        <v>4.0773653946680609E-2</v>
      </c>
      <c r="L15" s="102">
        <f ca="1">IF(ISNA($A15),"",IFERROR(SUMIFS(D_D[AUT],D_D[MT],5,D_D[CAT],SMS, D_D[EP],499,D_D[LOC],$A15)/$E15,0))</f>
        <v>9.9320439100888652E-3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294</v>
      </c>
      <c r="F16" s="100">
        <f ca="1">IF(ISNA($A16),"",IFERROR(SUMIFS(D_D[BL],D_D[MT],5,D_D[CAT],SMS, D_D[EP],499,D_D[LOC],$A16),0))</f>
        <v>18</v>
      </c>
      <c r="G16" s="102">
        <f t="shared" ca="1" si="3"/>
        <v>6.1224489795918366E-2</v>
      </c>
      <c r="H16" s="102">
        <f ca="1">IF(ISNA($A16),"",IFERROR(SUMIFS(D_D[DEV],D_D[MT],5,D_D[CAT],SMS, D_D[EP],499,D_D[LOC],$A16)/$E16,0))</f>
        <v>0.29251700680272108</v>
      </c>
      <c r="I16" s="102">
        <f ca="1">IF(ISNA($A16),"",IFERROR(SUMIFS(D_D[EVD],D_D[MT],5,D_D[CAT],SMS, D_D[EP],499,D_D[LOC],$A16)/$E16,0))</f>
        <v>0.55442176870748294</v>
      </c>
      <c r="J16" s="102">
        <f ca="1">IF(ISNA($A16),"",IFERROR(SUMIFS(D_D[DEC],D_D[MT],5,D_D[CAT],SMS, D_D[EP],499,D_D[LOC],$A16)/$E16,0))</f>
        <v>5.7823129251700682E-2</v>
      </c>
      <c r="K16" s="102">
        <f ca="1">IF(ISNA($A16),"",IFERROR(SUMIFS(D_D[AWD],D_D[MT],5,D_D[CAT],SMS, D_D[EP],499,D_D[LOC],$A16)/$E16,0))</f>
        <v>9.5238095238095233E-2</v>
      </c>
      <c r="L16" s="102">
        <f ca="1">IF(ISNA($A16),"",IFERROR(SUMIFS(D_D[AUT],D_D[MT],5,D_D[CAT],SMS, D_D[EP],499,D_D[LOC],$A16)/$E16,0))</f>
        <v>0</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383</v>
      </c>
      <c r="F17" s="100">
        <f ca="1">IF(ISNA($A17),"",IFERROR(SUMIFS(D_D[BL],D_D[MT],5,D_D[CAT],SMS, D_D[EP],499,D_D[LOC],$A17),0))</f>
        <v>110</v>
      </c>
      <c r="G17" s="102">
        <f t="shared" ca="1" si="3"/>
        <v>0.28720626631853785</v>
      </c>
      <c r="H17" s="102">
        <f ca="1">IF(ISNA($A17),"",IFERROR(SUMIFS(D_D[DEV],D_D[MT],5,D_D[CAT],SMS, D_D[EP],499,D_D[LOC],$A17)/$E17,0))</f>
        <v>0.12532637075718014</v>
      </c>
      <c r="I17" s="102">
        <f ca="1">IF(ISNA($A17),"",IFERROR(SUMIFS(D_D[EVD],D_D[MT],5,D_D[CAT],SMS, D_D[EP],499,D_D[LOC],$A17)/$E17,0))</f>
        <v>0.55874673629242821</v>
      </c>
      <c r="J17" s="102">
        <f ca="1">IF(ISNA($A17),"",IFERROR(SUMIFS(D_D[DEC],D_D[MT],5,D_D[CAT],SMS, D_D[EP],499,D_D[LOC],$A17)/$E17,0))</f>
        <v>0.14621409921671019</v>
      </c>
      <c r="K17" s="102">
        <f ca="1">IF(ISNA($A17),"",IFERROR(SUMIFS(D_D[AWD],D_D[MT],5,D_D[CAT],SMS, D_D[EP],499,D_D[LOC],$A17)/$E17,0))</f>
        <v>0.12010443864229765</v>
      </c>
      <c r="L17" s="102">
        <f ca="1">IF(ISNA($A17),"",IFERROR(SUMIFS(D_D[AUT],D_D[MT],5,D_D[CAT],SMS, D_D[EP],499,D_D[LOC],$A17)/$E17,0))</f>
        <v>4.960835509138381E-2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1236</v>
      </c>
      <c r="F18" s="100">
        <f ca="1">IF(ISNA($A18),"",IFERROR(SUMIFS(D_D[BL],D_D[MT],5,D_D[CAT],SMS, D_D[EP],499,D_D[LOC],$A18),0))</f>
        <v>224</v>
      </c>
      <c r="G18" s="102">
        <f t="shared" ca="1" si="3"/>
        <v>0.18122977346278318</v>
      </c>
      <c r="H18" s="102">
        <f ca="1">IF(ISNA($A18),"",IFERROR(SUMIFS(D_D[DEV],D_D[MT],5,D_D[CAT],SMS, D_D[EP],499,D_D[LOC],$A18)/$E18,0))</f>
        <v>2.9126213592233011E-2</v>
      </c>
      <c r="I18" s="102">
        <f ca="1">IF(ISNA($A18),"",IFERROR(SUMIFS(D_D[EVD],D_D[MT],5,D_D[CAT],SMS, D_D[EP],499,D_D[LOC],$A18)/$E18,0))</f>
        <v>0.90533980582524276</v>
      </c>
      <c r="J18" s="102">
        <f ca="1">IF(ISNA($A18),"",IFERROR(SUMIFS(D_D[DEC],D_D[MT],5,D_D[CAT],SMS, D_D[EP],499,D_D[LOC],$A18)/$E18,0))</f>
        <v>6.2297734627831718E-2</v>
      </c>
      <c r="K18" s="102">
        <f ca="1">IF(ISNA($A18),"",IFERROR(SUMIFS(D_D[AWD],D_D[MT],5,D_D[CAT],SMS, D_D[EP],499,D_D[LOC],$A18)/$E18,0))</f>
        <v>3.2362459546925568E-3</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1008</v>
      </c>
      <c r="F19" s="100">
        <f ca="1">IF(ISNA($A19),"",IFERROR(SUMIFS(D_D[BL],D_D[MT],5,D_D[CAT],SMS, D_D[EP],499,D_D[LOC],$A19),0))</f>
        <v>222</v>
      </c>
      <c r="G19" s="102">
        <f t="shared" ca="1" si="3"/>
        <v>0.22023809523809523</v>
      </c>
      <c r="H19" s="102">
        <f ca="1">IF(ISNA($A19),"",IFERROR(SUMIFS(D_D[DEV],D_D[MT],5,D_D[CAT],SMS, D_D[EP],499,D_D[LOC],$A19)/$E19,0))</f>
        <v>9.5238095238095233E-2</v>
      </c>
      <c r="I19" s="102">
        <f ca="1">IF(ISNA($A19),"",IFERROR(SUMIFS(D_D[EVD],D_D[MT],5,D_D[CAT],SMS, D_D[EP],499,D_D[LOC],$A19)/$E19,0))</f>
        <v>0.77281746031746035</v>
      </c>
      <c r="J19" s="102">
        <f ca="1">IF(ISNA($A19),"",IFERROR(SUMIFS(D_D[DEC],D_D[MT],5,D_D[CAT],SMS, D_D[EP],499,D_D[LOC],$A19)/$E19,0))</f>
        <v>7.2420634920634927E-2</v>
      </c>
      <c r="K19" s="102">
        <f ca="1">IF(ISNA($A19),"",IFERROR(SUMIFS(D_D[AWD],D_D[MT],5,D_D[CAT],SMS, D_D[EP],499,D_D[LOC],$A19)/$E19,0))</f>
        <v>4.5634920634920632E-2</v>
      </c>
      <c r="L19" s="102">
        <f ca="1">IF(ISNA($A19),"",IFERROR(SUMIFS(D_D[AUT],D_D[MT],5,D_D[CAT],SMS, D_D[EP],499,D_D[LOC],$A19)/$E19,0))</f>
        <v>1.3888888888888888E-2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77</v>
      </c>
      <c r="F20" s="100">
        <f ca="1">IF(ISNA($A20),"",IFERROR(SUMIFS(D_D[BL],D_D[MT],5,D_D[CAT],SMS, D_D[EP],499,D_D[LOC],$A20),0))</f>
        <v>5</v>
      </c>
      <c r="G20" s="102">
        <f t="shared" ca="1" si="3"/>
        <v>6.4935064935064929E-2</v>
      </c>
      <c r="H20" s="102">
        <f ca="1">IF(ISNA($A20),"",IFERROR(SUMIFS(D_D[DEV],D_D[MT],5,D_D[CAT],SMS, D_D[EP],499,D_D[LOC],$A20)/$E20,0))</f>
        <v>0.31168831168831168</v>
      </c>
      <c r="I20" s="102">
        <f ca="1">IF(ISNA($A20),"",IFERROR(SUMIFS(D_D[EVD],D_D[MT],5,D_D[CAT],SMS, D_D[EP],499,D_D[LOC],$A20)/$E20,0))</f>
        <v>0.46753246753246752</v>
      </c>
      <c r="J20" s="102">
        <f ca="1">IF(ISNA($A20),"",IFERROR(SUMIFS(D_D[DEC],D_D[MT],5,D_D[CAT],SMS, D_D[EP],499,D_D[LOC],$A20)/$E20,0))</f>
        <v>6.4935064935064929E-2</v>
      </c>
      <c r="K20" s="102">
        <f ca="1">IF(ISNA($A20),"",IFERROR(SUMIFS(D_D[AWD],D_D[MT],5,D_D[CAT],SMS, D_D[EP],499,D_D[LOC],$A20)/$E20,0))</f>
        <v>0.11688311688311688</v>
      </c>
      <c r="L20" s="102">
        <f ca="1">IF(ISNA($A20),"",IFERROR(SUMIFS(D_D[AUT],D_D[MT],5,D_D[CAT],SMS, D_D[EP],499,D_D[LOC],$A20)/$E20,0))</f>
        <v>3.896103896103896E-2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260</v>
      </c>
      <c r="F21" s="100">
        <f ca="1">IF(ISNA($A21),"",IFERROR(SUMIFS(D_D[BL],D_D[MT],5,D_D[CAT],SMS, D_D[EP],499,D_D[LOC],$A21),0))</f>
        <v>57</v>
      </c>
      <c r="G21" s="102">
        <f t="shared" ca="1" si="3"/>
        <v>0.21923076923076923</v>
      </c>
      <c r="H21" s="102">
        <f ca="1">IF(ISNA($A21),"",IFERROR(SUMIFS(D_D[DEV],D_D[MT],5,D_D[CAT],SMS, D_D[EP],499,D_D[LOC],$A21)/$E21,0))</f>
        <v>0.15769230769230769</v>
      </c>
      <c r="I21" s="102">
        <f ca="1">IF(ISNA($A21),"",IFERROR(SUMIFS(D_D[EVD],D_D[MT],5,D_D[CAT],SMS, D_D[EP],499,D_D[LOC],$A21)/$E21,0))</f>
        <v>0.55384615384615388</v>
      </c>
      <c r="J21" s="102">
        <f ca="1">IF(ISNA($A21),"",IFERROR(SUMIFS(D_D[DEC],D_D[MT],5,D_D[CAT],SMS, D_D[EP],499,D_D[LOC],$A21)/$E21,0))</f>
        <v>0.10384615384615385</v>
      </c>
      <c r="K21" s="102">
        <f ca="1">IF(ISNA($A21),"",IFERROR(SUMIFS(D_D[AWD],D_D[MT],5,D_D[CAT],SMS, D_D[EP],499,D_D[LOC],$A21)/$E21,0))</f>
        <v>0.1423076923076923</v>
      </c>
      <c r="L21" s="102">
        <f ca="1">IF(ISNA($A21),"",IFERROR(SUMIFS(D_D[AUT],D_D[MT],5,D_D[CAT],SMS, D_D[EP],499,D_D[LOC],$A21)/$E21,0))</f>
        <v>4.230769230769231E-2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671</v>
      </c>
      <c r="F22" s="100">
        <f ca="1">IF(ISNA($A22),"",IFERROR(SUMIFS(D_D[BL],D_D[MT],5,D_D[CAT],SMS, D_D[EP],499,D_D[LOC],$A22),0))</f>
        <v>160</v>
      </c>
      <c r="G22" s="102">
        <f t="shared" ref="G22:G27" ca="1" si="6">IF(ISNA($A22),"",IFERROR(F22/E22,0))</f>
        <v>0.23845007451564829</v>
      </c>
      <c r="H22" s="102">
        <f ca="1">IF(ISNA($A22),"",IFERROR(SUMIFS(D_D[DEV],D_D[MT],5,D_D[CAT],SMS, D_D[EP],499,D_D[LOC],$A22)/$E22,0))</f>
        <v>4.6199701937406856E-2</v>
      </c>
      <c r="I22" s="102">
        <f ca="1">IF(ISNA($A22),"",IFERROR(SUMIFS(D_D[EVD],D_D[MT],5,D_D[CAT],SMS, D_D[EP],499,D_D[LOC],$A22)/$E22,0))</f>
        <v>0.89269746646795822</v>
      </c>
      <c r="J22" s="102">
        <f ca="1">IF(ISNA($A22),"",IFERROR(SUMIFS(D_D[DEC],D_D[MT],5,D_D[CAT],SMS, D_D[EP],499,D_D[LOC],$A22)/$E22,0))</f>
        <v>6.1102831594634872E-2</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445</v>
      </c>
      <c r="F23" s="100">
        <f ca="1">IF(ISNA($A23),"",IFERROR(SUMIFS(D_D[BL],D_D[MT],5,D_D[CAT],SMS, D_D[EP],499,D_D[LOC],$A23),0))</f>
        <v>137</v>
      </c>
      <c r="G23" s="102">
        <f t="shared" ca="1" si="6"/>
        <v>0.30786516853932583</v>
      </c>
      <c r="H23" s="102">
        <f ca="1">IF(ISNA($A23),"",IFERROR(SUMIFS(D_D[DEV],D_D[MT],5,D_D[CAT],SMS, D_D[EP],499,D_D[LOC],$A23)/$E23,0))</f>
        <v>4.9438202247191011E-2</v>
      </c>
      <c r="I23" s="102">
        <f ca="1">IF(ISNA($A23),"",IFERROR(SUMIFS(D_D[EVD],D_D[MT],5,D_D[CAT],SMS, D_D[EP],499,D_D[LOC],$A23)/$E23,0))</f>
        <v>0.81573033707865172</v>
      </c>
      <c r="J23" s="102">
        <f ca="1">IF(ISNA($A23),"",IFERROR(SUMIFS(D_D[DEC],D_D[MT],5,D_D[CAT],SMS, D_D[EP],499,D_D[LOC],$A23)/$E23,0))</f>
        <v>7.1910112359550568E-2</v>
      </c>
      <c r="K23" s="102">
        <f ca="1">IF(ISNA($A23),"",IFERROR(SUMIFS(D_D[AWD],D_D[MT],5,D_D[CAT],SMS, D_D[EP],499,D_D[LOC],$A23)/$E23,0))</f>
        <v>4.7191011235955059E-2</v>
      </c>
      <c r="L23" s="102">
        <f ca="1">IF(ISNA($A23),"",IFERROR(SUMIFS(D_D[AUT],D_D[MT],5,D_D[CAT],SMS, D_D[EP],499,D_D[LOC],$A23)/$E23,0))</f>
        <v>1.5730337078651686E-2</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169</v>
      </c>
      <c r="F25" s="100">
        <f ca="1">IF(ISNA($A25),"",IFERROR(SUMIFS(D_D[BL],D_D[MT],5,D_D[CAT],SMS, D_D[EP],499,D_D[LOC],$A25),0))</f>
        <v>51</v>
      </c>
      <c r="G25" s="102">
        <f t="shared" ca="1" si="6"/>
        <v>0.30177514792899407</v>
      </c>
      <c r="H25" s="102">
        <f ca="1">IF(ISNA($A25),"",IFERROR(SUMIFS(D_D[DEV],D_D[MT],5,D_D[CAT],SMS, D_D[EP],499,D_D[LOC],$A25)/$E25,0))</f>
        <v>0.11242603550295859</v>
      </c>
      <c r="I25" s="102">
        <f ca="1">IF(ISNA($A25),"",IFERROR(SUMIFS(D_D[EVD],D_D[MT],5,D_D[CAT],SMS, D_D[EP],499,D_D[LOC],$A25)/$E25,0))</f>
        <v>0.59171597633136097</v>
      </c>
      <c r="J25" s="102">
        <f ca="1">IF(ISNA($A25),"",IFERROR(SUMIFS(D_D[DEC],D_D[MT],5,D_D[CAT],SMS, D_D[EP],499,D_D[LOC],$A25)/$E25,0))</f>
        <v>0.13609467455621302</v>
      </c>
      <c r="K25" s="102">
        <f ca="1">IF(ISNA($A25),"",IFERROR(SUMIFS(D_D[AWD],D_D[MT],5,D_D[CAT],SMS, D_D[EP],499,D_D[LOC],$A25)/$E25,0))</f>
        <v>0.11834319526627218</v>
      </c>
      <c r="L25" s="102">
        <f ca="1">IF(ISNA($A25),"",IFERROR(SUMIFS(D_D[AUT],D_D[MT],5,D_D[CAT],SMS, D_D[EP],499,D_D[LOC],$A25)/$E25,0))</f>
        <v>4.142011834319527E-2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276</v>
      </c>
      <c r="F26" s="100">
        <f ca="1">IF(ISNA($A26),"",IFERROR(SUMIFS(D_D[BL],D_D[MT],5,D_D[CAT],SMS, D_D[EP],499,D_D[LOC],$A26),0))</f>
        <v>86</v>
      </c>
      <c r="G26" s="102">
        <f t="shared" ca="1" si="6"/>
        <v>0.31159420289855072</v>
      </c>
      <c r="H26" s="102">
        <f ca="1">IF(ISNA($A26),"",IFERROR(SUMIFS(D_D[DEV],D_D[MT],5,D_D[CAT],SMS, D_D[EP],499,D_D[LOC],$A26)/$E26,0))</f>
        <v>1.0869565217391304E-2</v>
      </c>
      <c r="I26" s="102">
        <f ca="1">IF(ISNA($A26),"",IFERROR(SUMIFS(D_D[EVD],D_D[MT],5,D_D[CAT],SMS, D_D[EP],499,D_D[LOC],$A26)/$E26,0))</f>
        <v>0.95289855072463769</v>
      </c>
      <c r="J26" s="102">
        <f ca="1">IF(ISNA($A26),"",IFERROR(SUMIFS(D_D[DEC],D_D[MT],5,D_D[CAT],SMS, D_D[EP],499,D_D[LOC],$A26)/$E26,0))</f>
        <v>3.2608695652173912E-2</v>
      </c>
      <c r="K26" s="102">
        <f ca="1">IF(ISNA($A26),"",IFERROR(SUMIFS(D_D[AWD],D_D[MT],5,D_D[CAT],SMS, D_D[EP],499,D_D[LOC],$A26)/$E26,0))</f>
        <v>3.6231884057971015E-3</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1538</v>
      </c>
      <c r="F27" s="100">
        <f ca="1">IF(ISNA($A27),"",IFERROR(SUMIFS(D_D[BL],D_D[MT],5,D_D[CAT],SMS, D_D[EP],499,D_D[LOC],$A27),0))</f>
        <v>272</v>
      </c>
      <c r="G27" s="102">
        <f t="shared" ca="1" si="6"/>
        <v>0.17685305591677503</v>
      </c>
      <c r="H27" s="102">
        <f ca="1">IF(ISNA($A27),"",IFERROR(SUMIFS(D_D[DEV],D_D[MT],5,D_D[CAT],SMS, D_D[EP],499,D_D[LOC],$A27)/$E27,0))</f>
        <v>0.11053315994798439</v>
      </c>
      <c r="I27" s="102">
        <f ca="1">IF(ISNA($A27),"",IFERROR(SUMIFS(D_D[EVD],D_D[MT],5,D_D[CAT],SMS, D_D[EP],499,D_D[LOC],$A27)/$E27,0))</f>
        <v>0.74382314694408325</v>
      </c>
      <c r="J27" s="102">
        <f ca="1">IF(ISNA($A27),"",IFERROR(SUMIFS(D_D[DEC],D_D[MT],5,D_D[CAT],SMS, D_D[EP],499,D_D[LOC],$A27)/$E27,0))</f>
        <v>7.7373211963589081E-2</v>
      </c>
      <c r="K27" s="102">
        <f ca="1">IF(ISNA($A27),"",IFERROR(SUMIFS(D_D[AWD],D_D[MT],5,D_D[CAT],SMS, D_D[EP],499,D_D[LOC],$A27)/$E27,0))</f>
        <v>5.2665799739921977E-2</v>
      </c>
      <c r="L27" s="102">
        <f ca="1">IF(ISNA($A27),"",IFERROR(SUMIFS(D_D[AUT],D_D[MT],5,D_D[CAT],SMS, D_D[EP],499,D_D[LOC],$A27)/$E27,0))</f>
        <v>1.5604681404421327E-2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253</v>
      </c>
      <c r="F28" s="100">
        <f ca="1">IF(ISNA($A28),"",IFERROR(SUMIFS(D_D[BL],D_D[MT],5,D_D[CAT],SMS, D_D[EP],499,D_D[LOC],$A28),0))</f>
        <v>7</v>
      </c>
      <c r="G28" s="102">
        <f t="shared" ref="G28:G48" ca="1" si="8">IF(ISNA($A28),"",IFERROR(F28/E28,0))</f>
        <v>2.766798418972332E-2</v>
      </c>
      <c r="H28" s="102">
        <f ca="1">IF(ISNA($A28),"",IFERROR(SUMIFS(D_D[DEV],D_D[MT],5,D_D[CAT],SMS, D_D[EP],499,D_D[LOC],$A28)/$E28,0))</f>
        <v>0.49407114624505927</v>
      </c>
      <c r="I28" s="102">
        <f ca="1">IF(ISNA($A28),"",IFERROR(SUMIFS(D_D[EVD],D_D[MT],5,D_D[CAT],SMS, D_D[EP],499,D_D[LOC],$A28)/$E28,0))</f>
        <v>0.41106719367588934</v>
      </c>
      <c r="J28" s="102">
        <f ca="1">IF(ISNA($A28),"",IFERROR(SUMIFS(D_D[DEC],D_D[MT],5,D_D[CAT],SMS, D_D[EP],499,D_D[LOC],$A28)/$E28,0))</f>
        <v>4.7430830039525688E-2</v>
      </c>
      <c r="K28" s="102">
        <f ca="1">IF(ISNA($A28),"",IFERROR(SUMIFS(D_D[AWD],D_D[MT],5,D_D[CAT],SMS, D_D[EP],499,D_D[LOC],$A28)/$E28,0))</f>
        <v>3.9525691699604744E-2</v>
      </c>
      <c r="L28" s="102">
        <f ca="1">IF(ISNA($A28),"",IFERROR(SUMIFS(D_D[AUT],D_D[MT],5,D_D[CAT],SMS, D_D[EP],499,D_D[LOC],$A28)/$E28,0))</f>
        <v>7.9051383399209481E-3</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331</v>
      </c>
      <c r="F29" s="100">
        <f ca="1">IF(ISNA($A29),"",IFERROR(SUMIFS(D_D[BL],D_D[MT],5,D_D[CAT],SMS, D_D[EP],499,D_D[LOC],$A29),0))</f>
        <v>92</v>
      </c>
      <c r="G29" s="102">
        <f t="shared" ca="1" si="8"/>
        <v>0.27794561933534745</v>
      </c>
      <c r="H29" s="102">
        <f ca="1">IF(ISNA($A29),"",IFERROR(SUMIFS(D_D[DEV],D_D[MT],5,D_D[CAT],SMS, D_D[EP],499,D_D[LOC],$A29)/$E29,0))</f>
        <v>6.9486404833836862E-2</v>
      </c>
      <c r="I29" s="102">
        <f ca="1">IF(ISNA($A29),"",IFERROR(SUMIFS(D_D[EVD],D_D[MT],5,D_D[CAT],SMS, D_D[EP],499,D_D[LOC],$A29)/$E29,0))</f>
        <v>0.5166163141993958</v>
      </c>
      <c r="J29" s="102">
        <f ca="1">IF(ISNA($A29),"",IFERROR(SUMIFS(D_D[DEC],D_D[MT],5,D_D[CAT],SMS, D_D[EP],499,D_D[LOC],$A29)/$E29,0))</f>
        <v>0.13595166163141995</v>
      </c>
      <c r="K29" s="102">
        <f ca="1">IF(ISNA($A29),"",IFERROR(SUMIFS(D_D[AWD],D_D[MT],5,D_D[CAT],SMS, D_D[EP],499,D_D[LOC],$A29)/$E29,0))</f>
        <v>0.21148036253776434</v>
      </c>
      <c r="L29" s="102">
        <f ca="1">IF(ISNA($A29),"",IFERROR(SUMIFS(D_D[AUT],D_D[MT],5,D_D[CAT],SMS, D_D[EP],499,D_D[LOC],$A29)/$E29,0))</f>
        <v>6.6465256797583083E-2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954</v>
      </c>
      <c r="F30" s="100">
        <f ca="1">IF(ISNA($A30),"",IFERROR(SUMIFS(D_D[BL],D_D[MT],5,D_D[CAT],SMS, D_D[EP],499,D_D[LOC],$A30),0))</f>
        <v>173</v>
      </c>
      <c r="G30" s="102">
        <f t="shared" ca="1" si="8"/>
        <v>0.18134171907756813</v>
      </c>
      <c r="H30" s="102">
        <f ca="1">IF(ISNA($A30),"",IFERROR(SUMIFS(D_D[DEV],D_D[MT],5,D_D[CAT],SMS, D_D[EP],499,D_D[LOC],$A30)/$E30,0))</f>
        <v>2.3060796645702306E-2</v>
      </c>
      <c r="I30" s="102">
        <f ca="1">IF(ISNA($A30),"",IFERROR(SUMIFS(D_D[EVD],D_D[MT],5,D_D[CAT],SMS, D_D[EP],499,D_D[LOC],$A30)/$E30,0))</f>
        <v>0.91090146750524104</v>
      </c>
      <c r="J30" s="102">
        <f ca="1">IF(ISNA($A30),"",IFERROR(SUMIFS(D_D[DEC],D_D[MT],5,D_D[CAT],SMS, D_D[EP],499,D_D[LOC],$A30)/$E30,0))</f>
        <v>6.4989517819706494E-2</v>
      </c>
      <c r="K30" s="102">
        <f ca="1">IF(ISNA($A30),"",IFERROR(SUMIFS(D_D[AWD],D_D[MT],5,D_D[CAT],SMS, D_D[EP],499,D_D[LOC],$A30)/$E30,0))</f>
        <v>1.0482180293501049E-3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6208</v>
      </c>
      <c r="F31" s="100">
        <f ca="1">IF(ISNA($A31),"",IFERROR(SUMIFS(D_D[BL],D_D[MT],5,D_D[CAT],SMS, D_D[EP],499,D_D[LOC],$A31),0))</f>
        <v>1569</v>
      </c>
      <c r="G31" s="102">
        <f t="shared" ca="1" si="8"/>
        <v>0.25273840206185566</v>
      </c>
      <c r="H31" s="102">
        <f ca="1">IF(ISNA($A31),"",IFERROR(SUMIFS(D_D[DEV],D_D[MT],5,D_D[CAT],SMS, D_D[EP],499,D_D[LOC],$A31)/$E31,0))</f>
        <v>5.380154639175258E-2</v>
      </c>
      <c r="I31" s="102">
        <f ca="1">IF(ISNA($A31),"",IFERROR(SUMIFS(D_D[EVD],D_D[MT],5,D_D[CAT],SMS, D_D[EP],499,D_D[LOC],$A31)/$E31,0))</f>
        <v>0.79768041237113407</v>
      </c>
      <c r="J31" s="102">
        <f ca="1">IF(ISNA($A31),"",IFERROR(SUMIFS(D_D[DEC],D_D[MT],5,D_D[CAT],SMS, D_D[EP],499,D_D[LOC],$A31)/$E31,0))</f>
        <v>9.2944587628865982E-2</v>
      </c>
      <c r="K31" s="102">
        <f ca="1">IF(ISNA($A31),"",IFERROR(SUMIFS(D_D[AWD],D_D[MT],5,D_D[CAT],SMS, D_D[EP],499,D_D[LOC],$A31)/$E31,0))</f>
        <v>4.252577319587629E-2</v>
      </c>
      <c r="L31" s="102">
        <f ca="1">IF(ISNA($A31),"",IFERROR(SUMIFS(D_D[AUT],D_D[MT],5,D_D[CAT],SMS, D_D[EP],499,D_D[LOC],$A31)/$E31,0))</f>
        <v>1.3047680412371135E-2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217</v>
      </c>
      <c r="F32" s="100">
        <f ca="1">IF(ISNA($A32),"",IFERROR(SUMIFS(D_D[BL],D_D[MT],5,D_D[CAT],SMS, D_D[EP],499,D_D[LOC],$A32),0))</f>
        <v>39</v>
      </c>
      <c r="G32" s="102">
        <f t="shared" ca="1" si="8"/>
        <v>0.17972350230414746</v>
      </c>
      <c r="H32" s="102">
        <f ca="1">IF(ISNA($A32),"",IFERROR(SUMIFS(D_D[DEV],D_D[MT],5,D_D[CAT],SMS, D_D[EP],499,D_D[LOC],$A32)/$E32,0))</f>
        <v>0.26267281105990781</v>
      </c>
      <c r="I32" s="102">
        <f ca="1">IF(ISNA($A32),"",IFERROR(SUMIFS(D_D[EVD],D_D[MT],5,D_D[CAT],SMS, D_D[EP],499,D_D[LOC],$A32)/$E32,0))</f>
        <v>0.43317972350230416</v>
      </c>
      <c r="J32" s="102">
        <f ca="1">IF(ISNA($A32),"",IFERROR(SUMIFS(D_D[DEC],D_D[MT],5,D_D[CAT],SMS, D_D[EP],499,D_D[LOC],$A32)/$E32,0))</f>
        <v>0.15668202764976957</v>
      </c>
      <c r="K32" s="102">
        <f ca="1">IF(ISNA($A32),"",IFERROR(SUMIFS(D_D[AWD],D_D[MT],5,D_D[CAT],SMS, D_D[EP],499,D_D[LOC],$A32)/$E32,0))</f>
        <v>0.11059907834101383</v>
      </c>
      <c r="L32" s="102">
        <f ca="1">IF(ISNA($A32),"",IFERROR(SUMIFS(D_D[AUT],D_D[MT],5,D_D[CAT],SMS, D_D[EP],499,D_D[LOC],$A32)/$E32,0))</f>
        <v>3.6866359447004608E-2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1877</v>
      </c>
      <c r="F33" s="100">
        <f ca="1">IF(ISNA($A33),"",IFERROR(SUMIFS(D_D[BL],D_D[MT],5,D_D[CAT],SMS, D_D[EP],499,D_D[LOC],$A33),0))</f>
        <v>476</v>
      </c>
      <c r="G33" s="102">
        <f t="shared" ca="1" si="8"/>
        <v>0.2535961640916356</v>
      </c>
      <c r="H33" s="102">
        <f ca="1">IF(ISNA($A33),"",IFERROR(SUMIFS(D_D[DEV],D_D[MT],5,D_D[CAT],SMS, D_D[EP],499,D_D[LOC],$A33)/$E33,0))</f>
        <v>0.10495471497069792</v>
      </c>
      <c r="I33" s="102">
        <f ca="1">IF(ISNA($A33),"",IFERROR(SUMIFS(D_D[EVD],D_D[MT],5,D_D[CAT],SMS, D_D[EP],499,D_D[LOC],$A33)/$E33,0))</f>
        <v>0.59190197123068722</v>
      </c>
      <c r="J33" s="102">
        <f ca="1">IF(ISNA($A33),"",IFERROR(SUMIFS(D_D[DEC],D_D[MT],5,D_D[CAT],SMS, D_D[EP],499,D_D[LOC],$A33)/$E33,0))</f>
        <v>0.13692061800745872</v>
      </c>
      <c r="K33" s="102">
        <f ca="1">IF(ISNA($A33),"",IFERROR(SUMIFS(D_D[AWD],D_D[MT],5,D_D[CAT],SMS, D_D[EP],499,D_D[LOC],$A33)/$E33,0))</f>
        <v>0.12733084709643047</v>
      </c>
      <c r="L33" s="102">
        <f ca="1">IF(ISNA($A33),"",IFERROR(SUMIFS(D_D[AUT],D_D[MT],5,D_D[CAT],SMS, D_D[EP],499,D_D[LOC],$A33)/$E33,0))</f>
        <v>3.8891848694725624E-2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4114</v>
      </c>
      <c r="F34" s="100">
        <f ca="1">IF(ISNA($A34),"",IFERROR(SUMIFS(D_D[BL],D_D[MT],5,D_D[CAT],SMS, D_D[EP],499,D_D[LOC],$A34),0))</f>
        <v>1054</v>
      </c>
      <c r="G34" s="102">
        <f t="shared" ca="1" si="8"/>
        <v>0.256198347107438</v>
      </c>
      <c r="H34" s="102">
        <f ca="1">IF(ISNA($A34),"",IFERROR(SUMIFS(D_D[DEV],D_D[MT],5,D_D[CAT],SMS, D_D[EP],499,D_D[LOC],$A34)/$E34,0))</f>
        <v>1.9445794846864366E-2</v>
      </c>
      <c r="I34" s="102">
        <f ca="1">IF(ISNA($A34),"",IFERROR(SUMIFS(D_D[EVD],D_D[MT],5,D_D[CAT],SMS, D_D[EP],499,D_D[LOC],$A34)/$E34,0))</f>
        <v>0.91079241614000972</v>
      </c>
      <c r="J34" s="102">
        <f ca="1">IF(ISNA($A34),"",IFERROR(SUMIFS(D_D[DEC],D_D[MT],5,D_D[CAT],SMS, D_D[EP],499,D_D[LOC],$A34)/$E34,0))</f>
        <v>6.9518716577540107E-2</v>
      </c>
      <c r="K34" s="102">
        <f ca="1">IF(ISNA($A34),"",IFERROR(SUMIFS(D_D[AWD],D_D[MT],5,D_D[CAT],SMS, D_D[EP],499,D_D[LOC],$A34)/$E34,0))</f>
        <v>2.4307243558580456E-4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4133</v>
      </c>
      <c r="F35" s="100">
        <f ca="1">IF(ISNA($A35),"",IFERROR(SUMIFS(D_D[BL],D_D[MT],5,D_D[CAT],SMS, D_D[EP],499,D_D[LOC],$A35),0))</f>
        <v>806</v>
      </c>
      <c r="G35" s="102">
        <f t="shared" ca="1" si="8"/>
        <v>0.19501572707476408</v>
      </c>
      <c r="H35" s="102">
        <f ca="1">IF(ISNA($A35),"",IFERROR(SUMIFS(D_D[DEV],D_D[MT],5,D_D[CAT],SMS, D_D[EP],499,D_D[LOC],$A35)/$E35,0))</f>
        <v>7.694168884587467E-2</v>
      </c>
      <c r="I35" s="102">
        <f ca="1">IF(ISNA($A35),"",IFERROR(SUMIFS(D_D[EVD],D_D[MT],5,D_D[CAT],SMS, D_D[EP],499,D_D[LOC],$A35)/$E35,0))</f>
        <v>0.78466005323009924</v>
      </c>
      <c r="J35" s="102">
        <f ca="1">IF(ISNA($A35),"",IFERROR(SUMIFS(D_D[DEC],D_D[MT],5,D_D[CAT],SMS, D_D[EP],499,D_D[LOC],$A35)/$E35,0))</f>
        <v>8.057101379143479E-2</v>
      </c>
      <c r="K35" s="102">
        <f ca="1">IF(ISNA($A35),"",IFERROR(SUMIFS(D_D[AWD],D_D[MT],5,D_D[CAT],SMS, D_D[EP],499,D_D[LOC],$A35)/$E35,0))</f>
        <v>4.1858214372126785E-2</v>
      </c>
      <c r="L35" s="102">
        <f ca="1">IF(ISNA($A35),"",IFERROR(SUMIFS(D_D[AUT],D_D[MT],5,D_D[CAT],SMS, D_D[EP],499,D_D[LOC],$A35)/$E35,0))</f>
        <v>1.5969029760464555E-2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366</v>
      </c>
      <c r="F36" s="100">
        <f ca="1">IF(ISNA($A36),"",IFERROR(SUMIFS(D_D[BL],D_D[MT],5,D_D[CAT],SMS, D_D[EP],499,D_D[LOC],$A36),0))</f>
        <v>37</v>
      </c>
      <c r="G36" s="102">
        <f t="shared" ca="1" si="8"/>
        <v>0.10109289617486339</v>
      </c>
      <c r="H36" s="102">
        <f ca="1">IF(ISNA($A36),"",IFERROR(SUMIFS(D_D[DEV],D_D[MT],5,D_D[CAT],SMS, D_D[EP],499,D_D[LOC],$A36)/$E36,0))</f>
        <v>0.25409836065573771</v>
      </c>
      <c r="I36" s="102">
        <f ca="1">IF(ISNA($A36),"",IFERROR(SUMIFS(D_D[EVD],D_D[MT],5,D_D[CAT],SMS, D_D[EP],499,D_D[LOC],$A36)/$E36,0))</f>
        <v>0.59836065573770492</v>
      </c>
      <c r="J36" s="102">
        <f ca="1">IF(ISNA($A36),"",IFERROR(SUMIFS(D_D[DEC],D_D[MT],5,D_D[CAT],SMS, D_D[EP],499,D_D[LOC],$A36)/$E36,0))</f>
        <v>5.1912568306010931E-2</v>
      </c>
      <c r="K36" s="102">
        <f ca="1">IF(ISNA($A36),"",IFERROR(SUMIFS(D_D[AWD],D_D[MT],5,D_D[CAT],SMS, D_D[EP],499,D_D[LOC],$A36)/$E36,0))</f>
        <v>4.9180327868852458E-2</v>
      </c>
      <c r="L36" s="102">
        <f ca="1">IF(ISNA($A36),"",IFERROR(SUMIFS(D_D[AUT],D_D[MT],5,D_D[CAT],SMS, D_D[EP],499,D_D[LOC],$A36)/$E36,0))</f>
        <v>4.6448087431693992E-2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986</v>
      </c>
      <c r="F37" s="100">
        <f ca="1">IF(ISNA($A37),"",IFERROR(SUMIFS(D_D[BL],D_D[MT],5,D_D[CAT],SMS, D_D[EP],499,D_D[LOC],$A37),0))</f>
        <v>217</v>
      </c>
      <c r="G37" s="102">
        <f t="shared" ca="1" si="8"/>
        <v>0.22008113590263692</v>
      </c>
      <c r="H37" s="102">
        <f ca="1">IF(ISNA($A37),"",IFERROR(SUMIFS(D_D[DEV],D_D[MT],5,D_D[CAT],SMS, D_D[EP],499,D_D[LOC],$A37)/$E37,0))</f>
        <v>0.17444219066937119</v>
      </c>
      <c r="I37" s="102">
        <f ca="1">IF(ISNA($A37),"",IFERROR(SUMIFS(D_D[EVD],D_D[MT],5,D_D[CAT],SMS, D_D[EP],499,D_D[LOC],$A37)/$E37,0))</f>
        <v>0.48884381338742394</v>
      </c>
      <c r="J37" s="102">
        <f ca="1">IF(ISNA($A37),"",IFERROR(SUMIFS(D_D[DEC],D_D[MT],5,D_D[CAT],SMS, D_D[EP],499,D_D[LOC],$A37)/$E37,0))</f>
        <v>0.1308316430020284</v>
      </c>
      <c r="K37" s="102">
        <f ca="1">IF(ISNA($A37),"",IFERROR(SUMIFS(D_D[AWD],D_D[MT],5,D_D[CAT],SMS, D_D[EP],499,D_D[LOC],$A37)/$E37,0))</f>
        <v>0.15618661257606492</v>
      </c>
      <c r="L37" s="102">
        <f ca="1">IF(ISNA($A37),"",IFERROR(SUMIFS(D_D[AUT],D_D[MT],5,D_D[CAT],SMS, D_D[EP],499,D_D[LOC],$A37)/$E37,0))</f>
        <v>4.9695740365111561E-2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2781</v>
      </c>
      <c r="F38" s="100">
        <f ca="1">IF(ISNA($A38),"",IFERROR(SUMIFS(D_D[BL],D_D[MT],5,D_D[CAT],SMS, D_D[EP],499,D_D[LOC],$A38),0))</f>
        <v>552</v>
      </c>
      <c r="G38" s="102">
        <f t="shared" ca="1" si="8"/>
        <v>0.19848975188781015</v>
      </c>
      <c r="H38" s="102">
        <f ca="1">IF(ISNA($A38),"",IFERROR(SUMIFS(D_D[DEV],D_D[MT],5,D_D[CAT],SMS, D_D[EP],499,D_D[LOC],$A38)/$E38,0))</f>
        <v>1.9057892844300612E-2</v>
      </c>
      <c r="I38" s="102">
        <f ca="1">IF(ISNA($A38),"",IFERROR(SUMIFS(D_D[EVD],D_D[MT],5,D_D[CAT],SMS, D_D[EP],499,D_D[LOC],$A38)/$E38,0))</f>
        <v>0.91405969075871984</v>
      </c>
      <c r="J38" s="102">
        <f ca="1">IF(ISNA($A38),"",IFERROR(SUMIFS(D_D[DEC],D_D[MT],5,D_D[CAT],SMS, D_D[EP],499,D_D[LOC],$A38)/$E38,0))</f>
        <v>6.6522833513124768E-2</v>
      </c>
      <c r="K38" s="102">
        <f ca="1">IF(ISNA($A38),"",IFERROR(SUMIFS(D_D[AWD],D_D[MT],5,D_D[CAT],SMS, D_D[EP],499,D_D[LOC],$A38)/$E38,0))</f>
        <v>3.595828838547285E-4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1363</v>
      </c>
      <c r="F39" s="100">
        <f ca="1">IF(ISNA($A39),"",IFERROR(SUMIFS(D_D[BL],D_D[MT],5,D_D[CAT],SMS, D_D[EP],499,D_D[LOC],$A39),0))</f>
        <v>241</v>
      </c>
      <c r="G39" s="102">
        <f t="shared" ca="1" si="8"/>
        <v>0.1768158473954512</v>
      </c>
      <c r="H39" s="102">
        <f ca="1">IF(ISNA($A39),"",IFERROR(SUMIFS(D_D[DEV],D_D[MT],5,D_D[CAT],SMS, D_D[EP],499,D_D[LOC],$A39)/$E39,0))</f>
        <v>7.2633895818048425E-2</v>
      </c>
      <c r="I39" s="102">
        <f ca="1">IF(ISNA($A39),"",IFERROR(SUMIFS(D_D[EVD],D_D[MT],5,D_D[CAT],SMS, D_D[EP],499,D_D[LOC],$A39)/$E39,0))</f>
        <v>0.79603815113719734</v>
      </c>
      <c r="J39" s="102">
        <f ca="1">IF(ISNA($A39),"",IFERROR(SUMIFS(D_D[DEC],D_D[MT],5,D_D[CAT],SMS, D_D[EP],499,D_D[LOC],$A39)/$E39,0))</f>
        <v>7.7035950110051363E-2</v>
      </c>
      <c r="K39" s="102">
        <f ca="1">IF(ISNA($A39),"",IFERROR(SUMIFS(D_D[AWD],D_D[MT],5,D_D[CAT],SMS, D_D[EP],499,D_D[LOC],$A39)/$E39,0))</f>
        <v>4.4020542920029347E-2</v>
      </c>
      <c r="L39" s="102">
        <f ca="1">IF(ISNA($A39),"",IFERROR(SUMIFS(D_D[AUT],D_D[MT],5,D_D[CAT],SMS, D_D[EP],499,D_D[LOC],$A39)/$E39,0))</f>
        <v>1.0271460014673514E-2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114</v>
      </c>
      <c r="F40" s="100">
        <f ca="1">IF(ISNA($A40),"",IFERROR(SUMIFS(D_D[BL],D_D[MT],5,D_D[CAT],SMS, D_D[EP],499,D_D[LOC],$A40),0))</f>
        <v>6</v>
      </c>
      <c r="G40" s="102">
        <f t="shared" ca="1" si="8"/>
        <v>5.2631578947368418E-2</v>
      </c>
      <c r="H40" s="102">
        <f ca="1">IF(ISNA($A40),"",IFERROR(SUMIFS(D_D[DEV],D_D[MT],5,D_D[CAT],SMS, D_D[EP],499,D_D[LOC],$A40)/$E40,0))</f>
        <v>0.28947368421052633</v>
      </c>
      <c r="I40" s="102">
        <f ca="1">IF(ISNA($A40),"",IFERROR(SUMIFS(D_D[EVD],D_D[MT],5,D_D[CAT],SMS, D_D[EP],499,D_D[LOC],$A40)/$E40,0))</f>
        <v>0.49122807017543857</v>
      </c>
      <c r="J40" s="102">
        <f ca="1">IF(ISNA($A40),"",IFERROR(SUMIFS(D_D[DEC],D_D[MT],5,D_D[CAT],SMS, D_D[EP],499,D_D[LOC],$A40)/$E40,0))</f>
        <v>8.771929824561403E-2</v>
      </c>
      <c r="K40" s="102">
        <f ca="1">IF(ISNA($A40),"",IFERROR(SUMIFS(D_D[AWD],D_D[MT],5,D_D[CAT],SMS, D_D[EP],499,D_D[LOC],$A40)/$E40,0))</f>
        <v>0.11403508771929824</v>
      </c>
      <c r="L40" s="102">
        <f ca="1">IF(ISNA($A40),"",IFERROR(SUMIFS(D_D[AUT],D_D[MT],5,D_D[CAT],SMS, D_D[EP],499,D_D[LOC],$A40)/$E40,0))</f>
        <v>1.7543859649122806E-2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298</v>
      </c>
      <c r="F41" s="100">
        <f ca="1">IF(ISNA($A41),"",IFERROR(SUMIFS(D_D[BL],D_D[MT],5,D_D[CAT],SMS, D_D[EP],499,D_D[LOC],$A41),0))</f>
        <v>65</v>
      </c>
      <c r="G41" s="102">
        <f t="shared" ca="1" si="8"/>
        <v>0.21812080536912751</v>
      </c>
      <c r="H41" s="102">
        <f ca="1">IF(ISNA($A41),"",IFERROR(SUMIFS(D_D[DEV],D_D[MT],5,D_D[CAT],SMS, D_D[EP],499,D_D[LOC],$A41)/$E41,0))</f>
        <v>0.14093959731543623</v>
      </c>
      <c r="I41" s="102">
        <f ca="1">IF(ISNA($A41),"",IFERROR(SUMIFS(D_D[EVD],D_D[MT],5,D_D[CAT],SMS, D_D[EP],499,D_D[LOC],$A41)/$E41,0))</f>
        <v>0.54026845637583898</v>
      </c>
      <c r="J41" s="102">
        <f ca="1">IF(ISNA($A41),"",IFERROR(SUMIFS(D_D[DEC],D_D[MT],5,D_D[CAT],SMS, D_D[EP],499,D_D[LOC],$A41)/$E41,0))</f>
        <v>0.12080536912751678</v>
      </c>
      <c r="K41" s="102">
        <f ca="1">IF(ISNA($A41),"",IFERROR(SUMIFS(D_D[AWD],D_D[MT],5,D_D[CAT],SMS, D_D[EP],499,D_D[LOC],$A41)/$E41,0))</f>
        <v>0.15771812080536912</v>
      </c>
      <c r="L41" s="102">
        <f ca="1">IF(ISNA($A41),"",IFERROR(SUMIFS(D_D[AUT],D_D[MT],5,D_D[CAT],SMS, D_D[EP],499,D_D[LOC],$A41)/$E41,0))</f>
        <v>4.0268456375838924E-2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951</v>
      </c>
      <c r="F42" s="100">
        <f ca="1">IF(ISNA($A42),"",IFERROR(SUMIFS(D_D[BL],D_D[MT],5,D_D[CAT],SMS, D_D[EP],499,D_D[LOC],$A42),0))</f>
        <v>170</v>
      </c>
      <c r="G42" s="102">
        <f t="shared" ca="1" si="8"/>
        <v>0.17875920084121977</v>
      </c>
      <c r="H42" s="102">
        <f ca="1">IF(ISNA($A42),"",IFERROR(SUMIFS(D_D[DEV],D_D[MT],5,D_D[CAT],SMS, D_D[EP],499,D_D[LOC],$A42)/$E42,0))</f>
        <v>2.5236593059936908E-2</v>
      </c>
      <c r="I42" s="102">
        <f ca="1">IF(ISNA($A42),"",IFERROR(SUMIFS(D_D[EVD],D_D[MT],5,D_D[CAT],SMS, D_D[EP],499,D_D[LOC],$A42)/$E42,0))</f>
        <v>0.91272344900105151</v>
      </c>
      <c r="J42" s="102">
        <f ca="1">IF(ISNA($A42),"",IFERROR(SUMIFS(D_D[DEC],D_D[MT],5,D_D[CAT],SMS, D_D[EP],499,D_D[LOC],$A42)/$E42,0))</f>
        <v>6.203995793901157E-2</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4401</v>
      </c>
      <c r="F43" s="100">
        <f ca="1">IF(ISNA($A43),"",IFERROR(SUMIFS(D_D[BL],D_D[MT],5,D_D[CAT],SMS, D_D[EP],499,D_D[LOC],$A43),0))</f>
        <v>1107</v>
      </c>
      <c r="G43" s="102">
        <f t="shared" ca="1" si="8"/>
        <v>0.25153374233128833</v>
      </c>
      <c r="H43" s="102">
        <f ca="1">IF(ISNA($A43),"",IFERROR(SUMIFS(D_D[DEV],D_D[MT],5,D_D[CAT],SMS, D_D[EP],499,D_D[LOC],$A43)/$E43,0))</f>
        <v>4.7261985912292657E-2</v>
      </c>
      <c r="I43" s="102">
        <f ca="1">IF(ISNA($A43),"",IFERROR(SUMIFS(D_D[EVD],D_D[MT],5,D_D[CAT],SMS, D_D[EP],499,D_D[LOC],$A43)/$E43,0))</f>
        <v>0.82753919563735512</v>
      </c>
      <c r="J43" s="102">
        <f ca="1">IF(ISNA($A43),"",IFERROR(SUMIFS(D_D[DEC],D_D[MT],5,D_D[CAT],SMS, D_D[EP],499,D_D[LOC],$A43)/$E43,0))</f>
        <v>7.5210179504658026E-2</v>
      </c>
      <c r="K43" s="102">
        <f ca="1">IF(ISNA($A43),"",IFERROR(SUMIFS(D_D[AWD],D_D[MT],5,D_D[CAT],SMS, D_D[EP],499,D_D[LOC],$A43)/$E43,0))</f>
        <v>3.771870029538741E-2</v>
      </c>
      <c r="L43" s="102">
        <f ca="1">IF(ISNA($A43),"",IFERROR(SUMIFS(D_D[AUT],D_D[MT],5,D_D[CAT],SMS, D_D[EP],499,D_D[LOC],$A43)/$E43,0))</f>
        <v>1.2042717564189957E-2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113</v>
      </c>
      <c r="F44" s="100">
        <f ca="1">IF(ISNA($A44),"",IFERROR(SUMIFS(D_D[BL],D_D[MT],5,D_D[CAT],SMS, D_D[EP],499,D_D[LOC],$A44),0))</f>
        <v>9</v>
      </c>
      <c r="G44" s="102">
        <f t="shared" ca="1" si="8"/>
        <v>7.9646017699115043E-2</v>
      </c>
      <c r="H44" s="102">
        <f ca="1">IF(ISNA($A44),"",IFERROR(SUMIFS(D_D[DEV],D_D[MT],5,D_D[CAT],SMS, D_D[EP],499,D_D[LOC],$A44)/$E44,0))</f>
        <v>0.38053097345132741</v>
      </c>
      <c r="I44" s="102">
        <f ca="1">IF(ISNA($A44),"",IFERROR(SUMIFS(D_D[EVD],D_D[MT],5,D_D[CAT],SMS, D_D[EP],499,D_D[LOC],$A44)/$E44,0))</f>
        <v>0.46017699115044247</v>
      </c>
      <c r="J44" s="102">
        <f ca="1">IF(ISNA($A44),"",IFERROR(SUMIFS(D_D[DEC],D_D[MT],5,D_D[CAT],SMS, D_D[EP],499,D_D[LOC],$A44)/$E44,0))</f>
        <v>4.4247787610619468E-2</v>
      </c>
      <c r="K44" s="102">
        <f ca="1">IF(ISNA($A44),"",IFERROR(SUMIFS(D_D[AWD],D_D[MT],5,D_D[CAT],SMS, D_D[EP],499,D_D[LOC],$A44)/$E44,0))</f>
        <v>9.7345132743362831E-2</v>
      </c>
      <c r="L44" s="102">
        <f ca="1">IF(ISNA($A44),"",IFERROR(SUMIFS(D_D[AUT],D_D[MT],5,D_D[CAT],SMS, D_D[EP],499,D_D[LOC],$A44)/$E44,0))</f>
        <v>1.7699115044247787E-2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1221</v>
      </c>
      <c r="F45" s="100">
        <f ca="1">IF(ISNA($A45),"",IFERROR(SUMIFS(D_D[BL],D_D[MT],5,D_D[CAT],SMS, D_D[EP],499,D_D[LOC],$A45),0))</f>
        <v>335</v>
      </c>
      <c r="G45" s="102">
        <f t="shared" ca="1" si="8"/>
        <v>0.27436527436527436</v>
      </c>
      <c r="H45" s="102">
        <f ca="1">IF(ISNA($A45),"",IFERROR(SUMIFS(D_D[DEV],D_D[MT],5,D_D[CAT],SMS, D_D[EP],499,D_D[LOC],$A45)/$E45,0))</f>
        <v>9.8280098280098274E-2</v>
      </c>
      <c r="I45" s="102">
        <f ca="1">IF(ISNA($A45),"",IFERROR(SUMIFS(D_D[EVD],D_D[MT],5,D_D[CAT],SMS, D_D[EP],499,D_D[LOC],$A45)/$E45,0))</f>
        <v>0.59295659295659298</v>
      </c>
      <c r="J45" s="102">
        <f ca="1">IF(ISNA($A45),"",IFERROR(SUMIFS(D_D[DEC],D_D[MT],5,D_D[CAT],SMS, D_D[EP],499,D_D[LOC],$A45)/$E45,0))</f>
        <v>0.14004914004914004</v>
      </c>
      <c r="K45" s="102">
        <f ca="1">IF(ISNA($A45),"",IFERROR(SUMIFS(D_D[AWD],D_D[MT],5,D_D[CAT],SMS, D_D[EP],499,D_D[LOC],$A45)/$E45,0))</f>
        <v>0.12612612612612611</v>
      </c>
      <c r="L45" s="102">
        <f ca="1">IF(ISNA($A45),"",IFERROR(SUMIFS(D_D[AUT],D_D[MT],5,D_D[CAT],SMS, D_D[EP],499,D_D[LOC],$A45)/$E45,0))</f>
        <v>4.1769041769041768E-2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3067</v>
      </c>
      <c r="F46" s="100">
        <f ca="1">IF(ISNA($A46),"",IFERROR(SUMIFS(D_D[BL],D_D[MT],5,D_D[CAT],SMS, D_D[EP],499,D_D[LOC],$A46),0))</f>
        <v>763</v>
      </c>
      <c r="G46" s="102">
        <f t="shared" ca="1" si="8"/>
        <v>0.24877730681447668</v>
      </c>
      <c r="H46" s="102">
        <f ca="1">IF(ISNA($A46),"",IFERROR(SUMIFS(D_D[DEV],D_D[MT],5,D_D[CAT],SMS, D_D[EP],499,D_D[LOC],$A46)/$E46,0))</f>
        <v>1.4672318226279752E-2</v>
      </c>
      <c r="I46" s="102">
        <f ca="1">IF(ISNA($A46),"",IFERROR(SUMIFS(D_D[EVD],D_D[MT],5,D_D[CAT],SMS, D_D[EP],499,D_D[LOC],$A46)/$E46,0))</f>
        <v>0.93446364525595049</v>
      </c>
      <c r="J46" s="102">
        <f ca="1">IF(ISNA($A46),"",IFERROR(SUMIFS(D_D[DEC],D_D[MT],5,D_D[CAT],SMS, D_D[EP],499,D_D[LOC],$A46)/$E46,0))</f>
        <v>5.0537985001630259E-2</v>
      </c>
      <c r="K46" s="102">
        <f ca="1">IF(ISNA($A46),"",IFERROR(SUMIFS(D_D[AWD],D_D[MT],5,D_D[CAT],SMS, D_D[EP],499,D_D[LOC],$A46)/$E46,0))</f>
        <v>3.2605151613955004E-4</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8402</v>
      </c>
      <c r="F47" s="100">
        <f ca="1">IF(ISNA($A47),"",IFERROR(SUMIFS(D_D[BL],D_D[MT],5,D_D[CAT],SMS, D_D[EP],499,D_D[LOC],$A47),0))</f>
        <v>1716</v>
      </c>
      <c r="G47" s="102">
        <f t="shared" ca="1" si="8"/>
        <v>0.20423708640799809</v>
      </c>
      <c r="H47" s="102">
        <f ca="1">IF(ISNA($A47),"",IFERROR(SUMIFS(D_D[DEV],D_D[MT],5,D_D[CAT],SMS, D_D[EP],499,D_D[LOC],$A47)/$E47,0))</f>
        <v>8.176624613187336E-2</v>
      </c>
      <c r="I47" s="102">
        <f ca="1">IF(ISNA($A47),"",IFERROR(SUMIFS(D_D[EVD],D_D[MT],5,D_D[CAT],SMS, D_D[EP],499,D_D[LOC],$A47)/$E47,0))</f>
        <v>0.77838609854796481</v>
      </c>
      <c r="J47" s="102">
        <f ca="1">IF(ISNA($A47),"",IFERROR(SUMIFS(D_D[DEC],D_D[MT],5,D_D[CAT],SMS, D_D[EP],499,D_D[LOC],$A47)/$E47,0))</f>
        <v>9.0335634372768384E-2</v>
      </c>
      <c r="K47" s="102">
        <f ca="1">IF(ISNA($A47),"",IFERROR(SUMIFS(D_D[AWD],D_D[MT],5,D_D[CAT],SMS, D_D[EP],499,D_D[LOC],$A47)/$E47,0))</f>
        <v>3.9990478457510116E-2</v>
      </c>
      <c r="L47" s="102">
        <f ca="1">IF(ISNA($A47),"",IFERROR(SUMIFS(D_D[AUT],D_D[MT],5,D_D[CAT],SMS, D_D[EP],499,D_D[LOC],$A47)/$E47,0))</f>
        <v>9.5215424898833605E-3</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414</v>
      </c>
      <c r="F48" s="100">
        <f ca="1">IF(ISNA($A48),"",IFERROR(SUMIFS(D_D[BL],D_D[MT],5,D_D[CAT],SMS, D_D[EP],499,D_D[LOC],$A48),0))</f>
        <v>22</v>
      </c>
      <c r="G48" s="102">
        <f t="shared" ca="1" si="8"/>
        <v>5.3140096618357488E-2</v>
      </c>
      <c r="H48" s="102">
        <f ca="1">IF(ISNA($A48),"",IFERROR(SUMIFS(D_D[DEV],D_D[MT],5,D_D[CAT],SMS, D_D[EP],499,D_D[LOC],$A48)/$E48,0))</f>
        <v>0.28743961352657005</v>
      </c>
      <c r="I48" s="102">
        <f ca="1">IF(ISNA($A48),"",IFERROR(SUMIFS(D_D[EVD],D_D[MT],5,D_D[CAT],SMS, D_D[EP],499,D_D[LOC],$A48)/$E48,0))</f>
        <v>0.50483091787439616</v>
      </c>
      <c r="J48" s="102">
        <f ca="1">IF(ISNA($A48),"",IFERROR(SUMIFS(D_D[DEC],D_D[MT],5,D_D[CAT],SMS, D_D[EP],499,D_D[LOC],$A48)/$E48,0))</f>
        <v>0.1280193236714976</v>
      </c>
      <c r="K48" s="102">
        <f ca="1">IF(ISNA($A48),"",IFERROR(SUMIFS(D_D[AWD],D_D[MT],5,D_D[CAT],SMS, D_D[EP],499,D_D[LOC],$A48)/$E48,0))</f>
        <v>6.7632850241545889E-2</v>
      </c>
      <c r="L48" s="102">
        <f ca="1">IF(ISNA($A48),"",IFERROR(SUMIFS(D_D[AUT],D_D[MT],5,D_D[CAT],SMS, D_D[EP],499,D_D[LOC],$A48)/$E48,0))</f>
        <v>1.2077294685990338E-2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228</v>
      </c>
      <c r="F49" s="100">
        <f ca="1">IF(ISNA($A49),"",IFERROR(SUMIFS(D_D[BL],D_D[MT],5,D_D[CAT],SMS, D_D[EP],499,D_D[LOC],$A49),0))</f>
        <v>19</v>
      </c>
      <c r="G49" s="102">
        <f t="shared" ref="G49:G59" ca="1" si="11">IF(ISNA($A49),"",IFERROR(F49/E49,0))</f>
        <v>8.3333333333333329E-2</v>
      </c>
      <c r="H49" s="102">
        <f ca="1">IF(ISNA($A49),"",IFERROR(SUMIFS(D_D[DEV],D_D[MT],5,D_D[CAT],SMS, D_D[EP],499,D_D[LOC],$A49)/$E49,0))</f>
        <v>0.37719298245614036</v>
      </c>
      <c r="I49" s="102">
        <f ca="1">IF(ISNA($A49),"",IFERROR(SUMIFS(D_D[EVD],D_D[MT],5,D_D[CAT],SMS, D_D[EP],499,D_D[LOC],$A49)/$E49,0))</f>
        <v>0.43859649122807015</v>
      </c>
      <c r="J49" s="102">
        <f ca="1">IF(ISNA($A49),"",IFERROR(SUMIFS(D_D[DEC],D_D[MT],5,D_D[CAT],SMS, D_D[EP],499,D_D[LOC],$A49)/$E49,0))</f>
        <v>7.8947368421052627E-2</v>
      </c>
      <c r="K49" s="102">
        <f ca="1">IF(ISNA($A49),"",IFERROR(SUMIFS(D_D[AWD],D_D[MT],5,D_D[CAT],SMS, D_D[EP],499,D_D[LOC],$A49)/$E49,0))</f>
        <v>9.6491228070175433E-2</v>
      </c>
      <c r="L49" s="102">
        <f ca="1">IF(ISNA($A49),"",IFERROR(SUMIFS(D_D[AUT],D_D[MT],5,D_D[CAT],SMS, D_D[EP],499,D_D[LOC],$A49)/$E49,0))</f>
        <v>8.771929824561403E-3</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1976</v>
      </c>
      <c r="F50" s="100">
        <f ca="1">IF(ISNA($A50),"",IFERROR(SUMIFS(D_D[BL],D_D[MT],5,D_D[CAT],SMS, D_D[EP],499,D_D[LOC],$A50),0))</f>
        <v>478</v>
      </c>
      <c r="G50" s="102">
        <f t="shared" ca="1" si="11"/>
        <v>0.24190283400809717</v>
      </c>
      <c r="H50" s="102">
        <f ca="1">IF(ISNA($A50),"",IFERROR(SUMIFS(D_D[DEV],D_D[MT],5,D_D[CAT],SMS, D_D[EP],499,D_D[LOC],$A50)/$E50,0))</f>
        <v>0.16093117408906882</v>
      </c>
      <c r="I50" s="102">
        <f ca="1">IF(ISNA($A50),"",IFERROR(SUMIFS(D_D[EVD],D_D[MT],5,D_D[CAT],SMS, D_D[EP],499,D_D[LOC],$A50)/$E50,0))</f>
        <v>0.51518218623481782</v>
      </c>
      <c r="J50" s="102">
        <f ca="1">IF(ISNA($A50),"",IFERROR(SUMIFS(D_D[DEC],D_D[MT],5,D_D[CAT],SMS, D_D[EP],499,D_D[LOC],$A50)/$E50,0))</f>
        <v>0.1437246963562753</v>
      </c>
      <c r="K50" s="102">
        <f ca="1">IF(ISNA($A50),"",IFERROR(SUMIFS(D_D[AWD],D_D[MT],5,D_D[CAT],SMS, D_D[EP],499,D_D[LOC],$A50)/$E50,0))</f>
        <v>0.14321862348178138</v>
      </c>
      <c r="L50" s="102">
        <f ca="1">IF(ISNA($A50),"",IFERROR(SUMIFS(D_D[AUT],D_D[MT],5,D_D[CAT],SMS, D_D[EP],499,D_D[LOC],$A50)/$E50,0))</f>
        <v>3.6943319838056682E-2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5784</v>
      </c>
      <c r="F51" s="100">
        <f ca="1">IF(ISNA($A51),"",IFERROR(SUMIFS(D_D[BL],D_D[MT],5,D_D[CAT],SMS, D_D[EP],499,D_D[LOC],$A51),0))</f>
        <v>1197</v>
      </c>
      <c r="G51" s="102">
        <f t="shared" ca="1" si="11"/>
        <v>0.20695020746887965</v>
      </c>
      <c r="H51" s="102">
        <f ca="1">IF(ISNA($A51),"",IFERROR(SUMIFS(D_D[DEV],D_D[MT],5,D_D[CAT],SMS, D_D[EP],499,D_D[LOC],$A51)/$E51,0))</f>
        <v>2.8354080221300138E-2</v>
      </c>
      <c r="I51" s="102">
        <f ca="1">IF(ISNA($A51),"",IFERROR(SUMIFS(D_D[EVD],D_D[MT],5,D_D[CAT],SMS, D_D[EP],499,D_D[LOC],$A51)/$E51,0))</f>
        <v>0.90127939142461966</v>
      </c>
      <c r="J51" s="102">
        <f ca="1">IF(ISNA($A51),"",IFERROR(SUMIFS(D_D[DEC],D_D[MT],5,D_D[CAT],SMS, D_D[EP],499,D_D[LOC],$A51)/$E51,0))</f>
        <v>6.9847856154910098E-2</v>
      </c>
      <c r="K51" s="102">
        <f ca="1">IF(ISNA($A51),"",IFERROR(SUMIFS(D_D[AWD],D_D[MT],5,D_D[CAT],SMS, D_D[EP],499,D_D[LOC],$A51)/$E51,0))</f>
        <v>5.1867219917012448E-4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15680</v>
      </c>
      <c r="F52" s="100">
        <f ca="1">IF(ISNA($A52),"",IFERROR(SUMIFS(D_D[BL],D_D[MT],5,D_D[CAT],SMS, D_D[EP],499,D_D[LOC],$A52),0))</f>
        <v>3665</v>
      </c>
      <c r="G52" s="102">
        <f t="shared" ca="1" si="11"/>
        <v>0.23373724489795919</v>
      </c>
      <c r="H52" s="102">
        <f ca="1">IF(ISNA($A52),"",IFERROR(SUMIFS(D_D[DEV],D_D[MT],5,D_D[CAT],SMS, D_D[EP],499,D_D[LOC],$A52)/$E52,0))</f>
        <v>6.313775510204081E-2</v>
      </c>
      <c r="I52" s="102">
        <f ca="1">IF(ISNA($A52),"",IFERROR(SUMIFS(D_D[EVD],D_D[MT],5,D_D[CAT],SMS, D_D[EP],499,D_D[LOC],$A52)/$E52,0))</f>
        <v>0.7823979591836735</v>
      </c>
      <c r="J52" s="102">
        <f ca="1">IF(ISNA($A52),"",IFERROR(SUMIFS(D_D[DEC],D_D[MT],5,D_D[CAT],SMS, D_D[EP],499,D_D[LOC],$A52)/$E52,0))</f>
        <v>9.0752551020408162E-2</v>
      </c>
      <c r="K52" s="102">
        <f ca="1">IF(ISNA($A52),"",IFERROR(SUMIFS(D_D[AWD],D_D[MT],5,D_D[CAT],SMS, D_D[EP],499,D_D[LOC],$A52)/$E52,0))</f>
        <v>4.9553571428571426E-2</v>
      </c>
      <c r="L52" s="102">
        <f ca="1">IF(ISNA($A52),"",IFERROR(SUMIFS(D_D[AUT],D_D[MT],5,D_D[CAT],SMS, D_D[EP],499,D_D[LOC],$A52)/$E52,0))</f>
        <v>1.4158163265306122E-2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1424</v>
      </c>
      <c r="F53" s="100">
        <f ca="1">IF(ISNA($A53),"",IFERROR(SUMIFS(D_D[BL],D_D[MT],5,D_D[CAT],SMS, D_D[EP],499,D_D[LOC],$A53),0))</f>
        <v>133</v>
      </c>
      <c r="G53" s="102">
        <f t="shared" ca="1" si="11"/>
        <v>9.3398876404494388E-2</v>
      </c>
      <c r="H53" s="102">
        <f ca="1">IF(ISNA($A53),"",IFERROR(SUMIFS(D_D[DEV],D_D[MT],5,D_D[CAT],SMS, D_D[EP],499,D_D[LOC],$A53)/$E53,0))</f>
        <v>0.3497191011235955</v>
      </c>
      <c r="I53" s="102">
        <f ca="1">IF(ISNA($A53),"",IFERROR(SUMIFS(D_D[EVD],D_D[MT],5,D_D[CAT],SMS, D_D[EP],499,D_D[LOC],$A53)/$E53,0))</f>
        <v>0.41081460674157305</v>
      </c>
      <c r="J53" s="102">
        <f ca="1">IF(ISNA($A53),"",IFERROR(SUMIFS(D_D[DEC],D_D[MT],5,D_D[CAT],SMS, D_D[EP],499,D_D[LOC],$A53)/$E53,0))</f>
        <v>0.10603932584269662</v>
      </c>
      <c r="K53" s="102">
        <f ca="1">IF(ISNA($A53),"",IFERROR(SUMIFS(D_D[AWD],D_D[MT],5,D_D[CAT],SMS, D_D[EP],499,D_D[LOC],$A53)/$E53,0))</f>
        <v>9.3398876404494388E-2</v>
      </c>
      <c r="L53" s="102">
        <f ca="1">IF(ISNA($A53),"",IFERROR(SUMIFS(D_D[AUT],D_D[MT],5,D_D[CAT],SMS, D_D[EP],499,D_D[LOC],$A53)/$E53,0))</f>
        <v>4.002808988764045E-2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3832</v>
      </c>
      <c r="F54" s="100">
        <f ca="1">IF(ISNA($A54),"",IFERROR(SUMIFS(D_D[BL],D_D[MT],5,D_D[CAT],SMS, D_D[EP],499,D_D[LOC],$A54),0))</f>
        <v>1070</v>
      </c>
      <c r="G54" s="102">
        <f t="shared" ca="1" si="11"/>
        <v>0.27922755741127347</v>
      </c>
      <c r="H54" s="102">
        <f ca="1">IF(ISNA($A54),"",IFERROR(SUMIFS(D_D[DEV],D_D[MT],5,D_D[CAT],SMS, D_D[EP],499,D_D[LOC],$A54)/$E54,0))</f>
        <v>8.4812108559498958E-2</v>
      </c>
      <c r="I54" s="102">
        <f ca="1">IF(ISNA($A54),"",IFERROR(SUMIFS(D_D[EVD],D_D[MT],5,D_D[CAT],SMS, D_D[EP],499,D_D[LOC],$A54)/$E54,0))</f>
        <v>0.55062630480167019</v>
      </c>
      <c r="J54" s="102">
        <f ca="1">IF(ISNA($A54),"",IFERROR(SUMIFS(D_D[DEC],D_D[MT],5,D_D[CAT],SMS, D_D[EP],499,D_D[LOC],$A54)/$E54,0))</f>
        <v>0.15553235908141963</v>
      </c>
      <c r="K54" s="102">
        <f ca="1">IF(ISNA($A54),"",IFERROR(SUMIFS(D_D[AWD],D_D[MT],5,D_D[CAT],SMS, D_D[EP],499,D_D[LOC],$A54)/$E54,0))</f>
        <v>0.16597077244258873</v>
      </c>
      <c r="L54" s="102">
        <f ca="1">IF(ISNA($A54),"",IFERROR(SUMIFS(D_D[AUT],D_D[MT],5,D_D[CAT],SMS, D_D[EP],499,D_D[LOC],$A54)/$E54,0))</f>
        <v>4.305845511482255E-2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10424</v>
      </c>
      <c r="F55" s="100">
        <f ca="1">IF(ISNA($A55),"",IFERROR(SUMIFS(D_D[BL],D_D[MT],5,D_D[CAT],SMS, D_D[EP],499,D_D[LOC],$A55),0))</f>
        <v>2462</v>
      </c>
      <c r="G55" s="102">
        <f t="shared" ca="1" si="11"/>
        <v>0.23618572524942441</v>
      </c>
      <c r="H55" s="102">
        <f ca="1">IF(ISNA($A55),"",IFERROR(SUMIFS(D_D[DEV],D_D[MT],5,D_D[CAT],SMS, D_D[EP],499,D_D[LOC],$A55)/$E55,0))</f>
        <v>1.6020721412125863E-2</v>
      </c>
      <c r="I55" s="102">
        <f ca="1">IF(ISNA($A55),"",IFERROR(SUMIFS(D_D[EVD],D_D[MT],5,D_D[CAT],SMS, D_D[EP],499,D_D[LOC],$A55)/$E55,0))</f>
        <v>0.91836147352264008</v>
      </c>
      <c r="J55" s="102">
        <f ca="1">IF(ISNA($A55),"",IFERROR(SUMIFS(D_D[DEC],D_D[MT],5,D_D[CAT],SMS, D_D[EP],499,D_D[LOC],$A55)/$E55,0))</f>
        <v>6.485034535686876E-2</v>
      </c>
      <c r="K55" s="102">
        <f ca="1">IF(ISNA($A55),"",IFERROR(SUMIFS(D_D[AWD],D_D[MT],5,D_D[CAT],SMS, D_D[EP],499,D_D[LOC],$A55)/$E55,0))</f>
        <v>7.6745970836531081E-4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8694</v>
      </c>
      <c r="F56" s="100">
        <f ca="1">IF(ISNA($A56),"",IFERROR(SUMIFS(D_D[BL],D_D[MT],5,D_D[CAT],SMS, D_D[EP],499,D_D[LOC],$A56),0))</f>
        <v>1974</v>
      </c>
      <c r="G56" s="102">
        <f t="shared" ca="1" si="11"/>
        <v>0.22705314009661837</v>
      </c>
      <c r="H56" s="102">
        <f ca="1">IF(ISNA($A56),"",IFERROR(SUMIFS(D_D[DEV],D_D[MT],5,D_D[CAT],SMS, D_D[EP],499,D_D[LOC],$A56)/$E56,0))</f>
        <v>5.4750402576489533E-2</v>
      </c>
      <c r="I56" s="102">
        <f ca="1">IF(ISNA($A56),"",IFERROR(SUMIFS(D_D[EVD],D_D[MT],5,D_D[CAT],SMS, D_D[EP],499,D_D[LOC],$A56)/$E56,0))</f>
        <v>0.80975385323211413</v>
      </c>
      <c r="J56" s="102">
        <f ca="1">IF(ISNA($A56),"",IFERROR(SUMIFS(D_D[DEC],D_D[MT],5,D_D[CAT],SMS, D_D[EP],499,D_D[LOC],$A56)/$E56,0))</f>
        <v>8.2240625718886587E-2</v>
      </c>
      <c r="K56" s="102">
        <f ca="1">IF(ISNA($A56),"",IFERROR(SUMIFS(D_D[AWD],D_D[MT],5,D_D[CAT],SMS, D_D[EP],499,D_D[LOC],$A56)/$E56,0))</f>
        <v>4.071773636991028E-2</v>
      </c>
      <c r="L56" s="102">
        <f ca="1">IF(ISNA($A56),"",IFERROR(SUMIFS(D_D[AUT],D_D[MT],5,D_D[CAT],SMS, D_D[EP],499,D_D[LOC],$A56)/$E56,0))</f>
        <v>1.2537382102599495E-2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696</v>
      </c>
      <c r="F57" s="100">
        <f ca="1">IF(ISNA($A57),"",IFERROR(SUMIFS(D_D[BL],D_D[MT],5,D_D[CAT],SMS, D_D[EP],499,D_D[LOC],$A57),0))</f>
        <v>126</v>
      </c>
      <c r="G57" s="102">
        <f t="shared" ca="1" si="11"/>
        <v>0.18103448275862069</v>
      </c>
      <c r="H57" s="102">
        <f ca="1">IF(ISNA($A57),"",IFERROR(SUMIFS(D_D[DEV],D_D[MT],5,D_D[CAT],SMS, D_D[EP],499,D_D[LOC],$A57)/$E57,0))</f>
        <v>0.14224137931034483</v>
      </c>
      <c r="I57" s="102">
        <f ca="1">IF(ISNA($A57),"",IFERROR(SUMIFS(D_D[EVD],D_D[MT],5,D_D[CAT],SMS, D_D[EP],499,D_D[LOC],$A57)/$E57,0))</f>
        <v>0.65373563218390807</v>
      </c>
      <c r="J57" s="102">
        <f ca="1">IF(ISNA($A57),"",IFERROR(SUMIFS(D_D[DEC],D_D[MT],5,D_D[CAT],SMS, D_D[EP],499,D_D[LOC],$A57)/$E57,0))</f>
        <v>7.040229885057471E-2</v>
      </c>
      <c r="K57" s="102">
        <f ca="1">IF(ISNA($A57),"",IFERROR(SUMIFS(D_D[AWD],D_D[MT],5,D_D[CAT],SMS, D_D[EP],499,D_D[LOC],$A57)/$E57,0))</f>
        <v>0.11206896551724138</v>
      </c>
      <c r="L57" s="102">
        <f ca="1">IF(ISNA($A57),"",IFERROR(SUMIFS(D_D[AUT],D_D[MT],5,D_D[CAT],SMS, D_D[EP],499,D_D[LOC],$A57)/$E57,0))</f>
        <v>2.1551724137931036E-2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79</v>
      </c>
      <c r="F58" s="100">
        <f ca="1">IF(ISNA($A58),"",IFERROR(SUMIFS(D_D[BL],D_D[MT],5,D_D[CAT],SMS, D_D[EP],499,D_D[LOC],$A58),0))</f>
        <v>13</v>
      </c>
      <c r="G58" s="102">
        <f t="shared" ca="1" si="11"/>
        <v>0.16455696202531644</v>
      </c>
      <c r="H58" s="102">
        <f ca="1">IF(ISNA($A58),"",IFERROR(SUMIFS(D_D[DEV],D_D[MT],5,D_D[CAT],SMS, D_D[EP],499,D_D[LOC],$A58)/$E58,0))</f>
        <v>0.45569620253164556</v>
      </c>
      <c r="I58" s="102">
        <f ca="1">IF(ISNA($A58),"",IFERROR(SUMIFS(D_D[EVD],D_D[MT],5,D_D[CAT],SMS, D_D[EP],499,D_D[LOC],$A58)/$E58,0))</f>
        <v>0.36708860759493672</v>
      </c>
      <c r="J58" s="102">
        <f ca="1">IF(ISNA($A58),"",IFERROR(SUMIFS(D_D[DEC],D_D[MT],5,D_D[CAT],SMS, D_D[EP],499,D_D[LOC],$A58)/$E58,0))</f>
        <v>0.13924050632911392</v>
      </c>
      <c r="K58" s="102">
        <f ca="1">IF(ISNA($A58),"",IFERROR(SUMIFS(D_D[AWD],D_D[MT],5,D_D[CAT],SMS, D_D[EP],499,D_D[LOC],$A58)/$E58,0))</f>
        <v>3.7974683544303799E-2</v>
      </c>
      <c r="L58" s="102">
        <f ca="1">IF(ISNA($A58),"",IFERROR(SUMIFS(D_D[AUT],D_D[MT],5,D_D[CAT],SMS, D_D[EP],499,D_D[LOC],$A58)/$E58,0))</f>
        <v>0</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2035</v>
      </c>
      <c r="F59" s="100">
        <f ca="1">IF(ISNA($A59),"",IFERROR(SUMIFS(D_D[BL],D_D[MT],5,D_D[CAT],SMS, D_D[EP],499,D_D[LOC],$A59),0))</f>
        <v>495</v>
      </c>
      <c r="G59" s="102">
        <f t="shared" ca="1" si="11"/>
        <v>0.24324324324324326</v>
      </c>
      <c r="H59" s="102">
        <f ca="1">IF(ISNA($A59),"",IFERROR(SUMIFS(D_D[DEV],D_D[MT],5,D_D[CAT],SMS, D_D[EP],499,D_D[LOC],$A59)/$E59,0))</f>
        <v>0.12383292383292384</v>
      </c>
      <c r="I59" s="102">
        <f ca="1">IF(ISNA($A59),"",IFERROR(SUMIFS(D_D[EVD],D_D[MT],5,D_D[CAT],SMS, D_D[EP],499,D_D[LOC],$A59)/$E59,0))</f>
        <v>0.5533169533169533</v>
      </c>
      <c r="J59" s="102">
        <f ca="1">IF(ISNA($A59),"",IFERROR(SUMIFS(D_D[DEC],D_D[MT],5,D_D[CAT],SMS, D_D[EP],499,D_D[LOC],$A59)/$E59,0))</f>
        <v>0.14545454545454545</v>
      </c>
      <c r="K59" s="102">
        <f ca="1">IF(ISNA($A59),"",IFERROR(SUMIFS(D_D[AWD],D_D[MT],5,D_D[CAT],SMS, D_D[EP],499,D_D[LOC],$A59)/$E59,0))</f>
        <v>0.1312039312039312</v>
      </c>
      <c r="L59" s="102">
        <f ca="1">IF(ISNA($A59),"",IFERROR(SUMIFS(D_D[AUT],D_D[MT],5,D_D[CAT],SMS, D_D[EP],499,D_D[LOC],$A59)/$E59,0))</f>
        <v>4.6191646191646195E-2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5884</v>
      </c>
      <c r="F60" s="100">
        <f ca="1">IF(ISNA($A60),"",IFERROR(SUMIFS(D_D[BL],D_D[MT],5,D_D[CAT],SMS, D_D[EP],499,D_D[LOC],$A60),0))</f>
        <v>1340</v>
      </c>
      <c r="G60" s="102">
        <f t="shared" ref="G60:G72" ca="1" si="13">IF(ISNA($A60),"",IFERROR(F60/E60,0))</f>
        <v>0.22773623385452074</v>
      </c>
      <c r="H60" s="102">
        <f ca="1">IF(ISNA($A60),"",IFERROR(SUMIFS(D_D[DEV],D_D[MT],5,D_D[CAT],SMS, D_D[EP],499,D_D[LOC],$A60)/$E60,0))</f>
        <v>1.5125764785859959E-2</v>
      </c>
      <c r="I60" s="102">
        <f ca="1">IF(ISNA($A60),"",IFERROR(SUMIFS(D_D[EVD],D_D[MT],5,D_D[CAT],SMS, D_D[EP],499,D_D[LOC],$A60)/$E60,0))</f>
        <v>0.92284160435078177</v>
      </c>
      <c r="J60" s="102">
        <f ca="1">IF(ISNA($A60),"",IFERROR(SUMIFS(D_D[DEC],D_D[MT],5,D_D[CAT],SMS, D_D[EP],499,D_D[LOC],$A60)/$E60,0))</f>
        <v>6.1012916383412642E-2</v>
      </c>
      <c r="K60" s="102">
        <f ca="1">IF(ISNA($A60),"",IFERROR(SUMIFS(D_D[AWD],D_D[MT],5,D_D[CAT],SMS, D_D[EP],499,D_D[LOC],$A60)/$E60,0))</f>
        <v>1.0197144799456153E-3</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909</v>
      </c>
      <c r="F61" s="100">
        <f ca="1">IF(ISNA($A61),"",IFERROR(SUMIFS(D_D[BL],D_D[MT],5,D_D[CAT],SMS, D_D[EP],499,D_D[LOC],$A61),0))</f>
        <v>179</v>
      </c>
      <c r="G61" s="102">
        <f t="shared" ca="1" si="13"/>
        <v>0.19691969196919692</v>
      </c>
      <c r="H61" s="102">
        <f ca="1">IF(ISNA($A61),"",IFERROR(SUMIFS(D_D[DEV],D_D[MT],5,D_D[CAT],SMS, D_D[EP],499,D_D[LOC],$A61)/$E61,0))</f>
        <v>4.8404840484048403E-2</v>
      </c>
      <c r="I61" s="102">
        <f ca="1">IF(ISNA($A61),"",IFERROR(SUMIFS(D_D[EVD],D_D[MT],5,D_D[CAT],SMS, D_D[EP],499,D_D[LOC],$A61)/$E61,0))</f>
        <v>0.80748074807480752</v>
      </c>
      <c r="J61" s="102">
        <f ca="1">IF(ISNA($A61),"",IFERROR(SUMIFS(D_D[DEC],D_D[MT],5,D_D[CAT],SMS, D_D[EP],499,D_D[LOC],$A61)/$E61,0))</f>
        <v>8.8008800880088014E-2</v>
      </c>
      <c r="K61" s="102">
        <f ca="1">IF(ISNA($A61),"",IFERROR(SUMIFS(D_D[AWD],D_D[MT],5,D_D[CAT],SMS, D_D[EP],499,D_D[LOC],$A61)/$E61,0))</f>
        <v>3.7403740374037403E-2</v>
      </c>
      <c r="L61" s="102">
        <f ca="1">IF(ISNA($A61),"",IFERROR(SUMIFS(D_D[AUT],D_D[MT],5,D_D[CAT],SMS, D_D[EP],499,D_D[LOC],$A61)/$E61,0))</f>
        <v>1.8701870187018702E-2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126</v>
      </c>
      <c r="F62" s="100">
        <f ca="1">IF(ISNA($A62),"",IFERROR(SUMIFS(D_D[BL],D_D[MT],5,D_D[CAT],SMS, D_D[EP],499,D_D[LOC],$A62),0))</f>
        <v>3</v>
      </c>
      <c r="G62" s="102">
        <f t="shared" ca="1" si="13"/>
        <v>2.3809523809523808E-2</v>
      </c>
      <c r="H62" s="102">
        <f ca="1">IF(ISNA($A62),"",IFERROR(SUMIFS(D_D[DEV],D_D[MT],5,D_D[CAT],SMS, D_D[EP],499,D_D[LOC],$A62)/$E62,0))</f>
        <v>0.24603174603174602</v>
      </c>
      <c r="I62" s="102">
        <f ca="1">IF(ISNA($A62),"",IFERROR(SUMIFS(D_D[EVD],D_D[MT],5,D_D[CAT],SMS, D_D[EP],499,D_D[LOC],$A62)/$E62,0))</f>
        <v>0.38095238095238093</v>
      </c>
      <c r="J62" s="102">
        <f ca="1">IF(ISNA($A62),"",IFERROR(SUMIFS(D_D[DEC],D_D[MT],5,D_D[CAT],SMS, D_D[EP],499,D_D[LOC],$A62)/$E62,0))</f>
        <v>0.13492063492063491</v>
      </c>
      <c r="K62" s="102">
        <f ca="1">IF(ISNA($A62),"",IFERROR(SUMIFS(D_D[AWD],D_D[MT],5,D_D[CAT],SMS, D_D[EP],499,D_D[LOC],$A62)/$E62,0))</f>
        <v>0.15079365079365079</v>
      </c>
      <c r="L62" s="102">
        <f ca="1">IF(ISNA($A62),"",IFERROR(SUMIFS(D_D[AUT],D_D[MT],5,D_D[CAT],SMS, D_D[EP],499,D_D[LOC],$A62)/$E62,0))</f>
        <v>8.7301587301587297E-2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129</v>
      </c>
      <c r="F63" s="100">
        <f ca="1">IF(ISNA($A63),"",IFERROR(SUMIFS(D_D[BL],D_D[MT],5,D_D[CAT],SMS, D_D[EP],499,D_D[LOC],$A63),0))</f>
        <v>36</v>
      </c>
      <c r="G63" s="102">
        <f t="shared" ca="1" si="13"/>
        <v>0.27906976744186046</v>
      </c>
      <c r="H63" s="102">
        <f ca="1">IF(ISNA($A63),"",IFERROR(SUMIFS(D_D[DEV],D_D[MT],5,D_D[CAT],SMS, D_D[EP],499,D_D[LOC],$A63)/$E63,0))</f>
        <v>3.1007751937984496E-2</v>
      </c>
      <c r="I63" s="102">
        <f ca="1">IF(ISNA($A63),"",IFERROR(SUMIFS(D_D[EVD],D_D[MT],5,D_D[CAT],SMS, D_D[EP],499,D_D[LOC],$A63)/$E63,0))</f>
        <v>0.72868217054263562</v>
      </c>
      <c r="J63" s="102">
        <f ca="1">IF(ISNA($A63),"",IFERROR(SUMIFS(D_D[DEC],D_D[MT],5,D_D[CAT],SMS, D_D[EP],499,D_D[LOC],$A63)/$E63,0))</f>
        <v>8.5271317829457363E-2</v>
      </c>
      <c r="K63" s="102">
        <f ca="1">IF(ISNA($A63),"",IFERROR(SUMIFS(D_D[AWD],D_D[MT],5,D_D[CAT],SMS, D_D[EP],499,D_D[LOC],$A63)/$E63,0))</f>
        <v>0.10852713178294573</v>
      </c>
      <c r="L63" s="102">
        <f ca="1">IF(ISNA($A63),"",IFERROR(SUMIFS(D_D[AUT],D_D[MT],5,D_D[CAT],SMS, D_D[EP],499,D_D[LOC],$A63)/$E63,0))</f>
        <v>4.6511627906976744E-2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654</v>
      </c>
      <c r="F64" s="100">
        <f ca="1">IF(ISNA($A64),"",IFERROR(SUMIFS(D_D[BL],D_D[MT],5,D_D[CAT],SMS, D_D[EP],499,D_D[LOC],$A64),0))</f>
        <v>140</v>
      </c>
      <c r="G64" s="102">
        <f t="shared" ca="1" si="13"/>
        <v>0.21406727828746178</v>
      </c>
      <c r="H64" s="102">
        <f ca="1">IF(ISNA($A64),"",IFERROR(SUMIFS(D_D[DEV],D_D[MT],5,D_D[CAT],SMS, D_D[EP],499,D_D[LOC],$A64)/$E64,0))</f>
        <v>1.3761467889908258E-2</v>
      </c>
      <c r="I64" s="102">
        <f ca="1">IF(ISNA($A64),"",IFERROR(SUMIFS(D_D[EVD],D_D[MT],5,D_D[CAT],SMS, D_D[EP],499,D_D[LOC],$A64)/$E64,0))</f>
        <v>0.90519877675840976</v>
      </c>
      <c r="J64" s="102">
        <f ca="1">IF(ISNA($A64),"",IFERROR(SUMIFS(D_D[DEC],D_D[MT],5,D_D[CAT],SMS, D_D[EP],499,D_D[LOC],$A64)/$E64,0))</f>
        <v>7.9510703363914373E-2</v>
      </c>
      <c r="K64" s="102">
        <f ca="1">IF(ISNA($A64),"",IFERROR(SUMIFS(D_D[AWD],D_D[MT],5,D_D[CAT],SMS, D_D[EP],499,D_D[LOC],$A64)/$E64,0))</f>
        <v>1.5290519877675841E-3</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492</v>
      </c>
      <c r="F65" s="100">
        <f ca="1">IF(ISNA($A65),"",IFERROR(SUMIFS(D_D[BL],D_D[MT],5,D_D[CAT],SMS, D_D[EP],499,D_D[LOC],$A65),0))</f>
        <v>126</v>
      </c>
      <c r="G65" s="102">
        <f t="shared" ca="1" si="13"/>
        <v>0.25609756097560976</v>
      </c>
      <c r="H65" s="102">
        <f ca="1">IF(ISNA($A65),"",IFERROR(SUMIFS(D_D[DEV],D_D[MT],5,D_D[CAT],SMS, D_D[EP],499,D_D[LOC],$A65)/$E65,0))</f>
        <v>4.4715447154471545E-2</v>
      </c>
      <c r="I65" s="102">
        <f ca="1">IF(ISNA($A65),"",IFERROR(SUMIFS(D_D[EVD],D_D[MT],5,D_D[CAT],SMS, D_D[EP],499,D_D[LOC],$A65)/$E65,0))</f>
        <v>0.81300813008130079</v>
      </c>
      <c r="J65" s="102">
        <f ca="1">IF(ISNA($A65),"",IFERROR(SUMIFS(D_D[DEC],D_D[MT],5,D_D[CAT],SMS, D_D[EP],499,D_D[LOC],$A65)/$E65,0))</f>
        <v>6.910569105691057E-2</v>
      </c>
      <c r="K65" s="102">
        <f ca="1">IF(ISNA($A65),"",IFERROR(SUMIFS(D_D[AWD],D_D[MT],5,D_D[CAT],SMS, D_D[EP],499,D_D[LOC],$A65)/$E65,0))</f>
        <v>5.894308943089431E-2</v>
      </c>
      <c r="L65" s="102">
        <f ca="1">IF(ISNA($A65),"",IFERROR(SUMIFS(D_D[AUT],D_D[MT],5,D_D[CAT],SMS, D_D[EP],499,D_D[LOC],$A65)/$E65,0))</f>
        <v>1.4227642276422764E-2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55</v>
      </c>
      <c r="F66" s="100">
        <f ca="1">IF(ISNA($A66),"",IFERROR(SUMIFS(D_D[BL],D_D[MT],5,D_D[CAT],SMS, D_D[EP],499,D_D[LOC],$A66),0))</f>
        <v>2</v>
      </c>
      <c r="G66" s="102">
        <f t="shared" ca="1" si="13"/>
        <v>3.6363636363636362E-2</v>
      </c>
      <c r="H66" s="102">
        <f ca="1">IF(ISNA($A66),"",IFERROR(SUMIFS(D_D[DEV],D_D[MT],5,D_D[CAT],SMS, D_D[EP],499,D_D[LOC],$A66)/$E66,0))</f>
        <v>0.21818181818181817</v>
      </c>
      <c r="I66" s="102">
        <f ca="1">IF(ISNA($A66),"",IFERROR(SUMIFS(D_D[EVD],D_D[MT],5,D_D[CAT],SMS, D_D[EP],499,D_D[LOC],$A66)/$E66,0))</f>
        <v>0.50909090909090904</v>
      </c>
      <c r="J66" s="102">
        <f ca="1">IF(ISNA($A66),"",IFERROR(SUMIFS(D_D[DEC],D_D[MT],5,D_D[CAT],SMS, D_D[EP],499,D_D[LOC],$A66)/$E66,0))</f>
        <v>7.2727272727272724E-2</v>
      </c>
      <c r="K66" s="102">
        <f ca="1">IF(ISNA($A66),"",IFERROR(SUMIFS(D_D[AWD],D_D[MT],5,D_D[CAT],SMS, D_D[EP],499,D_D[LOC],$A66)/$E66,0))</f>
        <v>0.16363636363636364</v>
      </c>
      <c r="L66" s="102">
        <f ca="1">IF(ISNA($A66),"",IFERROR(SUMIFS(D_D[AUT],D_D[MT],5,D_D[CAT],SMS, D_D[EP],499,D_D[LOC],$A66)/$E66,0))</f>
        <v>3.6363636363636362E-2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93</v>
      </c>
      <c r="F67" s="100">
        <f ca="1">IF(ISNA($A67),"",IFERROR(SUMIFS(D_D[BL],D_D[MT],5,D_D[CAT],SMS, D_D[EP],499,D_D[LOC],$A67),0))</f>
        <v>43</v>
      </c>
      <c r="G67" s="102">
        <f t="shared" ca="1" si="13"/>
        <v>0.46236559139784944</v>
      </c>
      <c r="H67" s="102">
        <f ca="1">IF(ISNA($A67),"",IFERROR(SUMIFS(D_D[DEV],D_D[MT],5,D_D[CAT],SMS, D_D[EP],499,D_D[LOC],$A67)/$E67,0))</f>
        <v>8.6021505376344093E-2</v>
      </c>
      <c r="I67" s="102">
        <f ca="1">IF(ISNA($A67),"",IFERROR(SUMIFS(D_D[EVD],D_D[MT],5,D_D[CAT],SMS, D_D[EP],499,D_D[LOC],$A67)/$E67,0))</f>
        <v>0.5161290322580645</v>
      </c>
      <c r="J67" s="102">
        <f ca="1">IF(ISNA($A67),"",IFERROR(SUMIFS(D_D[DEC],D_D[MT],5,D_D[CAT],SMS, D_D[EP],499,D_D[LOC],$A67)/$E67,0))</f>
        <v>0.13978494623655913</v>
      </c>
      <c r="K67" s="102">
        <f ca="1">IF(ISNA($A67),"",IFERROR(SUMIFS(D_D[AWD],D_D[MT],5,D_D[CAT],SMS, D_D[EP],499,D_D[LOC],$A67)/$E67,0))</f>
        <v>0.20430107526881722</v>
      </c>
      <c r="L67" s="102">
        <f ca="1">IF(ISNA($A67),"",IFERROR(SUMIFS(D_D[AUT],D_D[MT],5,D_D[CAT],SMS, D_D[EP],499,D_D[LOC],$A67)/$E67,0))</f>
        <v>5.3763440860215055E-2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344</v>
      </c>
      <c r="F68" s="100">
        <f ca="1">IF(ISNA($A68),"",IFERROR(SUMIFS(D_D[BL],D_D[MT],5,D_D[CAT],SMS, D_D[EP],499,D_D[LOC],$A68),0))</f>
        <v>81</v>
      </c>
      <c r="G68" s="102">
        <f t="shared" ca="1" si="13"/>
        <v>0.23546511627906977</v>
      </c>
      <c r="H68" s="102">
        <f ca="1">IF(ISNA($A68),"",IFERROR(SUMIFS(D_D[DEV],D_D[MT],5,D_D[CAT],SMS, D_D[EP],499,D_D[LOC],$A68)/$E68,0))</f>
        <v>5.8139534883720929E-3</v>
      </c>
      <c r="I68" s="102">
        <f ca="1">IF(ISNA($A68),"",IFERROR(SUMIFS(D_D[EVD],D_D[MT],5,D_D[CAT],SMS, D_D[EP],499,D_D[LOC],$A68)/$E68,0))</f>
        <v>0.94186046511627908</v>
      </c>
      <c r="J68" s="102">
        <f ca="1">IF(ISNA($A68),"",IFERROR(SUMIFS(D_D[DEC],D_D[MT],5,D_D[CAT],SMS, D_D[EP],499,D_D[LOC],$A68)/$E68,0))</f>
        <v>4.9418604651162788E-2</v>
      </c>
      <c r="K68" s="102">
        <f ca="1">IF(ISNA($A68),"",IFERROR(SUMIFS(D_D[AWD],D_D[MT],5,D_D[CAT],SMS, D_D[EP],499,D_D[LOC],$A68)/$E68,0))</f>
        <v>2.9069767441860465E-3</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11234</v>
      </c>
      <c r="F69" s="100">
        <f ca="1">IF(ISNA($A69),"",IFERROR(SUMIFS(D_D[BL],D_D[MT],5,D_D[CAT],SMS, D_D[EP],499,D_D[LOC],$A69),0))</f>
        <v>2732</v>
      </c>
      <c r="G69" s="102">
        <f t="shared" ca="1" si="13"/>
        <v>0.24319031511482997</v>
      </c>
      <c r="H69" s="102">
        <f ca="1">IF(ISNA($A69),"",IFERROR(SUMIFS(D_D[DEV],D_D[MT],5,D_D[CAT],SMS, D_D[EP],499,D_D[LOC],$A69)/$E69,0))</f>
        <v>6.3200996973473381E-2</v>
      </c>
      <c r="I69" s="102">
        <f ca="1">IF(ISNA($A69),"",IFERROR(SUMIFS(D_D[EVD],D_D[MT],5,D_D[CAT],SMS, D_D[EP],499,D_D[LOC],$A69)/$E69,0))</f>
        <v>0.7690048068363895</v>
      </c>
      <c r="J69" s="102">
        <f ca="1">IF(ISNA($A69),"",IFERROR(SUMIFS(D_D[DEC],D_D[MT],5,D_D[CAT],SMS, D_D[EP],499,D_D[LOC],$A69)/$E69,0))</f>
        <v>9.9786362827131922E-2</v>
      </c>
      <c r="K69" s="102">
        <f ca="1">IF(ISNA($A69),"",IFERROR(SUMIFS(D_D[AWD],D_D[MT],5,D_D[CAT],SMS, D_D[EP],499,D_D[LOC],$A69)/$E69,0))</f>
        <v>5.3231262239629693E-2</v>
      </c>
      <c r="L69" s="102">
        <f ca="1">IF(ISNA($A69),"",IFERROR(SUMIFS(D_D[AUT],D_D[MT],5,D_D[CAT],SMS, D_D[EP],499,D_D[LOC],$A69)/$E69,0))</f>
        <v>1.4776571123375467E-2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865</v>
      </c>
      <c r="F70" s="100">
        <f ca="1">IF(ISNA($A70),"",IFERROR(SUMIFS(D_D[BL],D_D[MT],5,D_D[CAT],SMS, D_D[EP],499,D_D[LOC],$A70),0))</f>
        <v>97</v>
      </c>
      <c r="G70" s="102">
        <f t="shared" ca="1" si="13"/>
        <v>0.11213872832369942</v>
      </c>
      <c r="H70" s="102">
        <f ca="1">IF(ISNA($A70),"",IFERROR(SUMIFS(D_D[DEV],D_D[MT],5,D_D[CAT],SMS, D_D[EP],499,D_D[LOC],$A70)/$E70,0))</f>
        <v>0.32716763005780347</v>
      </c>
      <c r="I70" s="102">
        <f ca="1">IF(ISNA($A70),"",IFERROR(SUMIFS(D_D[EVD],D_D[MT],5,D_D[CAT],SMS, D_D[EP],499,D_D[LOC],$A70)/$E70,0))</f>
        <v>0.45664739884393063</v>
      </c>
      <c r="J70" s="102">
        <f ca="1">IF(ISNA($A70),"",IFERROR(SUMIFS(D_D[DEC],D_D[MT],5,D_D[CAT],SMS, D_D[EP],499,D_D[LOC],$A70)/$E70,0))</f>
        <v>7.6300578034682084E-2</v>
      </c>
      <c r="K70" s="102">
        <f ca="1">IF(ISNA($A70),"",IFERROR(SUMIFS(D_D[AWD],D_D[MT],5,D_D[CAT],SMS, D_D[EP],499,D_D[LOC],$A70)/$E70,0))</f>
        <v>0.11098265895953757</v>
      </c>
      <c r="L70" s="102">
        <f ca="1">IF(ISNA($A70),"",IFERROR(SUMIFS(D_D[AUT],D_D[MT],5,D_D[CAT],SMS, D_D[EP],499,D_D[LOC],$A70)/$E70,0))</f>
        <v>2.8901734104046242E-2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3255</v>
      </c>
      <c r="F71" s="100">
        <f ca="1">IF(ISNA($A71),"",IFERROR(SUMIFS(D_D[BL],D_D[MT],5,D_D[CAT],SMS, D_D[EP],499,D_D[LOC],$A71),0))</f>
        <v>828</v>
      </c>
      <c r="G71" s="102">
        <f t="shared" ca="1" si="13"/>
        <v>0.25437788018433177</v>
      </c>
      <c r="H71" s="102">
        <f ca="1">IF(ISNA($A71),"",IFERROR(SUMIFS(D_D[DEV],D_D[MT],5,D_D[CAT],SMS, D_D[EP],499,D_D[LOC],$A71)/$E71,0))</f>
        <v>0.10230414746543778</v>
      </c>
      <c r="I71" s="102">
        <f ca="1">IF(ISNA($A71),"",IFERROR(SUMIFS(D_D[EVD],D_D[MT],5,D_D[CAT],SMS, D_D[EP],499,D_D[LOC],$A71)/$E71,0))</f>
        <v>0.54685099846390173</v>
      </c>
      <c r="J71" s="102">
        <f ca="1">IF(ISNA($A71),"",IFERROR(SUMIFS(D_D[DEC],D_D[MT],5,D_D[CAT],SMS, D_D[EP],499,D_D[LOC],$A71)/$E71,0))</f>
        <v>0.15391705069124423</v>
      </c>
      <c r="K71" s="102">
        <f ca="1">IF(ISNA($A71),"",IFERROR(SUMIFS(D_D[AWD],D_D[MT],5,D_D[CAT],SMS, D_D[EP],499,D_D[LOC],$A71)/$E71,0))</f>
        <v>0.15360983102918588</v>
      </c>
      <c r="L71" s="102">
        <f ca="1">IF(ISNA($A71),"",IFERROR(SUMIFS(D_D[AUT],D_D[MT],5,D_D[CAT],SMS, D_D[EP],499,D_D[LOC],$A71)/$E71,0))</f>
        <v>4.3317972350230417E-2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7114</v>
      </c>
      <c r="F72" s="100">
        <f ca="1">IF(ISNA($A72),"",IFERROR(SUMIFS(D_D[BL],D_D[MT],5,D_D[CAT],SMS, D_D[EP],499,D_D[LOC],$A72),0))</f>
        <v>1807</v>
      </c>
      <c r="G72" s="102">
        <f t="shared" ca="1" si="13"/>
        <v>0.25400618498734889</v>
      </c>
      <c r="H72" s="102">
        <f ca="1">IF(ISNA($A72),"",IFERROR(SUMIFS(D_D[DEV],D_D[MT],5,D_D[CAT],SMS, D_D[EP],499,D_D[LOC],$A72)/$E72,0))</f>
        <v>1.3213382063536689E-2</v>
      </c>
      <c r="I72" s="102">
        <f ca="1">IF(ISNA($A72),"",IFERROR(SUMIFS(D_D[EVD],D_D[MT],5,D_D[CAT],SMS, D_D[EP],499,D_D[LOC],$A72)/$E72,0))</f>
        <v>0.90863086870958676</v>
      </c>
      <c r="J72" s="102">
        <f ca="1">IF(ISNA($A72),"",IFERROR(SUMIFS(D_D[DEC],D_D[MT],5,D_D[CAT],SMS, D_D[EP],499,D_D[LOC],$A72)/$E72,0))</f>
        <v>7.7874613438290691E-2</v>
      </c>
      <c r="K72" s="102">
        <f ca="1">IF(ISNA($A72),"",IFERROR(SUMIFS(D_D[AWD],D_D[MT],5,D_D[CAT],SMS, D_D[EP],499,D_D[LOC],$A72)/$E72,0))</f>
        <v>2.8113578858588698E-4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2580</v>
      </c>
      <c r="F73" s="100">
        <f ca="1">IF(ISNA($A73),"",IFERROR(SUMIFS(D_D[BL],D_D[MT],5,D_D[CAT],SMS, D_D[EP],499,D_D[LOC],$A73),0))</f>
        <v>526</v>
      </c>
      <c r="G73" s="102">
        <f t="shared" ref="G73:G76" ca="1" si="15">IF(ISNA($A73),"",IFERROR(F73/E73,0))</f>
        <v>0.20387596899224805</v>
      </c>
      <c r="H73" s="102">
        <f ca="1">IF(ISNA($A73),"",IFERROR(SUMIFS(D_D[DEV],D_D[MT],5,D_D[CAT],SMS, D_D[EP],499,D_D[LOC],$A73)/$E73,0))</f>
        <v>4.1085271317829457E-2</v>
      </c>
      <c r="I73" s="102">
        <f ca="1">IF(ISNA($A73),"",IFERROR(SUMIFS(D_D[EVD],D_D[MT],5,D_D[CAT],SMS, D_D[EP],499,D_D[LOC],$A73)/$E73,0))</f>
        <v>0.82790697674418601</v>
      </c>
      <c r="J73" s="102">
        <f ca="1">IF(ISNA($A73),"",IFERROR(SUMIFS(D_D[DEC],D_D[MT],5,D_D[CAT],SMS, D_D[EP],499,D_D[LOC],$A73)/$E73,0))</f>
        <v>7.3255813953488375E-2</v>
      </c>
      <c r="K73" s="102">
        <f ca="1">IF(ISNA($A73),"",IFERROR(SUMIFS(D_D[AWD],D_D[MT],5,D_D[CAT],SMS, D_D[EP],499,D_D[LOC],$A73)/$E73,0))</f>
        <v>4.5348837209302328E-2</v>
      </c>
      <c r="L73" s="102">
        <f ca="1">IF(ISNA($A73),"",IFERROR(SUMIFS(D_D[AUT],D_D[MT],5,D_D[CAT],SMS, D_D[EP],499,D_D[LOC],$A73)/$E73,0))</f>
        <v>1.2403100775193798E-2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222</v>
      </c>
      <c r="F74" s="100">
        <f ca="1">IF(ISNA($A74),"",IFERROR(SUMIFS(D_D[BL],D_D[MT],5,D_D[CAT],SMS, D_D[EP],499,D_D[LOC],$A74),0))</f>
        <v>11</v>
      </c>
      <c r="G74" s="102">
        <f t="shared" ca="1" si="15"/>
        <v>4.954954954954955E-2</v>
      </c>
      <c r="H74" s="102">
        <f ca="1">IF(ISNA($A74),"",IFERROR(SUMIFS(D_D[DEV],D_D[MT],5,D_D[CAT],SMS, D_D[EP],499,D_D[LOC],$A74)/$E74,0))</f>
        <v>0.26126126126126126</v>
      </c>
      <c r="I74" s="102">
        <f ca="1">IF(ISNA($A74),"",IFERROR(SUMIFS(D_D[EVD],D_D[MT],5,D_D[CAT],SMS, D_D[EP],499,D_D[LOC],$A74)/$E74,0))</f>
        <v>0.55855855855855852</v>
      </c>
      <c r="J74" s="102">
        <f ca="1">IF(ISNA($A74),"",IFERROR(SUMIFS(D_D[DEC],D_D[MT],5,D_D[CAT],SMS, D_D[EP],499,D_D[LOC],$A74)/$E74,0))</f>
        <v>7.2072072072072071E-2</v>
      </c>
      <c r="K74" s="102">
        <f ca="1">IF(ISNA($A74),"",IFERROR(SUMIFS(D_D[AWD],D_D[MT],5,D_D[CAT],SMS, D_D[EP],499,D_D[LOC],$A74)/$E74,0))</f>
        <v>9.0090090090090086E-2</v>
      </c>
      <c r="L74" s="102">
        <f ca="1">IF(ISNA($A74),"",IFERROR(SUMIFS(D_D[AUT],D_D[MT],5,D_D[CAT],SMS, D_D[EP],499,D_D[LOC],$A74)/$E74,0))</f>
        <v>1.8018018018018018E-2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583</v>
      </c>
      <c r="F75" s="100">
        <f ca="1">IF(ISNA($A75),"",IFERROR(SUMIFS(D_D[BL],D_D[MT],5,D_D[CAT],SMS, D_D[EP],499,D_D[LOC],$A75),0))</f>
        <v>164</v>
      </c>
      <c r="G75" s="102">
        <f t="shared" ca="1" si="15"/>
        <v>0.28130360205831906</v>
      </c>
      <c r="H75" s="102">
        <f ca="1">IF(ISNA($A75),"",IFERROR(SUMIFS(D_D[DEV],D_D[MT],5,D_D[CAT],SMS, D_D[EP],499,D_D[LOC],$A75)/$E75,0))</f>
        <v>3.2590051457975985E-2</v>
      </c>
      <c r="I75" s="102">
        <f ca="1">IF(ISNA($A75),"",IFERROR(SUMIFS(D_D[EVD],D_D[MT],5,D_D[CAT],SMS, D_D[EP],499,D_D[LOC],$A75)/$E75,0))</f>
        <v>0.60891938250428812</v>
      </c>
      <c r="J75" s="102">
        <f ca="1">IF(ISNA($A75),"",IFERROR(SUMIFS(D_D[DEC],D_D[MT],5,D_D[CAT],SMS, D_D[EP],499,D_D[LOC],$A75)/$E75,0))</f>
        <v>0.14579759862778729</v>
      </c>
      <c r="K75" s="102">
        <f ca="1">IF(ISNA($A75),"",IFERROR(SUMIFS(D_D[AWD],D_D[MT],5,D_D[CAT],SMS, D_D[EP],499,D_D[LOC],$A75)/$E75,0))</f>
        <v>0.16466552315608921</v>
      </c>
      <c r="L75" s="102">
        <f ca="1">IF(ISNA($A75),"",IFERROR(SUMIFS(D_D[AUT],D_D[MT],5,D_D[CAT],SMS, D_D[EP],499,D_D[LOC],$A75)/$E75,0))</f>
        <v>4.8027444253859346E-2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1775</v>
      </c>
      <c r="F76" s="100">
        <f ca="1">IF(ISNA($A76),"",IFERROR(SUMIFS(D_D[BL],D_D[MT],5,D_D[CAT],SMS, D_D[EP],499,D_D[LOC],$A76),0))</f>
        <v>351</v>
      </c>
      <c r="G76" s="102">
        <f t="shared" ca="1" si="15"/>
        <v>0.19774647887323943</v>
      </c>
      <c r="H76" s="102">
        <f ca="1">IF(ISNA($A76),"",IFERROR(SUMIFS(D_D[DEV],D_D[MT],5,D_D[CAT],SMS, D_D[EP],499,D_D[LOC],$A76)/$E76,0))</f>
        <v>1.6338028169014085E-2</v>
      </c>
      <c r="I76" s="102">
        <f ca="1">IF(ISNA($A76),"",IFERROR(SUMIFS(D_D[EVD],D_D[MT],5,D_D[CAT],SMS, D_D[EP],499,D_D[LOC],$A76)/$E76,0))</f>
        <v>0.93352112676056342</v>
      </c>
      <c r="J76" s="102">
        <f ca="1">IF(ISNA($A76),"",IFERROR(SUMIFS(D_D[DEC],D_D[MT],5,D_D[CAT],SMS, D_D[EP],499,D_D[LOC],$A76)/$E76,0))</f>
        <v>4.9577464788732394E-2</v>
      </c>
      <c r="K76" s="102">
        <f ca="1">IF(ISNA($A76),"",IFERROR(SUMIFS(D_D[AWD],D_D[MT],5,D_D[CAT],SMS, D_D[EP],499,D_D[LOC],$A76)/$E76,0))</f>
        <v>5.6338028169014088E-4</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43225</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106978</v>
      </c>
      <c r="D6" s="219">
        <f>SUM(D7:D9)</f>
        <v>32247</v>
      </c>
      <c r="E6" s="220">
        <f>IFERROR(D6/C6,0)</f>
        <v>0.30143580923180469</v>
      </c>
      <c r="F6" s="221"/>
      <c r="G6" s="217" t="s">
        <v>212</v>
      </c>
      <c r="H6" s="219">
        <f>SUM(H7:H9)</f>
        <v>18013</v>
      </c>
      <c r="I6" s="219">
        <f>SUM(I7:I9)</f>
        <v>888</v>
      </c>
      <c r="J6" s="222">
        <f t="shared" ref="J6:J10" si="0">IFERROR(I6/H6,0)</f>
        <v>4.9297729417642815E-2</v>
      </c>
      <c r="K6" s="223"/>
      <c r="L6" s="119" t="s">
        <v>445</v>
      </c>
      <c r="M6" s="120">
        <f>IFERROR(SUMIFS(D_D[INV],D_D[MT],7,D_D[CAT],1,D_D[EP],$K7),0)</f>
        <v>179640</v>
      </c>
      <c r="N6" s="121">
        <f>IFERROR(SUMIFS(D_D[ADP],D_D[MT],7,D_D[CAT],1,D_D[EP],$K7),0)</f>
        <v>416.88</v>
      </c>
      <c r="O6" s="7"/>
    </row>
    <row r="7" spans="1:15" s="1" customFormat="1" ht="39.950000000000003" customHeight="1" x14ac:dyDescent="0.2">
      <c r="A7" s="24" t="s">
        <v>17</v>
      </c>
      <c r="B7" s="145" t="s">
        <v>197</v>
      </c>
      <c r="C7" s="81">
        <f>IFERROR(SUMIFS(D_D[INV],D_D[MT],3,D_D[CAT],TA_21,D_D[EP],$A7),0)</f>
        <v>126</v>
      </c>
      <c r="D7" s="81">
        <f>IFERROR(SUMIFS(D_D[BL],D_D[MT],3,D_D[CAT],TA_21,D_D[EP],$A7),0)</f>
        <v>94</v>
      </c>
      <c r="E7" s="88">
        <f t="shared" ref="E7:E21" si="1">IFERROR(D7/C7,0)</f>
        <v>0.74603174603174605</v>
      </c>
      <c r="F7" s="24">
        <v>180</v>
      </c>
      <c r="G7" s="146" t="s">
        <v>214</v>
      </c>
      <c r="H7" s="91">
        <f>IFERROR(SUMIFS(D_D[INV],D_D[MT],3,D_D[CAT],TA_31,D_D[EP],$F7),0)</f>
        <v>4890</v>
      </c>
      <c r="I7" s="91">
        <f>IFERROR(SUMIFS(D_D[BL],D_D[MT],3,D_D[CAT],TA_31,D_D[EP],$F7),0)</f>
        <v>248</v>
      </c>
      <c r="J7" s="92">
        <f t="shared" si="0"/>
        <v>5.0715746421267895E-2</v>
      </c>
      <c r="K7" s="24">
        <v>1</v>
      </c>
      <c r="L7" s="146" t="s">
        <v>446</v>
      </c>
      <c r="M7" s="84">
        <f>IFERROR(SUMIFS(D_D[INV],D_D[MT],7,D_D[CAT],1,D_D[EP],$K8),0)</f>
        <v>32922</v>
      </c>
      <c r="N7" s="117">
        <f>IFERROR(SUMIFS(D_D[ADP],D_D[MT],7,D_D[CAT],1,D_D[EP],$K8),0)</f>
        <v>360.79</v>
      </c>
      <c r="O7" s="7"/>
    </row>
    <row r="8" spans="1:15" s="1" customFormat="1" ht="39.950000000000003" customHeight="1" x14ac:dyDescent="0.2">
      <c r="A8" s="24" t="s">
        <v>18</v>
      </c>
      <c r="B8" s="145" t="s">
        <v>195</v>
      </c>
      <c r="C8" s="91">
        <f>IFERROR(SUMIFS(D_D[INV],D_D[MT],3,D_D[CAT],TA_21,D_D[EP],$A8),0)</f>
        <v>30861</v>
      </c>
      <c r="D8" s="91">
        <f>IFERROR(SUMIFS(D_D[BL],D_D[MT],3,D_D[CAT],TA_21,D_D[EP],$A8),0)</f>
        <v>10446</v>
      </c>
      <c r="E8" s="92">
        <f t="shared" si="1"/>
        <v>0.33848546709439098</v>
      </c>
      <c r="F8" s="112">
        <v>120</v>
      </c>
      <c r="G8" s="145" t="s">
        <v>213</v>
      </c>
      <c r="H8" s="91">
        <f>IFERROR(SUMIFS(D_D[INV],D_D[MT],3,D_D[CAT],TA_31,D_D[EP],$F8),0)</f>
        <v>5679</v>
      </c>
      <c r="I8" s="91">
        <f>IFERROR(SUMIFS(D_D[BL],D_D[MT],3,D_D[CAT],TA_31,D_D[EP],$F8),0)</f>
        <v>190</v>
      </c>
      <c r="J8" s="92">
        <f t="shared" si="0"/>
        <v>3.3456594470857547E-2</v>
      </c>
      <c r="K8" s="24">
        <v>2</v>
      </c>
      <c r="L8" s="146" t="s">
        <v>447</v>
      </c>
      <c r="M8" s="84">
        <f>IFERROR(SUMIFS(D_D[INV],D_D[MT],7,D_D[CAT],1,D_D[EP],$K9),0)</f>
        <v>16373</v>
      </c>
      <c r="N8" s="117">
        <f>IFERROR(SUMIFS(D_D[ADP],D_D[MT],7,D_D[CAT],1,D_D[EP],$K9),0)</f>
        <v>448.71</v>
      </c>
      <c r="O8" s="7"/>
    </row>
    <row r="9" spans="1:15" s="1" customFormat="1" ht="39.950000000000003" customHeight="1" thickBot="1" x14ac:dyDescent="0.25">
      <c r="A9" s="24" t="s">
        <v>82</v>
      </c>
      <c r="B9" s="116" t="s">
        <v>196</v>
      </c>
      <c r="C9" s="93">
        <f>IFERROR(SUMIFS(D_D[INV],D_D[MT],3,D_D[CAT],TA_21,D_D[EP],$A9),0)</f>
        <v>75991</v>
      </c>
      <c r="D9" s="93">
        <f>IFERROR(SUMIFS(D_D[BL],D_D[MT],3,D_D[CAT],TA_21,D_D[EP],$A9),0)</f>
        <v>21707</v>
      </c>
      <c r="E9" s="94">
        <f t="shared" si="1"/>
        <v>0.28565224829256097</v>
      </c>
      <c r="F9" s="112">
        <v>190</v>
      </c>
      <c r="G9" s="147" t="s">
        <v>215</v>
      </c>
      <c r="H9" s="82">
        <f>IFERROR(SUMIFS(D_D[INV],D_D[MT],3,D_D[CAT],TA_31,D_D[EP],$F9),0)</f>
        <v>7444</v>
      </c>
      <c r="I9" s="82">
        <f>IFERROR(SUMIFS(D_D[BL],D_D[MT],3,D_D[CAT],TA_31,D_D[EP],$F9),0)</f>
        <v>450</v>
      </c>
      <c r="J9" s="83">
        <f t="shared" si="0"/>
        <v>6.0451370231058572E-2</v>
      </c>
      <c r="K9" s="24">
        <v>3</v>
      </c>
      <c r="L9" s="146" t="s">
        <v>448</v>
      </c>
      <c r="M9" s="84">
        <f>IFERROR(SUMIFS(D_D[INV],D_D[MT],7,D_D[CAT],1,D_D[EP],$K10),0)</f>
        <v>23709</v>
      </c>
      <c r="N9" s="117">
        <f>IFERROR(SUMIFS(D_D[ADP],D_D[MT],7,D_D[CAT],1,D_D[EP],$K10),0)</f>
        <v>153.84</v>
      </c>
      <c r="O9" s="7"/>
    </row>
    <row r="10" spans="1:15" s="1" customFormat="1" ht="39.950000000000003" customHeight="1" thickBot="1" x14ac:dyDescent="0.25">
      <c r="A10" s="24"/>
      <c r="B10" s="217" t="s">
        <v>835</v>
      </c>
      <c r="C10" s="218">
        <f>SUM(C11:C12)</f>
        <v>10125</v>
      </c>
      <c r="D10" s="219">
        <f>SUM(D11:D12)</f>
        <v>2658</v>
      </c>
      <c r="E10" s="220">
        <f t="shared" si="1"/>
        <v>0.26251851851851854</v>
      </c>
      <c r="F10" s="24"/>
      <c r="G10" s="224" t="s">
        <v>191</v>
      </c>
      <c r="H10" s="225">
        <f>SUM(H11:H16)</f>
        <v>22992</v>
      </c>
      <c r="I10" s="225">
        <f>SUM(I11:I16)</f>
        <v>6106</v>
      </c>
      <c r="J10" s="226">
        <f t="shared" si="0"/>
        <v>0.26557063326374392</v>
      </c>
      <c r="K10" s="24">
        <v>4</v>
      </c>
      <c r="L10" s="147" t="s">
        <v>449</v>
      </c>
      <c r="M10" s="85">
        <f>IFERROR(SUMIFS(D_D[INV],D_D[MT],7,D_D[CAT],1,D_D[EP],$K11),0)</f>
        <v>376</v>
      </c>
      <c r="N10" s="118">
        <f>IFERROR(SUMIFS(D_D[ADP],D_D[MT],7,D_D[CAT],1,D_D[EP],$K11),0)</f>
        <v>565.01</v>
      </c>
      <c r="O10" s="7"/>
    </row>
    <row r="11" spans="1:15" s="1" customFormat="1" ht="39.950000000000003" customHeight="1" x14ac:dyDescent="0.2">
      <c r="A11" s="24" t="s">
        <v>84</v>
      </c>
      <c r="B11" s="108" t="s">
        <v>217</v>
      </c>
      <c r="C11" s="91">
        <f>IFERROR(SUMIFS(D_D[INV],D_D[MT],3,D_D[CAT],TA_21,D_D[EP],$A11),0)</f>
        <v>8976</v>
      </c>
      <c r="D11" s="91">
        <f>IFERROR(SUMIFS(D_D[BL],D_D[MT],3,D_D[CAT],TA_21,D_D[EP],$A11),0)</f>
        <v>1724</v>
      </c>
      <c r="E11" s="92">
        <f t="shared" si="1"/>
        <v>0.19206773618538325</v>
      </c>
      <c r="F11" s="112">
        <v>135</v>
      </c>
      <c r="G11" s="146" t="s">
        <v>207</v>
      </c>
      <c r="H11" s="81">
        <f>IFERROR(SUMIFS(D_D[INV],D_D[MT],3,D_D[CAT],TA_32,D_D[EP],$F11),0)</f>
        <v>1608</v>
      </c>
      <c r="I11" s="81">
        <f>IFERROR(SUMIFS(D_D[BL],D_D[MT],3,D_D[CAT],TA_32,D_D[EP],$F11),0)</f>
        <v>164</v>
      </c>
      <c r="J11" s="88">
        <f t="shared" ref="J11:J16" si="2">IFERROR(I11/H11,0)</f>
        <v>0.10199004975124377</v>
      </c>
      <c r="K11" s="24">
        <v>5</v>
      </c>
      <c r="L11" s="227" t="s">
        <v>381</v>
      </c>
      <c r="M11" s="228">
        <f>M6+M7+M8+M9+M10</f>
        <v>253020</v>
      </c>
      <c r="N11" s="229"/>
      <c r="O11" s="7"/>
    </row>
    <row r="12" spans="1:15" s="1" customFormat="1" ht="39.950000000000003" customHeight="1" thickBot="1" x14ac:dyDescent="0.25">
      <c r="A12" s="24" t="s">
        <v>89</v>
      </c>
      <c r="B12" s="109" t="s">
        <v>384</v>
      </c>
      <c r="C12" s="82">
        <f>IFERROR(SUMIFS(D_D[INV],D_D[MT],3,D_D[CAT],TA_21,D_D[EP],$A12),0)</f>
        <v>1149</v>
      </c>
      <c r="D12" s="82">
        <f>IFERROR(SUMIFS(D_D[BL],D_D[MT],3,D_D[CAT],TA_21,D_D[EP],$A12),0)</f>
        <v>934</v>
      </c>
      <c r="E12" s="83">
        <f t="shared" si="1"/>
        <v>0.81288076588337688</v>
      </c>
      <c r="F12" s="24">
        <v>137</v>
      </c>
      <c r="G12" s="146" t="s">
        <v>216</v>
      </c>
      <c r="H12" s="81">
        <f>IFERROR(SUMIFS(D_D[INV],D_D[MT],3,D_D[CAT],TA_32,D_D[EP],$F12),0)</f>
        <v>79</v>
      </c>
      <c r="I12" s="81">
        <f>IFERROR(SUMIFS(D_D[BL],D_D[MT],3,D_D[CAT],TA_32,D_D[EP],$F12),0)</f>
        <v>30</v>
      </c>
      <c r="J12" s="88">
        <f t="shared" si="2"/>
        <v>0.379746835443038</v>
      </c>
      <c r="K12" s="24">
        <v>9</v>
      </c>
      <c r="L12" s="369" t="s">
        <v>382</v>
      </c>
      <c r="M12" s="371">
        <f>IFERROR(SUMIFS(D_D[INV],D_D[MT],7,D_D[CAT],1,D_D[EP],$K12),0)</f>
        <v>31478</v>
      </c>
      <c r="N12" s="230"/>
      <c r="O12" s="7"/>
    </row>
    <row r="13" spans="1:15" s="1" customFormat="1" ht="39.950000000000003" customHeight="1" thickBot="1" x14ac:dyDescent="0.25">
      <c r="A13" s="24"/>
      <c r="B13" s="217" t="s">
        <v>0</v>
      </c>
      <c r="C13" s="218">
        <f>SUM(C14:C20)</f>
        <v>195750</v>
      </c>
      <c r="D13" s="219">
        <f>SUM(D14:D20)</f>
        <v>36201</v>
      </c>
      <c r="E13" s="220">
        <f t="shared" si="1"/>
        <v>0.18493486590038313</v>
      </c>
      <c r="F13" s="24" t="s">
        <v>435</v>
      </c>
      <c r="G13" s="146" t="s">
        <v>218</v>
      </c>
      <c r="H13" s="81">
        <f>IFERROR(SUMIFS(D_D[INV],D_D[MT],3,D_D[CAT],TA_32,D_D[EP],$F13),0)</f>
        <v>18330</v>
      </c>
      <c r="I13" s="81">
        <f>IFERROR(SUMIFS(D_D[BL],D_D[MT],3,D_D[CAT],TA_32,D_D[EP],$F13),0)</f>
        <v>3021</v>
      </c>
      <c r="J13" s="88">
        <f t="shared" si="2"/>
        <v>0.16481178396072013</v>
      </c>
      <c r="K13" s="24"/>
      <c r="L13" s="370"/>
      <c r="M13" s="372"/>
      <c r="N13" s="231"/>
      <c r="O13" s="7"/>
    </row>
    <row r="14" spans="1:15" s="1" customFormat="1" ht="39.950000000000003" customHeight="1" thickBot="1" x14ac:dyDescent="0.25">
      <c r="A14" s="24" t="s">
        <v>19</v>
      </c>
      <c r="B14" s="145" t="s">
        <v>198</v>
      </c>
      <c r="C14" s="86">
        <f>IFERROR(SUMIFS(D_D[INV],D_D[MT],3,D_D[CAT],TA_21,D_D[EP],$A14),0)</f>
        <v>194750</v>
      </c>
      <c r="D14" s="86">
        <f>IFERROR(SUMIFS(D_D[BL],D_D[MT],3,D_D[CAT],TA_21,D_D[EP],$A14),0)</f>
        <v>36086</v>
      </c>
      <c r="E14" s="87">
        <f t="shared" si="1"/>
        <v>0.18529396662387676</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812</v>
      </c>
      <c r="D15" s="86">
        <f>IFERROR(SUMIFS(D_D[BL],D_D[MT],3,D_D[CAT],TA_21,D_D[EP],$A15),0)</f>
        <v>16</v>
      </c>
      <c r="E15" s="87">
        <f t="shared" si="1"/>
        <v>1.9704433497536946E-2</v>
      </c>
      <c r="F15" s="112">
        <v>297</v>
      </c>
      <c r="G15" s="146" t="s">
        <v>220</v>
      </c>
      <c r="H15" s="81">
        <f>IFERROR(SUMIFS(D_D[INV],D_D[MT],3,D_D[CAT],TA_32,D_D[EP],$F15),0)</f>
        <v>202</v>
      </c>
      <c r="I15" s="81">
        <f>IFERROR(SUMIFS(D_D[BL],D_D[MT],3,D_D[CAT],TA_32,D_D[EP],$F15),0)</f>
        <v>160</v>
      </c>
      <c r="J15" s="88">
        <f t="shared" si="2"/>
        <v>0.79207920792079212</v>
      </c>
      <c r="K15" s="105"/>
      <c r="L15" s="360" t="s">
        <v>875</v>
      </c>
      <c r="M15" s="361"/>
      <c r="N15" s="362"/>
      <c r="O15" s="7"/>
    </row>
    <row r="16" spans="1:15" s="1" customFormat="1" ht="39.950000000000003" customHeight="1" thickBot="1" x14ac:dyDescent="0.25">
      <c r="A16" s="24" t="s">
        <v>87</v>
      </c>
      <c r="B16" s="146" t="s">
        <v>200</v>
      </c>
      <c r="C16" s="81">
        <f>IFERROR(SUMIFS(D_D[INV],D_D[MT],3,D_D[CAT],TA_21,D_D[EP],$A16),0)</f>
        <v>107</v>
      </c>
      <c r="D16" s="81">
        <f>IFERROR(SUMIFS(D_D[BL],D_D[MT],3,D_D[CAT],TA_21,D_D[EP],$A16),0)</f>
        <v>88</v>
      </c>
      <c r="E16" s="88">
        <f t="shared" si="1"/>
        <v>0.82242990654205606</v>
      </c>
      <c r="F16" s="24">
        <v>607</v>
      </c>
      <c r="G16" s="147" t="s">
        <v>221</v>
      </c>
      <c r="H16" s="82">
        <f>IFERROR(SUMIFS(D_D[INV],D_D[MT],3,D_D[CAT],TA_32,D_D[EP],$F16),0)</f>
        <v>2772</v>
      </c>
      <c r="I16" s="82">
        <f>IFERROR(SUMIFS(D_D[BL],D_D[MT],3,D_D[CAT],TA_32,D_D[EP],$F16),0)</f>
        <v>2730</v>
      </c>
      <c r="J16" s="83">
        <f t="shared" si="2"/>
        <v>0.98484848484848486</v>
      </c>
      <c r="K16" s="106"/>
      <c r="L16" s="366" t="s">
        <v>874</v>
      </c>
      <c r="M16" s="367"/>
      <c r="N16" s="274">
        <f>IFERROR(SUMIFS(D_D[INV],D_D[MT],10,D_D[CAT],1,D_D[EP],-1),0)</f>
        <v>18679</v>
      </c>
      <c r="O16" s="7"/>
    </row>
    <row r="17" spans="1:15" s="1" customFormat="1" ht="39.950000000000003" customHeight="1" x14ac:dyDescent="0.2">
      <c r="A17" s="24" t="s">
        <v>86</v>
      </c>
      <c r="B17" s="146" t="s">
        <v>201</v>
      </c>
      <c r="C17" s="86">
        <f>IFERROR(SUMIFS(D_D[INV],D_D[MT],3,D_D[CAT],TA_21,D_D[EP],$A17),0)</f>
        <v>21</v>
      </c>
      <c r="D17" s="86">
        <f>IFERROR(SUMIFS(D_D[BL],D_D[MT],3,D_D[CAT],TA_21,D_D[EP],$A17),0)</f>
        <v>11</v>
      </c>
      <c r="E17" s="87">
        <f t="shared" si="1"/>
        <v>0.52380952380952384</v>
      </c>
      <c r="F17" s="112"/>
      <c r="G17" s="224" t="s">
        <v>13</v>
      </c>
      <c r="H17" s="225">
        <f>SUM(H18:H20)</f>
        <v>5738</v>
      </c>
      <c r="I17" s="225">
        <f>SUM(I18:I20)</f>
        <v>5726</v>
      </c>
      <c r="J17" s="226">
        <f t="shared" ref="J17:J20" si="3">IFERROR(I17/H17,0)</f>
        <v>0.9979086789822238</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29</v>
      </c>
      <c r="I18" s="81">
        <f>IFERROR(SUMIFS(D_D[BL],D_D[MT],3,D_D[CAT],TA_33,D_D[EP],$F18),0)</f>
        <v>27</v>
      </c>
      <c r="J18" s="88">
        <f t="shared" si="3"/>
        <v>0.93103448275862066</v>
      </c>
      <c r="K18" s="233"/>
      <c r="L18" s="232"/>
      <c r="M18" s="232"/>
      <c r="N18" s="11"/>
      <c r="O18" s="7"/>
    </row>
    <row r="19" spans="1:15" s="1" customFormat="1" ht="39.950000000000003" customHeight="1" x14ac:dyDescent="0.35">
      <c r="A19" s="24" t="s">
        <v>83</v>
      </c>
      <c r="B19" s="146" t="s">
        <v>203</v>
      </c>
      <c r="C19" s="86">
        <f>IFERROR(SUMIFS(D_D[INV],D_D[MT],3,D_D[CAT],TA_21,D_D[EP],$A19),0)</f>
        <v>58</v>
      </c>
      <c r="D19" s="86">
        <f>IFERROR(SUMIFS(D_D[BL],D_D[MT],3,D_D[CAT],TA_21,D_D[EP],$A19),0)</f>
        <v>0</v>
      </c>
      <c r="E19" s="87">
        <f t="shared" si="1"/>
        <v>0</v>
      </c>
      <c r="F19" s="112" t="s">
        <v>104</v>
      </c>
      <c r="G19" s="146" t="s">
        <v>241</v>
      </c>
      <c r="H19" s="81">
        <f>IFERROR(SUMIFS(D_D[INV],D_D[MT],3,D_D[CAT],TA_33,D_D[EP],$F19),0)</f>
        <v>5708</v>
      </c>
      <c r="I19" s="81">
        <f>IFERROR(SUMIFS(D_D[BL],D_D[MT],3,D_D[CAT],TA_33,D_D[EP],$F19),0)</f>
        <v>5699</v>
      </c>
      <c r="J19" s="88">
        <f t="shared" si="3"/>
        <v>0.99842326559215133</v>
      </c>
      <c r="K19" s="234"/>
      <c r="L19" s="234"/>
      <c r="M19" s="234"/>
      <c r="N19" s="11"/>
      <c r="O19" s="7"/>
    </row>
    <row r="20" spans="1:15" s="1" customFormat="1" ht="39.950000000000003" customHeight="1" thickBot="1" x14ac:dyDescent="0.4">
      <c r="A20" s="24" t="s">
        <v>387</v>
      </c>
      <c r="B20" s="147" t="s">
        <v>204</v>
      </c>
      <c r="C20" s="89">
        <f>IFERROR(SUMIFS(D_D[INV],D_D[MT],3,D_D[CAT],TA_21,D_D[EP],$A20),0)</f>
        <v>2</v>
      </c>
      <c r="D20" s="89">
        <f>IFERROR(SUMIFS(D_D[BL],D_D[MT],3,D_D[CAT],TA_21,D_D[EP],$A20),0)</f>
        <v>0</v>
      </c>
      <c r="E20" s="90">
        <f t="shared" si="1"/>
        <v>0</v>
      </c>
      <c r="F20" s="112" t="s">
        <v>103</v>
      </c>
      <c r="G20" s="147" t="s">
        <v>223</v>
      </c>
      <c r="H20" s="82">
        <f>IFERROR(SUMIFS(D_D[INV],D_D[MT],3,D_D[CAT],TA_33,D_D[EP],$F20),0)</f>
        <v>1</v>
      </c>
      <c r="I20" s="82">
        <f>IFERROR(SUMIFS(D_D[BL],D_D[MT],3,D_D[CAT],TA_33,D_D[EP],$F20),0)</f>
        <v>0</v>
      </c>
      <c r="J20" s="83">
        <f t="shared" si="3"/>
        <v>0</v>
      </c>
      <c r="K20" s="234"/>
      <c r="L20" s="234"/>
      <c r="M20" s="234"/>
      <c r="N20" s="11"/>
      <c r="O20" s="7"/>
    </row>
    <row r="21" spans="1:15" s="1" customFormat="1" ht="39.950000000000003" customHeight="1" x14ac:dyDescent="0.35">
      <c r="A21" s="24" t="s">
        <v>364</v>
      </c>
      <c r="B21" s="217" t="s">
        <v>11</v>
      </c>
      <c r="C21" s="218">
        <f>SUM(C22:C28)</f>
        <v>251963</v>
      </c>
      <c r="D21" s="219">
        <f>SUM(D22:D28)</f>
        <v>96792</v>
      </c>
      <c r="E21" s="220">
        <f t="shared" si="1"/>
        <v>0.38415164131241492</v>
      </c>
      <c r="F21" s="24"/>
      <c r="G21" s="224" t="s">
        <v>186</v>
      </c>
      <c r="H21" s="225">
        <f>SUM(H22:H25)</f>
        <v>161</v>
      </c>
      <c r="I21" s="225">
        <f>SUM(I22:I25)</f>
        <v>119</v>
      </c>
      <c r="J21" s="226">
        <f t="shared" ref="J21:J25" si="4">IFERROR(I21/H21,0)</f>
        <v>0.73913043478260865</v>
      </c>
      <c r="K21" s="234"/>
      <c r="L21" s="7"/>
      <c r="M21" s="7"/>
      <c r="N21" s="11"/>
      <c r="O21" s="7"/>
    </row>
    <row r="22" spans="1:15" s="1" customFormat="1" ht="39.950000000000003" customHeight="1" x14ac:dyDescent="0.35">
      <c r="A22" s="24" t="s">
        <v>425</v>
      </c>
      <c r="B22" s="108" t="s">
        <v>205</v>
      </c>
      <c r="C22" s="81">
        <f>IFERROR(SUMIFS(D_D[INV],D_D[MT],3,D_D[CAT],TA_22,D_D[EP],$A22),0)</f>
        <v>69490</v>
      </c>
      <c r="D22" s="81">
        <f>IFERROR(SUMIFS(D_D[BL],D_D[MT],3,D_D[CAT],TA_22,D_D[EP],$A22),0)</f>
        <v>10710</v>
      </c>
      <c r="E22" s="88">
        <f t="shared" ref="E22:E28" si="5">IFERROR(D22/C22,0)</f>
        <v>0.15412289538063031</v>
      </c>
      <c r="F22" s="24" t="s">
        <v>109</v>
      </c>
      <c r="G22" s="146" t="s">
        <v>226</v>
      </c>
      <c r="H22" s="81">
        <f>IFERROR(SUMIFS(D_D[INV],D_D[MT],3,D_D[CAT],TA_34,D_D[EP],$F22),0)</f>
        <v>24</v>
      </c>
      <c r="I22" s="81">
        <f>IFERROR(SUMIFS(D_D[BL],D_D[MT],3,D_D[CAT],TA_34,D_D[EP],$F22),0)</f>
        <v>6</v>
      </c>
      <c r="J22" s="88">
        <f t="shared" si="4"/>
        <v>0.25</v>
      </c>
      <c r="K22" s="234"/>
      <c r="L22" s="7"/>
      <c r="M22" s="7"/>
      <c r="N22" s="11"/>
      <c r="O22" s="7"/>
    </row>
    <row r="23" spans="1:15" s="1" customFormat="1" ht="39.950000000000003" customHeight="1" x14ac:dyDescent="0.35">
      <c r="A23" s="24" t="s">
        <v>90</v>
      </c>
      <c r="B23" s="108" t="s">
        <v>206</v>
      </c>
      <c r="C23" s="81">
        <f>IFERROR(SUMIFS(D_D[INV],D_D[MT],3,D_D[CAT],TA_22,D_D[EP],$A23),0)</f>
        <v>5</v>
      </c>
      <c r="D23" s="81">
        <f>IFERROR(SUMIFS(D_D[BL],D_D[MT],3,D_D[CAT],TA_22,D_D[EP],$A23),0)</f>
        <v>5</v>
      </c>
      <c r="E23" s="88">
        <f t="shared" si="5"/>
        <v>1</v>
      </c>
      <c r="F23" s="24" t="s">
        <v>107</v>
      </c>
      <c r="G23" s="146" t="s">
        <v>225</v>
      </c>
      <c r="H23" s="81">
        <f>IFERROR(SUMIFS(D_D[INV],D_D[MT],3,D_D[CAT],TA_34,D_D[EP],$F23),0)</f>
        <v>3</v>
      </c>
      <c r="I23" s="81">
        <f>IFERROR(SUMIFS(D_D[BL],D_D[MT],3,D_D[CAT],TA_34,D_D[EP],$F23),0)</f>
        <v>3</v>
      </c>
      <c r="J23" s="88">
        <f t="shared" si="4"/>
        <v>1</v>
      </c>
      <c r="K23" s="234"/>
      <c r="L23" s="7"/>
      <c r="M23" s="7"/>
      <c r="N23" s="11"/>
      <c r="O23" s="7"/>
    </row>
    <row r="24" spans="1:15" s="1" customFormat="1" ht="39.950000000000003" customHeight="1" x14ac:dyDescent="0.35">
      <c r="A24" s="24" t="s">
        <v>92</v>
      </c>
      <c r="B24" s="108" t="s">
        <v>207</v>
      </c>
      <c r="C24" s="81">
        <f>IFERROR(SUMIFS(D_D[INV],D_D[MT],3,D_D[CAT],TA_22,D_D[EP],$A24),0)</f>
        <v>381</v>
      </c>
      <c r="D24" s="81">
        <f>IFERROR(SUMIFS(D_D[BL],D_D[MT],3,D_D[CAT],TA_22,D_D[EP],$A24),0)</f>
        <v>284</v>
      </c>
      <c r="E24" s="88">
        <f t="shared" si="5"/>
        <v>0.74540682414698167</v>
      </c>
      <c r="F24" s="24" t="s">
        <v>106</v>
      </c>
      <c r="G24" s="146" t="s">
        <v>224</v>
      </c>
      <c r="H24" s="81">
        <f>IFERROR(SUMIFS(D_D[INV],D_D[MT],3,D_D[CAT],TA_34,D_D[EP],$F24),0)</f>
        <v>128</v>
      </c>
      <c r="I24" s="81">
        <f>IFERROR(SUMIFS(D_D[BL],D_D[MT],3,D_D[CAT],TA_34,D_D[EP],$F24),0)</f>
        <v>105</v>
      </c>
      <c r="J24" s="88">
        <f t="shared" si="4"/>
        <v>0.8203125</v>
      </c>
      <c r="K24" s="234"/>
      <c r="L24" s="234"/>
      <c r="M24" s="234"/>
      <c r="N24" s="11"/>
      <c r="O24" s="7"/>
    </row>
    <row r="25" spans="1:15" s="1" customFormat="1" ht="39.950000000000003" customHeight="1" thickBot="1" x14ac:dyDescent="0.4">
      <c r="A25" s="24" t="s">
        <v>426</v>
      </c>
      <c r="B25" s="108" t="s">
        <v>208</v>
      </c>
      <c r="C25" s="81">
        <f>IFERROR(SUMIFS(D_D[INV],D_D[MT],3,D_D[CAT],TA_22,D_D[EP],$A25),0)</f>
        <v>43853</v>
      </c>
      <c r="D25" s="81">
        <f>IFERROR(SUMIFS(D_D[BL],D_D[MT],3,D_D[CAT],TA_22,D_D[EP],$A25),0)</f>
        <v>20955</v>
      </c>
      <c r="E25" s="88">
        <f t="shared" si="5"/>
        <v>0.47784644152053452</v>
      </c>
      <c r="F25" s="113" t="s">
        <v>108</v>
      </c>
      <c r="G25" s="147" t="s">
        <v>242</v>
      </c>
      <c r="H25" s="82">
        <f>IFERROR(SUMIFS(D_D[INV],D_D[MT],3,D_D[CAT],TA_34,D_D[EP],$F25),0)</f>
        <v>6</v>
      </c>
      <c r="I25" s="82">
        <f>IFERROR(SUMIFS(D_D[BL],D_D[MT],3,D_D[CAT],TA_34,D_D[EP],$F25),0)</f>
        <v>5</v>
      </c>
      <c r="J25" s="83">
        <f t="shared" si="4"/>
        <v>0.83333333333333337</v>
      </c>
      <c r="K25" s="234"/>
      <c r="L25" s="234"/>
      <c r="M25" s="234"/>
      <c r="N25" s="11"/>
      <c r="O25" s="7"/>
    </row>
    <row r="26" spans="1:15" s="1" customFormat="1" ht="39.950000000000003" customHeight="1" x14ac:dyDescent="0.35">
      <c r="A26" s="24" t="s">
        <v>88</v>
      </c>
      <c r="B26" s="108" t="s">
        <v>209</v>
      </c>
      <c r="C26" s="81">
        <f>IFERROR(SUMIFS(D_D[INV],D_D[MT],3,D_D[CAT],TA_22,D_D[EP],$A26),0)</f>
        <v>36</v>
      </c>
      <c r="D26" s="81">
        <f>IFERROR(SUMIFS(D_D[BL],D_D[MT],3,D_D[CAT],TA_22,D_D[EP],$A26),0)</f>
        <v>30</v>
      </c>
      <c r="E26" s="88">
        <f t="shared" si="5"/>
        <v>0.83333333333333337</v>
      </c>
      <c r="F26" s="114"/>
      <c r="G26" s="224" t="s">
        <v>400</v>
      </c>
      <c r="H26" s="225">
        <f>SUM(H27:H29)</f>
        <v>7644</v>
      </c>
      <c r="I26" s="225">
        <f>SUM(I27:I29)</f>
        <v>4526</v>
      </c>
      <c r="J26" s="226">
        <f t="shared" ref="J26:J28" si="6">IFERROR(I26/H26,0)</f>
        <v>0.5920983778126635</v>
      </c>
      <c r="K26" s="233"/>
      <c r="L26" s="234"/>
      <c r="M26" s="234"/>
      <c r="N26" s="11"/>
      <c r="O26" s="7"/>
    </row>
    <row r="27" spans="1:15" s="1" customFormat="1" ht="39.950000000000003" customHeight="1" x14ac:dyDescent="0.35">
      <c r="A27" s="24" t="s">
        <v>427</v>
      </c>
      <c r="B27" s="108" t="s">
        <v>210</v>
      </c>
      <c r="C27" s="86">
        <f>IFERROR(SUMIFS(D_D[INV],D_D[MT],3,D_D[CAT],TA_22,D_D[EP],$A27),0)</f>
        <v>20677</v>
      </c>
      <c r="D27" s="86">
        <f>IFERROR(SUMIFS(D_D[BL],D_D[MT],3,D_D[CAT],TA_22,D_D[EP],$A27),0)</f>
        <v>1103</v>
      </c>
      <c r="E27" s="87">
        <f t="shared" si="5"/>
        <v>5.3344295594138412E-2</v>
      </c>
      <c r="F27" s="115" t="s">
        <v>436</v>
      </c>
      <c r="G27" s="146" t="s">
        <v>398</v>
      </c>
      <c r="H27" s="81">
        <f>IFERROR(SUMIFS(D_D[INV],D_D[MT],3,D_D[CAT],TA_35,D_D[EP],$F27),0)</f>
        <v>1007</v>
      </c>
      <c r="I27" s="81">
        <f>IFERROR(SUMIFS(D_D[BL],D_D[MT],3,D_D[CAT],TA_35,D_D[EP],$F27),0)</f>
        <v>243</v>
      </c>
      <c r="J27" s="88">
        <f t="shared" si="6"/>
        <v>0.2413108242303873</v>
      </c>
      <c r="K27" s="104"/>
      <c r="L27" s="235"/>
      <c r="M27" s="234"/>
      <c r="N27" s="11"/>
      <c r="O27" s="7"/>
    </row>
    <row r="28" spans="1:15" s="1" customFormat="1" ht="39.950000000000003" customHeight="1" thickBot="1" x14ac:dyDescent="0.4">
      <c r="A28" s="24" t="s">
        <v>428</v>
      </c>
      <c r="B28" s="109" t="s">
        <v>211</v>
      </c>
      <c r="C28" s="82">
        <f>IFERROR(SUMIFS(D_D[INV],D_D[MT],3,D_D[CAT],TA_22,D_D[EP],$A28),0)</f>
        <v>117521</v>
      </c>
      <c r="D28" s="82">
        <f>IFERROR(SUMIFS(D_D[BL],D_D[MT],3,D_D[CAT],TA_22,D_D[EP],$A28),0)</f>
        <v>63705</v>
      </c>
      <c r="E28" s="83">
        <f t="shared" si="5"/>
        <v>0.54207333157478232</v>
      </c>
      <c r="F28" s="114" t="s">
        <v>110</v>
      </c>
      <c r="G28" s="147" t="s">
        <v>397</v>
      </c>
      <c r="H28" s="82">
        <f>IFERROR(SUMIFS(D_D[INV],D_D[MT],3,D_D[CAT],TA_36,D_D[EP],$F28),0)</f>
        <v>6637</v>
      </c>
      <c r="I28" s="82">
        <f>IFERROR(SUMIFS(D_D[BL],D_D[MT],3,D_D[CAT],TA_36,D_D[EP],$F28),0)</f>
        <v>4283</v>
      </c>
      <c r="J28" s="83">
        <f t="shared" si="6"/>
        <v>0.64532168148259761</v>
      </c>
      <c r="K28" s="104"/>
      <c r="L28" s="236"/>
      <c r="M28" s="234"/>
      <c r="N28" s="11"/>
      <c r="O28" s="7"/>
    </row>
    <row r="29" spans="1:15" s="1" customFormat="1" ht="39.950000000000003" customHeight="1" x14ac:dyDescent="0.35">
      <c r="A29" s="24"/>
      <c r="B29" s="217" t="s">
        <v>24</v>
      </c>
      <c r="C29" s="219">
        <f>SUM(C30:C36)</f>
        <v>88883</v>
      </c>
      <c r="D29" s="219">
        <f>SUM(D30:D36)</f>
        <v>53380</v>
      </c>
      <c r="E29" s="237">
        <f t="shared" ref="E29:E36" si="7">IFERROR(D29/C29,0)</f>
        <v>0.60056478741716635</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13</v>
      </c>
      <c r="D30" s="81">
        <f>IFERROR(SUMIFS(D_D[BL],D_D[MT],3,D_D[CAT],TA_23,D_D[EP],$A30),0)</f>
        <v>10</v>
      </c>
      <c r="E30" s="88">
        <f t="shared" si="7"/>
        <v>0.76923076923076927</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8094</v>
      </c>
      <c r="D31" s="81">
        <f>IFERROR(SUMIFS(D_D[BL],D_D[MT],3,D_D[CAT],TA_23,D_D[EP],$A31),0)</f>
        <v>3470</v>
      </c>
      <c r="E31" s="88">
        <f t="shared" si="7"/>
        <v>0.42871262663701509</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8454</v>
      </c>
      <c r="D32" s="81">
        <f>IFERROR(SUMIFS(D_D[BL],D_D[MT],3,D_D[CAT],TA_23,D_D[EP],$A32),0)</f>
        <v>44</v>
      </c>
      <c r="E32" s="88">
        <f t="shared" si="7"/>
        <v>5.2046368582919326E-3</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117</v>
      </c>
      <c r="D33" s="81">
        <f>IFERROR(SUMIFS(D_D[BL],D_D[MT],3,D_D[CAT],TA_23,D_D[EP],$A33),0)</f>
        <v>62</v>
      </c>
      <c r="E33" s="88">
        <f t="shared" si="7"/>
        <v>0.52991452991452992</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768</v>
      </c>
      <c r="D34" s="81">
        <f>IFERROR(SUMIFS(D_D[BL],D_D[MT],3,D_D[CAT],TA_23,D_D[EP],$A34),0)</f>
        <v>684</v>
      </c>
      <c r="E34" s="88">
        <f t="shared" si="7"/>
        <v>0.890625</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70567</v>
      </c>
      <c r="D35" s="81">
        <f>IFERROR(SUMIFS(D_D[BL],D_D[MT],3,D_D[CAT],TA_23,D_D[EP],$A35),0)</f>
        <v>48359</v>
      </c>
      <c r="E35" s="88">
        <f t="shared" si="7"/>
        <v>0.68529199200759561</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870</v>
      </c>
      <c r="D36" s="82">
        <f>IFERROR(SUMIFS(D_D[BL],D_D[MT],3,D_D[CAT],TA_23,D_D[EP],$A36),0)</f>
        <v>751</v>
      </c>
      <c r="E36" s="83">
        <f t="shared" si="7"/>
        <v>0.86321839080459772</v>
      </c>
      <c r="F36" s="234"/>
      <c r="G36" s="234"/>
      <c r="H36" s="235"/>
      <c r="I36" s="235"/>
      <c r="J36" s="235"/>
      <c r="K36" s="235"/>
      <c r="L36" s="234"/>
      <c r="M36" s="234"/>
      <c r="N36" s="11"/>
      <c r="O36" s="7"/>
    </row>
    <row r="37" spans="1:15" s="1" customFormat="1" ht="39.950000000000003" customHeight="1" x14ac:dyDescent="0.35">
      <c r="A37" s="24"/>
      <c r="B37" s="217" t="s">
        <v>192</v>
      </c>
      <c r="C37" s="218">
        <f>SUM(C38:C43)</f>
        <v>73353</v>
      </c>
      <c r="D37" s="219">
        <f>SUM(D38:D43)</f>
        <v>32097</v>
      </c>
      <c r="E37" s="220">
        <f t="shared" ref="E37" si="8">IFERROR(D37/C37,0)</f>
        <v>0.43756901558218475</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2682</v>
      </c>
      <c r="D38" s="81">
        <f>IFERROR(SUMIFS(D_D[BL],D_D[MT],3,D_D[CAT],TA_24,D_D[EP],$A38),0)</f>
        <v>2252</v>
      </c>
      <c r="E38" s="88">
        <f t="shared" ref="E38:E43" si="9">IFERROR(D38/C38,0)</f>
        <v>0.83967188665175241</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13141</v>
      </c>
      <c r="D39" s="81">
        <f>IFERROR(SUMIFS(D_D[BL],D_D[MT],3,D_D[CAT],TA_24,D_D[EP],$A39),0)</f>
        <v>4090</v>
      </c>
      <c r="E39" s="88">
        <f t="shared" si="9"/>
        <v>0.31123963168708624</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844</v>
      </c>
      <c r="D40" s="81">
        <f>IFERROR(SUMIFS(D_D[BL],D_D[MT],3,D_D[CAT],TA_24,D_D[EP],$A40),0)</f>
        <v>130</v>
      </c>
      <c r="E40" s="88">
        <f t="shared" si="9"/>
        <v>0.15402843601895735</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32210</v>
      </c>
      <c r="D41" s="81">
        <f>IFERROR(SUMIFS(D_D[BL],D_D[MT],3,D_D[CAT],TA_24,D_D[EP],$A41),0)</f>
        <v>5330</v>
      </c>
      <c r="E41" s="88">
        <f t="shared" si="9"/>
        <v>0.16547656007451103</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23443</v>
      </c>
      <c r="D42" s="81">
        <f>IFERROR(SUMIFS(D_D[BL],D_D[MT],3,D_D[CAT],TA_24,D_D[EP],$A42),0)</f>
        <v>19576</v>
      </c>
      <c r="E42" s="88">
        <f t="shared" si="9"/>
        <v>0.83504670903894551</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1033</v>
      </c>
      <c r="D43" s="82">
        <f>IFERROR(SUMIFS(D_D[BL],D_D[MT],3,D_D[CAT],TA_24,D_D[EP],$A43),0)</f>
        <v>719</v>
      </c>
      <c r="E43" s="83">
        <f t="shared" si="9"/>
        <v>0.6960309777347532</v>
      </c>
      <c r="F43" s="234"/>
      <c r="G43" s="234"/>
      <c r="H43" s="234"/>
      <c r="I43" s="234"/>
      <c r="J43" s="234"/>
      <c r="K43" s="234"/>
      <c r="L43" s="234"/>
      <c r="M43" s="234"/>
      <c r="N43" s="11"/>
      <c r="O43" s="7"/>
    </row>
    <row r="44" spans="1:15" s="1" customFormat="1" ht="39.950000000000003" customHeight="1" x14ac:dyDescent="0.35">
      <c r="A44" s="24"/>
      <c r="B44" s="217" t="s">
        <v>401</v>
      </c>
      <c r="C44" s="218">
        <f>SUM(C45:C47)</f>
        <v>14775</v>
      </c>
      <c r="D44" s="219">
        <f>SUM(D45:D47)</f>
        <v>4106</v>
      </c>
      <c r="E44" s="220">
        <f t="shared" ref="E44:E46" si="10">IFERROR(D44/C44,0)</f>
        <v>0.27790186125211508</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10924</v>
      </c>
      <c r="D45" s="81">
        <f>IFERROR(SUMIFS(D_D[BL],D_D[MT],3,D_D[CAT],TA_25,D_D[EP],$A45),0)</f>
        <v>603</v>
      </c>
      <c r="E45" s="88">
        <f t="shared" si="10"/>
        <v>5.5199560600512634E-2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3851</v>
      </c>
      <c r="D46" s="82">
        <f>IFERROR(SUMIFS(D_D[BL],D_D[MT],3,D_D[CAT],TA_26,D_D[EP],$A46),0)</f>
        <v>3503</v>
      </c>
      <c r="E46" s="83">
        <f t="shared" si="10"/>
        <v>0.90963386133471824</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5" sqref="B5"/>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43225</v>
      </c>
      <c r="H2" s="387"/>
      <c r="I2" s="387"/>
      <c r="J2" s="387"/>
      <c r="K2" s="282"/>
      <c r="L2" s="282"/>
      <c r="M2" s="282"/>
      <c r="N2" s="282"/>
      <c r="O2" s="282"/>
      <c r="P2" s="282"/>
      <c r="Q2" s="282"/>
      <c r="R2" s="282"/>
      <c r="S2" s="283"/>
      <c r="T2" s="4"/>
    </row>
    <row r="3" spans="1:20" ht="15" x14ac:dyDescent="0.2">
      <c r="A3" s="4"/>
      <c r="B3" s="373"/>
      <c r="C3" s="388" t="s">
        <v>882</v>
      </c>
      <c r="D3" s="389"/>
      <c r="E3" s="389"/>
      <c r="F3" s="389"/>
      <c r="G3" s="389"/>
      <c r="H3" s="389"/>
      <c r="I3" s="389"/>
      <c r="J3" s="389"/>
      <c r="K3" s="389"/>
      <c r="L3" s="389"/>
      <c r="M3" s="389"/>
      <c r="N3" s="389"/>
      <c r="O3" s="389"/>
      <c r="P3" s="389"/>
      <c r="Q3" s="389"/>
      <c r="R3" s="389"/>
      <c r="S3" s="390"/>
      <c r="T3" s="4"/>
    </row>
    <row r="4" spans="1:20" ht="20.100000000000001" customHeight="1" x14ac:dyDescent="0.2">
      <c r="A4" s="4"/>
      <c r="B4" s="374"/>
      <c r="C4" s="383" t="s">
        <v>187</v>
      </c>
      <c r="D4" s="383"/>
      <c r="E4" s="384" t="s">
        <v>438</v>
      </c>
      <c r="F4" s="384"/>
      <c r="G4" s="384"/>
      <c r="H4" s="384" t="s">
        <v>5</v>
      </c>
      <c r="I4" s="384"/>
      <c r="J4" s="384"/>
      <c r="K4" s="384" t="s">
        <v>439</v>
      </c>
      <c r="L4" s="384"/>
      <c r="M4" s="384"/>
      <c r="N4" s="384" t="s">
        <v>6</v>
      </c>
      <c r="O4" s="384"/>
      <c r="P4" s="384"/>
      <c r="Q4" s="258" t="s">
        <v>7</v>
      </c>
      <c r="R4" s="258" t="s">
        <v>8</v>
      </c>
      <c r="S4" s="258" t="s">
        <v>9</v>
      </c>
      <c r="T4" s="4"/>
    </row>
    <row r="5" spans="1:20" ht="38.25" x14ac:dyDescent="0.2">
      <c r="A5" s="14"/>
      <c r="B5" s="10"/>
      <c r="C5" s="15" t="s">
        <v>10</v>
      </c>
      <c r="D5" s="16" t="s">
        <v>113</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372</v>
      </c>
      <c r="T5" s="22"/>
    </row>
    <row r="6" spans="1:20" ht="18" x14ac:dyDescent="0.25">
      <c r="A6" s="4"/>
      <c r="B6" s="8"/>
      <c r="C6" s="375" t="s">
        <v>452</v>
      </c>
      <c r="D6" s="376"/>
      <c r="E6" s="376"/>
      <c r="F6" s="376"/>
      <c r="G6" s="376"/>
      <c r="H6" s="376"/>
      <c r="I6" s="376"/>
      <c r="J6" s="376"/>
      <c r="K6" s="376"/>
      <c r="L6" s="376"/>
      <c r="M6" s="376"/>
      <c r="N6" s="376"/>
      <c r="O6" s="376"/>
      <c r="P6" s="376"/>
      <c r="Q6" s="376"/>
      <c r="R6" s="376"/>
      <c r="S6" s="377"/>
      <c r="T6" s="7"/>
    </row>
    <row r="7" spans="1:20" x14ac:dyDescent="0.2">
      <c r="A7" s="23">
        <v>100</v>
      </c>
      <c r="B7" s="241" t="s">
        <v>368</v>
      </c>
      <c r="C7" s="242">
        <f>IFERROR(SUMIFS(D_D[INV],D_D[MT],1,D_D[CAT],TA_20,D_D[EP],-1, D_D[LOC],$A7),0)</f>
        <v>113343</v>
      </c>
      <c r="D7" s="243">
        <f>IFERROR(SUMIFS(D_D[ADP],D_D[MT],1,D_D[CAT],D$1,D_D[EP],-1, D_D[LOC],$A7),0)</f>
        <v>129.97</v>
      </c>
      <c r="E7" s="242">
        <f>IFERROR(SUMIFS(D_D[INV],D_D[MT],2,D_D[CAT],TA_21,D_D[EP],-1, D_D[LOC],$A7),0)</f>
        <v>312853</v>
      </c>
      <c r="F7" s="242">
        <f>IFERROR(SUMIFS(D_D[BL],D_D[MT],2,D_D[CAT],TA_21,D_D[EP],-1, D_D[LOC],$A7),0)</f>
        <v>71106</v>
      </c>
      <c r="G7" s="244">
        <f t="shared" ref="G7" si="0">IFERROR(F7/E7,"0%")</f>
        <v>0.2272824617312284</v>
      </c>
      <c r="H7" s="242">
        <f>IFERROR(SUMIFS(D_D[INV],D_D[MT],2,D_D[CAT],TA_22,D_D[EP],-1, D_D[LOC],$A7),0)</f>
        <v>251963</v>
      </c>
      <c r="I7" s="242">
        <f>IFERROR(SUMIFS(D_D[BL],D_D[MT],2,D_D[CAT],TA_22,D_D[EP],-1, D_D[LOC],$A7),0)</f>
        <v>96792</v>
      </c>
      <c r="J7" s="244">
        <f t="shared" ref="J7" si="1">IFERROR(I7/H7,"0%")</f>
        <v>0.38415164131241492</v>
      </c>
      <c r="K7" s="242">
        <f>IFERROR(SUMIFS(D_D[INV],D_D[MT],2,D_D[CAT],TA_23,D_D[EP],-1, D_D[LOC],$A7),0)</f>
        <v>96712</v>
      </c>
      <c r="L7" s="242">
        <f>IFERROR(SUMIFS(D_D[BL],D_D[MT],2,D_D[CAT],TA_23,D_D[EP],-1, D_D[LOC],$A7),0)</f>
        <v>60762</v>
      </c>
      <c r="M7" s="244">
        <f t="shared" ref="M7" si="2">IFERROR(L7/K7,"0%")</f>
        <v>0.62827777318223177</v>
      </c>
      <c r="N7" s="242">
        <f>IFERROR(SUMIFS(D_D[INV],D_D[MT],2,D_D[CAT],TA_24,D_D[EP],-1, D_D[LOC],$A7),0)</f>
        <v>75412</v>
      </c>
      <c r="O7" s="242">
        <f>IFERROR(SUMIFS(D_D[BL],D_D[MT],2,D_D[CAT],TA_24,D_D[EP],-1, D_D[LOC],$A7),0)</f>
        <v>33423</v>
      </c>
      <c r="P7" s="244">
        <f t="shared" ref="P7" si="3">IFERROR(O7/N7,"0%")</f>
        <v>0.44320532541240121</v>
      </c>
      <c r="Q7" s="245">
        <f>IFERROR(SUMIFS(D_D[INV],D_D[MT],2,D_D[CAT],TA_25,D_D[EP],-1, D_D[LOC],$A7),0)</f>
        <v>10924</v>
      </c>
      <c r="R7" s="55">
        <f>IFERROR(SUMIFS(D_D[INV],D_D[MT],2,D_D[CAT],TA_26,D_D[EP],-1, D_D[LOC],$A7),0)</f>
        <v>3851</v>
      </c>
      <c r="S7" s="245">
        <f>IFERROR(SUMIFS(D_D[INV],D_D[MT],7,D_D[CAT],2,D_D[EP],TA_20, D_D[LOC],$A7),0)</f>
        <v>250992</v>
      </c>
      <c r="T7" s="7"/>
    </row>
    <row r="8" spans="1:20" x14ac:dyDescent="0.2">
      <c r="A8" s="23">
        <v>392</v>
      </c>
      <c r="B8" s="246" t="s">
        <v>294</v>
      </c>
      <c r="C8" s="52">
        <f>IFERROR(SUMIFS(D_D[INV],D_D[MT],1,D_D[CAT],TA_20,D_D[EP],-1, D_D[LOC],$A8),0)</f>
        <v>24992</v>
      </c>
      <c r="D8" s="41">
        <f>IFERROR(SUMIFS(D_D[ADP],D_D[MT],1,D_D[CAT],D$1,D_D[EP],-1, D_D[LOC],$A8),0)</f>
        <v>114.1</v>
      </c>
      <c r="E8" s="53">
        <f>IFERROR(SUMIFS(D_D[INV],D_D[MT],2,D_D[CAT],TA_21,D_D[EP],-1, D_D[LOC],$A8),0)</f>
        <v>68034</v>
      </c>
      <c r="F8" s="52">
        <f>IFERROR(SUMIFS(D_D[BL],D_D[MT],2,D_D[CAT],TA_21,D_D[EP],-1, D_D[LOC],$A8),0)</f>
        <v>16613</v>
      </c>
      <c r="G8" s="54">
        <f t="shared" ref="G8:G71" si="4">IFERROR(F8/E8,"0%")</f>
        <v>0.2441867301643296</v>
      </c>
      <c r="H8" s="52">
        <f>IFERROR(SUMIFS(D_D[INV],D_D[MT],2,D_D[CAT],TA_22,D_D[EP],-1, D_D[LOC],$A8),0)</f>
        <v>53794</v>
      </c>
      <c r="I8" s="52">
        <f>IFERROR(SUMIFS(D_D[BL],D_D[MT],2,D_D[CAT],TA_22,D_D[EP],-1, D_D[LOC],$A8),0)</f>
        <v>18575</v>
      </c>
      <c r="J8" s="54">
        <f t="shared" ref="J8:J71" si="5">IFERROR(I8/H8,"0%")</f>
        <v>0.34529873220061719</v>
      </c>
      <c r="K8" s="52">
        <f>IFERROR(SUMIFS(D_D[INV],D_D[MT],2,D_D[CAT],TA_23,D_D[EP],-1, D_D[LOC],$A8),0)</f>
        <v>16028</v>
      </c>
      <c r="L8" s="52">
        <f>IFERROR(SUMIFS(D_D[BL],D_D[MT],2,D_D[CAT],TA_23,D_D[EP],-1, D_D[LOC],$A8),0)</f>
        <v>11378</v>
      </c>
      <c r="M8" s="54">
        <f t="shared" ref="M8:M71" si="6">IFERROR(L8/K8,"0%")</f>
        <v>0.7098827052657849</v>
      </c>
      <c r="N8" s="52">
        <f>IFERROR(SUMIFS(D_D[INV],D_D[MT],2,D_D[CAT],TA_24,D_D[EP],-1, D_D[LOC],$A8),0)</f>
        <v>10991</v>
      </c>
      <c r="O8" s="52">
        <f>IFERROR(SUMIFS(D_D[BL],D_D[MT],2,D_D[CAT],TA_24,D_D[EP],-1, D_D[LOC],$A8),0)</f>
        <v>6519</v>
      </c>
      <c r="P8" s="54">
        <f t="shared" ref="P8:P71" si="7">IFERROR(O8/N8,"0%")</f>
        <v>0.59312164498225817</v>
      </c>
      <c r="Q8" s="52">
        <f>IFERROR(SUMIFS(D_D[INV],D_D[MT],2,D_D[CAT],TA_25,D_D[EP],-1, D_D[LOC],$A8),0)</f>
        <v>2669</v>
      </c>
      <c r="R8" s="55">
        <f>IFERROR(SUMIFS(D_D[INV],D_D[MT],2,D_D[CAT],TA_26,D_D[EP],-1, D_D[LOC],$A8),0)</f>
        <v>143</v>
      </c>
      <c r="S8" s="55">
        <f>IFERROR(SUMIFS(D_D[INV],D_D[MT],7,D_D[CAT],2,D_D[EP],TA_20, D_D[LOC],$A8),0)</f>
        <v>41320</v>
      </c>
      <c r="T8" s="7"/>
    </row>
    <row r="9" spans="1:20" x14ac:dyDescent="0.2">
      <c r="A9" s="24" t="s">
        <v>122</v>
      </c>
      <c r="B9" s="110" t="s">
        <v>27</v>
      </c>
      <c r="C9" s="50">
        <f>IFERROR(SUMIFS(D_D[INV],D_D[MT],1,D_D[CAT],TA_20,D_D[EP],-1, D_D[LOC],$A9),0)</f>
        <v>1139</v>
      </c>
      <c r="D9" s="42">
        <f>IFERROR(SUMIFS(D_D[ADP],D_D[MT],1,D_D[CAT],D$1,D_D[EP],-1, D_D[LOC],$A9),0)</f>
        <v>178.78</v>
      </c>
      <c r="E9" s="39">
        <f>IFERROR(SUMIFS(D_D[INV],D_D[MT],2,D_D[CAT],TA_21,D_D[EP],-1, D_D[LOC],$A9),0)</f>
        <v>4037</v>
      </c>
      <c r="F9" s="36">
        <f>IFERROR(SUMIFS(D_D[BL],D_D[MT],2,D_D[CAT],TA_21,D_D[EP],-1, D_D[LOC],$A9),0)</f>
        <v>1151</v>
      </c>
      <c r="G9" s="56">
        <f t="shared" si="4"/>
        <v>0.28511270745603173</v>
      </c>
      <c r="H9" s="35">
        <f>IFERROR(SUMIFS(D_D[INV],D_D[MT],2,D_D[CAT],TA_22,D_D[EP],-1, D_D[LOC],$A9),0)</f>
        <v>2104</v>
      </c>
      <c r="I9" s="36">
        <f>IFERROR(SUMIFS(D_D[BL],D_D[MT],2,D_D[CAT],TA_22,D_D[EP],-1, D_D[LOC],$A9),0)</f>
        <v>747</v>
      </c>
      <c r="J9" s="56">
        <f t="shared" si="5"/>
        <v>0.35503802281368824</v>
      </c>
      <c r="K9" s="46">
        <f>IFERROR(SUMIFS(D_D[INV],D_D[MT],2,D_D[CAT],TA_23,D_D[EP],-1, D_D[LOC],$A9),0)</f>
        <v>504</v>
      </c>
      <c r="L9" s="47">
        <f>IFERROR(SUMIFS(D_D[BL],D_D[MT],2,D_D[CAT],TA_23,D_D[EP],-1, D_D[LOC],$A9),0)</f>
        <v>406</v>
      </c>
      <c r="M9" s="56">
        <f t="shared" si="6"/>
        <v>0.80555555555555558</v>
      </c>
      <c r="N9" s="46">
        <f>IFERROR(SUMIFS(D_D[INV],D_D[MT],2,D_D[CAT],TA_24,D_D[EP],-1, D_D[LOC],$A9),0)</f>
        <v>895</v>
      </c>
      <c r="O9" s="47">
        <f>IFERROR(SUMIFS(D_D[BL],D_D[MT],2,D_D[CAT],TA_24,D_D[EP],-1, D_D[LOC],$A9),0)</f>
        <v>563</v>
      </c>
      <c r="P9" s="56">
        <f t="shared" si="7"/>
        <v>0.62905027932960889</v>
      </c>
      <c r="Q9" s="44">
        <f>IFERROR(SUMIFS(D_D[INV],D_D[MT],2,D_D[CAT],TA_25,D_D[EP],-1, D_D[LOC],$A9),0)</f>
        <v>0</v>
      </c>
      <c r="R9" s="44">
        <f>IFERROR(SUMIFS(D_D[INV],D_D[MT],2,D_D[CAT],TA_26,D_D[EP],-1, D_D[LOC],$A9),0)</f>
        <v>51</v>
      </c>
      <c r="S9" s="44">
        <f>IFERROR(SUMIFS(D_D[INV],D_D[MT],7,D_D[CAT],2,D_D[EP],TA_20, D_D[LOC],$A9),0)</f>
        <v>4408</v>
      </c>
      <c r="T9" s="7"/>
    </row>
    <row r="10" spans="1:20" x14ac:dyDescent="0.2">
      <c r="A10" s="24" t="s">
        <v>115</v>
      </c>
      <c r="B10" s="110" t="s">
        <v>29</v>
      </c>
      <c r="C10" s="50">
        <f>IFERROR(SUMIFS(D_D[INV],D_D[MT],1,D_D[CAT],TA_20,D_D[EP],-1, D_D[LOC],$A10),0)</f>
        <v>756</v>
      </c>
      <c r="D10" s="42">
        <f>IFERROR(SUMIFS(D_D[ADP],D_D[MT],1,D_D[CAT],D$1,D_D[EP],-1, D_D[LOC],$A10),0)</f>
        <v>113.15</v>
      </c>
      <c r="E10" s="39">
        <f>IFERROR(SUMIFS(D_D[INV],D_D[MT],2,D_D[CAT],TA_21,D_D[EP],-1, D_D[LOC],$A10),0)</f>
        <v>3010</v>
      </c>
      <c r="F10" s="36">
        <f>IFERROR(SUMIFS(D_D[BL],D_D[MT],2,D_D[CAT],TA_21,D_D[EP],-1, D_D[LOC],$A10),0)</f>
        <v>656</v>
      </c>
      <c r="G10" s="56">
        <f t="shared" si="4"/>
        <v>0.21794019933554817</v>
      </c>
      <c r="H10" s="35">
        <f>IFERROR(SUMIFS(D_D[INV],D_D[MT],2,D_D[CAT],TA_22,D_D[EP],-1, D_D[LOC],$A10),0)</f>
        <v>1627</v>
      </c>
      <c r="I10" s="36">
        <f>IFERROR(SUMIFS(D_D[BL],D_D[MT],2,D_D[CAT],TA_22,D_D[EP],-1, D_D[LOC],$A10),0)</f>
        <v>483</v>
      </c>
      <c r="J10" s="56">
        <f t="shared" si="5"/>
        <v>0.29686539643515675</v>
      </c>
      <c r="K10" s="46">
        <f>IFERROR(SUMIFS(D_D[INV],D_D[MT],2,D_D[CAT],TA_23,D_D[EP],-1, D_D[LOC],$A10),0)</f>
        <v>637</v>
      </c>
      <c r="L10" s="47">
        <f>IFERROR(SUMIFS(D_D[BL],D_D[MT],2,D_D[CAT],TA_23,D_D[EP],-1, D_D[LOC],$A10),0)</f>
        <v>436</v>
      </c>
      <c r="M10" s="56">
        <f t="shared" si="6"/>
        <v>0.68445839874411307</v>
      </c>
      <c r="N10" s="46">
        <f>IFERROR(SUMIFS(D_D[INV],D_D[MT],2,D_D[CAT],TA_24,D_D[EP],-1, D_D[LOC],$A10),0)</f>
        <v>221</v>
      </c>
      <c r="O10" s="47">
        <f>IFERROR(SUMIFS(D_D[BL],D_D[MT],2,D_D[CAT],TA_24,D_D[EP],-1, D_D[LOC],$A10),0)</f>
        <v>150</v>
      </c>
      <c r="P10" s="56">
        <f t="shared" si="7"/>
        <v>0.67873303167420818</v>
      </c>
      <c r="Q10" s="44">
        <f>IFERROR(SUMIFS(D_D[INV],D_D[MT],2,D_D[CAT],TA_25,D_D[EP],-1, D_D[LOC],$A10),0)</f>
        <v>2</v>
      </c>
      <c r="R10" s="44">
        <f>IFERROR(SUMIFS(D_D[INV],D_D[MT],2,D_D[CAT],TA_26,D_D[EP],-1, D_D[LOC],$A10),0)</f>
        <v>8</v>
      </c>
      <c r="S10" s="44">
        <f>IFERROR(SUMIFS(D_D[INV],D_D[MT],7,D_D[CAT],2,D_D[EP],TA_20, D_D[LOC],$A10),0)</f>
        <v>1710</v>
      </c>
      <c r="T10" s="7"/>
    </row>
    <row r="11" spans="1:20" x14ac:dyDescent="0.2">
      <c r="A11" s="24" t="s">
        <v>118</v>
      </c>
      <c r="B11" s="110" t="s">
        <v>20</v>
      </c>
      <c r="C11" s="50">
        <f>IFERROR(SUMIFS(D_D[INV],D_D[MT],1,D_D[CAT],TA_20,D_D[EP],-1, D_D[LOC],$A11),0)</f>
        <v>1107</v>
      </c>
      <c r="D11" s="42">
        <f>IFERROR(SUMIFS(D_D[ADP],D_D[MT],1,D_D[CAT],D$1,D_D[EP],-1, D_D[LOC],$A11),0)</f>
        <v>107.08</v>
      </c>
      <c r="E11" s="39">
        <f>IFERROR(SUMIFS(D_D[INV],D_D[MT],2,D_D[CAT],TA_21,D_D[EP],-1, D_D[LOC],$A11),0)</f>
        <v>3445</v>
      </c>
      <c r="F11" s="36">
        <f>IFERROR(SUMIFS(D_D[BL],D_D[MT],2,D_D[CAT],TA_21,D_D[EP],-1, D_D[LOC],$A11),0)</f>
        <v>759</v>
      </c>
      <c r="G11" s="56">
        <f t="shared" si="4"/>
        <v>0.22031930333817126</v>
      </c>
      <c r="H11" s="35">
        <f>IFERROR(SUMIFS(D_D[INV],D_D[MT],2,D_D[CAT],TA_22,D_D[EP],-1, D_D[LOC],$A11),0)</f>
        <v>2432</v>
      </c>
      <c r="I11" s="36">
        <f>IFERROR(SUMIFS(D_D[BL],D_D[MT],2,D_D[CAT],TA_22,D_D[EP],-1, D_D[LOC],$A11),0)</f>
        <v>754</v>
      </c>
      <c r="J11" s="56">
        <f t="shared" si="5"/>
        <v>0.31003289473684209</v>
      </c>
      <c r="K11" s="46">
        <f>IFERROR(SUMIFS(D_D[INV],D_D[MT],2,D_D[CAT],TA_23,D_D[EP],-1, D_D[LOC],$A11),0)</f>
        <v>689</v>
      </c>
      <c r="L11" s="47">
        <f>IFERROR(SUMIFS(D_D[BL],D_D[MT],2,D_D[CAT],TA_23,D_D[EP],-1, D_D[LOC],$A11),0)</f>
        <v>594</v>
      </c>
      <c r="M11" s="56">
        <f t="shared" si="6"/>
        <v>0.86211901306240923</v>
      </c>
      <c r="N11" s="46">
        <f>IFERROR(SUMIFS(D_D[INV],D_D[MT],2,D_D[CAT],TA_24,D_D[EP],-1, D_D[LOC],$A11),0)</f>
        <v>454</v>
      </c>
      <c r="O11" s="47">
        <f>IFERROR(SUMIFS(D_D[BL],D_D[MT],2,D_D[CAT],TA_24,D_D[EP],-1, D_D[LOC],$A11),0)</f>
        <v>238</v>
      </c>
      <c r="P11" s="56">
        <f t="shared" si="7"/>
        <v>0.52422907488986781</v>
      </c>
      <c r="Q11" s="44">
        <f>IFERROR(SUMIFS(D_D[INV],D_D[MT],2,D_D[CAT],TA_25,D_D[EP],-1, D_D[LOC],$A11),0)</f>
        <v>0</v>
      </c>
      <c r="R11" s="44">
        <f>IFERROR(SUMIFS(D_D[INV],D_D[MT],2,D_D[CAT],TA_26,D_D[EP],-1, D_D[LOC],$A11),0)</f>
        <v>0</v>
      </c>
      <c r="S11" s="44">
        <f>IFERROR(SUMIFS(D_D[INV],D_D[MT],7,D_D[CAT],2,D_D[EP],TA_20, D_D[LOC],$A11),0)</f>
        <v>1573</v>
      </c>
      <c r="T11" s="7"/>
    </row>
    <row r="12" spans="1:20" x14ac:dyDescent="0.2">
      <c r="A12" s="24" t="s">
        <v>119</v>
      </c>
      <c r="B12" s="110" t="s">
        <v>38</v>
      </c>
      <c r="C12" s="50">
        <f>IFERROR(SUMIFS(D_D[INV],D_D[MT],1,D_D[CAT],TA_20,D_D[EP],-1, D_D[LOC],$A12),0)</f>
        <v>295</v>
      </c>
      <c r="D12" s="42">
        <f>IFERROR(SUMIFS(D_D[ADP],D_D[MT],1,D_D[CAT],D$1,D_D[EP],-1, D_D[LOC],$A12),0)</f>
        <v>140</v>
      </c>
      <c r="E12" s="39">
        <f>IFERROR(SUMIFS(D_D[INV],D_D[MT],2,D_D[CAT],TA_21,D_D[EP],-1, D_D[LOC],$A12),0)</f>
        <v>952</v>
      </c>
      <c r="F12" s="36">
        <f>IFERROR(SUMIFS(D_D[BL],D_D[MT],2,D_D[CAT],TA_21,D_D[EP],-1, D_D[LOC],$A12),0)</f>
        <v>278</v>
      </c>
      <c r="G12" s="56">
        <f t="shared" si="4"/>
        <v>0.29201680672268909</v>
      </c>
      <c r="H12" s="35">
        <f>IFERROR(SUMIFS(D_D[INV],D_D[MT],2,D_D[CAT],TA_22,D_D[EP],-1, D_D[LOC],$A12),0)</f>
        <v>1572</v>
      </c>
      <c r="I12" s="36">
        <f>IFERROR(SUMIFS(D_D[BL],D_D[MT],2,D_D[CAT],TA_22,D_D[EP],-1, D_D[LOC],$A12),0)</f>
        <v>740</v>
      </c>
      <c r="J12" s="56">
        <f t="shared" si="5"/>
        <v>0.47073791348600508</v>
      </c>
      <c r="K12" s="46">
        <f>IFERROR(SUMIFS(D_D[INV],D_D[MT],2,D_D[CAT],TA_23,D_D[EP],-1, D_D[LOC],$A12),0)</f>
        <v>328</v>
      </c>
      <c r="L12" s="47">
        <f>IFERROR(SUMIFS(D_D[BL],D_D[MT],2,D_D[CAT],TA_23,D_D[EP],-1, D_D[LOC],$A12),0)</f>
        <v>237</v>
      </c>
      <c r="M12" s="56">
        <f t="shared" si="6"/>
        <v>0.72256097560975607</v>
      </c>
      <c r="N12" s="46">
        <f>IFERROR(SUMIFS(D_D[INV],D_D[MT],2,D_D[CAT],TA_24,D_D[EP],-1, D_D[LOC],$A12),0)</f>
        <v>331</v>
      </c>
      <c r="O12" s="47">
        <f>IFERROR(SUMIFS(D_D[BL],D_D[MT],2,D_D[CAT],TA_24,D_D[EP],-1, D_D[LOC],$A12),0)</f>
        <v>262</v>
      </c>
      <c r="P12" s="56">
        <f t="shared" si="7"/>
        <v>0.79154078549848939</v>
      </c>
      <c r="Q12" s="44">
        <f>IFERROR(SUMIFS(D_D[INV],D_D[MT],2,D_D[CAT],TA_25,D_D[EP],-1, D_D[LOC],$A12),0)</f>
        <v>0</v>
      </c>
      <c r="R12" s="44">
        <f>IFERROR(SUMIFS(D_D[INV],D_D[MT],2,D_D[CAT],TA_26,D_D[EP],-1, D_D[LOC],$A12),0)</f>
        <v>3</v>
      </c>
      <c r="S12" s="44">
        <f>IFERROR(SUMIFS(D_D[INV],D_D[MT],7,D_D[CAT],2,D_D[EP],TA_20, D_D[LOC],$A12),0)</f>
        <v>994</v>
      </c>
      <c r="T12" s="7"/>
    </row>
    <row r="13" spans="1:20" x14ac:dyDescent="0.2">
      <c r="A13" s="24" t="s">
        <v>123</v>
      </c>
      <c r="B13" s="110" t="s">
        <v>41</v>
      </c>
      <c r="C13" s="50">
        <f>IFERROR(SUMIFS(D_D[INV],D_D[MT],1,D_D[CAT],TA_20,D_D[EP],-1, D_D[LOC],$A13),0)</f>
        <v>872</v>
      </c>
      <c r="D13" s="42">
        <f>IFERROR(SUMIFS(D_D[ADP],D_D[MT],1,D_D[CAT],D$1,D_D[EP],-1, D_D[LOC],$A13),0)</f>
        <v>131.52000000000001</v>
      </c>
      <c r="E13" s="39">
        <f>IFERROR(SUMIFS(D_D[INV],D_D[MT],2,D_D[CAT],TA_21,D_D[EP],-1, D_D[LOC],$A13),0)</f>
        <v>2612</v>
      </c>
      <c r="F13" s="36">
        <f>IFERROR(SUMIFS(D_D[BL],D_D[MT],2,D_D[CAT],TA_21,D_D[EP],-1, D_D[LOC],$A13),0)</f>
        <v>700</v>
      </c>
      <c r="G13" s="56">
        <f t="shared" si="4"/>
        <v>0.26799387442572742</v>
      </c>
      <c r="H13" s="35">
        <f>IFERROR(SUMIFS(D_D[INV],D_D[MT],2,D_D[CAT],TA_22,D_D[EP],-1, D_D[LOC],$A13),0)</f>
        <v>2181</v>
      </c>
      <c r="I13" s="36">
        <f>IFERROR(SUMIFS(D_D[BL],D_D[MT],2,D_D[CAT],TA_22,D_D[EP],-1, D_D[LOC],$A13),0)</f>
        <v>1043</v>
      </c>
      <c r="J13" s="56">
        <f t="shared" si="5"/>
        <v>0.47822099954149472</v>
      </c>
      <c r="K13" s="46">
        <f>IFERROR(SUMIFS(D_D[INV],D_D[MT],2,D_D[CAT],TA_23,D_D[EP],-1, D_D[LOC],$A13),0)</f>
        <v>387</v>
      </c>
      <c r="L13" s="47">
        <f>IFERROR(SUMIFS(D_D[BL],D_D[MT],2,D_D[CAT],TA_23,D_D[EP],-1, D_D[LOC],$A13),0)</f>
        <v>235</v>
      </c>
      <c r="M13" s="56">
        <f t="shared" si="6"/>
        <v>0.60723514211886309</v>
      </c>
      <c r="N13" s="46">
        <f>IFERROR(SUMIFS(D_D[INV],D_D[MT],2,D_D[CAT],TA_24,D_D[EP],-1, D_D[LOC],$A13),0)</f>
        <v>894</v>
      </c>
      <c r="O13" s="47">
        <f>IFERROR(SUMIFS(D_D[BL],D_D[MT],2,D_D[CAT],TA_24,D_D[EP],-1, D_D[LOC],$A13),0)</f>
        <v>531</v>
      </c>
      <c r="P13" s="56">
        <f t="shared" si="7"/>
        <v>0.59395973154362414</v>
      </c>
      <c r="Q13" s="44">
        <f>IFERROR(SUMIFS(D_D[INV],D_D[MT],2,D_D[CAT],TA_25,D_D[EP],-1, D_D[LOC],$A13),0)</f>
        <v>2</v>
      </c>
      <c r="R13" s="44">
        <f>IFERROR(SUMIFS(D_D[INV],D_D[MT],2,D_D[CAT],TA_26,D_D[EP],-1, D_D[LOC],$A13),0)</f>
        <v>13</v>
      </c>
      <c r="S13" s="44">
        <f>IFERROR(SUMIFS(D_D[INV],D_D[MT],7,D_D[CAT],2,D_D[EP],TA_20, D_D[LOC],$A13),0)</f>
        <v>1528</v>
      </c>
      <c r="T13" s="7"/>
    </row>
    <row r="14" spans="1:20" x14ac:dyDescent="0.2">
      <c r="A14" s="24" t="s">
        <v>157</v>
      </c>
      <c r="B14" s="110" t="s">
        <v>48</v>
      </c>
      <c r="C14" s="50">
        <f>IFERROR(SUMIFS(D_D[INV],D_D[MT],1,D_D[CAT],TA_20,D_D[EP],-1, D_D[LOC],$A14),0)</f>
        <v>389</v>
      </c>
      <c r="D14" s="42">
        <f>IFERROR(SUMIFS(D_D[ADP],D_D[MT],1,D_D[CAT],D$1,D_D[EP],-1, D_D[LOC],$A14),0)</f>
        <v>117.81</v>
      </c>
      <c r="E14" s="39">
        <f>IFERROR(SUMIFS(D_D[INV],D_D[MT],2,D_D[CAT],TA_21,D_D[EP],-1, D_D[LOC],$A14),0)</f>
        <v>1189</v>
      </c>
      <c r="F14" s="36">
        <f>IFERROR(SUMIFS(D_D[BL],D_D[MT],2,D_D[CAT],TA_21,D_D[EP],-1, D_D[LOC],$A14),0)</f>
        <v>237</v>
      </c>
      <c r="G14" s="56">
        <f t="shared" si="4"/>
        <v>0.19932716568544995</v>
      </c>
      <c r="H14" s="35">
        <f>IFERROR(SUMIFS(D_D[INV],D_D[MT],2,D_D[CAT],TA_22,D_D[EP],-1, D_D[LOC],$A14),0)</f>
        <v>815</v>
      </c>
      <c r="I14" s="36">
        <f>IFERROR(SUMIFS(D_D[BL],D_D[MT],2,D_D[CAT],TA_22,D_D[EP],-1, D_D[LOC],$A14),0)</f>
        <v>242</v>
      </c>
      <c r="J14" s="56">
        <f t="shared" si="5"/>
        <v>0.29693251533742332</v>
      </c>
      <c r="K14" s="46">
        <f>IFERROR(SUMIFS(D_D[INV],D_D[MT],2,D_D[CAT],TA_23,D_D[EP],-1, D_D[LOC],$A14),0)</f>
        <v>73</v>
      </c>
      <c r="L14" s="47">
        <f>IFERROR(SUMIFS(D_D[BL],D_D[MT],2,D_D[CAT],TA_23,D_D[EP],-1, D_D[LOC],$A14),0)</f>
        <v>52</v>
      </c>
      <c r="M14" s="56">
        <f t="shared" si="6"/>
        <v>0.71232876712328763</v>
      </c>
      <c r="N14" s="46">
        <f>IFERROR(SUMIFS(D_D[INV],D_D[MT],2,D_D[CAT],TA_24,D_D[EP],-1, D_D[LOC],$A14),0)</f>
        <v>44</v>
      </c>
      <c r="O14" s="47">
        <f>IFERROR(SUMIFS(D_D[BL],D_D[MT],2,D_D[CAT],TA_24,D_D[EP],-1, D_D[LOC],$A14),0)</f>
        <v>25</v>
      </c>
      <c r="P14" s="56">
        <f t="shared" si="7"/>
        <v>0.56818181818181823</v>
      </c>
      <c r="Q14" s="44">
        <f>IFERROR(SUMIFS(D_D[INV],D_D[MT],2,D_D[CAT],TA_25,D_D[EP],-1, D_D[LOC],$A14),0)</f>
        <v>0</v>
      </c>
      <c r="R14" s="44">
        <f>IFERROR(SUMIFS(D_D[INV],D_D[MT],2,D_D[CAT],TA_26,D_D[EP],-1, D_D[LOC],$A14),0)</f>
        <v>0</v>
      </c>
      <c r="S14" s="44">
        <f>IFERROR(SUMIFS(D_D[INV],D_D[MT],7,D_D[CAT],2,D_D[EP],TA_20, D_D[LOC],$A14),0)</f>
        <v>333</v>
      </c>
      <c r="T14" s="7"/>
    </row>
    <row r="15" spans="1:20" x14ac:dyDescent="0.2">
      <c r="A15" s="24" t="s">
        <v>117</v>
      </c>
      <c r="B15" s="110" t="s">
        <v>54</v>
      </c>
      <c r="C15" s="50">
        <f>IFERROR(SUMIFS(D_D[INV],D_D[MT],1,D_D[CAT],TA_20,D_D[EP],-1, D_D[LOC],$A15),0)</f>
        <v>1278</v>
      </c>
      <c r="D15" s="42">
        <f>IFERROR(SUMIFS(D_D[ADP],D_D[MT],1,D_D[CAT],D$1,D_D[EP],-1, D_D[LOC],$A15),0)</f>
        <v>99.86</v>
      </c>
      <c r="E15" s="39">
        <f>IFERROR(SUMIFS(D_D[INV],D_D[MT],2,D_D[CAT],TA_21,D_D[EP],-1, D_D[LOC],$A15),0)</f>
        <v>4486</v>
      </c>
      <c r="F15" s="36">
        <f>IFERROR(SUMIFS(D_D[BL],D_D[MT],2,D_D[CAT],TA_21,D_D[EP],-1, D_D[LOC],$A15),0)</f>
        <v>904</v>
      </c>
      <c r="G15" s="56">
        <f t="shared" si="4"/>
        <v>0.20151582701738743</v>
      </c>
      <c r="H15" s="35">
        <f>IFERROR(SUMIFS(D_D[INV],D_D[MT],2,D_D[CAT],TA_22,D_D[EP],-1, D_D[LOC],$A15),0)</f>
        <v>2516</v>
      </c>
      <c r="I15" s="36">
        <f>IFERROR(SUMIFS(D_D[BL],D_D[MT],2,D_D[CAT],TA_22,D_D[EP],-1, D_D[LOC],$A15),0)</f>
        <v>802</v>
      </c>
      <c r="J15" s="56">
        <f t="shared" si="5"/>
        <v>0.31875993640699524</v>
      </c>
      <c r="K15" s="46">
        <f>IFERROR(SUMIFS(D_D[INV],D_D[MT],2,D_D[CAT],TA_23,D_D[EP],-1, D_D[LOC],$A15),0)</f>
        <v>912</v>
      </c>
      <c r="L15" s="47">
        <f>IFERROR(SUMIFS(D_D[BL],D_D[MT],2,D_D[CAT],TA_23,D_D[EP],-1, D_D[LOC],$A15),0)</f>
        <v>563</v>
      </c>
      <c r="M15" s="56">
        <f t="shared" si="6"/>
        <v>0.61732456140350878</v>
      </c>
      <c r="N15" s="46">
        <f>IFERROR(SUMIFS(D_D[INV],D_D[MT],2,D_D[CAT],TA_24,D_D[EP],-1, D_D[LOC],$A15),0)</f>
        <v>575</v>
      </c>
      <c r="O15" s="47">
        <f>IFERROR(SUMIFS(D_D[BL],D_D[MT],2,D_D[CAT],TA_24,D_D[EP],-1, D_D[LOC],$A15),0)</f>
        <v>271</v>
      </c>
      <c r="P15" s="56">
        <f t="shared" si="7"/>
        <v>0.47130434782608693</v>
      </c>
      <c r="Q15" s="44">
        <f>IFERROR(SUMIFS(D_D[INV],D_D[MT],2,D_D[CAT],TA_25,D_D[EP],-1, D_D[LOC],$A15),0)</f>
        <v>0</v>
      </c>
      <c r="R15" s="44">
        <f>IFERROR(SUMIFS(D_D[INV],D_D[MT],2,D_D[CAT],TA_26,D_D[EP],-1, D_D[LOC],$A15),0)</f>
        <v>2</v>
      </c>
      <c r="S15" s="44">
        <f>IFERROR(SUMIFS(D_D[INV],D_D[MT],7,D_D[CAT],2,D_D[EP],TA_20, D_D[LOC],$A15),0)</f>
        <v>1820</v>
      </c>
      <c r="T15" s="7"/>
    </row>
    <row r="16" spans="1:20" x14ac:dyDescent="0.2">
      <c r="A16" s="24" t="s">
        <v>120</v>
      </c>
      <c r="B16" s="110" t="s">
        <v>55</v>
      </c>
      <c r="C16" s="50">
        <f>IFERROR(SUMIFS(D_D[INV],D_D[MT],1,D_D[CAT],TA_20,D_D[EP],-1, D_D[LOC],$A16),0)</f>
        <v>592</v>
      </c>
      <c r="D16" s="42">
        <f>IFERROR(SUMIFS(D_D[ADP],D_D[MT],1,D_D[CAT],D$1,D_D[EP],-1, D_D[LOC],$A16),0)</f>
        <v>103.51</v>
      </c>
      <c r="E16" s="39">
        <f>IFERROR(SUMIFS(D_D[INV],D_D[MT],2,D_D[CAT],TA_21,D_D[EP],-1, D_D[LOC],$A16),0)</f>
        <v>2841</v>
      </c>
      <c r="F16" s="36">
        <f>IFERROR(SUMIFS(D_D[BL],D_D[MT],2,D_D[CAT],TA_21,D_D[EP],-1, D_D[LOC],$A16),0)</f>
        <v>746</v>
      </c>
      <c r="G16" s="56">
        <f t="shared" si="4"/>
        <v>0.26258359732488562</v>
      </c>
      <c r="H16" s="35">
        <f>IFERROR(SUMIFS(D_D[INV],D_D[MT],2,D_D[CAT],TA_22,D_D[EP],-1, D_D[LOC],$A16),0)</f>
        <v>1220</v>
      </c>
      <c r="I16" s="36">
        <f>IFERROR(SUMIFS(D_D[BL],D_D[MT],2,D_D[CAT],TA_22,D_D[EP],-1, D_D[LOC],$A16),0)</f>
        <v>380</v>
      </c>
      <c r="J16" s="56">
        <f t="shared" si="5"/>
        <v>0.31147540983606559</v>
      </c>
      <c r="K16" s="46">
        <f>IFERROR(SUMIFS(D_D[INV],D_D[MT],2,D_D[CAT],TA_23,D_D[EP],-1, D_D[LOC],$A16),0)</f>
        <v>347</v>
      </c>
      <c r="L16" s="47">
        <f>IFERROR(SUMIFS(D_D[BL],D_D[MT],2,D_D[CAT],TA_23,D_D[EP],-1, D_D[LOC],$A16),0)</f>
        <v>208</v>
      </c>
      <c r="M16" s="56">
        <f t="shared" si="6"/>
        <v>0.59942363112391928</v>
      </c>
      <c r="N16" s="46">
        <f>IFERROR(SUMIFS(D_D[INV],D_D[MT],2,D_D[CAT],TA_24,D_D[EP],-1, D_D[LOC],$A16),0)</f>
        <v>215</v>
      </c>
      <c r="O16" s="47">
        <f>IFERROR(SUMIFS(D_D[BL],D_D[MT],2,D_D[CAT],TA_24,D_D[EP],-1, D_D[LOC],$A16),0)</f>
        <v>140</v>
      </c>
      <c r="P16" s="56">
        <f t="shared" si="7"/>
        <v>0.65116279069767447</v>
      </c>
      <c r="Q16" s="44">
        <f>IFERROR(SUMIFS(D_D[INV],D_D[MT],2,D_D[CAT],TA_25,D_D[EP],-1, D_D[LOC],$A16),0)</f>
        <v>0</v>
      </c>
      <c r="R16" s="44">
        <f>IFERROR(SUMIFS(D_D[INV],D_D[MT],2,D_D[CAT],TA_26,D_D[EP],-1, D_D[LOC],$A16),0)</f>
        <v>10</v>
      </c>
      <c r="S16" s="44">
        <f>IFERROR(SUMIFS(D_D[INV],D_D[MT],7,D_D[CAT],2,D_D[EP],TA_20, D_D[LOC],$A16),0)</f>
        <v>1687</v>
      </c>
      <c r="T16" s="7"/>
    </row>
    <row r="17" spans="1:20" x14ac:dyDescent="0.2">
      <c r="A17" s="24" t="s">
        <v>91</v>
      </c>
      <c r="B17" s="110" t="s">
        <v>57</v>
      </c>
      <c r="C17" s="50">
        <f>IFERROR(SUMIFS(D_D[INV],D_D[MT],1,D_D[CAT],TA_20,D_D[EP],-1, D_D[LOC],$A17),0)</f>
        <v>3959</v>
      </c>
      <c r="D17" s="42">
        <f>IFERROR(SUMIFS(D_D[ADP],D_D[MT],1,D_D[CAT],D$1,D_D[EP],-1, D_D[LOC],$A17),0)</f>
        <v>91.05</v>
      </c>
      <c r="E17" s="39">
        <f>IFERROR(SUMIFS(D_D[INV],D_D[MT],2,D_D[CAT],TA_21,D_D[EP],-1, D_D[LOC],$A17),0)</f>
        <v>10600</v>
      </c>
      <c r="F17" s="36">
        <f>IFERROR(SUMIFS(D_D[BL],D_D[MT],2,D_D[CAT],TA_21,D_D[EP],-1, D_D[LOC],$A17),0)</f>
        <v>2561</v>
      </c>
      <c r="G17" s="56">
        <f t="shared" si="4"/>
        <v>0.24160377358490567</v>
      </c>
      <c r="H17" s="35">
        <f>IFERROR(SUMIFS(D_D[INV],D_D[MT],2,D_D[CAT],TA_22,D_D[EP],-1, D_D[LOC],$A17),0)</f>
        <v>9655</v>
      </c>
      <c r="I17" s="36">
        <f>IFERROR(SUMIFS(D_D[BL],D_D[MT],2,D_D[CAT],TA_22,D_D[EP],-1, D_D[LOC],$A17),0)</f>
        <v>2278</v>
      </c>
      <c r="J17" s="56">
        <f t="shared" si="5"/>
        <v>0.23593992749870532</v>
      </c>
      <c r="K17" s="46">
        <f>IFERROR(SUMIFS(D_D[INV],D_D[MT],2,D_D[CAT],TA_23,D_D[EP],-1, D_D[LOC],$A17),0)</f>
        <v>993</v>
      </c>
      <c r="L17" s="47">
        <f>IFERROR(SUMIFS(D_D[BL],D_D[MT],2,D_D[CAT],TA_23,D_D[EP],-1, D_D[LOC],$A17),0)</f>
        <v>714</v>
      </c>
      <c r="M17" s="56">
        <f t="shared" si="6"/>
        <v>0.7190332326283988</v>
      </c>
      <c r="N17" s="46">
        <f>IFERROR(SUMIFS(D_D[INV],D_D[MT],2,D_D[CAT],TA_24,D_D[EP],-1, D_D[LOC],$A17),0)</f>
        <v>1482</v>
      </c>
      <c r="O17" s="47">
        <f>IFERROR(SUMIFS(D_D[BL],D_D[MT],2,D_D[CAT],TA_24,D_D[EP],-1, D_D[LOC],$A17),0)</f>
        <v>873</v>
      </c>
      <c r="P17" s="56">
        <f t="shared" si="7"/>
        <v>0.58906882591093113</v>
      </c>
      <c r="Q17" s="44">
        <f>IFERROR(SUMIFS(D_D[INV],D_D[MT],2,D_D[CAT],TA_25,D_D[EP],-1, D_D[LOC],$A17),0)</f>
        <v>2660</v>
      </c>
      <c r="R17" s="44">
        <f>IFERROR(SUMIFS(D_D[INV],D_D[MT],2,D_D[CAT],TA_26,D_D[EP],-1, D_D[LOC],$A17),0)</f>
        <v>0</v>
      </c>
      <c r="S17" s="44">
        <f>IFERROR(SUMIFS(D_D[INV],D_D[MT],7,D_D[CAT],2,D_D[EP],TA_20, D_D[LOC],$A17),0)</f>
        <v>4638</v>
      </c>
      <c r="T17" s="7"/>
    </row>
    <row r="18" spans="1:20" x14ac:dyDescent="0.2">
      <c r="A18" s="24" t="s">
        <v>121</v>
      </c>
      <c r="B18" s="110" t="s">
        <v>59</v>
      </c>
      <c r="C18" s="50">
        <f>IFERROR(SUMIFS(D_D[INV],D_D[MT],1,D_D[CAT],TA_20,D_D[EP],-1, D_D[LOC],$A18),0)</f>
        <v>1877</v>
      </c>
      <c r="D18" s="42">
        <f>IFERROR(SUMIFS(D_D[ADP],D_D[MT],1,D_D[CAT],D$1,D_D[EP],-1, D_D[LOC],$A18),0)</f>
        <v>153.86000000000001</v>
      </c>
      <c r="E18" s="39">
        <f>IFERROR(SUMIFS(D_D[INV],D_D[MT],2,D_D[CAT],TA_21,D_D[EP],-1, D_D[LOC],$A18),0)</f>
        <v>4863</v>
      </c>
      <c r="F18" s="36">
        <f>IFERROR(SUMIFS(D_D[BL],D_D[MT],2,D_D[CAT],TA_21,D_D[EP],-1, D_D[LOC],$A18),0)</f>
        <v>1148</v>
      </c>
      <c r="G18" s="56">
        <f t="shared" si="4"/>
        <v>0.23606827061484681</v>
      </c>
      <c r="H18" s="35">
        <f>IFERROR(SUMIFS(D_D[INV],D_D[MT],2,D_D[CAT],TA_22,D_D[EP],-1, D_D[LOC],$A18),0)</f>
        <v>3383</v>
      </c>
      <c r="I18" s="36">
        <f>IFERROR(SUMIFS(D_D[BL],D_D[MT],2,D_D[CAT],TA_22,D_D[EP],-1, D_D[LOC],$A18),0)</f>
        <v>1484</v>
      </c>
      <c r="J18" s="56">
        <f t="shared" si="5"/>
        <v>0.43866390777416492</v>
      </c>
      <c r="K18" s="46">
        <f>IFERROR(SUMIFS(D_D[INV],D_D[MT],2,D_D[CAT],TA_23,D_D[EP],-1, D_D[LOC],$A18),0)</f>
        <v>1013</v>
      </c>
      <c r="L18" s="47">
        <f>IFERROR(SUMIFS(D_D[BL],D_D[MT],2,D_D[CAT],TA_23,D_D[EP],-1, D_D[LOC],$A18),0)</f>
        <v>748</v>
      </c>
      <c r="M18" s="56">
        <f t="shared" si="6"/>
        <v>0.7384007897334649</v>
      </c>
      <c r="N18" s="46">
        <f>IFERROR(SUMIFS(D_D[INV],D_D[MT],2,D_D[CAT],TA_24,D_D[EP],-1, D_D[LOC],$A18),0)</f>
        <v>531</v>
      </c>
      <c r="O18" s="47">
        <f>IFERROR(SUMIFS(D_D[BL],D_D[MT],2,D_D[CAT],TA_24,D_D[EP],-1, D_D[LOC],$A18),0)</f>
        <v>354</v>
      </c>
      <c r="P18" s="56">
        <f t="shared" si="7"/>
        <v>0.66666666666666663</v>
      </c>
      <c r="Q18" s="44">
        <f>IFERROR(SUMIFS(D_D[INV],D_D[MT],2,D_D[CAT],TA_25,D_D[EP],-1, D_D[LOC],$A18),0)</f>
        <v>0</v>
      </c>
      <c r="R18" s="44">
        <f>IFERROR(SUMIFS(D_D[INV],D_D[MT],2,D_D[CAT],TA_26,D_D[EP],-1, D_D[LOC],$A18),0)</f>
        <v>2</v>
      </c>
      <c r="S18" s="44">
        <f>IFERROR(SUMIFS(D_D[INV],D_D[MT],7,D_D[CAT],2,D_D[EP],TA_20, D_D[LOC],$A18),0)</f>
        <v>4833</v>
      </c>
      <c r="T18" s="7"/>
    </row>
    <row r="19" spans="1:20" x14ac:dyDescent="0.2">
      <c r="A19" s="24" t="s">
        <v>116</v>
      </c>
      <c r="B19" s="110" t="s">
        <v>61</v>
      </c>
      <c r="C19" s="50">
        <f>IFERROR(SUMIFS(D_D[INV],D_D[MT],1,D_D[CAT],TA_20,D_D[EP],-1, D_D[LOC],$A19),0)</f>
        <v>1298</v>
      </c>
      <c r="D19" s="42">
        <f>IFERROR(SUMIFS(D_D[ADP],D_D[MT],1,D_D[CAT],D$1,D_D[EP],-1, D_D[LOC],$A19),0)</f>
        <v>151</v>
      </c>
      <c r="E19" s="39">
        <f>IFERROR(SUMIFS(D_D[INV],D_D[MT],2,D_D[CAT],TA_21,D_D[EP],-1, D_D[LOC],$A19),0)</f>
        <v>3239</v>
      </c>
      <c r="F19" s="36">
        <f>IFERROR(SUMIFS(D_D[BL],D_D[MT],2,D_D[CAT],TA_21,D_D[EP],-1, D_D[LOC],$A19),0)</f>
        <v>749</v>
      </c>
      <c r="G19" s="56">
        <f t="shared" si="4"/>
        <v>0.23124421117628899</v>
      </c>
      <c r="H19" s="35">
        <f>IFERROR(SUMIFS(D_D[INV],D_D[MT],2,D_D[CAT],TA_22,D_D[EP],-1, D_D[LOC],$A19),0)</f>
        <v>2789</v>
      </c>
      <c r="I19" s="36">
        <f>IFERROR(SUMIFS(D_D[BL],D_D[MT],2,D_D[CAT],TA_22,D_D[EP],-1, D_D[LOC],$A19),0)</f>
        <v>1182</v>
      </c>
      <c r="J19" s="56">
        <f t="shared" si="5"/>
        <v>0.42380781642165649</v>
      </c>
      <c r="K19" s="46">
        <f>IFERROR(SUMIFS(D_D[INV],D_D[MT],2,D_D[CAT],TA_23,D_D[EP],-1, D_D[LOC],$A19),0)</f>
        <v>2107</v>
      </c>
      <c r="L19" s="47">
        <f>IFERROR(SUMIFS(D_D[BL],D_D[MT],2,D_D[CAT],TA_23,D_D[EP],-1, D_D[LOC],$A19),0)</f>
        <v>1905</v>
      </c>
      <c r="M19" s="56">
        <f t="shared" si="6"/>
        <v>0.9041290934978643</v>
      </c>
      <c r="N19" s="46">
        <f>IFERROR(SUMIFS(D_D[INV],D_D[MT],2,D_D[CAT],TA_24,D_D[EP],-1, D_D[LOC],$A19),0)</f>
        <v>490</v>
      </c>
      <c r="O19" s="47">
        <f>IFERROR(SUMIFS(D_D[BL],D_D[MT],2,D_D[CAT],TA_24,D_D[EP],-1, D_D[LOC],$A19),0)</f>
        <v>310</v>
      </c>
      <c r="P19" s="56">
        <f t="shared" si="7"/>
        <v>0.63265306122448983</v>
      </c>
      <c r="Q19" s="44">
        <f>IFERROR(SUMIFS(D_D[INV],D_D[MT],2,D_D[CAT],TA_25,D_D[EP],-1, D_D[LOC],$A19),0)</f>
        <v>0</v>
      </c>
      <c r="R19" s="44">
        <f>IFERROR(SUMIFS(D_D[INV],D_D[MT],2,D_D[CAT],TA_26,D_D[EP],-1, D_D[LOC],$A19),0)</f>
        <v>1</v>
      </c>
      <c r="S19" s="44">
        <f>IFERROR(SUMIFS(D_D[INV],D_D[MT],7,D_D[CAT],2,D_D[EP],TA_20, D_D[LOC],$A19),0)</f>
        <v>668</v>
      </c>
      <c r="T19" s="7"/>
    </row>
    <row r="20" spans="1:20" x14ac:dyDescent="0.2">
      <c r="A20" s="24" t="s">
        <v>94</v>
      </c>
      <c r="B20" s="110" t="s">
        <v>63</v>
      </c>
      <c r="C20" s="50">
        <f>IFERROR(SUMIFS(D_D[INV],D_D[MT],1,D_D[CAT],TA_20,D_D[EP],-1, D_D[LOC],$A20),0)</f>
        <v>4251</v>
      </c>
      <c r="D20" s="42">
        <f>IFERROR(SUMIFS(D_D[ADP],D_D[MT],1,D_D[CAT],D$1,D_D[EP],-1, D_D[LOC],$A20),0)</f>
        <v>107.4</v>
      </c>
      <c r="E20" s="39">
        <f>IFERROR(SUMIFS(D_D[INV],D_D[MT],2,D_D[CAT],TA_21,D_D[EP],-1, D_D[LOC],$A20),0)</f>
        <v>9892</v>
      </c>
      <c r="F20" s="36">
        <f>IFERROR(SUMIFS(D_D[BL],D_D[MT],2,D_D[CAT],TA_21,D_D[EP],-1, D_D[LOC],$A20),0)</f>
        <v>2637</v>
      </c>
      <c r="G20" s="56">
        <f t="shared" si="4"/>
        <v>0.26657905378083302</v>
      </c>
      <c r="H20" s="35">
        <f>IFERROR(SUMIFS(D_D[INV],D_D[MT],2,D_D[CAT],TA_22,D_D[EP],-1, D_D[LOC],$A20),0)</f>
        <v>8512</v>
      </c>
      <c r="I20" s="36">
        <f>IFERROR(SUMIFS(D_D[BL],D_D[MT],2,D_D[CAT],TA_22,D_D[EP],-1, D_D[LOC],$A20),0)</f>
        <v>3252</v>
      </c>
      <c r="J20" s="56">
        <f t="shared" si="5"/>
        <v>0.38204887218045114</v>
      </c>
      <c r="K20" s="46">
        <f>IFERROR(SUMIFS(D_D[INV],D_D[MT],2,D_D[CAT],TA_23,D_D[EP],-1, D_D[LOC],$A20),0)</f>
        <v>2394</v>
      </c>
      <c r="L20" s="47">
        <f>IFERROR(SUMIFS(D_D[BL],D_D[MT],2,D_D[CAT],TA_23,D_D[EP],-1, D_D[LOC],$A20),0)</f>
        <v>1777</v>
      </c>
      <c r="M20" s="56">
        <f t="shared" si="6"/>
        <v>0.74227234753550542</v>
      </c>
      <c r="N20" s="46">
        <f>IFERROR(SUMIFS(D_D[INV],D_D[MT],2,D_D[CAT],TA_24,D_D[EP],-1, D_D[LOC],$A20),0)</f>
        <v>2414</v>
      </c>
      <c r="O20" s="47">
        <f>IFERROR(SUMIFS(D_D[BL],D_D[MT],2,D_D[CAT],TA_24,D_D[EP],-1, D_D[LOC],$A20),0)</f>
        <v>1391</v>
      </c>
      <c r="P20" s="56">
        <f t="shared" si="7"/>
        <v>0.57622203811101902</v>
      </c>
      <c r="Q20" s="44">
        <f>IFERROR(SUMIFS(D_D[INV],D_D[MT],2,D_D[CAT],TA_25,D_D[EP],-1, D_D[LOC],$A20),0)</f>
        <v>3</v>
      </c>
      <c r="R20" s="44">
        <f>IFERROR(SUMIFS(D_D[INV],D_D[MT],2,D_D[CAT],TA_26,D_D[EP],-1, D_D[LOC],$A20),0)</f>
        <v>20</v>
      </c>
      <c r="S20" s="44">
        <f>IFERROR(SUMIFS(D_D[INV],D_D[MT],7,D_D[CAT],2,D_D[EP],TA_20, D_D[LOC],$A20),0)</f>
        <v>12412</v>
      </c>
      <c r="T20" s="7"/>
    </row>
    <row r="21" spans="1:20" x14ac:dyDescent="0.2">
      <c r="A21" s="24" t="s">
        <v>159</v>
      </c>
      <c r="B21" s="110" t="s">
        <v>72</v>
      </c>
      <c r="C21" s="50">
        <f>IFERROR(SUMIFS(D_D[INV],D_D[MT],1,D_D[CAT],TA_20,D_D[EP],-1, D_D[LOC],$A21),0)</f>
        <v>624</v>
      </c>
      <c r="D21" s="42">
        <f>IFERROR(SUMIFS(D_D[ADP],D_D[MT],1,D_D[CAT],D$1,D_D[EP],-1, D_D[LOC],$A21),0)</f>
        <v>108.95</v>
      </c>
      <c r="E21" s="39">
        <f>IFERROR(SUMIFS(D_D[INV],D_D[MT],2,D_D[CAT],TA_21,D_D[EP],-1, D_D[LOC],$A21),0)</f>
        <v>1411</v>
      </c>
      <c r="F21" s="36">
        <f>IFERROR(SUMIFS(D_D[BL],D_D[MT],2,D_D[CAT],TA_21,D_D[EP],-1, D_D[LOC],$A21),0)</f>
        <v>298</v>
      </c>
      <c r="G21" s="56">
        <f t="shared" si="4"/>
        <v>0.21119773210489015</v>
      </c>
      <c r="H21" s="35">
        <f>IFERROR(SUMIFS(D_D[INV],D_D[MT],2,D_D[CAT],TA_22,D_D[EP],-1, D_D[LOC],$A21),0)</f>
        <v>1891</v>
      </c>
      <c r="I21" s="36">
        <f>IFERROR(SUMIFS(D_D[BL],D_D[MT],2,D_D[CAT],TA_22,D_D[EP],-1, D_D[LOC],$A21),0)</f>
        <v>904</v>
      </c>
      <c r="J21" s="56">
        <f t="shared" si="5"/>
        <v>0.47805393971443683</v>
      </c>
      <c r="K21" s="46">
        <f>IFERROR(SUMIFS(D_D[INV],D_D[MT],2,D_D[CAT],TA_23,D_D[EP],-1, D_D[LOC],$A21),0)</f>
        <v>470</v>
      </c>
      <c r="L21" s="47">
        <f>IFERROR(SUMIFS(D_D[BL],D_D[MT],2,D_D[CAT],TA_23,D_D[EP],-1, D_D[LOC],$A21),0)</f>
        <v>266</v>
      </c>
      <c r="M21" s="56">
        <f t="shared" si="6"/>
        <v>0.56595744680851068</v>
      </c>
      <c r="N21" s="46">
        <f>IFERROR(SUMIFS(D_D[INV],D_D[MT],2,D_D[CAT],TA_24,D_D[EP],-1, D_D[LOC],$A21),0)</f>
        <v>242</v>
      </c>
      <c r="O21" s="47">
        <f>IFERROR(SUMIFS(D_D[BL],D_D[MT],2,D_D[CAT],TA_24,D_D[EP],-1, D_D[LOC],$A21),0)</f>
        <v>207</v>
      </c>
      <c r="P21" s="56">
        <f t="shared" si="7"/>
        <v>0.85537190082644632</v>
      </c>
      <c r="Q21" s="44">
        <f>IFERROR(SUMIFS(D_D[INV],D_D[MT],2,D_D[CAT],TA_25,D_D[EP],-1, D_D[LOC],$A21),0)</f>
        <v>0</v>
      </c>
      <c r="R21" s="44">
        <f>IFERROR(SUMIFS(D_D[INV],D_D[MT],2,D_D[CAT],TA_26,D_D[EP],-1, D_D[LOC],$A21),0)</f>
        <v>1</v>
      </c>
      <c r="S21" s="44">
        <f>IFERROR(SUMIFS(D_D[INV],D_D[MT],7,D_D[CAT],2,D_D[EP],TA_20, D_D[LOC],$A21),0)</f>
        <v>368</v>
      </c>
      <c r="T21" s="7"/>
    </row>
    <row r="22" spans="1:20" x14ac:dyDescent="0.2">
      <c r="A22" s="24" t="s">
        <v>377</v>
      </c>
      <c r="B22" s="110" t="s">
        <v>350</v>
      </c>
      <c r="C22" s="50">
        <f>IFERROR(SUMIFS(D_D[INV],D_D[MT],1,D_D[CAT],TA_20,D_D[EP],-1, D_D[LOC],$A22),0)</f>
        <v>1098</v>
      </c>
      <c r="D22" s="42">
        <f>IFERROR(SUMIFS(D_D[ADP],D_D[MT],1,D_D[CAT],D$1,D_D[EP],-1, D_D[LOC],$A22),0)</f>
        <v>108.54</v>
      </c>
      <c r="E22" s="39">
        <f>IFERROR(SUMIFS(D_D[INV],D_D[MT],2,D_D[CAT],TA_21,D_D[EP],-1, D_D[LOC],$A22),0)</f>
        <v>289</v>
      </c>
      <c r="F22" s="36">
        <f>IFERROR(SUMIFS(D_D[BL],D_D[MT],2,D_D[CAT],TA_21,D_D[EP],-1, D_D[LOC],$A22),0)</f>
        <v>99</v>
      </c>
      <c r="G22" s="56">
        <f t="shared" si="4"/>
        <v>0.34256055363321797</v>
      </c>
      <c r="H22" s="35">
        <f>IFERROR(SUMIFS(D_D[INV],D_D[MT],2,D_D[CAT],TA_22,D_D[EP],-1, D_D[LOC],$A22),0)</f>
        <v>1136</v>
      </c>
      <c r="I22" s="36">
        <f>IFERROR(SUMIFS(D_D[BL],D_D[MT],2,D_D[CAT],TA_22,D_D[EP],-1, D_D[LOC],$A22),0)</f>
        <v>237</v>
      </c>
      <c r="J22" s="56">
        <f t="shared" si="5"/>
        <v>0.20862676056338028</v>
      </c>
      <c r="K22" s="46">
        <f>IFERROR(SUMIFS(D_D[INV],D_D[MT],2,D_D[CAT],TA_23,D_D[EP],-1, D_D[LOC],$A22),0)</f>
        <v>72</v>
      </c>
      <c r="L22" s="47">
        <f>IFERROR(SUMIFS(D_D[BL],D_D[MT],2,D_D[CAT],TA_23,D_D[EP],-1, D_D[LOC],$A22),0)</f>
        <v>60</v>
      </c>
      <c r="M22" s="56">
        <f t="shared" si="6"/>
        <v>0.83333333333333337</v>
      </c>
      <c r="N22" s="46">
        <f>IFERROR(SUMIFS(D_D[INV],D_D[MT],2,D_D[CAT],TA_24,D_D[EP],-1, D_D[LOC],$A22),0)</f>
        <v>74</v>
      </c>
      <c r="O22" s="47">
        <f>IFERROR(SUMIFS(D_D[BL],D_D[MT],2,D_D[CAT],TA_24,D_D[EP],-1, D_D[LOC],$A22),0)</f>
        <v>72</v>
      </c>
      <c r="P22" s="56">
        <f t="shared" si="7"/>
        <v>0.97297297297297303</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10" t="s">
        <v>114</v>
      </c>
      <c r="C23" s="50">
        <f>IFERROR(SUMIFS(D_D[INV],D_D[MT],1,D_D[CAT],TA_20,D_D[EP],-1, D_D[LOC],$A23),0)</f>
        <v>162</v>
      </c>
      <c r="D23" s="42">
        <f>IFERROR(SUMIFS(D_D[ADP],D_D[MT],1,D_D[CAT],D$1,D_D[EP],-1, D_D[LOC],$A23),0)</f>
        <v>131.26</v>
      </c>
      <c r="E23" s="39">
        <f>IFERROR(SUMIFS(D_D[INV],D_D[MT],2,D_D[CAT],TA_21,D_D[EP],-1, D_D[LOC],$A23),0)</f>
        <v>433</v>
      </c>
      <c r="F23" s="36">
        <f>IFERROR(SUMIFS(D_D[BL],D_D[MT],2,D_D[CAT],TA_21,D_D[EP],-1, D_D[LOC],$A23),0)</f>
        <v>118</v>
      </c>
      <c r="G23" s="56">
        <f t="shared" si="4"/>
        <v>0.27251732101616627</v>
      </c>
      <c r="H23" s="35">
        <f>IFERROR(SUMIFS(D_D[INV],D_D[MT],2,D_D[CAT],TA_22,D_D[EP],-1, D_D[LOC],$A23),0)</f>
        <v>492</v>
      </c>
      <c r="I23" s="36">
        <f>IFERROR(SUMIFS(D_D[BL],D_D[MT],2,D_D[CAT],TA_22,D_D[EP],-1, D_D[LOC],$A23),0)</f>
        <v>167</v>
      </c>
      <c r="J23" s="56">
        <f t="shared" si="5"/>
        <v>0.33943089430894308</v>
      </c>
      <c r="K23" s="46">
        <f>IFERROR(SUMIFS(D_D[INV],D_D[MT],2,D_D[CAT],TA_23,D_D[EP],-1, D_D[LOC],$A23),0)</f>
        <v>92</v>
      </c>
      <c r="L23" s="47">
        <f>IFERROR(SUMIFS(D_D[BL],D_D[MT],2,D_D[CAT],TA_23,D_D[EP],-1, D_D[LOC],$A23),0)</f>
        <v>53</v>
      </c>
      <c r="M23" s="56">
        <f t="shared" si="6"/>
        <v>0.57608695652173914</v>
      </c>
      <c r="N23" s="46">
        <f>IFERROR(SUMIFS(D_D[INV],D_D[MT],2,D_D[CAT],TA_24,D_D[EP],-1, D_D[LOC],$A23),0)</f>
        <v>58</v>
      </c>
      <c r="O23" s="47">
        <f>IFERROR(SUMIFS(D_D[BL],D_D[MT],2,D_D[CAT],TA_24,D_D[EP],-1, D_D[LOC],$A23),0)</f>
        <v>46</v>
      </c>
      <c r="P23" s="56">
        <f t="shared" si="7"/>
        <v>0.7931034482758621</v>
      </c>
      <c r="Q23" s="44">
        <f>IFERROR(SUMIFS(D_D[INV],D_D[MT],2,D_D[CAT],TA_25,D_D[EP],-1, D_D[LOC],$A23),0)</f>
        <v>0</v>
      </c>
      <c r="R23" s="44">
        <f>IFERROR(SUMIFS(D_D[INV],D_D[MT],2,D_D[CAT],TA_26,D_D[EP],-1, D_D[LOC],$A23),0)</f>
        <v>0</v>
      </c>
      <c r="S23" s="44">
        <f>IFERROR(SUMIFS(D_D[INV],D_D[MT],7,D_D[CAT],2,D_D[EP],TA_20, D_D[LOC],$A23),0)</f>
        <v>110</v>
      </c>
      <c r="T23" s="7"/>
    </row>
    <row r="24" spans="1:20" x14ac:dyDescent="0.2">
      <c r="A24" s="24" t="s">
        <v>166</v>
      </c>
      <c r="B24" s="110" t="s">
        <v>76</v>
      </c>
      <c r="C24" s="50">
        <f>IFERROR(SUMIFS(D_D[INV],D_D[MT],1,D_D[CAT],TA_20,D_D[EP],-1, D_D[LOC],$A24),0)</f>
        <v>194</v>
      </c>
      <c r="D24" s="42">
        <f>IFERROR(SUMIFS(D_D[ADP],D_D[MT],1,D_D[CAT],D$1,D_D[EP],-1, D_D[LOC],$A24),0)</f>
        <v>140.44</v>
      </c>
      <c r="E24" s="39">
        <f>IFERROR(SUMIFS(D_D[INV],D_D[MT],2,D_D[CAT],TA_21,D_D[EP],-1, D_D[LOC],$A24),0)</f>
        <v>791</v>
      </c>
      <c r="F24" s="36">
        <f>IFERROR(SUMIFS(D_D[BL],D_D[MT],2,D_D[CAT],TA_21,D_D[EP],-1, D_D[LOC],$A24),0)</f>
        <v>178</v>
      </c>
      <c r="G24" s="56">
        <f t="shared" si="4"/>
        <v>0.22503160556257901</v>
      </c>
      <c r="H24" s="35">
        <f>IFERROR(SUMIFS(D_D[INV],D_D[MT],2,D_D[CAT],TA_22,D_D[EP],-1, D_D[LOC],$A24),0)</f>
        <v>423</v>
      </c>
      <c r="I24" s="36">
        <f>IFERROR(SUMIFS(D_D[BL],D_D[MT],2,D_D[CAT],TA_22,D_D[EP],-1, D_D[LOC],$A24),0)</f>
        <v>101</v>
      </c>
      <c r="J24" s="56">
        <f t="shared" si="5"/>
        <v>0.23877068557919623</v>
      </c>
      <c r="K24" s="46">
        <f>IFERROR(SUMIFS(D_D[INV],D_D[MT],2,D_D[CAT],TA_23,D_D[EP],-1, D_D[LOC],$A24),0)</f>
        <v>208</v>
      </c>
      <c r="L24" s="47">
        <f>IFERROR(SUMIFS(D_D[BL],D_D[MT],2,D_D[CAT],TA_23,D_D[EP],-1, D_D[LOC],$A24),0)</f>
        <v>124</v>
      </c>
      <c r="M24" s="56">
        <f t="shared" si="6"/>
        <v>0.59615384615384615</v>
      </c>
      <c r="N24" s="46">
        <f>IFERROR(SUMIFS(D_D[INV],D_D[MT],2,D_D[CAT],TA_24,D_D[EP],-1, D_D[LOC],$A24),0)</f>
        <v>46</v>
      </c>
      <c r="O24" s="47">
        <f>IFERROR(SUMIFS(D_D[BL],D_D[MT],2,D_D[CAT],TA_24,D_D[EP],-1, D_D[LOC],$A24),0)</f>
        <v>39</v>
      </c>
      <c r="P24" s="56">
        <f t="shared" si="7"/>
        <v>0.84782608695652173</v>
      </c>
      <c r="Q24" s="44">
        <f>IFERROR(SUMIFS(D_D[INV],D_D[MT],2,D_D[CAT],TA_25,D_D[EP],-1, D_D[LOC],$A24),0)</f>
        <v>0</v>
      </c>
      <c r="R24" s="44">
        <f>IFERROR(SUMIFS(D_D[INV],D_D[MT],2,D_D[CAT],TA_26,D_D[EP],-1, D_D[LOC],$A24),0)</f>
        <v>0</v>
      </c>
      <c r="S24" s="44">
        <f>IFERROR(SUMIFS(D_D[INV],D_D[MT],7,D_D[CAT],2,D_D[EP],TA_20, D_D[LOC],$A24),0)</f>
        <v>1</v>
      </c>
      <c r="T24" s="7"/>
    </row>
    <row r="25" spans="1:20" x14ac:dyDescent="0.2">
      <c r="A25" s="23">
        <v>318</v>
      </c>
      <c r="B25" s="247" t="s">
        <v>77</v>
      </c>
      <c r="C25" s="51">
        <f>IFERROR(SUMIFS(D_D[INV],D_D[MT],1,D_D[CAT],TA_20,D_D[EP],-1, D_D[LOC],$A25),0)</f>
        <v>5101</v>
      </c>
      <c r="D25" s="43">
        <f>IFERROR(SUMIFS(D_D[ADP],D_D[MT],1,D_D[CAT],D$1,D_D[EP],-1, D_D[LOC],$A25),0)</f>
        <v>101.1</v>
      </c>
      <c r="E25" s="40">
        <f>IFERROR(SUMIFS(D_D[INV],D_D[MT],2,D_D[CAT],TA_21,D_D[EP],-1, D_D[LOC],$A25),0)</f>
        <v>13944</v>
      </c>
      <c r="F25" s="38">
        <f>IFERROR(SUMIFS(D_D[BL],D_D[MT],2,D_D[CAT],TA_21,D_D[EP],-1, D_D[LOC],$A25),0)</f>
        <v>3394</v>
      </c>
      <c r="G25" s="57">
        <f t="shared" si="4"/>
        <v>0.24340218014916809</v>
      </c>
      <c r="H25" s="37">
        <f>IFERROR(SUMIFS(D_D[INV],D_D[MT],2,D_D[CAT],TA_22,D_D[EP],-1, D_D[LOC],$A25),0)</f>
        <v>11046</v>
      </c>
      <c r="I25" s="38">
        <f>IFERROR(SUMIFS(D_D[BL],D_D[MT],2,D_D[CAT],TA_22,D_D[EP],-1, D_D[LOC],$A25),0)</f>
        <v>3779</v>
      </c>
      <c r="J25" s="57">
        <f t="shared" si="5"/>
        <v>0.34211479268513489</v>
      </c>
      <c r="K25" s="48">
        <f>IFERROR(SUMIFS(D_D[INV],D_D[MT],2,D_D[CAT],TA_23,D_D[EP],-1, D_D[LOC],$A25),0)</f>
        <v>4802</v>
      </c>
      <c r="L25" s="49">
        <f>IFERROR(SUMIFS(D_D[BL],D_D[MT],2,D_D[CAT],TA_23,D_D[EP],-1, D_D[LOC],$A25),0)</f>
        <v>3000</v>
      </c>
      <c r="M25" s="57">
        <f t="shared" si="6"/>
        <v>0.62473969179508537</v>
      </c>
      <c r="N25" s="48">
        <f>IFERROR(SUMIFS(D_D[INV],D_D[MT],2,D_D[CAT],TA_24,D_D[EP],-1, D_D[LOC],$A25),0)</f>
        <v>2025</v>
      </c>
      <c r="O25" s="49">
        <f>IFERROR(SUMIFS(D_D[BL],D_D[MT],2,D_D[CAT],TA_24,D_D[EP],-1, D_D[LOC],$A25),0)</f>
        <v>1047</v>
      </c>
      <c r="P25" s="57">
        <f t="shared" si="7"/>
        <v>0.51703703703703707</v>
      </c>
      <c r="Q25" s="45">
        <f>IFERROR(SUMIFS(D_D[INV],D_D[MT],2,D_D[CAT],TA_25,D_D[EP],-1, D_D[LOC],$A25),0)</f>
        <v>2</v>
      </c>
      <c r="R25" s="45">
        <f>IFERROR(SUMIFS(D_D[INV],D_D[MT],2,D_D[CAT],TA_26,D_D[EP],-1, D_D[LOC],$A25),0)</f>
        <v>32</v>
      </c>
      <c r="S25" s="44">
        <f>IFERROR(SUMIFS(D_D[INV],D_D[MT],7,D_D[CAT],2,D_D[EP],TA_20, D_D[LOC],$A25),0)</f>
        <v>4237</v>
      </c>
      <c r="T25" s="7"/>
    </row>
    <row r="26" spans="1:20" x14ac:dyDescent="0.2">
      <c r="A26" s="24" t="s">
        <v>407</v>
      </c>
      <c r="B26" s="246" t="s">
        <v>312</v>
      </c>
      <c r="C26" s="52">
        <f>IFERROR(SUMIFS(D_D[INV],D_D[MT],1,D_D[CAT],TA_20,D_D[EP],-1, D_D[LOC],$A26),0)</f>
        <v>27958</v>
      </c>
      <c r="D26" s="41">
        <f>IFERROR(SUMIFS(D_D[ADP],D_D[MT],1,D_D[CAT],D$1,D_D[EP],-1, D_D[LOC],$A26),0)</f>
        <v>125.01</v>
      </c>
      <c r="E26" s="53">
        <f>IFERROR(SUMIFS(D_D[INV],D_D[MT],2,D_D[CAT],TA_21,D_D[EP],-1, D_D[LOC],$A26),0)</f>
        <v>60945</v>
      </c>
      <c r="F26" s="58">
        <f>IFERROR(SUMIFS(D_D[BL],D_D[MT],2,D_D[CAT],TA_21,D_D[EP],-1, D_D[LOC],$A26),0)</f>
        <v>12628</v>
      </c>
      <c r="G26" s="54">
        <f t="shared" si="4"/>
        <v>0.20720321601443925</v>
      </c>
      <c r="H26" s="58">
        <f>IFERROR(SUMIFS(D_D[INV],D_D[MT],2,D_D[CAT],TA_22,D_D[EP],-1, D_D[LOC],$A26),0)</f>
        <v>59367</v>
      </c>
      <c r="I26" s="58">
        <f>IFERROR(SUMIFS(D_D[BL],D_D[MT],2,D_D[CAT],TA_22,D_D[EP],-1, D_D[LOC],$A26),0)</f>
        <v>21669</v>
      </c>
      <c r="J26" s="54">
        <f t="shared" si="5"/>
        <v>0.36500075799686693</v>
      </c>
      <c r="K26" s="52">
        <f>IFERROR(SUMIFS(D_D[INV],D_D[MT],2,D_D[CAT],TA_23,D_D[EP],-1, D_D[LOC],$A26),0)</f>
        <v>13348</v>
      </c>
      <c r="L26" s="52">
        <f>IFERROR(SUMIFS(D_D[BL],D_D[MT],2,D_D[CAT],TA_23,D_D[EP],-1, D_D[LOC],$A26),0)</f>
        <v>10142</v>
      </c>
      <c r="M26" s="54">
        <f t="shared" si="6"/>
        <v>0.75981420437518732</v>
      </c>
      <c r="N26" s="52">
        <f>IFERROR(SUMIFS(D_D[INV],D_D[MT],2,D_D[CAT],TA_24,D_D[EP],-1, D_D[LOC],$A26),0)</f>
        <v>10988</v>
      </c>
      <c r="O26" s="52">
        <f>IFERROR(SUMIFS(D_D[BL],D_D[MT],2,D_D[CAT],TA_24,D_D[EP],-1, D_D[LOC],$A26),0)</f>
        <v>6687</v>
      </c>
      <c r="P26" s="54">
        <f t="shared" si="7"/>
        <v>0.60857298871496179</v>
      </c>
      <c r="Q26" s="52">
        <f>IFERROR(SUMIFS(D_D[INV],D_D[MT],2,D_D[CAT],TA_25,D_D[EP],-1, D_D[LOC],$A26),0)</f>
        <v>8014</v>
      </c>
      <c r="R26" s="55">
        <f>IFERROR(SUMIFS(D_D[INV],D_D[MT],2,D_D[CAT],TA_26,D_D[EP],-1, D_D[LOC],$A26),0)</f>
        <v>680</v>
      </c>
      <c r="S26" s="55">
        <f>IFERROR(SUMIFS(D_D[INV],D_D[MT],7,D_D[CAT],2,D_D[EP],TA_20, D_D[LOC],$A26),0)</f>
        <v>31236</v>
      </c>
      <c r="T26" s="7"/>
    </row>
    <row r="27" spans="1:20" x14ac:dyDescent="0.2">
      <c r="A27" s="24" t="s">
        <v>134</v>
      </c>
      <c r="B27" s="110" t="s">
        <v>31</v>
      </c>
      <c r="C27" s="50">
        <f>IFERROR(SUMIFS(D_D[INV],D_D[MT],1,D_D[CAT],TA_20,D_D[EP],-1, D_D[LOC],$A27),0)</f>
        <v>1524</v>
      </c>
      <c r="D27" s="42">
        <f>IFERROR(SUMIFS(D_D[ADP],D_D[MT],1,D_D[CAT],D$1,D_D[EP],-1, D_D[LOC],$A27),0)</f>
        <v>194.78</v>
      </c>
      <c r="E27" s="39">
        <f>IFERROR(SUMIFS(D_D[INV],D_D[MT],2,D_D[CAT],TA_21,D_D[EP],-1, D_D[LOC],$A27),0)</f>
        <v>6112</v>
      </c>
      <c r="F27" s="36">
        <f>IFERROR(SUMIFS(D_D[BL],D_D[MT],2,D_D[CAT],TA_21,D_D[EP],-1, D_D[LOC],$A27),0)</f>
        <v>1513</v>
      </c>
      <c r="G27" s="56">
        <f t="shared" si="4"/>
        <v>0.24754581151832461</v>
      </c>
      <c r="H27" s="35">
        <f>IFERROR(SUMIFS(D_D[INV],D_D[MT],2,D_D[CAT],TA_22,D_D[EP],-1, D_D[LOC],$A27),0)</f>
        <v>2722</v>
      </c>
      <c r="I27" s="36">
        <f>IFERROR(SUMIFS(D_D[BL],D_D[MT],2,D_D[CAT],TA_22,D_D[EP],-1, D_D[LOC],$A27),0)</f>
        <v>1101</v>
      </c>
      <c r="J27" s="56">
        <f t="shared" si="5"/>
        <v>0.40448199853049227</v>
      </c>
      <c r="K27" s="46">
        <f>IFERROR(SUMIFS(D_D[INV],D_D[MT],2,D_D[CAT],TA_23,D_D[EP],-1, D_D[LOC],$A27),0)</f>
        <v>588</v>
      </c>
      <c r="L27" s="47">
        <f>IFERROR(SUMIFS(D_D[BL],D_D[MT],2,D_D[CAT],TA_23,D_D[EP],-1, D_D[LOC],$A27),0)</f>
        <v>448</v>
      </c>
      <c r="M27" s="56">
        <f t="shared" si="6"/>
        <v>0.76190476190476186</v>
      </c>
      <c r="N27" s="46">
        <f>IFERROR(SUMIFS(D_D[INV],D_D[MT],2,D_D[CAT],TA_24,D_D[EP],-1, D_D[LOC],$A27),0)</f>
        <v>538</v>
      </c>
      <c r="O27" s="47">
        <f>IFERROR(SUMIFS(D_D[BL],D_D[MT],2,D_D[CAT],TA_24,D_D[EP],-1, D_D[LOC],$A27),0)</f>
        <v>395</v>
      </c>
      <c r="P27" s="56">
        <f t="shared" si="7"/>
        <v>0.73420074349442377</v>
      </c>
      <c r="Q27" s="44">
        <f>IFERROR(SUMIFS(D_D[INV],D_D[MT],2,D_D[CAT],TA_25,D_D[EP],-1, D_D[LOC],$A27),0)</f>
        <v>0</v>
      </c>
      <c r="R27" s="44">
        <f>IFERROR(SUMIFS(D_D[INV],D_D[MT],2,D_D[CAT],TA_26,D_D[EP],-1, D_D[LOC],$A27),0)</f>
        <v>198</v>
      </c>
      <c r="S27" s="44">
        <f>IFERROR(SUMIFS(D_D[INV],D_D[MT],7,D_D[CAT],2,D_D[EP],TA_20, D_D[LOC],$A27),0)</f>
        <v>6585</v>
      </c>
      <c r="T27" s="7"/>
    </row>
    <row r="28" spans="1:20" x14ac:dyDescent="0.2">
      <c r="A28" s="24" t="s">
        <v>131</v>
      </c>
      <c r="B28" s="110" t="s">
        <v>32</v>
      </c>
      <c r="C28" s="50">
        <f>IFERROR(SUMIFS(D_D[INV],D_D[MT],1,D_D[CAT],TA_20,D_D[EP],-1, D_D[LOC],$A28),0)</f>
        <v>2453</v>
      </c>
      <c r="D28" s="42">
        <f>IFERROR(SUMIFS(D_D[ADP],D_D[MT],1,D_D[CAT],D$1,D_D[EP],-1, D_D[LOC],$A28),0)</f>
        <v>153.69999999999999</v>
      </c>
      <c r="E28" s="39">
        <f>IFERROR(SUMIFS(D_D[INV],D_D[MT],2,D_D[CAT],TA_21,D_D[EP],-1, D_D[LOC],$A28),0)</f>
        <v>8688</v>
      </c>
      <c r="F28" s="36">
        <f>IFERROR(SUMIFS(D_D[BL],D_D[MT],2,D_D[CAT],TA_21,D_D[EP],-1, D_D[LOC],$A28),0)</f>
        <v>1906</v>
      </c>
      <c r="G28" s="56">
        <f t="shared" si="4"/>
        <v>0.21938305709023942</v>
      </c>
      <c r="H28" s="35">
        <f>IFERROR(SUMIFS(D_D[INV],D_D[MT],2,D_D[CAT],TA_22,D_D[EP],-1, D_D[LOC],$A28),0)</f>
        <v>5158</v>
      </c>
      <c r="I28" s="36">
        <f>IFERROR(SUMIFS(D_D[BL],D_D[MT],2,D_D[CAT],TA_22,D_D[EP],-1, D_D[LOC],$A28),0)</f>
        <v>2320</v>
      </c>
      <c r="J28" s="56">
        <f t="shared" si="5"/>
        <v>0.44978673904614191</v>
      </c>
      <c r="K28" s="46">
        <f>IFERROR(SUMIFS(D_D[INV],D_D[MT],2,D_D[CAT],TA_23,D_D[EP],-1, D_D[LOC],$A28),0)</f>
        <v>1302</v>
      </c>
      <c r="L28" s="47">
        <f>IFERROR(SUMIFS(D_D[BL],D_D[MT],2,D_D[CAT],TA_23,D_D[EP],-1, D_D[LOC],$A28),0)</f>
        <v>1184</v>
      </c>
      <c r="M28" s="56">
        <f t="shared" si="6"/>
        <v>0.90937019969278032</v>
      </c>
      <c r="N28" s="46">
        <f>IFERROR(SUMIFS(D_D[INV],D_D[MT],2,D_D[CAT],TA_24,D_D[EP],-1, D_D[LOC],$A28),0)</f>
        <v>729</v>
      </c>
      <c r="O28" s="47">
        <f>IFERROR(SUMIFS(D_D[BL],D_D[MT],2,D_D[CAT],TA_24,D_D[EP],-1, D_D[LOC],$A28),0)</f>
        <v>534</v>
      </c>
      <c r="P28" s="56">
        <f t="shared" si="7"/>
        <v>0.73251028806584362</v>
      </c>
      <c r="Q28" s="44">
        <f>IFERROR(SUMIFS(D_D[INV],D_D[MT],2,D_D[CAT],TA_25,D_D[EP],-1, D_D[LOC],$A28),0)</f>
        <v>4</v>
      </c>
      <c r="R28" s="44">
        <f>IFERROR(SUMIFS(D_D[INV],D_D[MT],2,D_D[CAT],TA_26,D_D[EP],-1, D_D[LOC],$A28),0)</f>
        <v>135</v>
      </c>
      <c r="S28" s="44">
        <f>IFERROR(SUMIFS(D_D[INV],D_D[MT],7,D_D[CAT],2,D_D[EP],TA_20, D_D[LOC],$A28),0)</f>
        <v>6299</v>
      </c>
      <c r="T28" s="7"/>
    </row>
    <row r="29" spans="1:20" x14ac:dyDescent="0.2">
      <c r="A29" s="24" t="s">
        <v>138</v>
      </c>
      <c r="B29" s="110" t="s">
        <v>35</v>
      </c>
      <c r="C29" s="50">
        <f>IFERROR(SUMIFS(D_D[INV],D_D[MT],1,D_D[CAT],TA_20,D_D[EP],-1, D_D[LOC],$A29),0)</f>
        <v>1209</v>
      </c>
      <c r="D29" s="42">
        <f>IFERROR(SUMIFS(D_D[ADP],D_D[MT],1,D_D[CAT],D$1,D_D[EP],-1, D_D[LOC],$A29),0)</f>
        <v>110.86</v>
      </c>
      <c r="E29" s="39">
        <f>IFERROR(SUMIFS(D_D[INV],D_D[MT],2,D_D[CAT],TA_21,D_D[EP],-1, D_D[LOC],$A29),0)</f>
        <v>2626</v>
      </c>
      <c r="F29" s="36">
        <f>IFERROR(SUMIFS(D_D[BL],D_D[MT],2,D_D[CAT],TA_21,D_D[EP],-1, D_D[LOC],$A29),0)</f>
        <v>505</v>
      </c>
      <c r="G29" s="56">
        <f t="shared" si="4"/>
        <v>0.19230769230769232</v>
      </c>
      <c r="H29" s="35">
        <f>IFERROR(SUMIFS(D_D[INV],D_D[MT],2,D_D[CAT],TA_22,D_D[EP],-1, D_D[LOC],$A29),0)</f>
        <v>1934</v>
      </c>
      <c r="I29" s="36">
        <f>IFERROR(SUMIFS(D_D[BL],D_D[MT],2,D_D[CAT],TA_22,D_D[EP],-1, D_D[LOC],$A29),0)</f>
        <v>653</v>
      </c>
      <c r="J29" s="56">
        <f t="shared" si="5"/>
        <v>0.3376421923474664</v>
      </c>
      <c r="K29" s="46">
        <f>IFERROR(SUMIFS(D_D[INV],D_D[MT],2,D_D[CAT],TA_23,D_D[EP],-1, D_D[LOC],$A29),0)</f>
        <v>298</v>
      </c>
      <c r="L29" s="47">
        <f>IFERROR(SUMIFS(D_D[BL],D_D[MT],2,D_D[CAT],TA_23,D_D[EP],-1, D_D[LOC],$A29),0)</f>
        <v>196</v>
      </c>
      <c r="M29" s="56">
        <f t="shared" si="6"/>
        <v>0.65771812080536918</v>
      </c>
      <c r="N29" s="46">
        <f>IFERROR(SUMIFS(D_D[INV],D_D[MT],2,D_D[CAT],TA_24,D_D[EP],-1, D_D[LOC],$A29),0)</f>
        <v>268</v>
      </c>
      <c r="O29" s="47">
        <f>IFERROR(SUMIFS(D_D[BL],D_D[MT],2,D_D[CAT],TA_24,D_D[EP],-1, D_D[LOC],$A29),0)</f>
        <v>124</v>
      </c>
      <c r="P29" s="56">
        <f t="shared" si="7"/>
        <v>0.46268656716417911</v>
      </c>
      <c r="Q29" s="44">
        <f>IFERROR(SUMIFS(D_D[INV],D_D[MT],2,D_D[CAT],TA_25,D_D[EP],-1, D_D[LOC],$A29),0)</f>
        <v>1</v>
      </c>
      <c r="R29" s="44">
        <f>IFERROR(SUMIFS(D_D[INV],D_D[MT],2,D_D[CAT],TA_26,D_D[EP],-1, D_D[LOC],$A29),0)</f>
        <v>20</v>
      </c>
      <c r="S29" s="44">
        <f>IFERROR(SUMIFS(D_D[INV],D_D[MT],7,D_D[CAT],2,D_D[EP],TA_20, D_D[LOC],$A29),0)</f>
        <v>613</v>
      </c>
      <c r="T29" s="7"/>
    </row>
    <row r="30" spans="1:20" x14ac:dyDescent="0.2">
      <c r="A30" s="24" t="s">
        <v>135</v>
      </c>
      <c r="B30" s="110" t="s">
        <v>36</v>
      </c>
      <c r="C30" s="50">
        <f>IFERROR(SUMIFS(D_D[INV],D_D[MT],1,D_D[CAT],TA_20,D_D[EP],-1, D_D[LOC],$A30),0)</f>
        <v>2381</v>
      </c>
      <c r="D30" s="42">
        <f>IFERROR(SUMIFS(D_D[ADP],D_D[MT],1,D_D[CAT],D$1,D_D[EP],-1, D_D[LOC],$A30),0)</f>
        <v>139.61000000000001</v>
      </c>
      <c r="E30" s="39">
        <f>IFERROR(SUMIFS(D_D[INV],D_D[MT],2,D_D[CAT],TA_21,D_D[EP],-1, D_D[LOC],$A30),0)</f>
        <v>7351</v>
      </c>
      <c r="F30" s="36">
        <f>IFERROR(SUMIFS(D_D[BL],D_D[MT],2,D_D[CAT],TA_21,D_D[EP],-1, D_D[LOC],$A30),0)</f>
        <v>1610</v>
      </c>
      <c r="G30" s="56">
        <f t="shared" si="4"/>
        <v>0.21901782070466602</v>
      </c>
      <c r="H30" s="35">
        <f>IFERROR(SUMIFS(D_D[INV],D_D[MT],2,D_D[CAT],TA_22,D_D[EP],-1, D_D[LOC],$A30),0)</f>
        <v>5740</v>
      </c>
      <c r="I30" s="36">
        <f>IFERROR(SUMIFS(D_D[BL],D_D[MT],2,D_D[CAT],TA_22,D_D[EP],-1, D_D[LOC],$A30),0)</f>
        <v>2513</v>
      </c>
      <c r="J30" s="56">
        <f t="shared" si="5"/>
        <v>0.43780487804878049</v>
      </c>
      <c r="K30" s="46">
        <f>IFERROR(SUMIFS(D_D[INV],D_D[MT],2,D_D[CAT],TA_23,D_D[EP],-1, D_D[LOC],$A30),0)</f>
        <v>1879</v>
      </c>
      <c r="L30" s="47">
        <f>IFERROR(SUMIFS(D_D[BL],D_D[MT],2,D_D[CAT],TA_23,D_D[EP],-1, D_D[LOC],$A30),0)</f>
        <v>1316</v>
      </c>
      <c r="M30" s="56">
        <f t="shared" si="6"/>
        <v>0.70037253858435333</v>
      </c>
      <c r="N30" s="46">
        <f>IFERROR(SUMIFS(D_D[INV],D_D[MT],2,D_D[CAT],TA_24,D_D[EP],-1, D_D[LOC],$A30),0)</f>
        <v>648</v>
      </c>
      <c r="O30" s="47">
        <f>IFERROR(SUMIFS(D_D[BL],D_D[MT],2,D_D[CAT],TA_24,D_D[EP],-1, D_D[LOC],$A30),0)</f>
        <v>318</v>
      </c>
      <c r="P30" s="56">
        <f t="shared" si="7"/>
        <v>0.49074074074074076</v>
      </c>
      <c r="Q30" s="44">
        <f>IFERROR(SUMIFS(D_D[INV],D_D[MT],2,D_D[CAT],TA_25,D_D[EP],-1, D_D[LOC],$A30),0)</f>
        <v>6</v>
      </c>
      <c r="R30" s="44">
        <f>IFERROR(SUMIFS(D_D[INV],D_D[MT],2,D_D[CAT],TA_26,D_D[EP],-1, D_D[LOC],$A30),0)</f>
        <v>73</v>
      </c>
      <c r="S30" s="44">
        <f>IFERROR(SUMIFS(D_D[INV],D_D[MT],7,D_D[CAT],2,D_D[EP],TA_20, D_D[LOC],$A30),0)</f>
        <v>2213</v>
      </c>
      <c r="T30" s="7"/>
    </row>
    <row r="31" spans="1:20" x14ac:dyDescent="0.2">
      <c r="A31" s="24" t="s">
        <v>162</v>
      </c>
      <c r="B31" s="110" t="s">
        <v>37</v>
      </c>
      <c r="C31" s="50">
        <f>IFERROR(SUMIFS(D_D[INV],D_D[MT],1,D_D[CAT],TA_20,D_D[EP],-1, D_D[LOC],$A31),0)</f>
        <v>429</v>
      </c>
      <c r="D31" s="42">
        <f>IFERROR(SUMIFS(D_D[ADP],D_D[MT],1,D_D[CAT],D$1,D_D[EP],-1, D_D[LOC],$A31),0)</f>
        <v>95.48</v>
      </c>
      <c r="E31" s="39">
        <f>IFERROR(SUMIFS(D_D[INV],D_D[MT],2,D_D[CAT],TA_21,D_D[EP],-1, D_D[LOC],$A31),0)</f>
        <v>1202</v>
      </c>
      <c r="F31" s="36">
        <f>IFERROR(SUMIFS(D_D[BL],D_D[MT],2,D_D[CAT],TA_21,D_D[EP],-1, D_D[LOC],$A31),0)</f>
        <v>262</v>
      </c>
      <c r="G31" s="56">
        <f t="shared" si="4"/>
        <v>0.21797004991680533</v>
      </c>
      <c r="H31" s="35">
        <f>IFERROR(SUMIFS(D_D[INV],D_D[MT],2,D_D[CAT],TA_22,D_D[EP],-1, D_D[LOC],$A31),0)</f>
        <v>864</v>
      </c>
      <c r="I31" s="36">
        <f>IFERROR(SUMIFS(D_D[BL],D_D[MT],2,D_D[CAT],TA_22,D_D[EP],-1, D_D[LOC],$A31),0)</f>
        <v>248</v>
      </c>
      <c r="J31" s="56">
        <f t="shared" si="5"/>
        <v>0.28703703703703703</v>
      </c>
      <c r="K31" s="46">
        <f>IFERROR(SUMIFS(D_D[INV],D_D[MT],2,D_D[CAT],TA_23,D_D[EP],-1, D_D[LOC],$A31),0)</f>
        <v>151</v>
      </c>
      <c r="L31" s="47">
        <f>IFERROR(SUMIFS(D_D[BL],D_D[MT],2,D_D[CAT],TA_23,D_D[EP],-1, D_D[LOC],$A31),0)</f>
        <v>94</v>
      </c>
      <c r="M31" s="56">
        <f t="shared" si="6"/>
        <v>0.62251655629139069</v>
      </c>
      <c r="N31" s="46">
        <f>IFERROR(SUMIFS(D_D[INV],D_D[MT],2,D_D[CAT],TA_24,D_D[EP],-1, D_D[LOC],$A31),0)</f>
        <v>166</v>
      </c>
      <c r="O31" s="47">
        <f>IFERROR(SUMIFS(D_D[BL],D_D[MT],2,D_D[CAT],TA_24,D_D[EP],-1, D_D[LOC],$A31),0)</f>
        <v>109</v>
      </c>
      <c r="P31" s="56">
        <f t="shared" si="7"/>
        <v>0.65662650602409633</v>
      </c>
      <c r="Q31" s="44">
        <f>IFERROR(SUMIFS(D_D[INV],D_D[MT],2,D_D[CAT],TA_25,D_D[EP],-1, D_D[LOC],$A31),0)</f>
        <v>0</v>
      </c>
      <c r="R31" s="44">
        <f>IFERROR(SUMIFS(D_D[INV],D_D[MT],2,D_D[CAT],TA_26,D_D[EP],-1, D_D[LOC],$A31),0)</f>
        <v>2</v>
      </c>
      <c r="S31" s="44">
        <f>IFERROR(SUMIFS(D_D[INV],D_D[MT],7,D_D[CAT],2,D_D[EP],TA_20, D_D[LOC],$A31),0)</f>
        <v>173</v>
      </c>
      <c r="T31" s="7"/>
    </row>
    <row r="32" spans="1:20" x14ac:dyDescent="0.2">
      <c r="A32" s="24" t="s">
        <v>132</v>
      </c>
      <c r="B32" s="110" t="s">
        <v>42</v>
      </c>
      <c r="C32" s="50">
        <f>IFERROR(SUMIFS(D_D[INV],D_D[MT],1,D_D[CAT],TA_20,D_D[EP],-1, D_D[LOC],$A32),0)</f>
        <v>3644</v>
      </c>
      <c r="D32" s="42">
        <f>IFERROR(SUMIFS(D_D[ADP],D_D[MT],1,D_D[CAT],D$1,D_D[EP],-1, D_D[LOC],$A32),0)</f>
        <v>137.96</v>
      </c>
      <c r="E32" s="39">
        <f>IFERROR(SUMIFS(D_D[INV],D_D[MT],2,D_D[CAT],TA_21,D_D[EP],-1, D_D[LOC],$A32),0)</f>
        <v>5186</v>
      </c>
      <c r="F32" s="36">
        <f>IFERROR(SUMIFS(D_D[BL],D_D[MT],2,D_D[CAT],TA_21,D_D[EP],-1, D_D[LOC],$A32),0)</f>
        <v>1039</v>
      </c>
      <c r="G32" s="56">
        <f t="shared" si="4"/>
        <v>0.20034708831469342</v>
      </c>
      <c r="H32" s="35">
        <f>IFERROR(SUMIFS(D_D[INV],D_D[MT],2,D_D[CAT],TA_22,D_D[EP],-1, D_D[LOC],$A32),0)</f>
        <v>5315</v>
      </c>
      <c r="I32" s="36">
        <f>IFERROR(SUMIFS(D_D[BL],D_D[MT],2,D_D[CAT],TA_22,D_D[EP],-1, D_D[LOC],$A32),0)</f>
        <v>1877</v>
      </c>
      <c r="J32" s="56">
        <f t="shared" si="5"/>
        <v>0.35315145813734711</v>
      </c>
      <c r="K32" s="46">
        <f>IFERROR(SUMIFS(D_D[INV],D_D[MT],2,D_D[CAT],TA_23,D_D[EP],-1, D_D[LOC],$A32),0)</f>
        <v>1126</v>
      </c>
      <c r="L32" s="47">
        <f>IFERROR(SUMIFS(D_D[BL],D_D[MT],2,D_D[CAT],TA_23,D_D[EP],-1, D_D[LOC],$A32),0)</f>
        <v>878</v>
      </c>
      <c r="M32" s="56">
        <f t="shared" si="6"/>
        <v>0.77975133214920067</v>
      </c>
      <c r="N32" s="46">
        <f>IFERROR(SUMIFS(D_D[INV],D_D[MT],2,D_D[CAT],TA_24,D_D[EP],-1, D_D[LOC],$A32),0)</f>
        <v>1453</v>
      </c>
      <c r="O32" s="47">
        <f>IFERROR(SUMIFS(D_D[BL],D_D[MT],2,D_D[CAT],TA_24,D_D[EP],-1, D_D[LOC],$A32),0)</f>
        <v>694</v>
      </c>
      <c r="P32" s="56">
        <f t="shared" si="7"/>
        <v>0.47763248451479695</v>
      </c>
      <c r="Q32" s="44">
        <f>IFERROR(SUMIFS(D_D[INV],D_D[MT],2,D_D[CAT],TA_25,D_D[EP],-1, D_D[LOC],$A32),0)</f>
        <v>3</v>
      </c>
      <c r="R32" s="44">
        <f>IFERROR(SUMIFS(D_D[INV],D_D[MT],2,D_D[CAT],TA_26,D_D[EP],-1, D_D[LOC],$A32),0)</f>
        <v>215</v>
      </c>
      <c r="S32" s="44">
        <f>IFERROR(SUMIFS(D_D[INV],D_D[MT],7,D_D[CAT],2,D_D[EP],TA_20, D_D[LOC],$A32),0)</f>
        <v>5935</v>
      </c>
      <c r="T32" s="7"/>
    </row>
    <row r="33" spans="1:20" x14ac:dyDescent="0.2">
      <c r="A33" s="24" t="s">
        <v>139</v>
      </c>
      <c r="B33" s="110" t="s">
        <v>44</v>
      </c>
      <c r="C33" s="50">
        <f>IFERROR(SUMIFS(D_D[INV],D_D[MT],1,D_D[CAT],TA_20,D_D[EP],-1, D_D[LOC],$A33),0)</f>
        <v>2335</v>
      </c>
      <c r="D33" s="42">
        <f>IFERROR(SUMIFS(D_D[ADP],D_D[MT],1,D_D[CAT],D$1,D_D[EP],-1, D_D[LOC],$A33),0)</f>
        <v>140.32</v>
      </c>
      <c r="E33" s="39">
        <f>IFERROR(SUMIFS(D_D[INV],D_D[MT],2,D_D[CAT],TA_21,D_D[EP],-1, D_D[LOC],$A33),0)</f>
        <v>2334</v>
      </c>
      <c r="F33" s="36">
        <f>IFERROR(SUMIFS(D_D[BL],D_D[MT],2,D_D[CAT],TA_21,D_D[EP],-1, D_D[LOC],$A33),0)</f>
        <v>389</v>
      </c>
      <c r="G33" s="56">
        <f t="shared" si="4"/>
        <v>0.16666666666666666</v>
      </c>
      <c r="H33" s="35">
        <f>IFERROR(SUMIFS(D_D[INV],D_D[MT],2,D_D[CAT],TA_22,D_D[EP],-1, D_D[LOC],$A33),0)</f>
        <v>4009</v>
      </c>
      <c r="I33" s="36">
        <f>IFERROR(SUMIFS(D_D[BL],D_D[MT],2,D_D[CAT],TA_22,D_D[EP],-1, D_D[LOC],$A33),0)</f>
        <v>1820</v>
      </c>
      <c r="J33" s="56">
        <f t="shared" si="5"/>
        <v>0.45397854826640061</v>
      </c>
      <c r="K33" s="46">
        <f>IFERROR(SUMIFS(D_D[INV],D_D[MT],2,D_D[CAT],TA_23,D_D[EP],-1, D_D[LOC],$A33),0)</f>
        <v>2023</v>
      </c>
      <c r="L33" s="47">
        <f>IFERROR(SUMIFS(D_D[BL],D_D[MT],2,D_D[CAT],TA_23,D_D[EP],-1, D_D[LOC],$A33),0)</f>
        <v>1697</v>
      </c>
      <c r="M33" s="56">
        <f t="shared" si="6"/>
        <v>0.83885318833415723</v>
      </c>
      <c r="N33" s="46">
        <f>IFERROR(SUMIFS(D_D[INV],D_D[MT],2,D_D[CAT],TA_24,D_D[EP],-1, D_D[LOC],$A33),0)</f>
        <v>407</v>
      </c>
      <c r="O33" s="47">
        <f>IFERROR(SUMIFS(D_D[BL],D_D[MT],2,D_D[CAT],TA_24,D_D[EP],-1, D_D[LOC],$A33),0)</f>
        <v>275</v>
      </c>
      <c r="P33" s="56">
        <f t="shared" si="7"/>
        <v>0.67567567567567566</v>
      </c>
      <c r="Q33" s="44">
        <f>IFERROR(SUMIFS(D_D[INV],D_D[MT],2,D_D[CAT],TA_25,D_D[EP],-1, D_D[LOC],$A33),0)</f>
        <v>32</v>
      </c>
      <c r="R33" s="44">
        <f>IFERROR(SUMIFS(D_D[INV],D_D[MT],2,D_D[CAT],TA_26,D_D[EP],-1, D_D[LOC],$A33),0)</f>
        <v>10</v>
      </c>
      <c r="S33" s="44">
        <f>IFERROR(SUMIFS(D_D[INV],D_D[MT],7,D_D[CAT],2,D_D[EP],TA_20, D_D[LOC],$A33),0)</f>
        <v>981</v>
      </c>
      <c r="T33" s="7"/>
    </row>
    <row r="34" spans="1:20" x14ac:dyDescent="0.2">
      <c r="A34" s="24" t="s">
        <v>136</v>
      </c>
      <c r="B34" s="110" t="s">
        <v>50</v>
      </c>
      <c r="C34" s="50">
        <f>IFERROR(SUMIFS(D_D[INV],D_D[MT],1,D_D[CAT],TA_20,D_D[EP],-1, D_D[LOC],$A34),0)</f>
        <v>4903</v>
      </c>
      <c r="D34" s="42">
        <f>IFERROR(SUMIFS(D_D[ADP],D_D[MT],1,D_D[CAT],D$1,D_D[EP],-1, D_D[LOC],$A34),0)</f>
        <v>92.16</v>
      </c>
      <c r="E34" s="39">
        <f>IFERROR(SUMIFS(D_D[INV],D_D[MT],2,D_D[CAT],TA_21,D_D[EP],-1, D_D[LOC],$A34),0)</f>
        <v>7230</v>
      </c>
      <c r="F34" s="36">
        <f>IFERROR(SUMIFS(D_D[BL],D_D[MT],2,D_D[CAT],TA_21,D_D[EP],-1, D_D[LOC],$A34),0)</f>
        <v>1433</v>
      </c>
      <c r="G34" s="56">
        <f t="shared" si="4"/>
        <v>0.19820193637621022</v>
      </c>
      <c r="H34" s="35">
        <f>IFERROR(SUMIFS(D_D[INV],D_D[MT],2,D_D[CAT],TA_22,D_D[EP],-1, D_D[LOC],$A34),0)</f>
        <v>13130</v>
      </c>
      <c r="I34" s="36">
        <f>IFERROR(SUMIFS(D_D[BL],D_D[MT],2,D_D[CAT],TA_22,D_D[EP],-1, D_D[LOC],$A34),0)</f>
        <v>3511</v>
      </c>
      <c r="J34" s="56">
        <f t="shared" si="5"/>
        <v>0.26740289413556739</v>
      </c>
      <c r="K34" s="46">
        <f>IFERROR(SUMIFS(D_D[INV],D_D[MT],2,D_D[CAT],TA_23,D_D[EP],-1, D_D[LOC],$A34),0)</f>
        <v>969</v>
      </c>
      <c r="L34" s="47">
        <f>IFERROR(SUMIFS(D_D[BL],D_D[MT],2,D_D[CAT],TA_23,D_D[EP],-1, D_D[LOC],$A34),0)</f>
        <v>703</v>
      </c>
      <c r="M34" s="56">
        <f t="shared" si="6"/>
        <v>0.72549019607843135</v>
      </c>
      <c r="N34" s="46">
        <f>IFERROR(SUMIFS(D_D[INV],D_D[MT],2,D_D[CAT],TA_24,D_D[EP],-1, D_D[LOC],$A34),0)</f>
        <v>1330</v>
      </c>
      <c r="O34" s="47">
        <f>IFERROR(SUMIFS(D_D[BL],D_D[MT],2,D_D[CAT],TA_24,D_D[EP],-1, D_D[LOC],$A34),0)</f>
        <v>505</v>
      </c>
      <c r="P34" s="56">
        <f t="shared" si="7"/>
        <v>0.37969924812030076</v>
      </c>
      <c r="Q34" s="44">
        <f>IFERROR(SUMIFS(D_D[INV],D_D[MT],2,D_D[CAT],TA_25,D_D[EP],-1, D_D[LOC],$A34),0)</f>
        <v>2772</v>
      </c>
      <c r="R34" s="44">
        <f>IFERROR(SUMIFS(D_D[INV],D_D[MT],2,D_D[CAT],TA_26,D_D[EP],-1, D_D[LOC],$A34),0)</f>
        <v>0</v>
      </c>
      <c r="S34" s="44">
        <f>IFERROR(SUMIFS(D_D[INV],D_D[MT],7,D_D[CAT],2,D_D[EP],TA_20, D_D[LOC],$A34),0)</f>
        <v>2766</v>
      </c>
      <c r="T34" s="7"/>
    </row>
    <row r="35" spans="1:20" x14ac:dyDescent="0.2">
      <c r="A35" s="24" t="s">
        <v>163</v>
      </c>
      <c r="B35" s="110" t="s">
        <v>68</v>
      </c>
      <c r="C35" s="50">
        <f>IFERROR(SUMIFS(D_D[INV],D_D[MT],1,D_D[CAT],TA_20,D_D[EP],-1, D_D[LOC],$A35),0)</f>
        <v>345</v>
      </c>
      <c r="D35" s="42">
        <f>IFERROR(SUMIFS(D_D[ADP],D_D[MT],1,D_D[CAT],D$1,D_D[EP],-1, D_D[LOC],$A35),0)</f>
        <v>82.41</v>
      </c>
      <c r="E35" s="39">
        <f>IFERROR(SUMIFS(D_D[INV],D_D[MT],2,D_D[CAT],TA_21,D_D[EP],-1, D_D[LOC],$A35),0)</f>
        <v>1415</v>
      </c>
      <c r="F35" s="36">
        <f>IFERROR(SUMIFS(D_D[BL],D_D[MT],2,D_D[CAT],TA_21,D_D[EP],-1, D_D[LOC],$A35),0)</f>
        <v>358</v>
      </c>
      <c r="G35" s="56">
        <f t="shared" si="4"/>
        <v>0.25300353356890459</v>
      </c>
      <c r="H35" s="35">
        <f>IFERROR(SUMIFS(D_D[INV],D_D[MT],2,D_D[CAT],TA_22,D_D[EP],-1, D_D[LOC],$A35),0)</f>
        <v>895</v>
      </c>
      <c r="I35" s="36">
        <f>IFERROR(SUMIFS(D_D[BL],D_D[MT],2,D_D[CAT],TA_22,D_D[EP],-1, D_D[LOC],$A35),0)</f>
        <v>295</v>
      </c>
      <c r="J35" s="56">
        <f t="shared" si="5"/>
        <v>0.32960893854748602</v>
      </c>
      <c r="K35" s="46">
        <f>IFERROR(SUMIFS(D_D[INV],D_D[MT],2,D_D[CAT],TA_23,D_D[EP],-1, D_D[LOC],$A35),0)</f>
        <v>192</v>
      </c>
      <c r="L35" s="47">
        <f>IFERROR(SUMIFS(D_D[BL],D_D[MT],2,D_D[CAT],TA_23,D_D[EP],-1, D_D[LOC],$A35),0)</f>
        <v>98</v>
      </c>
      <c r="M35" s="56">
        <f t="shared" si="6"/>
        <v>0.51041666666666663</v>
      </c>
      <c r="N35" s="46">
        <f>IFERROR(SUMIFS(D_D[INV],D_D[MT],2,D_D[CAT],TA_24,D_D[EP],-1, D_D[LOC],$A35),0)</f>
        <v>111</v>
      </c>
      <c r="O35" s="47">
        <f>IFERROR(SUMIFS(D_D[BL],D_D[MT],2,D_D[CAT],TA_24,D_D[EP],-1, D_D[LOC],$A35),0)</f>
        <v>77</v>
      </c>
      <c r="P35" s="56">
        <f t="shared" si="7"/>
        <v>0.69369369369369371</v>
      </c>
      <c r="Q35" s="44">
        <f>IFERROR(SUMIFS(D_D[INV],D_D[MT],2,D_D[CAT],TA_25,D_D[EP],-1, D_D[LOC],$A35),0)</f>
        <v>0</v>
      </c>
      <c r="R35" s="44">
        <f>IFERROR(SUMIFS(D_D[INV],D_D[MT],2,D_D[CAT],TA_26,D_D[EP],-1, D_D[LOC],$A35),0)</f>
        <v>0</v>
      </c>
      <c r="S35" s="44">
        <f>IFERROR(SUMIFS(D_D[INV],D_D[MT],7,D_D[CAT],2,D_D[EP],TA_20, D_D[LOC],$A35),0)</f>
        <v>244</v>
      </c>
      <c r="T35" s="7"/>
    </row>
    <row r="36" spans="1:20" x14ac:dyDescent="0.2">
      <c r="A36" s="24" t="s">
        <v>137</v>
      </c>
      <c r="B36" s="110" t="s">
        <v>69</v>
      </c>
      <c r="C36" s="50">
        <f>IFERROR(SUMIFS(D_D[INV],D_D[MT],1,D_D[CAT],TA_20,D_D[EP],-1, D_D[LOC],$A36),0)</f>
        <v>1838</v>
      </c>
      <c r="D36" s="42">
        <f>IFERROR(SUMIFS(D_D[ADP],D_D[MT],1,D_D[CAT],D$1,D_D[EP],-1, D_D[LOC],$A36),0)</f>
        <v>122.1</v>
      </c>
      <c r="E36" s="39">
        <f>IFERROR(SUMIFS(D_D[INV],D_D[MT],2,D_D[CAT],TA_21,D_D[EP],-1, D_D[LOC],$A36),0)</f>
        <v>4983</v>
      </c>
      <c r="F36" s="36">
        <f>IFERROR(SUMIFS(D_D[BL],D_D[MT],2,D_D[CAT],TA_21,D_D[EP],-1, D_D[LOC],$A36),0)</f>
        <v>1013</v>
      </c>
      <c r="G36" s="56">
        <f t="shared" si="4"/>
        <v>0.20329119004615692</v>
      </c>
      <c r="H36" s="35">
        <f>IFERROR(SUMIFS(D_D[INV],D_D[MT],2,D_D[CAT],TA_22,D_D[EP],-1, D_D[LOC],$A36),0)</f>
        <v>4432</v>
      </c>
      <c r="I36" s="36">
        <f>IFERROR(SUMIFS(D_D[BL],D_D[MT],2,D_D[CAT],TA_22,D_D[EP],-1, D_D[LOC],$A36),0)</f>
        <v>1968</v>
      </c>
      <c r="J36" s="56">
        <f t="shared" si="5"/>
        <v>0.44404332129963897</v>
      </c>
      <c r="K36" s="46">
        <f>IFERROR(SUMIFS(D_D[INV],D_D[MT],2,D_D[CAT],TA_23,D_D[EP],-1, D_D[LOC],$A36),0)</f>
        <v>1763</v>
      </c>
      <c r="L36" s="47">
        <f>IFERROR(SUMIFS(D_D[BL],D_D[MT],2,D_D[CAT],TA_23,D_D[EP],-1, D_D[LOC],$A36),0)</f>
        <v>1490</v>
      </c>
      <c r="M36" s="56">
        <f t="shared" si="6"/>
        <v>0.84515031196823598</v>
      </c>
      <c r="N36" s="46">
        <f>IFERROR(SUMIFS(D_D[INV],D_D[MT],2,D_D[CAT],TA_24,D_D[EP],-1, D_D[LOC],$A36),0)</f>
        <v>656</v>
      </c>
      <c r="O36" s="47">
        <f>IFERROR(SUMIFS(D_D[BL],D_D[MT],2,D_D[CAT],TA_24,D_D[EP],-1, D_D[LOC],$A36),0)</f>
        <v>468</v>
      </c>
      <c r="P36" s="56">
        <f t="shared" si="7"/>
        <v>0.71341463414634143</v>
      </c>
      <c r="Q36" s="44">
        <f>IFERROR(SUMIFS(D_D[INV],D_D[MT],2,D_D[CAT],TA_25,D_D[EP],-1, D_D[LOC],$A36),0)</f>
        <v>4</v>
      </c>
      <c r="R36" s="44">
        <f>IFERROR(SUMIFS(D_D[INV],D_D[MT],2,D_D[CAT],TA_26,D_D[EP],-1, D_D[LOC],$A36),0)</f>
        <v>18</v>
      </c>
      <c r="S36" s="44">
        <f>IFERROR(SUMIFS(D_D[INV],D_D[MT],7,D_D[CAT],2,D_D[EP],TA_20, D_D[LOC],$A36),0)</f>
        <v>2730</v>
      </c>
      <c r="T36" s="7"/>
    </row>
    <row r="37" spans="1:20" x14ac:dyDescent="0.2">
      <c r="A37" s="9">
        <v>335</v>
      </c>
      <c r="B37" s="110" t="s">
        <v>70</v>
      </c>
      <c r="C37" s="59">
        <f>IFERROR(SUMIFS(D_D[INV],D_D[MT],1,D_D[CAT],TA_20,D_D[EP],-1, D_D[LOC],$A37),0)</f>
        <v>5839</v>
      </c>
      <c r="D37" s="60">
        <f>IFERROR(SUMIFS(D_D[ADP],D_D[MT],1,D_D[CAT],D$1,D_D[EP],-1, D_D[LOC],$A37),0)</f>
        <v>115.28</v>
      </c>
      <c r="E37" s="61">
        <f>IFERROR(SUMIFS(D_D[INV],D_D[MT],2,D_D[CAT],TA_21,D_D[EP],-1, D_D[LOC],$A37),0)</f>
        <v>10928</v>
      </c>
      <c r="F37" s="62">
        <f>IFERROR(SUMIFS(D_D[BL],D_D[MT],2,D_D[CAT],TA_21,D_D[EP],-1, D_D[LOC],$A37),0)</f>
        <v>2028</v>
      </c>
      <c r="G37" s="63">
        <f t="shared" si="4"/>
        <v>0.18557833089311859</v>
      </c>
      <c r="H37" s="64">
        <f>IFERROR(SUMIFS(D_D[INV],D_D[MT],2,D_D[CAT],TA_22,D_D[EP],-1, D_D[LOC],$A37),0)</f>
        <v>13289</v>
      </c>
      <c r="I37" s="62">
        <f>IFERROR(SUMIFS(D_D[BL],D_D[MT],2,D_D[CAT],TA_22,D_D[EP],-1, D_D[LOC],$A37),0)</f>
        <v>4850</v>
      </c>
      <c r="J37" s="63">
        <f t="shared" si="5"/>
        <v>0.36496350364963503</v>
      </c>
      <c r="K37" s="65">
        <f>IFERROR(SUMIFS(D_D[INV],D_D[MT],2,D_D[CAT],TA_23,D_D[EP],-1, D_D[LOC],$A37),0)</f>
        <v>2472</v>
      </c>
      <c r="L37" s="66">
        <f>IFERROR(SUMIFS(D_D[BL],D_D[MT],2,D_D[CAT],TA_23,D_D[EP],-1, D_D[LOC],$A37),0)</f>
        <v>1726</v>
      </c>
      <c r="M37" s="63">
        <f t="shared" si="6"/>
        <v>0.69822006472491904</v>
      </c>
      <c r="N37" s="65">
        <f>IFERROR(SUMIFS(D_D[INV],D_D[MT],2,D_D[CAT],TA_24,D_D[EP],-1, D_D[LOC],$A37),0)</f>
        <v>4417</v>
      </c>
      <c r="O37" s="66">
        <f>IFERROR(SUMIFS(D_D[BL],D_D[MT],2,D_D[CAT],TA_24,D_D[EP],-1, D_D[LOC],$A37),0)</f>
        <v>3071</v>
      </c>
      <c r="P37" s="63">
        <f t="shared" si="7"/>
        <v>0.69526828163912158</v>
      </c>
      <c r="Q37" s="67">
        <f>IFERROR(SUMIFS(D_D[INV],D_D[MT],2,D_D[CAT],TA_25,D_D[EP],-1, D_D[LOC],$A37),0)</f>
        <v>5192</v>
      </c>
      <c r="R37" s="67">
        <f>IFERROR(SUMIFS(D_D[INV],D_D[MT],2,D_D[CAT],TA_26,D_D[EP],-1, D_D[LOC],$A37),0)</f>
        <v>0</v>
      </c>
      <c r="S37" s="44">
        <f>IFERROR(SUMIFS(D_D[INV],D_D[MT],7,D_D[CAT],2,D_D[EP],TA_20, D_D[LOC],$A37),0)</f>
        <v>1780</v>
      </c>
      <c r="T37" s="248"/>
    </row>
    <row r="38" spans="1:20" x14ac:dyDescent="0.2">
      <c r="A38" s="9">
        <v>452</v>
      </c>
      <c r="B38" s="247" t="s">
        <v>75</v>
      </c>
      <c r="C38" s="68">
        <f>IFERROR(SUMIFS(D_D[INV],D_D[MT],1,D_D[CAT],TA_20,D_D[EP],-1, D_D[LOC],$A38),0)</f>
        <v>1058</v>
      </c>
      <c r="D38" s="69">
        <f>IFERROR(SUMIFS(D_D[ADP],D_D[MT],1,D_D[CAT],D$1,D_D[EP],-1, D_D[LOC],$A38),0)</f>
        <v>99.78</v>
      </c>
      <c r="E38" s="70">
        <f>IFERROR(SUMIFS(D_D[INV],D_D[MT],2,D_D[CAT],TA_21,D_D[EP],-1, D_D[LOC],$A38),0)</f>
        <v>2890</v>
      </c>
      <c r="F38" s="71">
        <f>IFERROR(SUMIFS(D_D[BL],D_D[MT],2,D_D[CAT],TA_21,D_D[EP],-1, D_D[LOC],$A38),0)</f>
        <v>572</v>
      </c>
      <c r="G38" s="72">
        <f t="shared" si="4"/>
        <v>0.19792387543252596</v>
      </c>
      <c r="H38" s="73">
        <f>IFERROR(SUMIFS(D_D[INV],D_D[MT],2,D_D[CAT],TA_22,D_D[EP],-1, D_D[LOC],$A38),0)</f>
        <v>1879</v>
      </c>
      <c r="I38" s="71">
        <f>IFERROR(SUMIFS(D_D[BL],D_D[MT],2,D_D[CAT],TA_22,D_D[EP],-1, D_D[LOC],$A38),0)</f>
        <v>513</v>
      </c>
      <c r="J38" s="72">
        <f t="shared" si="5"/>
        <v>0.27301756253326237</v>
      </c>
      <c r="K38" s="74">
        <f>IFERROR(SUMIFS(D_D[INV],D_D[MT],2,D_D[CAT],TA_23,D_D[EP],-1, D_D[LOC],$A38),0)</f>
        <v>585</v>
      </c>
      <c r="L38" s="75">
        <f>IFERROR(SUMIFS(D_D[BL],D_D[MT],2,D_D[CAT],TA_23,D_D[EP],-1, D_D[LOC],$A38),0)</f>
        <v>312</v>
      </c>
      <c r="M38" s="72">
        <f t="shared" si="6"/>
        <v>0.53333333333333333</v>
      </c>
      <c r="N38" s="74">
        <f>IFERROR(SUMIFS(D_D[INV],D_D[MT],2,D_D[CAT],TA_24,D_D[EP],-1, D_D[LOC],$A38),0)</f>
        <v>265</v>
      </c>
      <c r="O38" s="75">
        <f>IFERROR(SUMIFS(D_D[BL],D_D[MT],2,D_D[CAT],TA_24,D_D[EP],-1, D_D[LOC],$A38),0)</f>
        <v>117</v>
      </c>
      <c r="P38" s="72">
        <f t="shared" si="7"/>
        <v>0.44150943396226416</v>
      </c>
      <c r="Q38" s="76">
        <f>IFERROR(SUMIFS(D_D[INV],D_D[MT],2,D_D[CAT],TA_25,D_D[EP],-1, D_D[LOC],$A38),0)</f>
        <v>0</v>
      </c>
      <c r="R38" s="76">
        <f>IFERROR(SUMIFS(D_D[INV],D_D[MT],2,D_D[CAT],TA_26,D_D[EP],-1, D_D[LOC],$A38),0)</f>
        <v>9</v>
      </c>
      <c r="S38" s="44">
        <f>IFERROR(SUMIFS(D_D[INV],D_D[MT],7,D_D[CAT],2,D_D[EP],TA_20, D_D[LOC],$A38),0)</f>
        <v>917</v>
      </c>
      <c r="T38" s="248"/>
    </row>
    <row r="39" spans="1:20" x14ac:dyDescent="0.2">
      <c r="A39" s="9">
        <v>384</v>
      </c>
      <c r="B39" s="246" t="s">
        <v>308</v>
      </c>
      <c r="C39" s="52">
        <f>IFERROR(SUMIFS(D_D[INV],D_D[MT],1,D_D[CAT],TA_20,D_D[EP],-1, D_D[LOC],$A39),0)</f>
        <v>20319</v>
      </c>
      <c r="D39" s="41">
        <f>IFERROR(SUMIFS(D_D[ADP],D_D[MT],1,D_D[CAT],D$1,D_D[EP],-1, D_D[LOC],$A39),0)</f>
        <v>101.7</v>
      </c>
      <c r="E39" s="53">
        <f>IFERROR(SUMIFS(D_D[INV],D_D[MT],2,D_D[CAT],TA_21,D_D[EP],-1, D_D[LOC],$A39),0)</f>
        <v>61931</v>
      </c>
      <c r="F39" s="58">
        <f>IFERROR(SUMIFS(D_D[BL],D_D[MT],2,D_D[CAT],TA_21,D_D[EP],-1, D_D[LOC],$A39),0)</f>
        <v>14440</v>
      </c>
      <c r="G39" s="54">
        <f t="shared" si="4"/>
        <v>0.23316271334226801</v>
      </c>
      <c r="H39" s="58">
        <f>IFERROR(SUMIFS(D_D[INV],D_D[MT],2,D_D[CAT],TA_22,D_D[EP],-1, D_D[LOC],$A39),0)</f>
        <v>49925</v>
      </c>
      <c r="I39" s="58">
        <f>IFERROR(SUMIFS(D_D[BL],D_D[MT],2,D_D[CAT],TA_22,D_D[EP],-1, D_D[LOC],$A39),0)</f>
        <v>18756</v>
      </c>
      <c r="J39" s="54">
        <f t="shared" si="5"/>
        <v>0.37568352528793192</v>
      </c>
      <c r="K39" s="52">
        <f>IFERROR(SUMIFS(D_D[INV],D_D[MT],2,D_D[CAT],TA_23,D_D[EP],-1, D_D[LOC],$A39),0)</f>
        <v>19222</v>
      </c>
      <c r="L39" s="52">
        <f>IFERROR(SUMIFS(D_D[BL],D_D[MT],2,D_D[CAT],TA_23,D_D[EP],-1, D_D[LOC],$A39),0)</f>
        <v>12583</v>
      </c>
      <c r="M39" s="54">
        <f t="shared" si="6"/>
        <v>0.65461450421392153</v>
      </c>
      <c r="N39" s="52">
        <f>IFERROR(SUMIFS(D_D[INV],D_D[MT],2,D_D[CAT],TA_24,D_D[EP],-1, D_D[LOC],$A39),0)</f>
        <v>8193</v>
      </c>
      <c r="O39" s="52">
        <f>IFERROR(SUMIFS(D_D[BL],D_D[MT],2,D_D[CAT],TA_24,D_D[EP],-1, D_D[LOC],$A39),0)</f>
        <v>4876</v>
      </c>
      <c r="P39" s="54">
        <f t="shared" si="7"/>
        <v>0.59514219455632855</v>
      </c>
      <c r="Q39" s="52">
        <f>IFERROR(SUMIFS(D_D[INV],D_D[MT],2,D_D[CAT],TA_25,D_D[EP],-1, D_D[LOC],$A39),0)</f>
        <v>13</v>
      </c>
      <c r="R39" s="55">
        <f>IFERROR(SUMIFS(D_D[INV],D_D[MT],2,D_D[CAT],TA_26,D_D[EP],-1, D_D[LOC],$A39),0)</f>
        <v>696</v>
      </c>
      <c r="S39" s="55">
        <f>IFERROR(SUMIFS(D_D[INV],D_D[MT],7,D_D[CAT],2,D_D[EP],TA_20, D_D[LOC],$A39),0)</f>
        <v>53980</v>
      </c>
      <c r="T39" s="248"/>
    </row>
    <row r="40" spans="1:20" x14ac:dyDescent="0.2">
      <c r="A40" s="9">
        <v>442</v>
      </c>
      <c r="B40" s="110" t="s">
        <v>30</v>
      </c>
      <c r="C40" s="59">
        <f>IFERROR(SUMIFS(D_D[INV],D_D[MT],1,D_D[CAT],TA_20,D_D[EP],-1, D_D[LOC],$A40),0)</f>
        <v>322</v>
      </c>
      <c r="D40" s="60">
        <f>IFERROR(SUMIFS(D_D[ADP],D_D[MT],1,D_D[CAT],D$1,D_D[EP],-1, D_D[LOC],$A40),0)</f>
        <v>94.14</v>
      </c>
      <c r="E40" s="61">
        <f>IFERROR(SUMIFS(D_D[INV],D_D[MT],2,D_D[CAT],TA_21,D_D[EP],-1, D_D[LOC],$A40),0)</f>
        <v>1040</v>
      </c>
      <c r="F40" s="62">
        <f>IFERROR(SUMIFS(D_D[BL],D_D[MT],2,D_D[CAT],TA_21,D_D[EP],-1, D_D[LOC],$A40),0)</f>
        <v>221</v>
      </c>
      <c r="G40" s="63">
        <f t="shared" si="4"/>
        <v>0.21249999999999999</v>
      </c>
      <c r="H40" s="64">
        <f>IFERROR(SUMIFS(D_D[INV],D_D[MT],2,D_D[CAT],TA_22,D_D[EP],-1, D_D[LOC],$A40),0)</f>
        <v>720</v>
      </c>
      <c r="I40" s="62">
        <f>IFERROR(SUMIFS(D_D[BL],D_D[MT],2,D_D[CAT],TA_22,D_D[EP],-1, D_D[LOC],$A40),0)</f>
        <v>200</v>
      </c>
      <c r="J40" s="63">
        <f t="shared" si="5"/>
        <v>0.27777777777777779</v>
      </c>
      <c r="K40" s="65">
        <f>IFERROR(SUMIFS(D_D[INV],D_D[MT],2,D_D[CAT],TA_23,D_D[EP],-1, D_D[LOC],$A40),0)</f>
        <v>169</v>
      </c>
      <c r="L40" s="66">
        <f>IFERROR(SUMIFS(D_D[BL],D_D[MT],2,D_D[CAT],TA_23,D_D[EP],-1, D_D[LOC],$A40),0)</f>
        <v>83</v>
      </c>
      <c r="M40" s="63">
        <f t="shared" si="6"/>
        <v>0.4911242603550296</v>
      </c>
      <c r="N40" s="65">
        <f>IFERROR(SUMIFS(D_D[INV],D_D[MT],2,D_D[CAT],TA_24,D_D[EP],-1, D_D[LOC],$A40),0)</f>
        <v>95</v>
      </c>
      <c r="O40" s="66">
        <f>IFERROR(SUMIFS(D_D[BL],D_D[MT],2,D_D[CAT],TA_24,D_D[EP],-1, D_D[LOC],$A40),0)</f>
        <v>62</v>
      </c>
      <c r="P40" s="63">
        <f t="shared" si="7"/>
        <v>0.65263157894736845</v>
      </c>
      <c r="Q40" s="67">
        <f>IFERROR(SUMIFS(D_D[INV],D_D[MT],2,D_D[CAT],TA_25,D_D[EP],-1, D_D[LOC],$A40),0)</f>
        <v>0</v>
      </c>
      <c r="R40" s="67">
        <f>IFERROR(SUMIFS(D_D[INV],D_D[MT],2,D_D[CAT],TA_26,D_D[EP],-1, D_D[LOC],$A40),0)</f>
        <v>2</v>
      </c>
      <c r="S40" s="44">
        <f>IFERROR(SUMIFS(D_D[INV],D_D[MT],7,D_D[CAT],2,D_D[EP],TA_20, D_D[LOC],$A40),0)</f>
        <v>216</v>
      </c>
      <c r="T40" s="248"/>
    </row>
    <row r="41" spans="1:20" x14ac:dyDescent="0.2">
      <c r="A41" s="9">
        <v>339</v>
      </c>
      <c r="B41" s="110" t="s">
        <v>34</v>
      </c>
      <c r="C41" s="59">
        <f>IFERROR(SUMIFS(D_D[INV],D_D[MT],1,D_D[CAT],TA_20,D_D[EP],-1, D_D[LOC],$A41),0)</f>
        <v>1251</v>
      </c>
      <c r="D41" s="60">
        <f>IFERROR(SUMIFS(D_D[ADP],D_D[MT],1,D_D[CAT],D$1,D_D[EP],-1, D_D[LOC],$A41),0)</f>
        <v>132.91</v>
      </c>
      <c r="E41" s="61">
        <f>IFERROR(SUMIFS(D_D[INV],D_D[MT],2,D_D[CAT],TA_21,D_D[EP],-1, D_D[LOC],$A41),0)</f>
        <v>5853</v>
      </c>
      <c r="F41" s="62">
        <f>IFERROR(SUMIFS(D_D[BL],D_D[MT],2,D_D[CAT],TA_21,D_D[EP],-1, D_D[LOC],$A41),0)</f>
        <v>2074</v>
      </c>
      <c r="G41" s="63">
        <f t="shared" si="4"/>
        <v>0.35434819750555269</v>
      </c>
      <c r="H41" s="64">
        <f>IFERROR(SUMIFS(D_D[INV],D_D[MT],2,D_D[CAT],TA_22,D_D[EP],-1, D_D[LOC],$A41),0)</f>
        <v>3653</v>
      </c>
      <c r="I41" s="62">
        <f>IFERROR(SUMIFS(D_D[BL],D_D[MT],2,D_D[CAT],TA_22,D_D[EP],-1, D_D[LOC],$A41),0)</f>
        <v>1545</v>
      </c>
      <c r="J41" s="63">
        <f t="shared" si="5"/>
        <v>0.42294004927456885</v>
      </c>
      <c r="K41" s="65">
        <f>IFERROR(SUMIFS(D_D[INV],D_D[MT],2,D_D[CAT],TA_23,D_D[EP],-1, D_D[LOC],$A41),0)</f>
        <v>1133</v>
      </c>
      <c r="L41" s="66">
        <f>IFERROR(SUMIFS(D_D[BL],D_D[MT],2,D_D[CAT],TA_23,D_D[EP],-1, D_D[LOC],$A41),0)</f>
        <v>840</v>
      </c>
      <c r="M41" s="63">
        <f t="shared" si="6"/>
        <v>0.74139452780229476</v>
      </c>
      <c r="N41" s="65">
        <f>IFERROR(SUMIFS(D_D[INV],D_D[MT],2,D_D[CAT],TA_24,D_D[EP],-1, D_D[LOC],$A41),0)</f>
        <v>378</v>
      </c>
      <c r="O41" s="66">
        <f>IFERROR(SUMIFS(D_D[BL],D_D[MT],2,D_D[CAT],TA_24,D_D[EP],-1, D_D[LOC],$A41),0)</f>
        <v>240</v>
      </c>
      <c r="P41" s="63">
        <f t="shared" si="7"/>
        <v>0.63492063492063489</v>
      </c>
      <c r="Q41" s="67">
        <f>IFERROR(SUMIFS(D_D[INV],D_D[MT],2,D_D[CAT],TA_25,D_D[EP],-1, D_D[LOC],$A41),0)</f>
        <v>1</v>
      </c>
      <c r="R41" s="67">
        <f>IFERROR(SUMIFS(D_D[INV],D_D[MT],2,D_D[CAT],TA_26,D_D[EP],-1, D_D[LOC],$A41),0)</f>
        <v>22</v>
      </c>
      <c r="S41" s="44">
        <f>IFERROR(SUMIFS(D_D[INV],D_D[MT],7,D_D[CAT],2,D_D[EP],TA_20, D_D[LOC],$A41),0)</f>
        <v>6687</v>
      </c>
      <c r="T41" s="248"/>
    </row>
    <row r="42" spans="1:20" x14ac:dyDescent="0.2">
      <c r="A42" s="9">
        <v>436</v>
      </c>
      <c r="B42" s="110" t="s">
        <v>160</v>
      </c>
      <c r="C42" s="59">
        <f>IFERROR(SUMIFS(D_D[INV],D_D[MT],1,D_D[CAT],TA_20,D_D[EP],-1, D_D[LOC],$A42),0)</f>
        <v>435</v>
      </c>
      <c r="D42" s="60">
        <f>IFERROR(SUMIFS(D_D[ADP],D_D[MT],1,D_D[CAT],D$1,D_D[EP],-1, D_D[LOC],$A42),0)</f>
        <v>107.25</v>
      </c>
      <c r="E42" s="61">
        <f>IFERROR(SUMIFS(D_D[INV],D_D[MT],2,D_D[CAT],TA_21,D_D[EP],-1, D_D[LOC],$A42),0)</f>
        <v>1037</v>
      </c>
      <c r="F42" s="62">
        <f>IFERROR(SUMIFS(D_D[BL],D_D[MT],2,D_D[CAT],TA_21,D_D[EP],-1, D_D[LOC],$A42),0)</f>
        <v>194</v>
      </c>
      <c r="G42" s="63">
        <f t="shared" si="4"/>
        <v>0.1870781099324976</v>
      </c>
      <c r="H42" s="64">
        <f>IFERROR(SUMIFS(D_D[INV],D_D[MT],2,D_D[CAT],TA_22,D_D[EP],-1, D_D[LOC],$A42),0)</f>
        <v>2208</v>
      </c>
      <c r="I42" s="62">
        <f>IFERROR(SUMIFS(D_D[BL],D_D[MT],2,D_D[CAT],TA_22,D_D[EP],-1, D_D[LOC],$A42),0)</f>
        <v>797</v>
      </c>
      <c r="J42" s="63">
        <f t="shared" si="5"/>
        <v>0.36096014492753625</v>
      </c>
      <c r="K42" s="65">
        <f>IFERROR(SUMIFS(D_D[INV],D_D[MT],2,D_D[CAT],TA_23,D_D[EP],-1, D_D[LOC],$A42),0)</f>
        <v>691</v>
      </c>
      <c r="L42" s="66">
        <f>IFERROR(SUMIFS(D_D[BL],D_D[MT],2,D_D[CAT],TA_23,D_D[EP],-1, D_D[LOC],$A42),0)</f>
        <v>449</v>
      </c>
      <c r="M42" s="63">
        <f t="shared" si="6"/>
        <v>0.64978292329956588</v>
      </c>
      <c r="N42" s="65">
        <f>IFERROR(SUMIFS(D_D[INV],D_D[MT],2,D_D[CAT],TA_24,D_D[EP],-1, D_D[LOC],$A42),0)</f>
        <v>181</v>
      </c>
      <c r="O42" s="66">
        <f>IFERROR(SUMIFS(D_D[BL],D_D[MT],2,D_D[CAT],TA_24,D_D[EP],-1, D_D[LOC],$A42),0)</f>
        <v>129</v>
      </c>
      <c r="P42" s="63">
        <f t="shared" si="7"/>
        <v>0.71270718232044195</v>
      </c>
      <c r="Q42" s="67">
        <f>IFERROR(SUMIFS(D_D[INV],D_D[MT],2,D_D[CAT],TA_25,D_D[EP],-1, D_D[LOC],$A42),0)</f>
        <v>0</v>
      </c>
      <c r="R42" s="67">
        <f>IFERROR(SUMIFS(D_D[INV],D_D[MT],2,D_D[CAT],TA_26,D_D[EP],-1, D_D[LOC],$A42),0)</f>
        <v>2</v>
      </c>
      <c r="S42" s="44">
        <f>IFERROR(SUMIFS(D_D[INV],D_D[MT],7,D_D[CAT],2,D_D[EP],TA_20, D_D[LOC],$A42),0)</f>
        <v>346</v>
      </c>
      <c r="T42" s="248"/>
    </row>
    <row r="43" spans="1:20" x14ac:dyDescent="0.2">
      <c r="A43" s="9">
        <v>362</v>
      </c>
      <c r="B43" s="110" t="s">
        <v>40</v>
      </c>
      <c r="C43" s="59">
        <f>IFERROR(SUMIFS(D_D[INV],D_D[MT],1,D_D[CAT],TA_20,D_D[EP],-1, D_D[LOC],$A43),0)</f>
        <v>4464</v>
      </c>
      <c r="D43" s="60">
        <f>IFERROR(SUMIFS(D_D[ADP],D_D[MT],1,D_D[CAT],D$1,D_D[EP],-1, D_D[LOC],$A43),0)</f>
        <v>110.91</v>
      </c>
      <c r="E43" s="61">
        <f>IFERROR(SUMIFS(D_D[INV],D_D[MT],2,D_D[CAT],TA_21,D_D[EP],-1, D_D[LOC],$A43),0)</f>
        <v>14315</v>
      </c>
      <c r="F43" s="62">
        <f>IFERROR(SUMIFS(D_D[BL],D_D[MT],2,D_D[CAT],TA_21,D_D[EP],-1, D_D[LOC],$A43),0)</f>
        <v>3523</v>
      </c>
      <c r="G43" s="63">
        <f t="shared" si="4"/>
        <v>0.2461054837582955</v>
      </c>
      <c r="H43" s="64">
        <f>IFERROR(SUMIFS(D_D[INV],D_D[MT],2,D_D[CAT],TA_22,D_D[EP],-1, D_D[LOC],$A43),0)</f>
        <v>7998</v>
      </c>
      <c r="I43" s="62">
        <f>IFERROR(SUMIFS(D_D[BL],D_D[MT],2,D_D[CAT],TA_22,D_D[EP],-1, D_D[LOC],$A43),0)</f>
        <v>2887</v>
      </c>
      <c r="J43" s="63">
        <f t="shared" si="5"/>
        <v>0.36096524131032759</v>
      </c>
      <c r="K43" s="65">
        <f>IFERROR(SUMIFS(D_D[INV],D_D[MT],2,D_D[CAT],TA_23,D_D[EP],-1, D_D[LOC],$A43),0)</f>
        <v>3451</v>
      </c>
      <c r="L43" s="66">
        <f>IFERROR(SUMIFS(D_D[BL],D_D[MT],2,D_D[CAT],TA_23,D_D[EP],-1, D_D[LOC],$A43),0)</f>
        <v>2674</v>
      </c>
      <c r="M43" s="63">
        <f t="shared" si="6"/>
        <v>0.77484787018255574</v>
      </c>
      <c r="N43" s="65">
        <f>IFERROR(SUMIFS(D_D[INV],D_D[MT],2,D_D[CAT],TA_24,D_D[EP],-1, D_D[LOC],$A43),0)</f>
        <v>1265</v>
      </c>
      <c r="O43" s="66">
        <f>IFERROR(SUMIFS(D_D[BL],D_D[MT],2,D_D[CAT],TA_24,D_D[EP],-1, D_D[LOC],$A43),0)</f>
        <v>785</v>
      </c>
      <c r="P43" s="63">
        <f t="shared" si="7"/>
        <v>0.62055335968379444</v>
      </c>
      <c r="Q43" s="67">
        <f>IFERROR(SUMIFS(D_D[INV],D_D[MT],2,D_D[CAT],TA_25,D_D[EP],-1, D_D[LOC],$A43),0)</f>
        <v>7</v>
      </c>
      <c r="R43" s="67">
        <f>IFERROR(SUMIFS(D_D[INV],D_D[MT],2,D_D[CAT],TA_26,D_D[EP],-1, D_D[LOC],$A43),0)</f>
        <v>183</v>
      </c>
      <c r="S43" s="44">
        <f>IFERROR(SUMIFS(D_D[INV],D_D[MT],7,D_D[CAT],2,D_D[EP],TA_20, D_D[LOC],$A43),0)</f>
        <v>13101</v>
      </c>
      <c r="T43" s="248"/>
    </row>
    <row r="44" spans="1:20" x14ac:dyDescent="0.2">
      <c r="A44" s="9">
        <v>323</v>
      </c>
      <c r="B44" s="110" t="s">
        <v>43</v>
      </c>
      <c r="C44" s="59">
        <f>IFERROR(SUMIFS(D_D[INV],D_D[MT],1,D_D[CAT],TA_20,D_D[EP],-1, D_D[LOC],$A44),0)</f>
        <v>1822</v>
      </c>
      <c r="D44" s="60">
        <f>IFERROR(SUMIFS(D_D[ADP],D_D[MT],1,D_D[CAT],D$1,D_D[EP],-1, D_D[LOC],$A44),0)</f>
        <v>80.38</v>
      </c>
      <c r="E44" s="61">
        <f>IFERROR(SUMIFS(D_D[INV],D_D[MT],2,D_D[CAT],TA_21,D_D[EP],-1, D_D[LOC],$A44),0)</f>
        <v>4909</v>
      </c>
      <c r="F44" s="62">
        <f>IFERROR(SUMIFS(D_D[BL],D_D[MT],2,D_D[CAT],TA_21,D_D[EP],-1, D_D[LOC],$A44),0)</f>
        <v>1245</v>
      </c>
      <c r="G44" s="63">
        <f t="shared" si="4"/>
        <v>0.25361580770014258</v>
      </c>
      <c r="H44" s="64">
        <f>IFERROR(SUMIFS(D_D[INV],D_D[MT],2,D_D[CAT],TA_22,D_D[EP],-1, D_D[LOC],$A44),0)</f>
        <v>3034</v>
      </c>
      <c r="I44" s="62">
        <f>IFERROR(SUMIFS(D_D[BL],D_D[MT],2,D_D[CAT],TA_22,D_D[EP],-1, D_D[LOC],$A44),0)</f>
        <v>813</v>
      </c>
      <c r="J44" s="63">
        <f t="shared" si="5"/>
        <v>0.26796308503625577</v>
      </c>
      <c r="K44" s="65">
        <f>IFERROR(SUMIFS(D_D[INV],D_D[MT],2,D_D[CAT],TA_23,D_D[EP],-1, D_D[LOC],$A44),0)</f>
        <v>1271</v>
      </c>
      <c r="L44" s="66">
        <f>IFERROR(SUMIFS(D_D[BL],D_D[MT],2,D_D[CAT],TA_23,D_D[EP],-1, D_D[LOC],$A44),0)</f>
        <v>750</v>
      </c>
      <c r="M44" s="63">
        <f t="shared" si="6"/>
        <v>0.59008654602675059</v>
      </c>
      <c r="N44" s="65">
        <f>IFERROR(SUMIFS(D_D[INV],D_D[MT],2,D_D[CAT],TA_24,D_D[EP],-1, D_D[LOC],$A44),0)</f>
        <v>583</v>
      </c>
      <c r="O44" s="66">
        <f>IFERROR(SUMIFS(D_D[BL],D_D[MT],2,D_D[CAT],TA_24,D_D[EP],-1, D_D[LOC],$A44),0)</f>
        <v>294</v>
      </c>
      <c r="P44" s="63">
        <f t="shared" si="7"/>
        <v>0.50428816466552318</v>
      </c>
      <c r="Q44" s="67">
        <f>IFERROR(SUMIFS(D_D[INV],D_D[MT],2,D_D[CAT],TA_25,D_D[EP],-1, D_D[LOC],$A44),0)</f>
        <v>4</v>
      </c>
      <c r="R44" s="67">
        <f>IFERROR(SUMIFS(D_D[INV],D_D[MT],2,D_D[CAT],TA_26,D_D[EP],-1, D_D[LOC],$A44),0)</f>
        <v>102</v>
      </c>
      <c r="S44" s="44">
        <f>IFERROR(SUMIFS(D_D[INV],D_D[MT],7,D_D[CAT],2,D_D[EP],TA_20, D_D[LOC],$A44),0)</f>
        <v>4624</v>
      </c>
      <c r="T44" s="248"/>
    </row>
    <row r="45" spans="1:20" x14ac:dyDescent="0.2">
      <c r="A45" s="9">
        <v>350</v>
      </c>
      <c r="B45" s="110" t="s">
        <v>45</v>
      </c>
      <c r="C45" s="59">
        <f>IFERROR(SUMIFS(D_D[INV],D_D[MT],1,D_D[CAT],TA_20,D_D[EP],-1, D_D[LOC],$A45),0)</f>
        <v>1363</v>
      </c>
      <c r="D45" s="60">
        <f>IFERROR(SUMIFS(D_D[ADP],D_D[MT],1,D_D[CAT],D$1,D_D[EP],-1, D_D[LOC],$A45),0)</f>
        <v>102.53</v>
      </c>
      <c r="E45" s="61">
        <f>IFERROR(SUMIFS(D_D[INV],D_D[MT],2,D_D[CAT],TA_21,D_D[EP],-1, D_D[LOC],$A45),0)</f>
        <v>3625</v>
      </c>
      <c r="F45" s="62">
        <f>IFERROR(SUMIFS(D_D[BL],D_D[MT],2,D_D[CAT],TA_21,D_D[EP],-1, D_D[LOC],$A45),0)</f>
        <v>887</v>
      </c>
      <c r="G45" s="63">
        <f t="shared" si="4"/>
        <v>0.24468965517241378</v>
      </c>
      <c r="H45" s="64">
        <f>IFERROR(SUMIFS(D_D[INV],D_D[MT],2,D_D[CAT],TA_22,D_D[EP],-1, D_D[LOC],$A45),0)</f>
        <v>3476</v>
      </c>
      <c r="I45" s="62">
        <f>IFERROR(SUMIFS(D_D[BL],D_D[MT],2,D_D[CAT],TA_22,D_D[EP],-1, D_D[LOC],$A45),0)</f>
        <v>1120</v>
      </c>
      <c r="J45" s="63">
        <f t="shared" si="5"/>
        <v>0.32220943613348679</v>
      </c>
      <c r="K45" s="65">
        <f>IFERROR(SUMIFS(D_D[INV],D_D[MT],2,D_D[CAT],TA_23,D_D[EP],-1, D_D[LOC],$A45),0)</f>
        <v>1317</v>
      </c>
      <c r="L45" s="66">
        <f>IFERROR(SUMIFS(D_D[BL],D_D[MT],2,D_D[CAT],TA_23,D_D[EP],-1, D_D[LOC],$A45),0)</f>
        <v>754</v>
      </c>
      <c r="M45" s="63">
        <f t="shared" si="6"/>
        <v>0.57251328777524679</v>
      </c>
      <c r="N45" s="65">
        <f>IFERROR(SUMIFS(D_D[INV],D_D[MT],2,D_D[CAT],TA_24,D_D[EP],-1, D_D[LOC],$A45),0)</f>
        <v>414</v>
      </c>
      <c r="O45" s="66">
        <f>IFERROR(SUMIFS(D_D[BL],D_D[MT],2,D_D[CAT],TA_24,D_D[EP],-1, D_D[LOC],$A45),0)</f>
        <v>275</v>
      </c>
      <c r="P45" s="63">
        <f t="shared" si="7"/>
        <v>0.66425120772946855</v>
      </c>
      <c r="Q45" s="67">
        <f>IFERROR(SUMIFS(D_D[INV],D_D[MT],2,D_D[CAT],TA_25,D_D[EP],-1, D_D[LOC],$A45),0)</f>
        <v>0</v>
      </c>
      <c r="R45" s="67">
        <f>IFERROR(SUMIFS(D_D[INV],D_D[MT],2,D_D[CAT],TA_26,D_D[EP],-1, D_D[LOC],$A45),0)</f>
        <v>32</v>
      </c>
      <c r="S45" s="44">
        <f>IFERROR(SUMIFS(D_D[INV],D_D[MT],7,D_D[CAT],2,D_D[EP],TA_20, D_D[LOC],$A45),0)</f>
        <v>4278</v>
      </c>
      <c r="T45" s="248"/>
    </row>
    <row r="46" spans="1:20" x14ac:dyDescent="0.2">
      <c r="A46" s="9">
        <v>351</v>
      </c>
      <c r="B46" s="110" t="s">
        <v>23</v>
      </c>
      <c r="C46" s="59">
        <f>IFERROR(SUMIFS(D_D[INV],D_D[MT],1,D_D[CAT],TA_20,D_D[EP],-1, D_D[LOC],$A46),0)</f>
        <v>3306</v>
      </c>
      <c r="D46" s="60">
        <f>IFERROR(SUMIFS(D_D[ADP],D_D[MT],1,D_D[CAT],D$1,D_D[EP],-1, D_D[LOC],$A46),0)</f>
        <v>77.760000000000005</v>
      </c>
      <c r="E46" s="61">
        <f>IFERROR(SUMIFS(D_D[INV],D_D[MT],2,D_D[CAT],TA_21,D_D[EP],-1, D_D[LOC],$A46),0)</f>
        <v>7117</v>
      </c>
      <c r="F46" s="62">
        <f>IFERROR(SUMIFS(D_D[BL],D_D[MT],2,D_D[CAT],TA_21,D_D[EP],-1, D_D[LOC],$A46),0)</f>
        <v>1448</v>
      </c>
      <c r="G46" s="63">
        <f t="shared" si="4"/>
        <v>0.20345651257552338</v>
      </c>
      <c r="H46" s="64">
        <f>IFERROR(SUMIFS(D_D[INV],D_D[MT],2,D_D[CAT],TA_22,D_D[EP],-1, D_D[LOC],$A46),0)</f>
        <v>8340</v>
      </c>
      <c r="I46" s="62">
        <f>IFERROR(SUMIFS(D_D[BL],D_D[MT],2,D_D[CAT],TA_22,D_D[EP],-1, D_D[LOC],$A46),0)</f>
        <v>3266</v>
      </c>
      <c r="J46" s="63">
        <f t="shared" si="5"/>
        <v>0.39160671462829738</v>
      </c>
      <c r="K46" s="65">
        <f>IFERROR(SUMIFS(D_D[INV],D_D[MT],2,D_D[CAT],TA_23,D_D[EP],-1, D_D[LOC],$A46),0)</f>
        <v>2832</v>
      </c>
      <c r="L46" s="66">
        <f>IFERROR(SUMIFS(D_D[BL],D_D[MT],2,D_D[CAT],TA_23,D_D[EP],-1, D_D[LOC],$A46),0)</f>
        <v>1314</v>
      </c>
      <c r="M46" s="63">
        <f t="shared" si="6"/>
        <v>0.46398305084745761</v>
      </c>
      <c r="N46" s="65">
        <f>IFERROR(SUMIFS(D_D[INV],D_D[MT],2,D_D[CAT],TA_24,D_D[EP],-1, D_D[LOC],$A46),0)</f>
        <v>1224</v>
      </c>
      <c r="O46" s="66">
        <f>IFERROR(SUMIFS(D_D[BL],D_D[MT],2,D_D[CAT],TA_24,D_D[EP],-1, D_D[LOC],$A46),0)</f>
        <v>577</v>
      </c>
      <c r="P46" s="63">
        <f t="shared" si="7"/>
        <v>0.47140522875816993</v>
      </c>
      <c r="Q46" s="67">
        <f>IFERROR(SUMIFS(D_D[INV],D_D[MT],2,D_D[CAT],TA_25,D_D[EP],-1, D_D[LOC],$A46),0)</f>
        <v>0</v>
      </c>
      <c r="R46" s="67">
        <f>IFERROR(SUMIFS(D_D[INV],D_D[MT],2,D_D[CAT],TA_26,D_D[EP],-1, D_D[LOC],$A46),0)</f>
        <v>14</v>
      </c>
      <c r="S46" s="44">
        <f>IFERROR(SUMIFS(D_D[INV],D_D[MT],7,D_D[CAT],2,D_D[EP],TA_20, D_D[LOC],$A46),0)</f>
        <v>2055</v>
      </c>
      <c r="T46" s="248"/>
    </row>
    <row r="47" spans="1:20" x14ac:dyDescent="0.2">
      <c r="A47" s="9">
        <v>321</v>
      </c>
      <c r="B47" s="110" t="s">
        <v>53</v>
      </c>
      <c r="C47" s="59">
        <f>IFERROR(SUMIFS(D_D[INV],D_D[MT],1,D_D[CAT],TA_20,D_D[EP],-1, D_D[LOC],$A47),0)</f>
        <v>1061</v>
      </c>
      <c r="D47" s="60">
        <f>IFERROR(SUMIFS(D_D[ADP],D_D[MT],1,D_D[CAT],D$1,D_D[EP],-1, D_D[LOC],$A47),0)</f>
        <v>126.98</v>
      </c>
      <c r="E47" s="61">
        <f>IFERROR(SUMIFS(D_D[INV],D_D[MT],2,D_D[CAT],TA_21,D_D[EP],-1, D_D[LOC],$A47),0)</f>
        <v>4843</v>
      </c>
      <c r="F47" s="62">
        <f>IFERROR(SUMIFS(D_D[BL],D_D[MT],2,D_D[CAT],TA_21,D_D[EP],-1, D_D[LOC],$A47),0)</f>
        <v>892</v>
      </c>
      <c r="G47" s="63">
        <f t="shared" si="4"/>
        <v>0.18418335742308486</v>
      </c>
      <c r="H47" s="64">
        <f>IFERROR(SUMIFS(D_D[INV],D_D[MT],2,D_D[CAT],TA_22,D_D[EP],-1, D_D[LOC],$A47),0)</f>
        <v>2412</v>
      </c>
      <c r="I47" s="62">
        <f>IFERROR(SUMIFS(D_D[BL],D_D[MT],2,D_D[CAT],TA_22,D_D[EP],-1, D_D[LOC],$A47),0)</f>
        <v>814</v>
      </c>
      <c r="J47" s="63">
        <f t="shared" si="5"/>
        <v>0.33747927031509123</v>
      </c>
      <c r="K47" s="65">
        <f>IFERROR(SUMIFS(D_D[INV],D_D[MT],2,D_D[CAT],TA_23,D_D[EP],-1, D_D[LOC],$A47),0)</f>
        <v>398</v>
      </c>
      <c r="L47" s="66">
        <f>IFERROR(SUMIFS(D_D[BL],D_D[MT],2,D_D[CAT],TA_23,D_D[EP],-1, D_D[LOC],$A47),0)</f>
        <v>317</v>
      </c>
      <c r="M47" s="63">
        <f t="shared" si="6"/>
        <v>0.79648241206030146</v>
      </c>
      <c r="N47" s="65">
        <f>IFERROR(SUMIFS(D_D[INV],D_D[MT],2,D_D[CAT],TA_24,D_D[EP],-1, D_D[LOC],$A47),0)</f>
        <v>1335</v>
      </c>
      <c r="O47" s="66">
        <f>IFERROR(SUMIFS(D_D[BL],D_D[MT],2,D_D[CAT],TA_24,D_D[EP],-1, D_D[LOC],$A47),0)</f>
        <v>875</v>
      </c>
      <c r="P47" s="63">
        <f t="shared" si="7"/>
        <v>0.65543071161048694</v>
      </c>
      <c r="Q47" s="67">
        <f>IFERROR(SUMIFS(D_D[INV],D_D[MT],2,D_D[CAT],TA_25,D_D[EP],-1, D_D[LOC],$A47),0)</f>
        <v>0</v>
      </c>
      <c r="R47" s="67">
        <f>IFERROR(SUMIFS(D_D[INV],D_D[MT],2,D_D[CAT],TA_26,D_D[EP],-1, D_D[LOC],$A47),0)</f>
        <v>102</v>
      </c>
      <c r="S47" s="44">
        <f>IFERROR(SUMIFS(D_D[INV],D_D[MT],7,D_D[CAT],2,D_D[EP],TA_20, D_D[LOC],$A47),0)</f>
        <v>5690</v>
      </c>
      <c r="T47" s="248"/>
    </row>
    <row r="48" spans="1:20" x14ac:dyDescent="0.2">
      <c r="A48" s="9">
        <v>341</v>
      </c>
      <c r="B48" s="110" t="s">
        <v>64</v>
      </c>
      <c r="C48" s="59">
        <f>IFERROR(SUMIFS(D_D[INV],D_D[MT],1,D_D[CAT],TA_20,D_D[EP],-1, D_D[LOC],$A48),0)</f>
        <v>2510</v>
      </c>
      <c r="D48" s="60">
        <f>IFERROR(SUMIFS(D_D[ADP],D_D[MT],1,D_D[CAT],D$1,D_D[EP],-1, D_D[LOC],$A48),0)</f>
        <v>88.67</v>
      </c>
      <c r="E48" s="61">
        <f>IFERROR(SUMIFS(D_D[INV],D_D[MT],2,D_D[CAT],TA_21,D_D[EP],-1, D_D[LOC],$A48),0)</f>
        <v>3429</v>
      </c>
      <c r="F48" s="62">
        <f>IFERROR(SUMIFS(D_D[BL],D_D[MT],2,D_D[CAT],TA_21,D_D[EP],-1, D_D[LOC],$A48),0)</f>
        <v>861</v>
      </c>
      <c r="G48" s="63">
        <f t="shared" si="4"/>
        <v>0.25109361329833768</v>
      </c>
      <c r="H48" s="64">
        <f>IFERROR(SUMIFS(D_D[INV],D_D[MT],2,D_D[CAT],TA_22,D_D[EP],-1, D_D[LOC],$A48),0)</f>
        <v>7821</v>
      </c>
      <c r="I48" s="62">
        <f>IFERROR(SUMIFS(D_D[BL],D_D[MT],2,D_D[CAT],TA_22,D_D[EP],-1, D_D[LOC],$A48),0)</f>
        <v>3008</v>
      </c>
      <c r="J48" s="63">
        <f t="shared" si="5"/>
        <v>0.38460554916251116</v>
      </c>
      <c r="K48" s="65">
        <f>IFERROR(SUMIFS(D_D[INV],D_D[MT],2,D_D[CAT],TA_23,D_D[EP],-1, D_D[LOC],$A48),0)</f>
        <v>4418</v>
      </c>
      <c r="L48" s="66">
        <f>IFERROR(SUMIFS(D_D[BL],D_D[MT],2,D_D[CAT],TA_23,D_D[EP],-1, D_D[LOC],$A48),0)</f>
        <v>3349</v>
      </c>
      <c r="M48" s="63">
        <f t="shared" si="6"/>
        <v>0.75803531009506564</v>
      </c>
      <c r="N48" s="65">
        <f>IFERROR(SUMIFS(D_D[INV],D_D[MT],2,D_D[CAT],TA_24,D_D[EP],-1, D_D[LOC],$A48),0)</f>
        <v>471</v>
      </c>
      <c r="O48" s="66">
        <f>IFERROR(SUMIFS(D_D[BL],D_D[MT],2,D_D[CAT],TA_24,D_D[EP],-1, D_D[LOC],$A48),0)</f>
        <v>387</v>
      </c>
      <c r="P48" s="63">
        <f t="shared" si="7"/>
        <v>0.82165605095541405</v>
      </c>
      <c r="Q48" s="67">
        <f>IFERROR(SUMIFS(D_D[INV],D_D[MT],2,D_D[CAT],TA_25,D_D[EP],-1, D_D[LOC],$A48),0)</f>
        <v>0</v>
      </c>
      <c r="R48" s="67">
        <f>IFERROR(SUMIFS(D_D[INV],D_D[MT],2,D_D[CAT],TA_26,D_D[EP],-1, D_D[LOC],$A48),0)</f>
        <v>0</v>
      </c>
      <c r="S48" s="44">
        <f>IFERROR(SUMIFS(D_D[INV],D_D[MT],7,D_D[CAT],2,D_D[EP],TA_20, D_D[LOC],$A48),0)</f>
        <v>989</v>
      </c>
      <c r="T48" s="248"/>
    </row>
    <row r="49" spans="1:20" x14ac:dyDescent="0.2">
      <c r="A49" s="9">
        <v>349</v>
      </c>
      <c r="B49" s="247" t="s">
        <v>73</v>
      </c>
      <c r="C49" s="68">
        <f>IFERROR(SUMIFS(D_D[INV],D_D[MT],1,D_D[CAT],TA_20,D_D[EP],-1, D_D[LOC],$A49),0)</f>
        <v>3785</v>
      </c>
      <c r="D49" s="69">
        <f>IFERROR(SUMIFS(D_D[ADP],D_D[MT],1,D_D[CAT],D$1,D_D[EP],-1, D_D[LOC],$A49),0)</f>
        <v>112.94</v>
      </c>
      <c r="E49" s="70">
        <f>IFERROR(SUMIFS(D_D[INV],D_D[MT],2,D_D[CAT],TA_21,D_D[EP],-1, D_D[LOC],$A49),0)</f>
        <v>15763</v>
      </c>
      <c r="F49" s="71">
        <f>IFERROR(SUMIFS(D_D[BL],D_D[MT],2,D_D[CAT],TA_21,D_D[EP],-1, D_D[LOC],$A49),0)</f>
        <v>3095</v>
      </c>
      <c r="G49" s="72">
        <f t="shared" si="4"/>
        <v>0.19634587324747826</v>
      </c>
      <c r="H49" s="73">
        <f>IFERROR(SUMIFS(D_D[INV],D_D[MT],2,D_D[CAT],TA_22,D_D[EP],-1, D_D[LOC],$A49),0)</f>
        <v>10263</v>
      </c>
      <c r="I49" s="71">
        <f>IFERROR(SUMIFS(D_D[BL],D_D[MT],2,D_D[CAT],TA_22,D_D[EP],-1, D_D[LOC],$A49),0)</f>
        <v>4306</v>
      </c>
      <c r="J49" s="72">
        <f t="shared" si="5"/>
        <v>0.41956542921173146</v>
      </c>
      <c r="K49" s="74">
        <f>IFERROR(SUMIFS(D_D[INV],D_D[MT],2,D_D[CAT],TA_23,D_D[EP],-1, D_D[LOC],$A49),0)</f>
        <v>3542</v>
      </c>
      <c r="L49" s="75">
        <f>IFERROR(SUMIFS(D_D[BL],D_D[MT],2,D_D[CAT],TA_23,D_D[EP],-1, D_D[LOC],$A49),0)</f>
        <v>2053</v>
      </c>
      <c r="M49" s="72">
        <f t="shared" si="6"/>
        <v>0.57961603613777524</v>
      </c>
      <c r="N49" s="74">
        <f>IFERROR(SUMIFS(D_D[INV],D_D[MT],2,D_D[CAT],TA_24,D_D[EP],-1, D_D[LOC],$A49),0)</f>
        <v>2247</v>
      </c>
      <c r="O49" s="75">
        <f>IFERROR(SUMIFS(D_D[BL],D_D[MT],2,D_D[CAT],TA_24,D_D[EP],-1, D_D[LOC],$A49),0)</f>
        <v>1252</v>
      </c>
      <c r="P49" s="72">
        <f t="shared" si="7"/>
        <v>0.55718736092567867</v>
      </c>
      <c r="Q49" s="76">
        <f>IFERROR(SUMIFS(D_D[INV],D_D[MT],2,D_D[CAT],TA_25,D_D[EP],-1, D_D[LOC],$A49),0)</f>
        <v>1</v>
      </c>
      <c r="R49" s="76">
        <f>IFERROR(SUMIFS(D_D[INV],D_D[MT],2,D_D[CAT],TA_26,D_D[EP],-1, D_D[LOC],$A49),0)</f>
        <v>237</v>
      </c>
      <c r="S49" s="44">
        <f>IFERROR(SUMIFS(D_D[INV],D_D[MT],7,D_D[CAT],2,D_D[EP],TA_20, D_D[LOC],$A49),0)</f>
        <v>15994</v>
      </c>
      <c r="T49" s="248"/>
    </row>
    <row r="50" spans="1:20" x14ac:dyDescent="0.2">
      <c r="A50" s="9">
        <v>395</v>
      </c>
      <c r="B50" s="246" t="s">
        <v>324</v>
      </c>
      <c r="C50" s="52">
        <f>IFERROR(SUMIFS(D_D[INV],D_D[MT],1,D_D[CAT],TA_20,D_D[EP],-1, D_D[LOC],$A50),0)</f>
        <v>17448</v>
      </c>
      <c r="D50" s="41">
        <f>IFERROR(SUMIFS(D_D[ADP],D_D[MT],1,D_D[CAT],D$1,D_D[EP],-1, D_D[LOC],$A50),0)</f>
        <v>144.35</v>
      </c>
      <c r="E50" s="53">
        <f>IFERROR(SUMIFS(D_D[INV],D_D[MT],2,D_D[CAT],TA_21,D_D[EP],-1, D_D[LOC],$A50),0)</f>
        <v>57850</v>
      </c>
      <c r="F50" s="58">
        <f>IFERROR(SUMIFS(D_D[BL],D_D[MT],2,D_D[CAT],TA_21,D_D[EP],-1, D_D[LOC],$A50),0)</f>
        <v>13444</v>
      </c>
      <c r="G50" s="54">
        <f t="shared" si="4"/>
        <v>0.23239412273120139</v>
      </c>
      <c r="H50" s="58">
        <f>IFERROR(SUMIFS(D_D[INV],D_D[MT],2,D_D[CAT],TA_22,D_D[EP],-1, D_D[LOC],$A50),0)</f>
        <v>38864</v>
      </c>
      <c r="I50" s="58">
        <f>IFERROR(SUMIFS(D_D[BL],D_D[MT],2,D_D[CAT],TA_22,D_D[EP],-1, D_D[LOC],$A50),0)</f>
        <v>16064</v>
      </c>
      <c r="J50" s="54">
        <f t="shared" si="5"/>
        <v>0.41333882256072457</v>
      </c>
      <c r="K50" s="52">
        <f>IFERROR(SUMIFS(D_D[INV],D_D[MT],2,D_D[CAT],TA_23,D_D[EP],-1, D_D[LOC],$A50),0)</f>
        <v>13737</v>
      </c>
      <c r="L50" s="52">
        <f>IFERROR(SUMIFS(D_D[BL],D_D[MT],2,D_D[CAT],TA_23,D_D[EP],-1, D_D[LOC],$A50),0)</f>
        <v>10450</v>
      </c>
      <c r="M50" s="54">
        <f t="shared" si="6"/>
        <v>0.76071922544951587</v>
      </c>
      <c r="N50" s="52">
        <f>IFERROR(SUMIFS(D_D[INV],D_D[MT],2,D_D[CAT],TA_24,D_D[EP],-1, D_D[LOC],$A50),0)</f>
        <v>8876</v>
      </c>
      <c r="O50" s="52">
        <f>IFERROR(SUMIFS(D_D[BL],D_D[MT],2,D_D[CAT],TA_24,D_D[EP],-1, D_D[LOC],$A50),0)</f>
        <v>5955</v>
      </c>
      <c r="P50" s="54">
        <f t="shared" si="7"/>
        <v>0.67091031996394768</v>
      </c>
      <c r="Q50" s="52">
        <f>IFERROR(SUMIFS(D_D[INV],D_D[MT],2,D_D[CAT],TA_25,D_D[EP],-1, D_D[LOC],$A50),0)</f>
        <v>182</v>
      </c>
      <c r="R50" s="55">
        <f>IFERROR(SUMIFS(D_D[INV],D_D[MT],2,D_D[CAT],TA_26,D_D[EP],-1, D_D[LOC],$A50),0)</f>
        <v>806</v>
      </c>
      <c r="S50" s="55">
        <f>IFERROR(SUMIFS(D_D[INV],D_D[MT],7,D_D[CAT],2,D_D[EP],TA_20, D_D[LOC],$A50),0)</f>
        <v>24549</v>
      </c>
      <c r="T50" s="248"/>
    </row>
    <row r="51" spans="1:20" x14ac:dyDescent="0.2">
      <c r="A51" s="9">
        <v>340</v>
      </c>
      <c r="B51" s="110" t="s">
        <v>25</v>
      </c>
      <c r="C51" s="59">
        <f>IFERROR(SUMIFS(D_D[INV],D_D[MT],1,D_D[CAT],TA_20,D_D[EP],-1, D_D[LOC],$A51),0)</f>
        <v>830</v>
      </c>
      <c r="D51" s="60">
        <f>IFERROR(SUMIFS(D_D[ADP],D_D[MT],1,D_D[CAT],D$1,D_D[EP],-1, D_D[LOC],$A51),0)</f>
        <v>96.62</v>
      </c>
      <c r="E51" s="61">
        <f>IFERROR(SUMIFS(D_D[INV],D_D[MT],2,D_D[CAT],TA_21,D_D[EP],-1, D_D[LOC],$A51),0)</f>
        <v>2188</v>
      </c>
      <c r="F51" s="62">
        <f>IFERROR(SUMIFS(D_D[BL],D_D[MT],2,D_D[CAT],TA_21,D_D[EP],-1, D_D[LOC],$A51),0)</f>
        <v>575</v>
      </c>
      <c r="G51" s="63">
        <f t="shared" si="4"/>
        <v>0.26279707495429616</v>
      </c>
      <c r="H51" s="64">
        <f>IFERROR(SUMIFS(D_D[INV],D_D[MT],2,D_D[CAT],TA_22,D_D[EP],-1, D_D[LOC],$A51),0)</f>
        <v>1845</v>
      </c>
      <c r="I51" s="62">
        <f>IFERROR(SUMIFS(D_D[BL],D_D[MT],2,D_D[CAT],TA_22,D_D[EP],-1, D_D[LOC],$A51),0)</f>
        <v>645</v>
      </c>
      <c r="J51" s="63">
        <f t="shared" si="5"/>
        <v>0.34959349593495936</v>
      </c>
      <c r="K51" s="65">
        <f>IFERROR(SUMIFS(D_D[INV],D_D[MT],2,D_D[CAT],TA_23,D_D[EP],-1, D_D[LOC],$A51),0)</f>
        <v>440</v>
      </c>
      <c r="L51" s="66">
        <f>IFERROR(SUMIFS(D_D[BL],D_D[MT],2,D_D[CAT],TA_23,D_D[EP],-1, D_D[LOC],$A51),0)</f>
        <v>247</v>
      </c>
      <c r="M51" s="63">
        <f t="shared" si="6"/>
        <v>0.5613636363636364</v>
      </c>
      <c r="N51" s="65">
        <f>IFERROR(SUMIFS(D_D[INV],D_D[MT],2,D_D[CAT],TA_24,D_D[EP],-1, D_D[LOC],$A51),0)</f>
        <v>246</v>
      </c>
      <c r="O51" s="66">
        <f>IFERROR(SUMIFS(D_D[BL],D_D[MT],2,D_D[CAT],TA_24,D_D[EP],-1, D_D[LOC],$A51),0)</f>
        <v>140</v>
      </c>
      <c r="P51" s="63">
        <f t="shared" si="7"/>
        <v>0.56910569105691056</v>
      </c>
      <c r="Q51" s="67">
        <f>IFERROR(SUMIFS(D_D[INV],D_D[MT],2,D_D[CAT],TA_25,D_D[EP],-1, D_D[LOC],$A51),0)</f>
        <v>1</v>
      </c>
      <c r="R51" s="67">
        <f>IFERROR(SUMIFS(D_D[INV],D_D[MT],2,D_D[CAT],TA_26,D_D[EP],-1, D_D[LOC],$A51),0)</f>
        <v>3</v>
      </c>
      <c r="S51" s="44">
        <f>IFERROR(SUMIFS(D_D[INV],D_D[MT],7,D_D[CAT],2,D_D[EP],TA_20, D_D[LOC],$A51),0)</f>
        <v>655</v>
      </c>
      <c r="T51" s="248"/>
    </row>
    <row r="52" spans="1:20" x14ac:dyDescent="0.2">
      <c r="A52" s="9">
        <v>463</v>
      </c>
      <c r="B52" s="110" t="s">
        <v>26</v>
      </c>
      <c r="C52" s="59">
        <f>IFERROR(SUMIFS(D_D[INV],D_D[MT],1,D_D[CAT],TA_20,D_D[EP],-1, D_D[LOC],$A52),0)</f>
        <v>470</v>
      </c>
      <c r="D52" s="60">
        <f>IFERROR(SUMIFS(D_D[ADP],D_D[MT],1,D_D[CAT],D$1,D_D[EP],-1, D_D[LOC],$A52),0)</f>
        <v>109.08</v>
      </c>
      <c r="E52" s="61">
        <f>IFERROR(SUMIFS(D_D[INV],D_D[MT],2,D_D[CAT],TA_21,D_D[EP],-1, D_D[LOC],$A52),0)</f>
        <v>958</v>
      </c>
      <c r="F52" s="62">
        <f>IFERROR(SUMIFS(D_D[BL],D_D[MT],2,D_D[CAT],TA_21,D_D[EP],-1, D_D[LOC],$A52),0)</f>
        <v>277</v>
      </c>
      <c r="G52" s="63">
        <f t="shared" si="4"/>
        <v>0.28914405010438415</v>
      </c>
      <c r="H52" s="64">
        <f>IFERROR(SUMIFS(D_D[INV],D_D[MT],2,D_D[CAT],TA_22,D_D[EP],-1, D_D[LOC],$A52),0)</f>
        <v>897</v>
      </c>
      <c r="I52" s="62">
        <f>IFERROR(SUMIFS(D_D[BL],D_D[MT],2,D_D[CAT],TA_22,D_D[EP],-1, D_D[LOC],$A52),0)</f>
        <v>233</v>
      </c>
      <c r="J52" s="63">
        <f t="shared" si="5"/>
        <v>0.25975473801560756</v>
      </c>
      <c r="K52" s="65">
        <f>IFERROR(SUMIFS(D_D[INV],D_D[MT],2,D_D[CAT],TA_23,D_D[EP],-1, D_D[LOC],$A52),0)</f>
        <v>379</v>
      </c>
      <c r="L52" s="66">
        <f>IFERROR(SUMIFS(D_D[BL],D_D[MT],2,D_D[CAT],TA_23,D_D[EP],-1, D_D[LOC],$A52),0)</f>
        <v>216</v>
      </c>
      <c r="M52" s="63">
        <f t="shared" si="6"/>
        <v>0.56992084432717682</v>
      </c>
      <c r="N52" s="65">
        <f>IFERROR(SUMIFS(D_D[INV],D_D[MT],2,D_D[CAT],TA_24,D_D[EP],-1, D_D[LOC],$A52),0)</f>
        <v>89</v>
      </c>
      <c r="O52" s="66">
        <f>IFERROR(SUMIFS(D_D[BL],D_D[MT],2,D_D[CAT],TA_24,D_D[EP],-1, D_D[LOC],$A52),0)</f>
        <v>64</v>
      </c>
      <c r="P52" s="63">
        <f t="shared" si="7"/>
        <v>0.7191011235955056</v>
      </c>
      <c r="Q52" s="67">
        <f>IFERROR(SUMIFS(D_D[INV],D_D[MT],2,D_D[CAT],TA_25,D_D[EP],-1, D_D[LOC],$A52),0)</f>
        <v>0</v>
      </c>
      <c r="R52" s="67">
        <f>IFERROR(SUMIFS(D_D[INV],D_D[MT],2,D_D[CAT],TA_26,D_D[EP],-1, D_D[LOC],$A52),0)</f>
        <v>7</v>
      </c>
      <c r="S52" s="44">
        <f>IFERROR(SUMIFS(D_D[INV],D_D[MT],7,D_D[CAT],2,D_D[EP],TA_20, D_D[LOC],$A52),0)</f>
        <v>225</v>
      </c>
      <c r="T52" s="248"/>
    </row>
    <row r="53" spans="1:20" x14ac:dyDescent="0.2">
      <c r="A53" s="9">
        <v>347</v>
      </c>
      <c r="B53" s="110" t="s">
        <v>28</v>
      </c>
      <c r="C53" s="59">
        <f>IFERROR(SUMIFS(D_D[INV],D_D[MT],1,D_D[CAT],TA_20,D_D[EP],-1, D_D[LOC],$A53),0)</f>
        <v>427</v>
      </c>
      <c r="D53" s="60">
        <f>IFERROR(SUMIFS(D_D[ADP],D_D[MT],1,D_D[CAT],D$1,D_D[EP],-1, D_D[LOC],$A53),0)</f>
        <v>98.28</v>
      </c>
      <c r="E53" s="61">
        <f>IFERROR(SUMIFS(D_D[INV],D_D[MT],2,D_D[CAT],TA_21,D_D[EP],-1, D_D[LOC],$A53),0)</f>
        <v>1426</v>
      </c>
      <c r="F53" s="62">
        <f>IFERROR(SUMIFS(D_D[BL],D_D[MT],2,D_D[CAT],TA_21,D_D[EP],-1, D_D[LOC],$A53),0)</f>
        <v>276</v>
      </c>
      <c r="G53" s="63">
        <f t="shared" si="4"/>
        <v>0.19354838709677419</v>
      </c>
      <c r="H53" s="64">
        <f>IFERROR(SUMIFS(D_D[INV],D_D[MT],2,D_D[CAT],TA_22,D_D[EP],-1, D_D[LOC],$A53),0)</f>
        <v>1218</v>
      </c>
      <c r="I53" s="62">
        <f>IFERROR(SUMIFS(D_D[BL],D_D[MT],2,D_D[CAT],TA_22,D_D[EP],-1, D_D[LOC],$A53),0)</f>
        <v>423</v>
      </c>
      <c r="J53" s="63">
        <f t="shared" si="5"/>
        <v>0.34729064039408869</v>
      </c>
      <c r="K53" s="65">
        <f>IFERROR(SUMIFS(D_D[INV],D_D[MT],2,D_D[CAT],TA_23,D_D[EP],-1, D_D[LOC],$A53),0)</f>
        <v>227</v>
      </c>
      <c r="L53" s="66">
        <f>IFERROR(SUMIFS(D_D[BL],D_D[MT],2,D_D[CAT],TA_23,D_D[EP],-1, D_D[LOC],$A53),0)</f>
        <v>153</v>
      </c>
      <c r="M53" s="63">
        <f t="shared" si="6"/>
        <v>0.67400881057268724</v>
      </c>
      <c r="N53" s="65">
        <f>IFERROR(SUMIFS(D_D[INV],D_D[MT],2,D_D[CAT],TA_24,D_D[EP],-1, D_D[LOC],$A53),0)</f>
        <v>143</v>
      </c>
      <c r="O53" s="66">
        <f>IFERROR(SUMIFS(D_D[BL],D_D[MT],2,D_D[CAT],TA_24,D_D[EP],-1, D_D[LOC],$A53),0)</f>
        <v>98</v>
      </c>
      <c r="P53" s="63">
        <f t="shared" si="7"/>
        <v>0.68531468531468531</v>
      </c>
      <c r="Q53" s="67">
        <f>IFERROR(SUMIFS(D_D[INV],D_D[MT],2,D_D[CAT],TA_25,D_D[EP],-1, D_D[LOC],$A53),0)</f>
        <v>1</v>
      </c>
      <c r="R53" s="67">
        <f>IFERROR(SUMIFS(D_D[INV],D_D[MT],2,D_D[CAT],TA_26,D_D[EP],-1, D_D[LOC],$A53),0)</f>
        <v>2</v>
      </c>
      <c r="S53" s="44">
        <f>IFERROR(SUMIFS(D_D[INV],D_D[MT],7,D_D[CAT],2,D_D[EP],TA_20, D_D[LOC],$A53),0)</f>
        <v>614</v>
      </c>
      <c r="T53" s="248"/>
    </row>
    <row r="54" spans="1:20" x14ac:dyDescent="0.2">
      <c r="A54" s="9">
        <v>459</v>
      </c>
      <c r="B54" s="110" t="s">
        <v>39</v>
      </c>
      <c r="C54" s="59">
        <f>IFERROR(SUMIFS(D_D[INV],D_D[MT],1,D_D[CAT],TA_20,D_D[EP],-1, D_D[LOC],$A54),0)</f>
        <v>428</v>
      </c>
      <c r="D54" s="60">
        <f>IFERROR(SUMIFS(D_D[ADP],D_D[MT],1,D_D[CAT],D$1,D_D[EP],-1, D_D[LOC],$A54),0)</f>
        <v>108.39</v>
      </c>
      <c r="E54" s="61">
        <f>IFERROR(SUMIFS(D_D[INV],D_D[MT],2,D_D[CAT],TA_21,D_D[EP],-1, D_D[LOC],$A54),0)</f>
        <v>1733</v>
      </c>
      <c r="F54" s="62">
        <f>IFERROR(SUMIFS(D_D[BL],D_D[MT],2,D_D[CAT],TA_21,D_D[EP],-1, D_D[LOC],$A54),0)</f>
        <v>475</v>
      </c>
      <c r="G54" s="63">
        <f t="shared" si="4"/>
        <v>0.27409117137911138</v>
      </c>
      <c r="H54" s="64">
        <f>IFERROR(SUMIFS(D_D[INV],D_D[MT],2,D_D[CAT],TA_22,D_D[EP],-1, D_D[LOC],$A54),0)</f>
        <v>1156</v>
      </c>
      <c r="I54" s="62">
        <f>IFERROR(SUMIFS(D_D[BL],D_D[MT],2,D_D[CAT],TA_22,D_D[EP],-1, D_D[LOC],$A54),0)</f>
        <v>437</v>
      </c>
      <c r="J54" s="63">
        <f t="shared" si="5"/>
        <v>0.37802768166089967</v>
      </c>
      <c r="K54" s="65">
        <f>IFERROR(SUMIFS(D_D[INV],D_D[MT],2,D_D[CAT],TA_23,D_D[EP],-1, D_D[LOC],$A54),0)</f>
        <v>359</v>
      </c>
      <c r="L54" s="66">
        <f>IFERROR(SUMIFS(D_D[BL],D_D[MT],2,D_D[CAT],TA_23,D_D[EP],-1, D_D[LOC],$A54),0)</f>
        <v>303</v>
      </c>
      <c r="M54" s="63">
        <f t="shared" si="6"/>
        <v>0.84401114206128136</v>
      </c>
      <c r="N54" s="65">
        <f>IFERROR(SUMIFS(D_D[INV],D_D[MT],2,D_D[CAT],TA_24,D_D[EP],-1, D_D[LOC],$A54),0)</f>
        <v>122</v>
      </c>
      <c r="O54" s="66">
        <f>IFERROR(SUMIFS(D_D[BL],D_D[MT],2,D_D[CAT],TA_24,D_D[EP],-1, D_D[LOC],$A54),0)</f>
        <v>99</v>
      </c>
      <c r="P54" s="63">
        <f t="shared" si="7"/>
        <v>0.81147540983606559</v>
      </c>
      <c r="Q54" s="67">
        <f>IFERROR(SUMIFS(D_D[INV],D_D[MT],2,D_D[CAT],TA_25,D_D[EP],-1, D_D[LOC],$A54),0)</f>
        <v>0</v>
      </c>
      <c r="R54" s="67">
        <f>IFERROR(SUMIFS(D_D[INV],D_D[MT],2,D_D[CAT],TA_26,D_D[EP],-1, D_D[LOC],$A54),0)</f>
        <v>3</v>
      </c>
      <c r="S54" s="44">
        <f>IFERROR(SUMIFS(D_D[INV],D_D[MT],7,D_D[CAT],2,D_D[EP],TA_20, D_D[LOC],$A54),0)</f>
        <v>1166</v>
      </c>
      <c r="T54" s="248"/>
    </row>
    <row r="55" spans="1:20" x14ac:dyDescent="0.2">
      <c r="A55" s="9">
        <v>344</v>
      </c>
      <c r="B55" s="110" t="s">
        <v>46</v>
      </c>
      <c r="C55" s="59">
        <f>IFERROR(SUMIFS(D_D[INV],D_D[MT],1,D_D[CAT],TA_20,D_D[EP],-1, D_D[LOC],$A55),0)</f>
        <v>1864</v>
      </c>
      <c r="D55" s="60">
        <f>IFERROR(SUMIFS(D_D[ADP],D_D[MT],1,D_D[CAT],D$1,D_D[EP],-1, D_D[LOC],$A55),0)</f>
        <v>208.35</v>
      </c>
      <c r="E55" s="61">
        <f>IFERROR(SUMIFS(D_D[INV],D_D[MT],2,D_D[CAT],TA_21,D_D[EP],-1, D_D[LOC],$A55),0)</f>
        <v>7324</v>
      </c>
      <c r="F55" s="62">
        <f>IFERROR(SUMIFS(D_D[BL],D_D[MT],2,D_D[CAT],TA_21,D_D[EP],-1, D_D[LOC],$A55),0)</f>
        <v>2215</v>
      </c>
      <c r="G55" s="63">
        <f t="shared" si="4"/>
        <v>0.30243036592026218</v>
      </c>
      <c r="H55" s="64">
        <f>IFERROR(SUMIFS(D_D[INV],D_D[MT],2,D_D[CAT],TA_22,D_D[EP],-1, D_D[LOC],$A55),0)</f>
        <v>3812</v>
      </c>
      <c r="I55" s="62">
        <f>IFERROR(SUMIFS(D_D[BL],D_D[MT],2,D_D[CAT],TA_22,D_D[EP],-1, D_D[LOC],$A55),0)</f>
        <v>1582</v>
      </c>
      <c r="J55" s="63">
        <f t="shared" si="5"/>
        <v>0.41500524658971666</v>
      </c>
      <c r="K55" s="65">
        <f>IFERROR(SUMIFS(D_D[INV],D_D[MT],2,D_D[CAT],TA_23,D_D[EP],-1, D_D[LOC],$A55),0)</f>
        <v>1378</v>
      </c>
      <c r="L55" s="66">
        <f>IFERROR(SUMIFS(D_D[BL],D_D[MT],2,D_D[CAT],TA_23,D_D[EP],-1, D_D[LOC],$A55),0)</f>
        <v>1199</v>
      </c>
      <c r="M55" s="63">
        <f t="shared" si="6"/>
        <v>0.87010159651669083</v>
      </c>
      <c r="N55" s="65">
        <f>IFERROR(SUMIFS(D_D[INV],D_D[MT],2,D_D[CAT],TA_24,D_D[EP],-1, D_D[LOC],$A55),0)</f>
        <v>1461</v>
      </c>
      <c r="O55" s="66">
        <f>IFERROR(SUMIFS(D_D[BL],D_D[MT],2,D_D[CAT],TA_24,D_D[EP],-1, D_D[LOC],$A55),0)</f>
        <v>954</v>
      </c>
      <c r="P55" s="63">
        <f t="shared" si="7"/>
        <v>0.65297741273100618</v>
      </c>
      <c r="Q55" s="67">
        <f>IFERROR(SUMIFS(D_D[INV],D_D[MT],2,D_D[CAT],TA_25,D_D[EP],-1, D_D[LOC],$A55),0)</f>
        <v>0</v>
      </c>
      <c r="R55" s="67">
        <f>IFERROR(SUMIFS(D_D[INV],D_D[MT],2,D_D[CAT],TA_26,D_D[EP],-1, D_D[LOC],$A55),0)</f>
        <v>79</v>
      </c>
      <c r="S55" s="44">
        <f>IFERROR(SUMIFS(D_D[INV],D_D[MT],7,D_D[CAT],2,D_D[EP],TA_20, D_D[LOC],$A55),0)</f>
        <v>3451</v>
      </c>
      <c r="T55" s="248"/>
    </row>
    <row r="56" spans="1:20" x14ac:dyDescent="0.2">
      <c r="A56" s="9">
        <v>358</v>
      </c>
      <c r="B56" s="110" t="s">
        <v>49</v>
      </c>
      <c r="C56" s="59">
        <f>IFERROR(SUMIFS(D_D[INV],D_D[MT],1,D_D[CAT],TA_20,D_D[EP],-1, D_D[LOC],$A56),0)</f>
        <v>222</v>
      </c>
      <c r="D56" s="60">
        <f>IFERROR(SUMIFS(D_D[ADP],D_D[MT],1,D_D[CAT],D$1,D_D[EP],-1, D_D[LOC],$A56),0)</f>
        <v>105.18</v>
      </c>
      <c r="E56" s="61">
        <f>IFERROR(SUMIFS(D_D[INV],D_D[MT],2,D_D[CAT],TA_21,D_D[EP],-1, D_D[LOC],$A56),0)</f>
        <v>722</v>
      </c>
      <c r="F56" s="62">
        <f>IFERROR(SUMIFS(D_D[BL],D_D[MT],2,D_D[CAT],TA_21,D_D[EP],-1, D_D[LOC],$A56),0)</f>
        <v>238</v>
      </c>
      <c r="G56" s="63">
        <f t="shared" si="4"/>
        <v>0.32963988919667592</v>
      </c>
      <c r="H56" s="64">
        <f>IFERROR(SUMIFS(D_D[INV],D_D[MT],2,D_D[CAT],TA_22,D_D[EP],-1, D_D[LOC],$A56),0)</f>
        <v>511</v>
      </c>
      <c r="I56" s="62">
        <f>IFERROR(SUMIFS(D_D[BL],D_D[MT],2,D_D[CAT],TA_22,D_D[EP],-1, D_D[LOC],$A56),0)</f>
        <v>160</v>
      </c>
      <c r="J56" s="63">
        <f t="shared" si="5"/>
        <v>0.3131115459882583</v>
      </c>
      <c r="K56" s="65">
        <f>IFERROR(SUMIFS(D_D[INV],D_D[MT],2,D_D[CAT],TA_23,D_D[EP],-1, D_D[LOC],$A56),0)</f>
        <v>269</v>
      </c>
      <c r="L56" s="66">
        <f>IFERROR(SUMIFS(D_D[BL],D_D[MT],2,D_D[CAT],TA_23,D_D[EP],-1, D_D[LOC],$A56),0)</f>
        <v>229</v>
      </c>
      <c r="M56" s="63">
        <f t="shared" si="6"/>
        <v>0.85130111524163565</v>
      </c>
      <c r="N56" s="65">
        <f>IFERROR(SUMIFS(D_D[INV],D_D[MT],2,D_D[CAT],TA_24,D_D[EP],-1, D_D[LOC],$A56),0)</f>
        <v>822</v>
      </c>
      <c r="O56" s="66">
        <f>IFERROR(SUMIFS(D_D[BL],D_D[MT],2,D_D[CAT],TA_24,D_D[EP],-1, D_D[LOC],$A56),0)</f>
        <v>517</v>
      </c>
      <c r="P56" s="63">
        <f t="shared" si="7"/>
        <v>0.62895377128953767</v>
      </c>
      <c r="Q56" s="67">
        <f>IFERROR(SUMIFS(D_D[INV],D_D[MT],2,D_D[CAT],TA_25,D_D[EP],-1, D_D[LOC],$A56),0)</f>
        <v>174</v>
      </c>
      <c r="R56" s="67">
        <f>IFERROR(SUMIFS(D_D[INV],D_D[MT],2,D_D[CAT],TA_26,D_D[EP],-1, D_D[LOC],$A56),0)</f>
        <v>210</v>
      </c>
      <c r="S56" s="44">
        <f>IFERROR(SUMIFS(D_D[INV],D_D[MT],7,D_D[CAT],2,D_D[EP],TA_20, D_D[LOC],$A56),0)</f>
        <v>690</v>
      </c>
      <c r="T56" s="248"/>
    </row>
    <row r="57" spans="1:20" x14ac:dyDescent="0.2">
      <c r="A57" s="9">
        <v>343</v>
      </c>
      <c r="B57" s="110" t="s">
        <v>56</v>
      </c>
      <c r="C57" s="59">
        <f>IFERROR(SUMIFS(D_D[INV],D_D[MT],1,D_D[CAT],TA_20,D_D[EP],-1, D_D[LOC],$A57),0)</f>
        <v>2107</v>
      </c>
      <c r="D57" s="60">
        <f>IFERROR(SUMIFS(D_D[ADP],D_D[MT],1,D_D[CAT],D$1,D_D[EP],-1, D_D[LOC],$A57),0)</f>
        <v>188.55</v>
      </c>
      <c r="E57" s="61">
        <f>IFERROR(SUMIFS(D_D[INV],D_D[MT],2,D_D[CAT],TA_21,D_D[EP],-1, D_D[LOC],$A57),0)</f>
        <v>9983</v>
      </c>
      <c r="F57" s="62">
        <f>IFERROR(SUMIFS(D_D[BL],D_D[MT],2,D_D[CAT],TA_21,D_D[EP],-1, D_D[LOC],$A57),0)</f>
        <v>2213</v>
      </c>
      <c r="G57" s="63">
        <f t="shared" si="4"/>
        <v>0.22167685064609838</v>
      </c>
      <c r="H57" s="64">
        <f>IFERROR(SUMIFS(D_D[INV],D_D[MT],2,D_D[CAT],TA_22,D_D[EP],-1, D_D[LOC],$A57),0)</f>
        <v>4713</v>
      </c>
      <c r="I57" s="62">
        <f>IFERROR(SUMIFS(D_D[BL],D_D[MT],2,D_D[CAT],TA_22,D_D[EP],-1, D_D[LOC],$A57),0)</f>
        <v>1730</v>
      </c>
      <c r="J57" s="63">
        <f t="shared" si="5"/>
        <v>0.367069806917038</v>
      </c>
      <c r="K57" s="65">
        <f>IFERROR(SUMIFS(D_D[INV],D_D[MT],2,D_D[CAT],TA_23,D_D[EP],-1, D_D[LOC],$A57),0)</f>
        <v>1710</v>
      </c>
      <c r="L57" s="66">
        <f>IFERROR(SUMIFS(D_D[BL],D_D[MT],2,D_D[CAT],TA_23,D_D[EP],-1, D_D[LOC],$A57),0)</f>
        <v>1355</v>
      </c>
      <c r="M57" s="63">
        <f t="shared" si="6"/>
        <v>0.79239766081871343</v>
      </c>
      <c r="N57" s="65">
        <f>IFERROR(SUMIFS(D_D[INV],D_D[MT],2,D_D[CAT],TA_24,D_D[EP],-1, D_D[LOC],$A57),0)</f>
        <v>1145</v>
      </c>
      <c r="O57" s="66">
        <f>IFERROR(SUMIFS(D_D[BL],D_D[MT],2,D_D[CAT],TA_24,D_D[EP],-1, D_D[LOC],$A57),0)</f>
        <v>793</v>
      </c>
      <c r="P57" s="63">
        <f t="shared" si="7"/>
        <v>0.69257641921397384</v>
      </c>
      <c r="Q57" s="67">
        <f>IFERROR(SUMIFS(D_D[INV],D_D[MT],2,D_D[CAT],TA_25,D_D[EP],-1, D_D[LOC],$A57),0)</f>
        <v>0</v>
      </c>
      <c r="R57" s="67">
        <f>IFERROR(SUMIFS(D_D[INV],D_D[MT],2,D_D[CAT],TA_26,D_D[EP],-1, D_D[LOC],$A57),0)</f>
        <v>80</v>
      </c>
      <c r="S57" s="44">
        <f>IFERROR(SUMIFS(D_D[INV],D_D[MT],7,D_D[CAT],2,D_D[EP],TA_20, D_D[LOC],$A57),0)</f>
        <v>4066</v>
      </c>
      <c r="T57" s="248"/>
    </row>
    <row r="58" spans="1:20" x14ac:dyDescent="0.2">
      <c r="A58" s="9">
        <v>345</v>
      </c>
      <c r="B58" s="110" t="s">
        <v>58</v>
      </c>
      <c r="C58" s="59">
        <f>IFERROR(SUMIFS(D_D[INV],D_D[MT],1,D_D[CAT],TA_20,D_D[EP],-1, D_D[LOC],$A58),0)</f>
        <v>1450</v>
      </c>
      <c r="D58" s="60">
        <f>IFERROR(SUMIFS(D_D[ADP],D_D[MT],1,D_D[CAT],D$1,D_D[EP],-1, D_D[LOC],$A58),0)</f>
        <v>133.63</v>
      </c>
      <c r="E58" s="61">
        <f>IFERROR(SUMIFS(D_D[INV],D_D[MT],2,D_D[CAT],TA_21,D_D[EP],-1, D_D[LOC],$A58),0)</f>
        <v>4843</v>
      </c>
      <c r="F58" s="62">
        <f>IFERROR(SUMIFS(D_D[BL],D_D[MT],2,D_D[CAT],TA_21,D_D[EP],-1, D_D[LOC],$A58),0)</f>
        <v>1039</v>
      </c>
      <c r="G58" s="63">
        <f t="shared" si="4"/>
        <v>0.21453644435267397</v>
      </c>
      <c r="H58" s="64">
        <f>IFERROR(SUMIFS(D_D[INV],D_D[MT],2,D_D[CAT],TA_22,D_D[EP],-1, D_D[LOC],$A58),0)</f>
        <v>4561</v>
      </c>
      <c r="I58" s="62">
        <f>IFERROR(SUMIFS(D_D[BL],D_D[MT],2,D_D[CAT],TA_22,D_D[EP],-1, D_D[LOC],$A58),0)</f>
        <v>2132</v>
      </c>
      <c r="J58" s="63">
        <f t="shared" si="5"/>
        <v>0.46744135058101294</v>
      </c>
      <c r="K58" s="65">
        <f>IFERROR(SUMIFS(D_D[INV],D_D[MT],2,D_D[CAT],TA_23,D_D[EP],-1, D_D[LOC],$A58),0)</f>
        <v>1452</v>
      </c>
      <c r="L58" s="66">
        <f>IFERROR(SUMIFS(D_D[BL],D_D[MT],2,D_D[CAT],TA_23,D_D[EP],-1, D_D[LOC],$A58),0)</f>
        <v>986</v>
      </c>
      <c r="M58" s="63">
        <f t="shared" si="6"/>
        <v>0.67906336088154273</v>
      </c>
      <c r="N58" s="65">
        <f>IFERROR(SUMIFS(D_D[INV],D_D[MT],2,D_D[CAT],TA_24,D_D[EP],-1, D_D[LOC],$A58),0)</f>
        <v>766</v>
      </c>
      <c r="O58" s="66">
        <f>IFERROR(SUMIFS(D_D[BL],D_D[MT],2,D_D[CAT],TA_24,D_D[EP],-1, D_D[LOC],$A58),0)</f>
        <v>458</v>
      </c>
      <c r="P58" s="63">
        <f t="shared" si="7"/>
        <v>0.59791122715404699</v>
      </c>
      <c r="Q58" s="67">
        <f>IFERROR(SUMIFS(D_D[INV],D_D[MT],2,D_D[CAT],TA_25,D_D[EP],-1, D_D[LOC],$A58),0)</f>
        <v>0</v>
      </c>
      <c r="R58" s="67">
        <f>IFERROR(SUMIFS(D_D[INV],D_D[MT],2,D_D[CAT],TA_26,D_D[EP],-1, D_D[LOC],$A58),0)</f>
        <v>76</v>
      </c>
      <c r="S58" s="44">
        <f>IFERROR(SUMIFS(D_D[INV],D_D[MT],7,D_D[CAT],2,D_D[EP],TA_20, D_D[LOC],$A58),0)</f>
        <v>4048</v>
      </c>
      <c r="T58" s="248"/>
    </row>
    <row r="59" spans="1:20" x14ac:dyDescent="0.2">
      <c r="A59" s="9">
        <v>348</v>
      </c>
      <c r="B59" s="110" t="s">
        <v>60</v>
      </c>
      <c r="C59" s="59">
        <f>IFERROR(SUMIFS(D_D[INV],D_D[MT],1,D_D[CAT],TA_20,D_D[EP],-1, D_D[LOC],$A59),0)</f>
        <v>1368</v>
      </c>
      <c r="D59" s="60">
        <f>IFERROR(SUMIFS(D_D[ADP],D_D[MT],1,D_D[CAT],D$1,D_D[EP],-1, D_D[LOC],$A59),0)</f>
        <v>134.69</v>
      </c>
      <c r="E59" s="61">
        <f>IFERROR(SUMIFS(D_D[INV],D_D[MT],2,D_D[CAT],TA_21,D_D[EP],-1, D_D[LOC],$A59),0)</f>
        <v>4196</v>
      </c>
      <c r="F59" s="62">
        <f>IFERROR(SUMIFS(D_D[BL],D_D[MT],2,D_D[CAT],TA_21,D_D[EP],-1, D_D[LOC],$A59),0)</f>
        <v>898</v>
      </c>
      <c r="G59" s="63">
        <f t="shared" si="4"/>
        <v>0.21401334604385128</v>
      </c>
      <c r="H59" s="64">
        <f>IFERROR(SUMIFS(D_D[INV],D_D[MT],2,D_D[CAT],TA_22,D_D[EP],-1, D_D[LOC],$A59),0)</f>
        <v>2914</v>
      </c>
      <c r="I59" s="62">
        <f>IFERROR(SUMIFS(D_D[BL],D_D[MT],2,D_D[CAT],TA_22,D_D[EP],-1, D_D[LOC],$A59),0)</f>
        <v>1173</v>
      </c>
      <c r="J59" s="63">
        <f t="shared" si="5"/>
        <v>0.40253946465339741</v>
      </c>
      <c r="K59" s="65">
        <f>IFERROR(SUMIFS(D_D[INV],D_D[MT],2,D_D[CAT],TA_23,D_D[EP],-1, D_D[LOC],$A59),0)</f>
        <v>917</v>
      </c>
      <c r="L59" s="66">
        <f>IFERROR(SUMIFS(D_D[BL],D_D[MT],2,D_D[CAT],TA_23,D_D[EP],-1, D_D[LOC],$A59),0)</f>
        <v>593</v>
      </c>
      <c r="M59" s="63">
        <f t="shared" si="6"/>
        <v>0.64667393675027263</v>
      </c>
      <c r="N59" s="65">
        <f>IFERROR(SUMIFS(D_D[INV],D_D[MT],2,D_D[CAT],TA_24,D_D[EP],-1, D_D[LOC],$A59),0)</f>
        <v>489</v>
      </c>
      <c r="O59" s="66">
        <f>IFERROR(SUMIFS(D_D[BL],D_D[MT],2,D_D[CAT],TA_24,D_D[EP],-1, D_D[LOC],$A59),0)</f>
        <v>269</v>
      </c>
      <c r="P59" s="63">
        <f t="shared" si="7"/>
        <v>0.55010224948875253</v>
      </c>
      <c r="Q59" s="67">
        <f>IFERROR(SUMIFS(D_D[INV],D_D[MT],2,D_D[CAT],TA_25,D_D[EP],-1, D_D[LOC],$A59),0)</f>
        <v>0</v>
      </c>
      <c r="R59" s="67">
        <f>IFERROR(SUMIFS(D_D[INV],D_D[MT],2,D_D[CAT],TA_26,D_D[EP],-1, D_D[LOC],$A59),0)</f>
        <v>110</v>
      </c>
      <c r="S59" s="44">
        <f>IFERROR(SUMIFS(D_D[INV],D_D[MT],7,D_D[CAT],2,D_D[EP],TA_20, D_D[LOC],$A59),0)</f>
        <v>1977</v>
      </c>
      <c r="T59" s="248"/>
    </row>
    <row r="60" spans="1:20" x14ac:dyDescent="0.2">
      <c r="A60" s="9">
        <v>354</v>
      </c>
      <c r="B60" s="110" t="s">
        <v>62</v>
      </c>
      <c r="C60" s="59">
        <f>IFERROR(SUMIFS(D_D[INV],D_D[MT],1,D_D[CAT],TA_20,D_D[EP],-1, D_D[LOC],$A60),0)</f>
        <v>920</v>
      </c>
      <c r="D60" s="60">
        <f>IFERROR(SUMIFS(D_D[ADP],D_D[MT],1,D_D[CAT],D$1,D_D[EP],-1, D_D[LOC],$A60),0)</f>
        <v>174.74</v>
      </c>
      <c r="E60" s="61">
        <f>IFERROR(SUMIFS(D_D[INV],D_D[MT],2,D_D[CAT],TA_21,D_D[EP],-1, D_D[LOC],$A60),0)</f>
        <v>3684</v>
      </c>
      <c r="F60" s="62">
        <f>IFERROR(SUMIFS(D_D[BL],D_D[MT],2,D_D[CAT],TA_21,D_D[EP],-1, D_D[LOC],$A60),0)</f>
        <v>989</v>
      </c>
      <c r="G60" s="63">
        <f t="shared" si="4"/>
        <v>0.26845819761129208</v>
      </c>
      <c r="H60" s="64">
        <f>IFERROR(SUMIFS(D_D[INV],D_D[MT],2,D_D[CAT],TA_22,D_D[EP],-1, D_D[LOC],$A60),0)</f>
        <v>1818</v>
      </c>
      <c r="I60" s="62">
        <f>IFERROR(SUMIFS(D_D[BL],D_D[MT],2,D_D[CAT],TA_22,D_D[EP],-1, D_D[LOC],$A60),0)</f>
        <v>786</v>
      </c>
      <c r="J60" s="63">
        <f t="shared" si="5"/>
        <v>0.43234323432343236</v>
      </c>
      <c r="K60" s="65">
        <f>IFERROR(SUMIFS(D_D[INV],D_D[MT],2,D_D[CAT],TA_23,D_D[EP],-1, D_D[LOC],$A60),0)</f>
        <v>604</v>
      </c>
      <c r="L60" s="66">
        <f>IFERROR(SUMIFS(D_D[BL],D_D[MT],2,D_D[CAT],TA_23,D_D[EP],-1, D_D[LOC],$A60),0)</f>
        <v>524</v>
      </c>
      <c r="M60" s="63">
        <f t="shared" si="6"/>
        <v>0.86754966887417218</v>
      </c>
      <c r="N60" s="65">
        <f>IFERROR(SUMIFS(D_D[INV],D_D[MT],2,D_D[CAT],TA_24,D_D[EP],-1, D_D[LOC],$A60),0)</f>
        <v>390</v>
      </c>
      <c r="O60" s="66">
        <f>IFERROR(SUMIFS(D_D[BL],D_D[MT],2,D_D[CAT],TA_24,D_D[EP],-1, D_D[LOC],$A60),0)</f>
        <v>253</v>
      </c>
      <c r="P60" s="63">
        <f t="shared" si="7"/>
        <v>0.64871794871794874</v>
      </c>
      <c r="Q60" s="67">
        <f>IFERROR(SUMIFS(D_D[INV],D_D[MT],2,D_D[CAT],TA_25,D_D[EP],-1, D_D[LOC],$A60),0)</f>
        <v>0</v>
      </c>
      <c r="R60" s="67">
        <f>IFERROR(SUMIFS(D_D[INV],D_D[MT],2,D_D[CAT],TA_26,D_D[EP],-1, D_D[LOC],$A60),0)</f>
        <v>105</v>
      </c>
      <c r="S60" s="44">
        <f>IFERROR(SUMIFS(D_D[INV],D_D[MT],7,D_D[CAT],2,D_D[EP],TA_20, D_D[LOC],$A60),0)</f>
        <v>2128</v>
      </c>
      <c r="T60" s="248"/>
    </row>
    <row r="61" spans="1:20" x14ac:dyDescent="0.2">
      <c r="A61" s="9">
        <v>377</v>
      </c>
      <c r="B61" s="110" t="s">
        <v>65</v>
      </c>
      <c r="C61" s="59">
        <f>IFERROR(SUMIFS(D_D[INV],D_D[MT],1,D_D[CAT],TA_20,D_D[EP],-1, D_D[LOC],$A61),0)</f>
        <v>3954</v>
      </c>
      <c r="D61" s="60">
        <f>IFERROR(SUMIFS(D_D[ADP],D_D[MT],1,D_D[CAT],D$1,D_D[EP],-1, D_D[LOC],$A61),0)</f>
        <v>124.61</v>
      </c>
      <c r="E61" s="61">
        <f>IFERROR(SUMIFS(D_D[INV],D_D[MT],2,D_D[CAT],TA_21,D_D[EP],-1, D_D[LOC],$A61),0)</f>
        <v>12152</v>
      </c>
      <c r="F61" s="62">
        <f>IFERROR(SUMIFS(D_D[BL],D_D[MT],2,D_D[CAT],TA_21,D_D[EP],-1, D_D[LOC],$A61),0)</f>
        <v>2661</v>
      </c>
      <c r="G61" s="63">
        <f t="shared" si="4"/>
        <v>0.21897630019749836</v>
      </c>
      <c r="H61" s="64">
        <f>IFERROR(SUMIFS(D_D[INV],D_D[MT],2,D_D[CAT],TA_22,D_D[EP],-1, D_D[LOC],$A61),0)</f>
        <v>8927</v>
      </c>
      <c r="I61" s="62">
        <f>IFERROR(SUMIFS(D_D[BL],D_D[MT],2,D_D[CAT],TA_22,D_D[EP],-1, D_D[LOC],$A61),0)</f>
        <v>4127</v>
      </c>
      <c r="J61" s="63">
        <f t="shared" si="5"/>
        <v>0.46230536574437103</v>
      </c>
      <c r="K61" s="65">
        <f>IFERROR(SUMIFS(D_D[INV],D_D[MT],2,D_D[CAT],TA_23,D_D[EP],-1, D_D[LOC],$A61),0)</f>
        <v>2815</v>
      </c>
      <c r="L61" s="66">
        <f>IFERROR(SUMIFS(D_D[BL],D_D[MT],2,D_D[CAT],TA_23,D_D[EP],-1, D_D[LOC],$A61),0)</f>
        <v>2167</v>
      </c>
      <c r="M61" s="63">
        <f t="shared" si="6"/>
        <v>0.76980461811722911</v>
      </c>
      <c r="N61" s="65">
        <f>IFERROR(SUMIFS(D_D[INV],D_D[MT],2,D_D[CAT],TA_24,D_D[EP],-1, D_D[LOC],$A61),0)</f>
        <v>2065</v>
      </c>
      <c r="O61" s="66">
        <f>IFERROR(SUMIFS(D_D[BL],D_D[MT],2,D_D[CAT],TA_24,D_D[EP],-1, D_D[LOC],$A61),0)</f>
        <v>1734</v>
      </c>
      <c r="P61" s="63">
        <f t="shared" si="7"/>
        <v>0.83970944309927364</v>
      </c>
      <c r="Q61" s="67">
        <f>IFERROR(SUMIFS(D_D[INV],D_D[MT],2,D_D[CAT],TA_25,D_D[EP],-1, D_D[LOC],$A61),0)</f>
        <v>0</v>
      </c>
      <c r="R61" s="67">
        <f>IFERROR(SUMIFS(D_D[INV],D_D[MT],2,D_D[CAT],TA_26,D_D[EP],-1, D_D[LOC],$A61),0)</f>
        <v>39</v>
      </c>
      <c r="S61" s="44">
        <f>IFERROR(SUMIFS(D_D[INV],D_D[MT],7,D_D[CAT],2,D_D[EP],TA_20, D_D[LOC],$A61),0)</f>
        <v>2045</v>
      </c>
      <c r="T61" s="248"/>
    </row>
    <row r="62" spans="1:20" x14ac:dyDescent="0.2">
      <c r="A62" s="9">
        <v>346</v>
      </c>
      <c r="B62" s="247" t="s">
        <v>67</v>
      </c>
      <c r="C62" s="68">
        <f>IFERROR(SUMIFS(D_D[INV],D_D[MT],1,D_D[CAT],TA_20,D_D[EP],-1, D_D[LOC],$A62),0)</f>
        <v>3408</v>
      </c>
      <c r="D62" s="69">
        <f>IFERROR(SUMIFS(D_D[ADP],D_D[MT],1,D_D[CAT],D$1,D_D[EP],-1, D_D[LOC],$A62),0)</f>
        <v>134.49</v>
      </c>
      <c r="E62" s="70">
        <f>IFERROR(SUMIFS(D_D[INV],D_D[MT],2,D_D[CAT],TA_21,D_D[EP],-1, D_D[LOC],$A62),0)</f>
        <v>8641</v>
      </c>
      <c r="F62" s="71">
        <f>IFERROR(SUMIFS(D_D[BL],D_D[MT],2,D_D[CAT],TA_21,D_D[EP],-1, D_D[LOC],$A62),0)</f>
        <v>1588</v>
      </c>
      <c r="G62" s="72">
        <f t="shared" si="4"/>
        <v>0.18377502603865292</v>
      </c>
      <c r="H62" s="73">
        <f>IFERROR(SUMIFS(D_D[INV],D_D[MT],2,D_D[CAT],TA_22,D_D[EP],-1, D_D[LOC],$A62),0)</f>
        <v>6492</v>
      </c>
      <c r="I62" s="71">
        <f>IFERROR(SUMIFS(D_D[BL],D_D[MT],2,D_D[CAT],TA_22,D_D[EP],-1, D_D[LOC],$A62),0)</f>
        <v>2636</v>
      </c>
      <c r="J62" s="72">
        <f t="shared" si="5"/>
        <v>0.40603820086260012</v>
      </c>
      <c r="K62" s="74">
        <f>IFERROR(SUMIFS(D_D[INV],D_D[MT],2,D_D[CAT],TA_23,D_D[EP],-1, D_D[LOC],$A62),0)</f>
        <v>3187</v>
      </c>
      <c r="L62" s="75">
        <f>IFERROR(SUMIFS(D_D[BL],D_D[MT],2,D_D[CAT],TA_23,D_D[EP],-1, D_D[LOC],$A62),0)</f>
        <v>2478</v>
      </c>
      <c r="M62" s="72">
        <f t="shared" si="6"/>
        <v>0.77753373078129906</v>
      </c>
      <c r="N62" s="74">
        <f>IFERROR(SUMIFS(D_D[INV],D_D[MT],2,D_D[CAT],TA_24,D_D[EP],-1, D_D[LOC],$A62),0)</f>
        <v>1138</v>
      </c>
      <c r="O62" s="75">
        <f>IFERROR(SUMIFS(D_D[BL],D_D[MT],2,D_D[CAT],TA_24,D_D[EP],-1, D_D[LOC],$A62),0)</f>
        <v>576</v>
      </c>
      <c r="P62" s="72">
        <f t="shared" si="7"/>
        <v>0.5061511423550088</v>
      </c>
      <c r="Q62" s="76">
        <f>IFERROR(SUMIFS(D_D[INV],D_D[MT],2,D_D[CAT],TA_25,D_D[EP],-1, D_D[LOC],$A62),0)</f>
        <v>6</v>
      </c>
      <c r="R62" s="76">
        <f>IFERROR(SUMIFS(D_D[INV],D_D[MT],2,D_D[CAT],TA_26,D_D[EP],-1, D_D[LOC],$A62),0)</f>
        <v>92</v>
      </c>
      <c r="S62" s="44">
        <f>IFERROR(SUMIFS(D_D[INV],D_D[MT],7,D_D[CAT],2,D_D[EP],TA_20, D_D[LOC],$A62),0)</f>
        <v>3484</v>
      </c>
      <c r="T62" s="248"/>
    </row>
    <row r="63" spans="1:20" x14ac:dyDescent="0.2">
      <c r="A63" s="9">
        <v>393</v>
      </c>
      <c r="B63" s="246" t="s">
        <v>303</v>
      </c>
      <c r="C63" s="52">
        <f>IFERROR(SUMIFS(D_D[INV],D_D[MT],1,D_D[CAT],TA_20,D_D[EP],-1, D_D[LOC],$A63),0)</f>
        <v>22455</v>
      </c>
      <c r="D63" s="41">
        <f>IFERROR(SUMIFS(D_D[ADP],D_D[MT],1,D_D[CAT],D$1,D_D[EP],-1, D_D[LOC],$A63),0)</f>
        <v>168.45</v>
      </c>
      <c r="E63" s="53">
        <f>IFERROR(SUMIFS(D_D[INV],D_D[MT],2,D_D[CAT],TA_21,D_D[EP],-1, D_D[LOC],$A63),0)</f>
        <v>62725</v>
      </c>
      <c r="F63" s="58">
        <f>IFERROR(SUMIFS(D_D[BL],D_D[MT],2,D_D[CAT],TA_21,D_D[EP],-1, D_D[LOC],$A63),0)</f>
        <v>13955</v>
      </c>
      <c r="G63" s="54">
        <f t="shared" si="4"/>
        <v>0.22247907532881625</v>
      </c>
      <c r="H63" s="58">
        <f>IFERROR(SUMIFS(D_D[INV],D_D[MT],2,D_D[CAT],TA_22,D_D[EP],-1, D_D[LOC],$A63),0)</f>
        <v>49653</v>
      </c>
      <c r="I63" s="58">
        <f>IFERROR(SUMIFS(D_D[BL],D_D[MT],2,D_D[CAT],TA_22,D_D[EP],-1, D_D[LOC],$A63),0)</f>
        <v>21555</v>
      </c>
      <c r="J63" s="54">
        <f t="shared" si="5"/>
        <v>0.43411274243248144</v>
      </c>
      <c r="K63" s="52">
        <f>IFERROR(SUMIFS(D_D[INV],D_D[MT],2,D_D[CAT],TA_23,D_D[EP],-1, D_D[LOC],$A63),0)</f>
        <v>21285</v>
      </c>
      <c r="L63" s="52">
        <f>IFERROR(SUMIFS(D_D[BL],D_D[MT],2,D_D[CAT],TA_23,D_D[EP],-1, D_D[LOC],$A63),0)</f>
        <v>16049</v>
      </c>
      <c r="M63" s="54">
        <f t="shared" si="6"/>
        <v>0.75400516795865635</v>
      </c>
      <c r="N63" s="52">
        <f>IFERROR(SUMIFS(D_D[INV],D_D[MT],2,D_D[CAT],TA_24,D_D[EP],-1, D_D[LOC],$A63),0)</f>
        <v>10136</v>
      </c>
      <c r="O63" s="52">
        <f>IFERROR(SUMIFS(D_D[BL],D_D[MT],2,D_D[CAT],TA_24,D_D[EP],-1, D_D[LOC],$A63),0)</f>
        <v>5279</v>
      </c>
      <c r="P63" s="54">
        <f t="shared" si="7"/>
        <v>0.52081689029202838</v>
      </c>
      <c r="Q63" s="52">
        <f>IFERROR(SUMIFS(D_D[INV],D_D[MT],2,D_D[CAT],TA_25,D_D[EP],-1, D_D[LOC],$A63),0)</f>
        <v>41</v>
      </c>
      <c r="R63" s="55">
        <f>IFERROR(SUMIFS(D_D[INV],D_D[MT],2,D_D[CAT],TA_26,D_D[EP],-1, D_D[LOC],$A63),0)</f>
        <v>1522</v>
      </c>
      <c r="S63" s="55">
        <f>IFERROR(SUMIFS(D_D[INV],D_D[MT],7,D_D[CAT],2,D_D[EP],TA_20, D_D[LOC],$A63),0)</f>
        <v>76265</v>
      </c>
      <c r="T63" s="248"/>
    </row>
    <row r="64" spans="1:20" x14ac:dyDescent="0.2">
      <c r="A64" s="9">
        <v>316</v>
      </c>
      <c r="B64" s="110" t="s">
        <v>21</v>
      </c>
      <c r="C64" s="59">
        <f>IFERROR(SUMIFS(D_D[INV],D_D[MT],1,D_D[CAT],TA_20,D_D[EP],-1, D_D[LOC],$A64),0)</f>
        <v>4191</v>
      </c>
      <c r="D64" s="60">
        <f>IFERROR(SUMIFS(D_D[ADP],D_D[MT],1,D_D[CAT],D$1,D_D[EP],-1, D_D[LOC],$A64),0)</f>
        <v>126.19</v>
      </c>
      <c r="E64" s="61">
        <f>IFERROR(SUMIFS(D_D[INV],D_D[MT],2,D_D[CAT],TA_21,D_D[EP],-1, D_D[LOC],$A64),0)</f>
        <v>14703</v>
      </c>
      <c r="F64" s="62">
        <f>IFERROR(SUMIFS(D_D[BL],D_D[MT],2,D_D[CAT],TA_21,D_D[EP],-1, D_D[LOC],$A64),0)</f>
        <v>3357</v>
      </c>
      <c r="G64" s="63">
        <f t="shared" si="4"/>
        <v>0.22832075086716996</v>
      </c>
      <c r="H64" s="64">
        <f>IFERROR(SUMIFS(D_D[INV],D_D[MT],2,D_D[CAT],TA_22,D_D[EP],-1, D_D[LOC],$A64),0)</f>
        <v>9781</v>
      </c>
      <c r="I64" s="62">
        <f>IFERROR(SUMIFS(D_D[BL],D_D[MT],2,D_D[CAT],TA_22,D_D[EP],-1, D_D[LOC],$A64),0)</f>
        <v>3767</v>
      </c>
      <c r="J64" s="63">
        <f t="shared" si="5"/>
        <v>0.38513444433084554</v>
      </c>
      <c r="K64" s="65">
        <f>IFERROR(SUMIFS(D_D[INV],D_D[MT],2,D_D[CAT],TA_23,D_D[EP],-1, D_D[LOC],$A64),0)</f>
        <v>4408</v>
      </c>
      <c r="L64" s="66">
        <f>IFERROR(SUMIFS(D_D[BL],D_D[MT],2,D_D[CAT],TA_23,D_D[EP],-1, D_D[LOC],$A64),0)</f>
        <v>3347</v>
      </c>
      <c r="M64" s="63">
        <f t="shared" si="6"/>
        <v>0.7593012704174229</v>
      </c>
      <c r="N64" s="65">
        <f>IFERROR(SUMIFS(D_D[INV],D_D[MT],2,D_D[CAT],TA_24,D_D[EP],-1, D_D[LOC],$A64),0)</f>
        <v>1962</v>
      </c>
      <c r="O64" s="66">
        <f>IFERROR(SUMIFS(D_D[BL],D_D[MT],2,D_D[CAT],TA_24,D_D[EP],-1, D_D[LOC],$A64),0)</f>
        <v>1123</v>
      </c>
      <c r="P64" s="63">
        <f t="shared" si="7"/>
        <v>0.57237512742099894</v>
      </c>
      <c r="Q64" s="67">
        <f>IFERROR(SUMIFS(D_D[INV],D_D[MT],2,D_D[CAT],TA_25,D_D[EP],-1, D_D[LOC],$A64),0)</f>
        <v>6</v>
      </c>
      <c r="R64" s="67">
        <f>IFERROR(SUMIFS(D_D[INV],D_D[MT],2,D_D[CAT],TA_26,D_D[EP],-1, D_D[LOC],$A64),0)</f>
        <v>83</v>
      </c>
      <c r="S64" s="44">
        <f>IFERROR(SUMIFS(D_D[INV],D_D[MT],7,D_D[CAT],2,D_D[EP],TA_20, D_D[LOC],$A64),0)</f>
        <v>14475</v>
      </c>
      <c r="T64" s="248"/>
    </row>
    <row r="65" spans="1:20" x14ac:dyDescent="0.2">
      <c r="A65" s="9">
        <v>319</v>
      </c>
      <c r="B65" s="110" t="s">
        <v>33</v>
      </c>
      <c r="C65" s="59">
        <f>IFERROR(SUMIFS(D_D[INV],D_D[MT],1,D_D[CAT],TA_20,D_D[EP],-1, D_D[LOC],$A65),0)</f>
        <v>2996</v>
      </c>
      <c r="D65" s="60">
        <f>IFERROR(SUMIFS(D_D[ADP],D_D[MT],1,D_D[CAT],D$1,D_D[EP],-1, D_D[LOC],$A65),0)</f>
        <v>105.67</v>
      </c>
      <c r="E65" s="61">
        <f>IFERROR(SUMIFS(D_D[INV],D_D[MT],2,D_D[CAT],TA_21,D_D[EP],-1, D_D[LOC],$A65),0)</f>
        <v>8116</v>
      </c>
      <c r="F65" s="62">
        <f>IFERROR(SUMIFS(D_D[BL],D_D[MT],2,D_D[CAT],TA_21,D_D[EP],-1, D_D[LOC],$A65),0)</f>
        <v>2009</v>
      </c>
      <c r="G65" s="63">
        <f t="shared" si="4"/>
        <v>0.24753573188762937</v>
      </c>
      <c r="H65" s="64">
        <f>IFERROR(SUMIFS(D_D[INV],D_D[MT],2,D_D[CAT],TA_22,D_D[EP],-1, D_D[LOC],$A65),0)</f>
        <v>6418</v>
      </c>
      <c r="I65" s="62">
        <f>IFERROR(SUMIFS(D_D[BL],D_D[MT],2,D_D[CAT],TA_22,D_D[EP],-1, D_D[LOC],$A65),0)</f>
        <v>2384</v>
      </c>
      <c r="J65" s="63">
        <f t="shared" si="5"/>
        <v>0.37145528201932065</v>
      </c>
      <c r="K65" s="65">
        <f>IFERROR(SUMIFS(D_D[INV],D_D[MT],2,D_D[CAT],TA_23,D_D[EP],-1, D_D[LOC],$A65),0)</f>
        <v>2452</v>
      </c>
      <c r="L65" s="66">
        <f>IFERROR(SUMIFS(D_D[BL],D_D[MT],2,D_D[CAT],TA_23,D_D[EP],-1, D_D[LOC],$A65),0)</f>
        <v>1759</v>
      </c>
      <c r="M65" s="63">
        <f t="shared" si="6"/>
        <v>0.71737357259380097</v>
      </c>
      <c r="N65" s="65">
        <f>IFERROR(SUMIFS(D_D[INV],D_D[MT],2,D_D[CAT],TA_24,D_D[EP],-1, D_D[LOC],$A65),0)</f>
        <v>1229</v>
      </c>
      <c r="O65" s="66">
        <f>IFERROR(SUMIFS(D_D[BL],D_D[MT],2,D_D[CAT],TA_24,D_D[EP],-1, D_D[LOC],$A65),0)</f>
        <v>648</v>
      </c>
      <c r="P65" s="63">
        <f t="shared" si="7"/>
        <v>0.52725793327908865</v>
      </c>
      <c r="Q65" s="67">
        <f>IFERROR(SUMIFS(D_D[INV],D_D[MT],2,D_D[CAT],TA_25,D_D[EP],-1, D_D[LOC],$A65),0)</f>
        <v>1</v>
      </c>
      <c r="R65" s="67">
        <f>IFERROR(SUMIFS(D_D[INV],D_D[MT],2,D_D[CAT],TA_26,D_D[EP],-1, D_D[LOC],$A65),0)</f>
        <v>89</v>
      </c>
      <c r="S65" s="44">
        <f>IFERROR(SUMIFS(D_D[INV],D_D[MT],7,D_D[CAT],2,D_D[EP],TA_20, D_D[LOC],$A65),0)</f>
        <v>11731</v>
      </c>
      <c r="T65" s="248"/>
    </row>
    <row r="66" spans="1:20" x14ac:dyDescent="0.2">
      <c r="A66" s="9">
        <v>327</v>
      </c>
      <c r="B66" s="110" t="s">
        <v>47</v>
      </c>
      <c r="C66" s="59">
        <f>IFERROR(SUMIFS(D_D[INV],D_D[MT],1,D_D[CAT],TA_20,D_D[EP],-1, D_D[LOC],$A66),0)</f>
        <v>2551</v>
      </c>
      <c r="D66" s="60">
        <f>IFERROR(SUMIFS(D_D[ADP],D_D[MT],1,D_D[CAT],D$1,D_D[EP],-1, D_D[LOC],$A66),0)</f>
        <v>233.63</v>
      </c>
      <c r="E66" s="61">
        <f>IFERROR(SUMIFS(D_D[INV],D_D[MT],2,D_D[CAT],TA_21,D_D[EP],-1, D_D[LOC],$A66),0)</f>
        <v>3475</v>
      </c>
      <c r="F66" s="62">
        <f>IFERROR(SUMIFS(D_D[BL],D_D[MT],2,D_D[CAT],TA_21,D_D[EP],-1, D_D[LOC],$A66),0)</f>
        <v>786</v>
      </c>
      <c r="G66" s="63">
        <f t="shared" si="4"/>
        <v>0.22618705035971223</v>
      </c>
      <c r="H66" s="64">
        <f>IFERROR(SUMIFS(D_D[INV],D_D[MT],2,D_D[CAT],TA_22,D_D[EP],-1, D_D[LOC],$A66),0)</f>
        <v>4568</v>
      </c>
      <c r="I66" s="62">
        <f>IFERROR(SUMIFS(D_D[BL],D_D[MT],2,D_D[CAT],TA_22,D_D[EP],-1, D_D[LOC],$A66),0)</f>
        <v>2001</v>
      </c>
      <c r="J66" s="63">
        <f t="shared" si="5"/>
        <v>0.43804728546409805</v>
      </c>
      <c r="K66" s="65">
        <f>IFERROR(SUMIFS(D_D[INV],D_D[MT],2,D_D[CAT],TA_23,D_D[EP],-1, D_D[LOC],$A66),0)</f>
        <v>2515</v>
      </c>
      <c r="L66" s="66">
        <f>IFERROR(SUMIFS(D_D[BL],D_D[MT],2,D_D[CAT],TA_23,D_D[EP],-1, D_D[LOC],$A66),0)</f>
        <v>2134</v>
      </c>
      <c r="M66" s="63">
        <f t="shared" si="6"/>
        <v>0.84850894632206764</v>
      </c>
      <c r="N66" s="65">
        <f>IFERROR(SUMIFS(D_D[INV],D_D[MT],2,D_D[CAT],TA_24,D_D[EP],-1, D_D[LOC],$A66),0)</f>
        <v>644</v>
      </c>
      <c r="O66" s="66">
        <f>IFERROR(SUMIFS(D_D[BL],D_D[MT],2,D_D[CAT],TA_24,D_D[EP],-1, D_D[LOC],$A66),0)</f>
        <v>517</v>
      </c>
      <c r="P66" s="63">
        <f t="shared" si="7"/>
        <v>0.80279503105590067</v>
      </c>
      <c r="Q66" s="67">
        <f>IFERROR(SUMIFS(D_D[INV],D_D[MT],2,D_D[CAT],TA_25,D_D[EP],-1, D_D[LOC],$A66),0)</f>
        <v>6</v>
      </c>
      <c r="R66" s="67">
        <f>IFERROR(SUMIFS(D_D[INV],D_D[MT],2,D_D[CAT],TA_26,D_D[EP],-1, D_D[LOC],$A66),0)</f>
        <v>272</v>
      </c>
      <c r="S66" s="44">
        <f>IFERROR(SUMIFS(D_D[INV],D_D[MT],7,D_D[CAT],2,D_D[EP],TA_20, D_D[LOC],$A66),0)</f>
        <v>4796</v>
      </c>
      <c r="T66" s="248"/>
    </row>
    <row r="67" spans="1:20" x14ac:dyDescent="0.2">
      <c r="A67" s="9">
        <v>322</v>
      </c>
      <c r="B67" s="110" t="s">
        <v>51</v>
      </c>
      <c r="C67" s="59">
        <f>IFERROR(SUMIFS(D_D[INV],D_D[MT],1,D_D[CAT],TA_20,D_D[EP],-1, D_D[LOC],$A67),0)</f>
        <v>2105</v>
      </c>
      <c r="D67" s="60">
        <f>IFERROR(SUMIFS(D_D[ADP],D_D[MT],1,D_D[CAT],D$1,D_D[EP],-1, D_D[LOC],$A67),0)</f>
        <v>168.46</v>
      </c>
      <c r="E67" s="61">
        <f>IFERROR(SUMIFS(D_D[INV],D_D[MT],2,D_D[CAT],TA_21,D_D[EP],-1, D_D[LOC],$A67),0)</f>
        <v>6031</v>
      </c>
      <c r="F67" s="62">
        <f>IFERROR(SUMIFS(D_D[BL],D_D[MT],2,D_D[CAT],TA_21,D_D[EP],-1, D_D[LOC],$A67),0)</f>
        <v>1489</v>
      </c>
      <c r="G67" s="63">
        <f t="shared" si="4"/>
        <v>0.24689106284198309</v>
      </c>
      <c r="H67" s="64">
        <f>IFERROR(SUMIFS(D_D[INV],D_D[MT],2,D_D[CAT],TA_22,D_D[EP],-1, D_D[LOC],$A67),0)</f>
        <v>3724</v>
      </c>
      <c r="I67" s="62">
        <f>IFERROR(SUMIFS(D_D[BL],D_D[MT],2,D_D[CAT],TA_22,D_D[EP],-1, D_D[LOC],$A67),0)</f>
        <v>1432</v>
      </c>
      <c r="J67" s="63">
        <f t="shared" si="5"/>
        <v>0.38453276047261009</v>
      </c>
      <c r="K67" s="65">
        <f>IFERROR(SUMIFS(D_D[INV],D_D[MT],2,D_D[CAT],TA_23,D_D[EP],-1, D_D[LOC],$A67),0)</f>
        <v>2372</v>
      </c>
      <c r="L67" s="66">
        <f>IFERROR(SUMIFS(D_D[BL],D_D[MT],2,D_D[CAT],TA_23,D_D[EP],-1, D_D[LOC],$A67),0)</f>
        <v>1584</v>
      </c>
      <c r="M67" s="63">
        <f t="shared" si="6"/>
        <v>0.66779089376053968</v>
      </c>
      <c r="N67" s="65">
        <f>IFERROR(SUMIFS(D_D[INV],D_D[MT],2,D_D[CAT],TA_24,D_D[EP],-1, D_D[LOC],$A67),0)</f>
        <v>1368</v>
      </c>
      <c r="O67" s="66">
        <f>IFERROR(SUMIFS(D_D[BL],D_D[MT],2,D_D[CAT],TA_24,D_D[EP],-1, D_D[LOC],$A67),0)</f>
        <v>548</v>
      </c>
      <c r="P67" s="63">
        <f t="shared" si="7"/>
        <v>0.40058479532163743</v>
      </c>
      <c r="Q67" s="67">
        <f>IFERROR(SUMIFS(D_D[INV],D_D[MT],2,D_D[CAT],TA_25,D_D[EP],-1, D_D[LOC],$A67),0)</f>
        <v>0</v>
      </c>
      <c r="R67" s="67">
        <f>IFERROR(SUMIFS(D_D[INV],D_D[MT],2,D_D[CAT],TA_26,D_D[EP],-1, D_D[LOC],$A67),0)</f>
        <v>411</v>
      </c>
      <c r="S67" s="44">
        <f>IFERROR(SUMIFS(D_D[INV],D_D[MT],7,D_D[CAT],2,D_D[EP],TA_20, D_D[LOC],$A67),0)</f>
        <v>7223</v>
      </c>
      <c r="T67" s="248"/>
    </row>
    <row r="68" spans="1:20" x14ac:dyDescent="0.2">
      <c r="A68" s="9">
        <v>320</v>
      </c>
      <c r="B68" s="110" t="s">
        <v>52</v>
      </c>
      <c r="C68" s="59">
        <f>IFERROR(SUMIFS(D_D[INV],D_D[MT],1,D_D[CAT],TA_20,D_D[EP],-1, D_D[LOC],$A68),0)</f>
        <v>2840</v>
      </c>
      <c r="D68" s="60">
        <f>IFERROR(SUMIFS(D_D[ADP],D_D[MT],1,D_D[CAT],D$1,D_D[EP],-1, D_D[LOC],$A68),0)</f>
        <v>133.99</v>
      </c>
      <c r="E68" s="61">
        <f>IFERROR(SUMIFS(D_D[INV],D_D[MT],2,D_D[CAT],TA_21,D_D[EP],-1, D_D[LOC],$A68),0)</f>
        <v>8285</v>
      </c>
      <c r="F68" s="62">
        <f>IFERROR(SUMIFS(D_D[BL],D_D[MT],2,D_D[CAT],TA_21,D_D[EP],-1, D_D[LOC],$A68),0)</f>
        <v>1730</v>
      </c>
      <c r="G68" s="63">
        <f t="shared" si="4"/>
        <v>0.2088111044055522</v>
      </c>
      <c r="H68" s="64">
        <f>IFERROR(SUMIFS(D_D[INV],D_D[MT],2,D_D[CAT],TA_22,D_D[EP],-1, D_D[LOC],$A68),0)</f>
        <v>8480</v>
      </c>
      <c r="I68" s="62">
        <f>IFERROR(SUMIFS(D_D[BL],D_D[MT],2,D_D[CAT],TA_22,D_D[EP],-1, D_D[LOC],$A68),0)</f>
        <v>3241</v>
      </c>
      <c r="J68" s="63">
        <f t="shared" si="5"/>
        <v>0.38219339622641507</v>
      </c>
      <c r="K68" s="65">
        <f>IFERROR(SUMIFS(D_D[INV],D_D[MT],2,D_D[CAT],TA_23,D_D[EP],-1, D_D[LOC],$A68),0)</f>
        <v>3128</v>
      </c>
      <c r="L68" s="66">
        <f>IFERROR(SUMIFS(D_D[BL],D_D[MT],2,D_D[CAT],TA_23,D_D[EP],-1, D_D[LOC],$A68),0)</f>
        <v>1902</v>
      </c>
      <c r="M68" s="63">
        <f t="shared" si="6"/>
        <v>0.60805626598465479</v>
      </c>
      <c r="N68" s="65">
        <f>IFERROR(SUMIFS(D_D[INV],D_D[MT],2,D_D[CAT],TA_24,D_D[EP],-1, D_D[LOC],$A68),0)</f>
        <v>1221</v>
      </c>
      <c r="O68" s="66">
        <f>IFERROR(SUMIFS(D_D[BL],D_D[MT],2,D_D[CAT],TA_24,D_D[EP],-1, D_D[LOC],$A68),0)</f>
        <v>758</v>
      </c>
      <c r="P68" s="63">
        <f t="shared" si="7"/>
        <v>0.62080262080262083</v>
      </c>
      <c r="Q68" s="67">
        <f>IFERROR(SUMIFS(D_D[INV],D_D[MT],2,D_D[CAT],TA_25,D_D[EP],-1, D_D[LOC],$A68),0)</f>
        <v>0</v>
      </c>
      <c r="R68" s="67">
        <f>IFERROR(SUMIFS(D_D[INV],D_D[MT],2,D_D[CAT],TA_26,D_D[EP],-1, D_D[LOC],$A68),0)</f>
        <v>256</v>
      </c>
      <c r="S68" s="44">
        <f>IFERROR(SUMIFS(D_D[INV],D_D[MT],7,D_D[CAT],2,D_D[EP],TA_20, D_D[LOC],$A68),0)</f>
        <v>6380</v>
      </c>
      <c r="T68" s="248"/>
    </row>
    <row r="69" spans="1:20" x14ac:dyDescent="0.2">
      <c r="A69" s="9">
        <v>355</v>
      </c>
      <c r="B69" s="110" t="s">
        <v>66</v>
      </c>
      <c r="C69" s="59">
        <f>IFERROR(SUMIFS(D_D[INV],D_D[MT],1,D_D[CAT],TA_20,D_D[EP],-1, D_D[LOC],$A69),0)</f>
        <v>836</v>
      </c>
      <c r="D69" s="60">
        <f>IFERROR(SUMIFS(D_D[ADP],D_D[MT],1,D_D[CAT],D$1,D_D[EP],-1, D_D[LOC],$A69),0)</f>
        <v>227.51</v>
      </c>
      <c r="E69" s="61">
        <f>IFERROR(SUMIFS(D_D[INV],D_D[MT],2,D_D[CAT],TA_21,D_D[EP],-1, D_D[LOC],$A69),0)</f>
        <v>1919</v>
      </c>
      <c r="F69" s="62">
        <f>IFERROR(SUMIFS(D_D[BL],D_D[MT],2,D_D[CAT],TA_21,D_D[EP],-1, D_D[LOC],$A69),0)</f>
        <v>488</v>
      </c>
      <c r="G69" s="63">
        <f t="shared" si="4"/>
        <v>0.25429911412193851</v>
      </c>
      <c r="H69" s="64">
        <f>IFERROR(SUMIFS(D_D[INV],D_D[MT],2,D_D[CAT],TA_22,D_D[EP],-1, D_D[LOC],$A69),0)</f>
        <v>1794</v>
      </c>
      <c r="I69" s="62">
        <f>IFERROR(SUMIFS(D_D[BL],D_D[MT],2,D_D[CAT],TA_22,D_D[EP],-1, D_D[LOC],$A69),0)</f>
        <v>994</v>
      </c>
      <c r="J69" s="63">
        <f t="shared" si="5"/>
        <v>0.55406911928651059</v>
      </c>
      <c r="K69" s="65">
        <f>IFERROR(SUMIFS(D_D[INV],D_D[MT],2,D_D[CAT],TA_23,D_D[EP],-1, D_D[LOC],$A69),0)</f>
        <v>433</v>
      </c>
      <c r="L69" s="66">
        <f>IFERROR(SUMIFS(D_D[BL],D_D[MT],2,D_D[CAT],TA_23,D_D[EP],-1, D_D[LOC],$A69),0)</f>
        <v>383</v>
      </c>
      <c r="M69" s="63">
        <f t="shared" si="6"/>
        <v>0.88452655889145493</v>
      </c>
      <c r="N69" s="65">
        <f>IFERROR(SUMIFS(D_D[INV],D_D[MT],2,D_D[CAT],TA_24,D_D[EP],-1, D_D[LOC],$A69),0)</f>
        <v>671</v>
      </c>
      <c r="O69" s="66">
        <f>IFERROR(SUMIFS(D_D[BL],D_D[MT],2,D_D[CAT],TA_24,D_D[EP],-1, D_D[LOC],$A69),0)</f>
        <v>497</v>
      </c>
      <c r="P69" s="63">
        <f t="shared" si="7"/>
        <v>0.74068554396423247</v>
      </c>
      <c r="Q69" s="67">
        <f>IFERROR(SUMIFS(D_D[INV],D_D[MT],2,D_D[CAT],TA_25,D_D[EP],-1, D_D[LOC],$A69),0)</f>
        <v>0</v>
      </c>
      <c r="R69" s="67">
        <f>IFERROR(SUMIFS(D_D[INV],D_D[MT],2,D_D[CAT],TA_26,D_D[EP],-1, D_D[LOC],$A69),0)</f>
        <v>9</v>
      </c>
      <c r="S69" s="44">
        <f>IFERROR(SUMIFS(D_D[INV],D_D[MT],7,D_D[CAT],2,D_D[EP],TA_20, D_D[LOC],$A69),0)</f>
        <v>3270</v>
      </c>
      <c r="T69" s="248"/>
    </row>
    <row r="70" spans="1:20" x14ac:dyDescent="0.2">
      <c r="A70" s="9">
        <v>317</v>
      </c>
      <c r="B70" s="247" t="s">
        <v>71</v>
      </c>
      <c r="C70" s="68">
        <f>IFERROR(SUMIFS(D_D[INV],D_D[MT],1,D_D[CAT],TA_20,D_D[EP],-1, D_D[LOC],$A70),0)</f>
        <v>6936</v>
      </c>
      <c r="D70" s="69">
        <f>IFERROR(SUMIFS(D_D[ADP],D_D[MT],1,D_D[CAT],D$1,D_D[EP],-1, D_D[LOC],$A70),0)</f>
        <v>204.13</v>
      </c>
      <c r="E70" s="70">
        <f>IFERROR(SUMIFS(D_D[INV],D_D[MT],2,D_D[CAT],TA_21,D_D[EP],-1, D_D[LOC],$A70),0)</f>
        <v>20196</v>
      </c>
      <c r="F70" s="71">
        <f>IFERROR(SUMIFS(D_D[BL],D_D[MT],2,D_D[CAT],TA_21,D_D[EP],-1, D_D[LOC],$A70),0)</f>
        <v>4096</v>
      </c>
      <c r="G70" s="72">
        <f t="shared" si="4"/>
        <v>0.20281243810655575</v>
      </c>
      <c r="H70" s="73">
        <f>IFERROR(SUMIFS(D_D[INV],D_D[MT],2,D_D[CAT],TA_22,D_D[EP],-1, D_D[LOC],$A70),0)</f>
        <v>14888</v>
      </c>
      <c r="I70" s="71">
        <f>IFERROR(SUMIFS(D_D[BL],D_D[MT],2,D_D[CAT],TA_22,D_D[EP],-1, D_D[LOC],$A70),0)</f>
        <v>7736</v>
      </c>
      <c r="J70" s="72">
        <f t="shared" si="5"/>
        <v>0.51961311123052123</v>
      </c>
      <c r="K70" s="74">
        <f>IFERROR(SUMIFS(D_D[INV],D_D[MT],2,D_D[CAT],TA_23,D_D[EP],-1, D_D[LOC],$A70),0)</f>
        <v>5977</v>
      </c>
      <c r="L70" s="75">
        <f>IFERROR(SUMIFS(D_D[BL],D_D[MT],2,D_D[CAT],TA_23,D_D[EP],-1, D_D[LOC],$A70),0)</f>
        <v>4940</v>
      </c>
      <c r="M70" s="72">
        <f t="shared" si="6"/>
        <v>0.8265015894261335</v>
      </c>
      <c r="N70" s="74">
        <f>IFERROR(SUMIFS(D_D[INV],D_D[MT],2,D_D[CAT],TA_24,D_D[EP],-1, D_D[LOC],$A70),0)</f>
        <v>3041</v>
      </c>
      <c r="O70" s="75">
        <f>IFERROR(SUMIFS(D_D[BL],D_D[MT],2,D_D[CAT],TA_24,D_D[EP],-1, D_D[LOC],$A70),0)</f>
        <v>1188</v>
      </c>
      <c r="P70" s="72">
        <f t="shared" si="7"/>
        <v>0.39066096678724105</v>
      </c>
      <c r="Q70" s="76">
        <f>IFERROR(SUMIFS(D_D[INV],D_D[MT],2,D_D[CAT],TA_25,D_D[EP],-1, D_D[LOC],$A70),0)</f>
        <v>28</v>
      </c>
      <c r="R70" s="76">
        <f>IFERROR(SUMIFS(D_D[INV],D_D[MT],2,D_D[CAT],TA_26,D_D[EP],-1, D_D[LOC],$A70),0)</f>
        <v>402</v>
      </c>
      <c r="S70" s="44">
        <f>IFERROR(SUMIFS(D_D[INV],D_D[MT],7,D_D[CAT],2,D_D[EP],TA_20, D_D[LOC],$A70),0)</f>
        <v>28390</v>
      </c>
      <c r="T70" s="248"/>
    </row>
    <row r="71" spans="1:20" x14ac:dyDescent="0.2">
      <c r="A71" s="9">
        <v>35</v>
      </c>
      <c r="B71" s="246" t="s">
        <v>6</v>
      </c>
      <c r="C71" s="52">
        <f>IFERROR(SUMIFS(D_D[INV],D_D[MT],1,D_D[CAT],TA_20,D_D[EP],-1, D_D[LOC],$A71),0)</f>
        <v>171</v>
      </c>
      <c r="D71" s="41">
        <f>IFERROR(SUMIFS(D_D[ADP],D_D[MT],1,D_D[CAT],D$1,D_D[EP],-1, D_D[LOC],$A71),0)</f>
        <v>100.77</v>
      </c>
      <c r="E71" s="53">
        <f>IFERROR(SUMIFS(D_D[INV],D_D[MT],2,D_D[CAT],TA_21,D_D[EP],-1, D_D[LOC],$A71),0)</f>
        <v>1368</v>
      </c>
      <c r="F71" s="58">
        <f>IFERROR(SUMIFS(D_D[BL],D_D[MT],2,D_D[CAT],TA_21,D_D[EP],-1, D_D[LOC],$A71),0)</f>
        <v>26</v>
      </c>
      <c r="G71" s="54">
        <f t="shared" si="4"/>
        <v>1.9005847953216373E-2</v>
      </c>
      <c r="H71" s="58">
        <f>IFERROR(SUMIFS(D_D[INV],D_D[MT],2,D_D[CAT],TA_22,D_D[EP],-1, D_D[LOC],$A71),0)</f>
        <v>360</v>
      </c>
      <c r="I71" s="58">
        <f>IFERROR(SUMIFS(D_D[BL],D_D[MT],2,D_D[CAT],TA_22,D_D[EP],-1, D_D[LOC],$A71),0)</f>
        <v>173</v>
      </c>
      <c r="J71" s="54">
        <f t="shared" si="5"/>
        <v>0.48055555555555557</v>
      </c>
      <c r="K71" s="52">
        <f>IFERROR(SUMIFS(D_D[INV],D_D[MT],2,D_D[CAT],TA_23,D_D[EP],-1, D_D[LOC],$A71),0)</f>
        <v>13092</v>
      </c>
      <c r="L71" s="52">
        <f>IFERROR(SUMIFS(D_D[BL],D_D[MT],2,D_D[CAT],TA_23,D_D[EP],-1, D_D[LOC],$A71),0)</f>
        <v>160</v>
      </c>
      <c r="M71" s="54">
        <f t="shared" si="6"/>
        <v>1.2221203788573174E-2</v>
      </c>
      <c r="N71" s="52">
        <f>IFERROR(SUMIFS(D_D[INV],D_D[MT],2,D_D[CAT],TA_24,D_D[EP],-1, D_D[LOC],$A71),0)</f>
        <v>26228</v>
      </c>
      <c r="O71" s="52">
        <f>IFERROR(SUMIFS(D_D[BL],D_D[MT],2,D_D[CAT],TA_24,D_D[EP],-1, D_D[LOC],$A71),0)</f>
        <v>4107</v>
      </c>
      <c r="P71" s="54">
        <f t="shared" si="7"/>
        <v>0.15658837883178284</v>
      </c>
      <c r="Q71" s="52">
        <f>IFERROR(SUMIFS(D_D[INV],D_D[MT],2,D_D[CAT],TA_25,D_D[EP],-1, D_D[LOC],$A71),0)</f>
        <v>5</v>
      </c>
      <c r="R71" s="55">
        <f>IFERROR(SUMIFS(D_D[INV],D_D[MT],2,D_D[CAT],TA_26,D_D[EP],-1, D_D[LOC],$A71),0)</f>
        <v>4</v>
      </c>
      <c r="S71" s="55">
        <f>IFERROR(SUMIFS(D_D[INV],D_D[MT],7,D_D[CAT],2,D_D[EP],TA_20, D_D[LOC],$A71),0)</f>
        <v>23642</v>
      </c>
      <c r="T71" s="248"/>
    </row>
    <row r="72" spans="1:20" x14ac:dyDescent="0.2">
      <c r="A72" s="6"/>
      <c r="B72" s="248"/>
      <c r="C72" s="9"/>
      <c r="D72" s="9"/>
      <c r="E72" s="9"/>
      <c r="F72" s="9"/>
      <c r="G72" s="9"/>
      <c r="H72" s="9"/>
      <c r="I72" s="9"/>
      <c r="J72" s="9"/>
      <c r="K72" s="9"/>
      <c r="L72" s="9"/>
      <c r="M72" s="9"/>
      <c r="N72" s="9"/>
      <c r="O72" s="9"/>
      <c r="P72" s="9"/>
      <c r="Q72" s="9"/>
      <c r="R72" s="9"/>
      <c r="S72" s="9"/>
      <c r="T72" s="248"/>
    </row>
    <row r="73" spans="1:20" ht="18" x14ac:dyDescent="0.25">
      <c r="A73" s="4"/>
      <c r="B73" s="7"/>
      <c r="C73" s="375" t="s">
        <v>444</v>
      </c>
      <c r="D73" s="376"/>
      <c r="E73" s="376"/>
      <c r="F73" s="376"/>
      <c r="G73" s="376"/>
      <c r="H73" s="376"/>
      <c r="I73" s="376"/>
      <c r="J73" s="376"/>
      <c r="K73" s="376"/>
      <c r="L73" s="376"/>
      <c r="M73" s="376"/>
      <c r="N73" s="376"/>
      <c r="O73" s="376"/>
      <c r="P73" s="376"/>
      <c r="Q73" s="376"/>
      <c r="R73" s="376"/>
      <c r="S73" s="377"/>
      <c r="T73" s="248"/>
    </row>
    <row r="74" spans="1:20" ht="20.100000000000001" customHeight="1" x14ac:dyDescent="0.2">
      <c r="A74" s="4"/>
      <c r="B74" s="249"/>
      <c r="C74" s="378" t="s">
        <v>187</v>
      </c>
      <c r="D74" s="379"/>
      <c r="E74" s="380" t="s">
        <v>438</v>
      </c>
      <c r="F74" s="381"/>
      <c r="G74" s="382"/>
      <c r="H74" s="380" t="s">
        <v>5</v>
      </c>
      <c r="I74" s="381"/>
      <c r="J74" s="382"/>
      <c r="K74" s="380" t="s">
        <v>439</v>
      </c>
      <c r="L74" s="381"/>
      <c r="M74" s="382"/>
      <c r="N74" s="380" t="s">
        <v>6</v>
      </c>
      <c r="O74" s="381"/>
      <c r="P74" s="382"/>
      <c r="Q74" s="148" t="s">
        <v>7</v>
      </c>
      <c r="R74" s="111" t="s">
        <v>8</v>
      </c>
      <c r="S74" s="111" t="s">
        <v>9</v>
      </c>
      <c r="T74" s="248"/>
    </row>
    <row r="75" spans="1:20" ht="38.25" x14ac:dyDescent="0.2">
      <c r="A75" s="22"/>
      <c r="B75" s="250"/>
      <c r="C75" s="251" t="s">
        <v>10</v>
      </c>
      <c r="D75" s="252" t="s">
        <v>113</v>
      </c>
      <c r="E75" s="253" t="s">
        <v>10</v>
      </c>
      <c r="F75" s="254" t="s">
        <v>1</v>
      </c>
      <c r="G75" s="255" t="s">
        <v>2</v>
      </c>
      <c r="H75" s="253" t="s">
        <v>10</v>
      </c>
      <c r="I75" s="254" t="s">
        <v>1</v>
      </c>
      <c r="J75" s="255" t="s">
        <v>2</v>
      </c>
      <c r="K75" s="253" t="s">
        <v>10</v>
      </c>
      <c r="L75" s="254" t="s">
        <v>1</v>
      </c>
      <c r="M75" s="255" t="s">
        <v>2</v>
      </c>
      <c r="N75" s="253" t="s">
        <v>10</v>
      </c>
      <c r="O75" s="254" t="s">
        <v>1</v>
      </c>
      <c r="P75" s="255" t="s">
        <v>2</v>
      </c>
      <c r="Q75" s="256" t="s">
        <v>10</v>
      </c>
      <c r="R75" s="256" t="s">
        <v>10</v>
      </c>
      <c r="S75" s="183" t="s">
        <v>372</v>
      </c>
      <c r="T75" s="248"/>
    </row>
    <row r="76" spans="1:20" x14ac:dyDescent="0.2">
      <c r="A76" s="23">
        <v>100</v>
      </c>
      <c r="B76" s="246" t="s">
        <v>369</v>
      </c>
      <c r="C76" s="58">
        <f>IFERROR(SUMIFS(D_D[INV],D_D[MT],1,D_D[CAT],TA_30,D_D[EP],-1, D_D[LOC],$A76),0)</f>
        <v>18612</v>
      </c>
      <c r="D76" s="34">
        <f>IFERROR(SUMIFS(D_D[ADP],D_D[MT],1,D_D[CAT],TA_30,D_D[EP],-1, D_D[LOC],$A76),0)</f>
        <v>85.33</v>
      </c>
      <c r="E76" s="58">
        <f>IFERROR(SUMIFS(D_D[INV],D_D[MT],2,D_D[CAT],TA_31,D_D[EP],-1, D_D[LOC],$A76),0)</f>
        <v>18013</v>
      </c>
      <c r="F76" s="58">
        <f>IFERROR(SUMIFS(D_D[BL],D_D[MT],2,D_D[CAT],TA_31,D_D[EP],-1, D_D[LOC],$A76),0)</f>
        <v>888</v>
      </c>
      <c r="G76" s="54">
        <f t="shared" ref="G76" si="8">IFERROR(F76/E76,"0%")</f>
        <v>4.9297729417642815E-2</v>
      </c>
      <c r="H76" s="58">
        <f>IFERROR(SUMIFS(D_D[INV],D_D[MT],2,D_D[CAT],TA_32,D_D[EP],-1, D_D[LOC],$A76),0)</f>
        <v>22992</v>
      </c>
      <c r="I76" s="58">
        <f>IFERROR(SUMIFS(D_D[BL],D_D[MT],2,D_D[CAT],TA_32,D_D[EP],-1, D_D[LOC],$A76),0)</f>
        <v>6106</v>
      </c>
      <c r="J76" s="54">
        <f t="shared" ref="J76" si="9">IFERROR(I76/H76,"0%")</f>
        <v>0.26557063326374392</v>
      </c>
      <c r="K76" s="58">
        <f>IFERROR(SUMIFS(D_D[INV],D_D[MT],2,D_D[CAT],TA_33,D_D[EP],-1, D_D[LOC],$A76),0)</f>
        <v>5738</v>
      </c>
      <c r="L76" s="58">
        <f>IFERROR(SUMIFS(D_D[BL],D_D[MT],2,D_D[CAT],TA_33,D_D[EP],-1, D_D[LOC],$A76),0)</f>
        <v>5726</v>
      </c>
      <c r="M76" s="54">
        <f t="shared" ref="M76" si="10">IFERROR(L76/K76,"0%")</f>
        <v>0.9979086789822238</v>
      </c>
      <c r="N76" s="58">
        <f>IFERROR(SUMIFS(D_D[INV],D_D[MT],2,D_D[CAT],TA_34,D_D[EP],-1, D_D[LOC],$A76),0)</f>
        <v>161</v>
      </c>
      <c r="O76" s="58">
        <f>IFERROR(SUMIFS(D_D[BL],D_D[MT],2,D_D[CAT],TA_34,D_D[EP],-1, D_D[LOC],$A76),0)</f>
        <v>119</v>
      </c>
      <c r="P76" s="54">
        <f t="shared" ref="P76" si="11">IFERROR(O76/N76,"0%")</f>
        <v>0.73913043478260865</v>
      </c>
      <c r="Q76" s="58">
        <f>IFERROR(SUMIFS(D_D[INV],D_D[MT],2,D_D[CAT],TA_35,D_D[EP],-1, D_D[LOC],$A76),0)</f>
        <v>1007</v>
      </c>
      <c r="R76" s="79">
        <f>IFERROR(SUMIFS(D_D[INV],D_D[MT],2,D_D[CAT],TA_36,D_D[EP],-1, D_D[LOC],$A76),0)</f>
        <v>6637</v>
      </c>
      <c r="S76" s="79">
        <f>IFERROR(SUMIFS(D_D[INV],D_D[MT],7,D_D[CAT],2,D_D[EP],TA_30, D_D[LOC],$A76),0)</f>
        <v>2028</v>
      </c>
      <c r="T76" s="248"/>
    </row>
    <row r="77" spans="1:20" x14ac:dyDescent="0.2">
      <c r="A77" s="24" t="s">
        <v>91</v>
      </c>
      <c r="B77" s="257" t="s">
        <v>183</v>
      </c>
      <c r="C77" s="77">
        <f>IFERROR(SUMIFS(D_D[INV],D_D[MT],1,D_D[CAT],TA_30,D_D[EP],-1, D_D[LOC],$A77),0)</f>
        <v>5712</v>
      </c>
      <c r="D77" s="60">
        <f>IFERROR(SUMIFS(D_D[ADP],D_D[MT],1,D_D[CAT],TA_30,D_D[EP],-1, D_D[LOC],$A77),0)</f>
        <v>60.34</v>
      </c>
      <c r="E77" s="77">
        <f>IFERROR(SUMIFS(D_D[INV],D_D[MT],2,D_D[CAT],TA_31,D_D[EP],-1, D_D[LOC],$A77),0)</f>
        <v>6320</v>
      </c>
      <c r="F77" s="77">
        <f>IFERROR(SUMIFS(D_D[BL],D_D[MT],2,D_D[CAT],TA_31,D_D[EP],-1, D_D[LOC],$A77),0)</f>
        <v>199</v>
      </c>
      <c r="G77" s="63">
        <f t="shared" ref="G77:G80" si="12">IFERROR(F77/E77,"0%")</f>
        <v>3.14873417721519E-2</v>
      </c>
      <c r="H77" s="77">
        <f>IFERROR(SUMIFS(D_D[INV],D_D[MT],2,D_D[CAT],TA_32,D_D[EP],-1, D_D[LOC],$A77),0)</f>
        <v>6528</v>
      </c>
      <c r="I77" s="77">
        <f>IFERROR(SUMIFS(D_D[BL],D_D[MT],2,D_D[CAT],TA_32,D_D[EP],-1, D_D[LOC],$A77),0)</f>
        <v>536</v>
      </c>
      <c r="J77" s="63">
        <f t="shared" ref="J77:J80" si="13">IFERROR(I77/H77,"0%")</f>
        <v>8.2107843137254902E-2</v>
      </c>
      <c r="K77" s="77">
        <f>IFERROR(SUMIFS(D_D[INV],D_D[MT],2,D_D[CAT],TA_33,D_D[EP],-1, D_D[LOC],$A77),0)</f>
        <v>974</v>
      </c>
      <c r="L77" s="77">
        <f>IFERROR(SUMIFS(D_D[BL],D_D[MT],2,D_D[CAT],TA_33,D_D[EP],-1, D_D[LOC],$A77),0)</f>
        <v>970</v>
      </c>
      <c r="M77" s="63">
        <f t="shared" ref="M77:M80" si="14">IFERROR(L77/K77,"0%")</f>
        <v>0.9958932238193019</v>
      </c>
      <c r="N77" s="77">
        <f>IFERROR(SUMIFS(D_D[INV],D_D[MT],2,D_D[CAT],TA_34,D_D[EP],-1, D_D[LOC],$A77),0)</f>
        <v>14</v>
      </c>
      <c r="O77" s="77">
        <f>IFERROR(SUMIFS(D_D[BL],D_D[MT],2,D_D[CAT],TA_34,D_D[EP],-1, D_D[LOC],$A77),0)</f>
        <v>11</v>
      </c>
      <c r="P77" s="63">
        <f t="shared" ref="P77:P80" si="15">IFERROR(O77/N77,"0%")</f>
        <v>0.7857142857142857</v>
      </c>
      <c r="Q77" s="77">
        <f>IFERROR(SUMIFS(D_D[INV],D_D[MT],2,D_D[CAT],TA_35,D_D[EP],-1, D_D[LOC],$A77),0)</f>
        <v>861</v>
      </c>
      <c r="R77" s="77">
        <f>IFERROR(SUMIFS(D_D[INV],D_D[MT],2,D_D[CAT],TA_36,D_D[EP],-1, D_D[LOC],$A77),0)</f>
        <v>2081</v>
      </c>
      <c r="S77" s="78">
        <f>IFERROR(SUMIFS(D_D[INV],D_D[MT],7,D_D[CAT],2,D_D[EP],TA_30, D_D[LOC],$A77),0)</f>
        <v>728</v>
      </c>
      <c r="T77" s="248"/>
    </row>
    <row r="78" spans="1:20" x14ac:dyDescent="0.2">
      <c r="A78" s="24" t="s">
        <v>136</v>
      </c>
      <c r="B78" s="257" t="s">
        <v>182</v>
      </c>
      <c r="C78" s="77">
        <f>IFERROR(SUMIFS(D_D[INV],D_D[MT],1,D_D[CAT],TA_30,D_D[EP],-1, D_D[LOC],$A78),0)</f>
        <v>6812</v>
      </c>
      <c r="D78" s="60">
        <f>IFERROR(SUMIFS(D_D[ADP],D_D[MT],1,D_D[CAT],TA_30,D_D[EP],-1, D_D[LOC],$A78),0)</f>
        <v>85.35</v>
      </c>
      <c r="E78" s="77">
        <f>IFERROR(SUMIFS(D_D[INV],D_D[MT],2,D_D[CAT],TA_31,D_D[EP],-1, D_D[LOC],$A78),0)</f>
        <v>4730</v>
      </c>
      <c r="F78" s="77">
        <f>IFERROR(SUMIFS(D_D[BL],D_D[MT],2,D_D[CAT],TA_31,D_D[EP],-1, D_D[LOC],$A78),0)</f>
        <v>229</v>
      </c>
      <c r="G78" s="63">
        <f t="shared" si="12"/>
        <v>4.8414376321353064E-2</v>
      </c>
      <c r="H78" s="77">
        <f>IFERROR(SUMIFS(D_D[INV],D_D[MT],2,D_D[CAT],TA_32,D_D[EP],-1, D_D[LOC],$A78),0)</f>
        <v>8335</v>
      </c>
      <c r="I78" s="77">
        <f>IFERROR(SUMIFS(D_D[BL],D_D[MT],2,D_D[CAT],TA_32,D_D[EP],-1, D_D[LOC],$A78),0)</f>
        <v>2064</v>
      </c>
      <c r="J78" s="63">
        <f t="shared" si="13"/>
        <v>0.24763047390521895</v>
      </c>
      <c r="K78" s="77">
        <f>IFERROR(SUMIFS(D_D[INV],D_D[MT],2,D_D[CAT],TA_33,D_D[EP],-1, D_D[LOC],$A78),0)</f>
        <v>2333</v>
      </c>
      <c r="L78" s="77">
        <f>IFERROR(SUMIFS(D_D[BL],D_D[MT],2,D_D[CAT],TA_33,D_D[EP],-1, D_D[LOC],$A78),0)</f>
        <v>2332</v>
      </c>
      <c r="M78" s="63">
        <f t="shared" si="14"/>
        <v>0.99957136733819119</v>
      </c>
      <c r="N78" s="77">
        <f>IFERROR(SUMIFS(D_D[INV],D_D[MT],2,D_D[CAT],TA_34,D_D[EP],-1, D_D[LOC],$A78),0)</f>
        <v>28</v>
      </c>
      <c r="O78" s="77">
        <f>IFERROR(SUMIFS(D_D[BL],D_D[MT],2,D_D[CAT],TA_34,D_D[EP],-1, D_D[LOC],$A78),0)</f>
        <v>17</v>
      </c>
      <c r="P78" s="63">
        <f t="shared" si="15"/>
        <v>0.6071428571428571</v>
      </c>
      <c r="Q78" s="77">
        <f>IFERROR(SUMIFS(D_D[INV],D_D[MT],2,D_D[CAT],TA_35,D_D[EP],-1, D_D[LOC],$A78),0)</f>
        <v>36</v>
      </c>
      <c r="R78" s="77">
        <f>IFERROR(SUMIFS(D_D[INV],D_D[MT],2,D_D[CAT],TA_36,D_D[EP],-1, D_D[LOC],$A78),0)</f>
        <v>2001</v>
      </c>
      <c r="S78" s="78">
        <f>IFERROR(SUMIFS(D_D[INV],D_D[MT],7,D_D[CAT],2,D_D[EP],TA_30, D_D[LOC],$A78),0)</f>
        <v>804</v>
      </c>
      <c r="T78" s="248"/>
    </row>
    <row r="79" spans="1:20" x14ac:dyDescent="0.2">
      <c r="A79" s="24" t="s">
        <v>140</v>
      </c>
      <c r="B79" s="257" t="s">
        <v>184</v>
      </c>
      <c r="C79" s="77">
        <f>IFERROR(SUMIFS(D_D[INV],D_D[MT],1,D_D[CAT],TA_30,D_D[EP],-1, D_D[LOC],$A79),0)</f>
        <v>5651</v>
      </c>
      <c r="D79" s="60">
        <f>IFERROR(SUMIFS(D_D[ADP],D_D[MT],1,D_D[CAT],TA_30,D_D[EP],-1, D_D[LOC],$A79),0)</f>
        <v>92.2</v>
      </c>
      <c r="E79" s="77">
        <f>IFERROR(SUMIFS(D_D[INV],D_D[MT],2,D_D[CAT],TA_31,D_D[EP],-1, D_D[LOC],$A79),0)</f>
        <v>6516</v>
      </c>
      <c r="F79" s="77">
        <f>IFERROR(SUMIFS(D_D[BL],D_D[MT],2,D_D[CAT],TA_31,D_D[EP],-1, D_D[LOC],$A79),0)</f>
        <v>266</v>
      </c>
      <c r="G79" s="63">
        <f t="shared" si="12"/>
        <v>4.0822590546347452E-2</v>
      </c>
      <c r="H79" s="77">
        <f>IFERROR(SUMIFS(D_D[INV],D_D[MT],2,D_D[CAT],TA_32,D_D[EP],-1, D_D[LOC],$A79),0)</f>
        <v>7661</v>
      </c>
      <c r="I79" s="77">
        <f>IFERROR(SUMIFS(D_D[BL],D_D[MT],2,D_D[CAT],TA_32,D_D[EP],-1, D_D[LOC],$A79),0)</f>
        <v>3199</v>
      </c>
      <c r="J79" s="63">
        <f t="shared" si="13"/>
        <v>0.41756950789714137</v>
      </c>
      <c r="K79" s="77">
        <f>IFERROR(SUMIFS(D_D[INV],D_D[MT],2,D_D[CAT],TA_33,D_D[EP],-1, D_D[LOC],$A79),0)</f>
        <v>2349</v>
      </c>
      <c r="L79" s="77">
        <f>IFERROR(SUMIFS(D_D[BL],D_D[MT],2,D_D[CAT],TA_33,D_D[EP],-1, D_D[LOC],$A79),0)</f>
        <v>2345</v>
      </c>
      <c r="M79" s="63">
        <f t="shared" si="14"/>
        <v>0.99829714772243505</v>
      </c>
      <c r="N79" s="77">
        <f>IFERROR(SUMIFS(D_D[INV],D_D[MT],2,D_D[CAT],TA_34,D_D[EP],-1, D_D[LOC],$A79),0)</f>
        <v>13</v>
      </c>
      <c r="O79" s="77">
        <f>IFERROR(SUMIFS(D_D[BL],D_D[MT],2,D_D[CAT],TA_34,D_D[EP],-1, D_D[LOC],$A79),0)</f>
        <v>11</v>
      </c>
      <c r="P79" s="63">
        <f t="shared" si="15"/>
        <v>0.84615384615384615</v>
      </c>
      <c r="Q79" s="77">
        <f>IFERROR(SUMIFS(D_D[INV],D_D[MT],2,D_D[CAT],TA_35,D_D[EP],-1, D_D[LOC],$A79),0)</f>
        <v>79</v>
      </c>
      <c r="R79" s="77">
        <f>IFERROR(SUMIFS(D_D[INV],D_D[MT],2,D_D[CAT],TA_36,D_D[EP],-1, D_D[LOC],$A79),0)</f>
        <v>2555</v>
      </c>
      <c r="S79" s="78">
        <f>IFERROR(SUMIFS(D_D[INV],D_D[MT],7,D_D[CAT],2,D_D[EP],TA_30, D_D[LOC],$A79),0)</f>
        <v>429</v>
      </c>
      <c r="T79" s="248"/>
    </row>
    <row r="80" spans="1:20" x14ac:dyDescent="0.2">
      <c r="A80" s="23">
        <v>-1</v>
      </c>
      <c r="B80" s="246" t="s">
        <v>186</v>
      </c>
      <c r="C80" s="58">
        <f>IFERROR(SUMIFS(D_D[INV],D_D[MT],1,D_D[CAT],TA_30,D_D[EP],-1, D_D[LOC],$A80),0)</f>
        <v>437</v>
      </c>
      <c r="D80" s="34">
        <f>IFERROR(SUMIFS(D_D[ADP],D_D[MT],1,D_D[CAT],TA_30,D_D[EP],-1, D_D[LOC],$A80),0)</f>
        <v>322.95</v>
      </c>
      <c r="E80" s="58">
        <f>IFERROR(SUMIFS(D_D[INV],D_D[MT],2,D_D[CAT],TA_31,D_D[EP],-1, D_D[LOC],$A80),0)</f>
        <v>447</v>
      </c>
      <c r="F80" s="58">
        <f>IFERROR(SUMIFS(D_D[BL],D_D[MT],2,D_D[CAT],TA_31,D_D[EP],-1, D_D[LOC],$A80),0)</f>
        <v>194</v>
      </c>
      <c r="G80" s="54">
        <f t="shared" si="12"/>
        <v>0.43400447427293065</v>
      </c>
      <c r="H80" s="58">
        <f>IFERROR(SUMIFS(D_D[INV],D_D[MT],2,D_D[CAT],TA_32,D_D[EP],-1, D_D[LOC],$A80),0)</f>
        <v>468</v>
      </c>
      <c r="I80" s="58">
        <f>IFERROR(SUMIFS(D_D[BL],D_D[MT],2,D_D[CAT],TA_32,D_D[EP],-1, D_D[LOC],$A80),0)</f>
        <v>307</v>
      </c>
      <c r="J80" s="54">
        <f t="shared" si="13"/>
        <v>0.65598290598290598</v>
      </c>
      <c r="K80" s="58">
        <f>IFERROR(SUMIFS(D_D[INV],D_D[MT],2,D_D[CAT],TA_33,D_D[EP],-1, D_D[LOC],$A80),0)</f>
        <v>82</v>
      </c>
      <c r="L80" s="58">
        <f>IFERROR(SUMIFS(D_D[BL],D_D[MT],2,D_D[CAT],TA_33,D_D[EP],-1, D_D[LOC],$A80),0)</f>
        <v>79</v>
      </c>
      <c r="M80" s="54">
        <f t="shared" si="14"/>
        <v>0.96341463414634143</v>
      </c>
      <c r="N80" s="58">
        <f>IFERROR(SUMIFS(D_D[INV],D_D[MT],2,D_D[CAT],TA_34,D_D[EP],-1, D_D[LOC],$A80),0)</f>
        <v>106</v>
      </c>
      <c r="O80" s="58">
        <f>IFERROR(SUMIFS(D_D[BL],D_D[MT],2,D_D[CAT],TA_34,D_D[EP],-1, D_D[LOC],$A80),0)</f>
        <v>80</v>
      </c>
      <c r="P80" s="54">
        <f t="shared" si="15"/>
        <v>0.75471698113207553</v>
      </c>
      <c r="Q80" s="58">
        <f>IFERROR(SUMIFS(D_D[INV],D_D[MT],2,D_D[CAT],TA_35,D_D[EP],-1, D_D[LOC],$A80),0)</f>
        <v>31</v>
      </c>
      <c r="R80" s="79">
        <f>IFERROR(SUMIFS(D_D[INV],D_D[MT],2,D_D[CAT],TA_36,D_D[EP],-1, D_D[LOC],$A80),0)</f>
        <v>0</v>
      </c>
      <c r="S80" s="79">
        <f>IFERROR(SUMIFS(D_D[INV],D_D[MT],7,D_D[CAT],2,D_D[EP],TA_30, D_D[LOC],$A80),0)</f>
        <v>67</v>
      </c>
      <c r="T80" s="248"/>
    </row>
    <row r="81" spans="1:20" x14ac:dyDescent="0.2">
      <c r="A81" s="6"/>
      <c r="B81" s="248"/>
      <c r="C81" s="248"/>
      <c r="D81" s="248"/>
      <c r="E81" s="248"/>
      <c r="F81" s="248"/>
      <c r="G81" s="248"/>
      <c r="H81" s="248"/>
      <c r="I81" s="248"/>
      <c r="J81" s="248"/>
      <c r="K81" s="248"/>
      <c r="L81" s="248"/>
      <c r="M81" s="248"/>
      <c r="N81" s="248"/>
      <c r="O81" s="248"/>
      <c r="P81" s="248"/>
      <c r="Q81" s="248"/>
      <c r="R81" s="248"/>
      <c r="S81" s="248"/>
      <c r="T81" s="248"/>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7" priority="114" stopIfTrue="1">
      <formula>ISERROR(S64)</formula>
    </cfRule>
  </conditionalFormatting>
  <conditionalFormatting sqref="B7:C7 B8:B25 B73:B75 C8:G8 S9:S25 S37:S38 J7:J8 M7:M8 B27:S36 E7:G7 P7:S8">
    <cfRule type="expression" dxfId="356" priority="357" stopIfTrue="1">
      <formula>ISERROR(B7)</formula>
    </cfRule>
  </conditionalFormatting>
  <conditionalFormatting sqref="D7">
    <cfRule type="expression" dxfId="355" priority="356" stopIfTrue="1">
      <formula>ISERROR(D7)</formula>
    </cfRule>
  </conditionalFormatting>
  <conditionalFormatting sqref="D8:G25 Q8:R25">
    <cfRule type="expression" dxfId="354" priority="355" stopIfTrue="1">
      <formula>ISERROR(D8)</formula>
    </cfRule>
  </conditionalFormatting>
  <conditionalFormatting sqref="S5">
    <cfRule type="expression" dxfId="353" priority="350" stopIfTrue="1">
      <formula>ISERROR(S5)</formula>
    </cfRule>
  </conditionalFormatting>
  <conditionalFormatting sqref="M39">
    <cfRule type="expression" dxfId="352" priority="268" stopIfTrue="1">
      <formula>ISERROR(M39)</formula>
    </cfRule>
  </conditionalFormatting>
  <conditionalFormatting sqref="S50">
    <cfRule type="expression" dxfId="351" priority="346" stopIfTrue="1">
      <formula>ISERROR(S50)</formula>
    </cfRule>
  </conditionalFormatting>
  <conditionalFormatting sqref="E5">
    <cfRule type="expression" dxfId="350" priority="354" stopIfTrue="1">
      <formula>ISERROR(E5)</formula>
    </cfRule>
  </conditionalFormatting>
  <conditionalFormatting sqref="C5">
    <cfRule type="expression" dxfId="349" priority="353" stopIfTrue="1">
      <formula>ISERROR(C5)</formula>
    </cfRule>
  </conditionalFormatting>
  <conditionalFormatting sqref="N26">
    <cfRule type="expression" dxfId="348" priority="296" stopIfTrue="1">
      <formula>ISERROR(N26)</formula>
    </cfRule>
  </conditionalFormatting>
  <conditionalFormatting sqref="K8">
    <cfRule type="expression" dxfId="347" priority="326" stopIfTrue="1">
      <formula>ISERROR(K8)</formula>
    </cfRule>
  </conditionalFormatting>
  <conditionalFormatting sqref="S26">
    <cfRule type="expression" dxfId="346" priority="348" stopIfTrue="1">
      <formula>ISERROR(S26)</formula>
    </cfRule>
  </conditionalFormatting>
  <conditionalFormatting sqref="Q5">
    <cfRule type="expression" dxfId="345" priority="352" stopIfTrue="1">
      <formula>ISERROR(Q5)</formula>
    </cfRule>
  </conditionalFormatting>
  <conditionalFormatting sqref="R5">
    <cfRule type="expression" dxfId="344" priority="351" stopIfTrue="1">
      <formula>ISERROR(R5)</formula>
    </cfRule>
  </conditionalFormatting>
  <conditionalFormatting sqref="K5">
    <cfRule type="expression" dxfId="343" priority="339" stopIfTrue="1">
      <formula>ISERROR(K5)</formula>
    </cfRule>
  </conditionalFormatting>
  <conditionalFormatting sqref="P8">
    <cfRule type="expression" dxfId="342" priority="311" stopIfTrue="1">
      <formula>ISERROR(P8)</formula>
    </cfRule>
  </conditionalFormatting>
  <conditionalFormatting sqref="H8">
    <cfRule type="expression" dxfId="341" priority="329" stopIfTrue="1">
      <formula>ISERROR(H8)</formula>
    </cfRule>
  </conditionalFormatting>
  <conditionalFormatting sqref="C8:C25">
    <cfRule type="expression" dxfId="340" priority="349" stopIfTrue="1">
      <formula>ISERROR(C8)</formula>
    </cfRule>
  </conditionalFormatting>
  <conditionalFormatting sqref="S63">
    <cfRule type="expression" dxfId="339" priority="345" stopIfTrue="1">
      <formula>ISERROR(S63)</formula>
    </cfRule>
  </conditionalFormatting>
  <conditionalFormatting sqref="N8">
    <cfRule type="expression" dxfId="338" priority="322" stopIfTrue="1">
      <formula>ISERROR(N8)</formula>
    </cfRule>
  </conditionalFormatting>
  <conditionalFormatting sqref="Q26">
    <cfRule type="expression" dxfId="337" priority="293" stopIfTrue="1">
      <formula>ISERROR(Q26)</formula>
    </cfRule>
  </conditionalFormatting>
  <conditionalFormatting sqref="R26">
    <cfRule type="expression" dxfId="336" priority="292" stopIfTrue="1">
      <formula>ISERROR(R26)</formula>
    </cfRule>
  </conditionalFormatting>
  <conditionalFormatting sqref="S39">
    <cfRule type="expression" dxfId="335" priority="347" stopIfTrue="1">
      <formula>ISERROR(S39)</formula>
    </cfRule>
  </conditionalFormatting>
  <conditionalFormatting sqref="M8">
    <cfRule type="expression" dxfId="334" priority="312" stopIfTrue="1">
      <formula>ISERROR(M8)</formula>
    </cfRule>
  </conditionalFormatting>
  <conditionalFormatting sqref="K50">
    <cfRule type="expression" dxfId="333" priority="256" stopIfTrue="1">
      <formula>ISERROR(K50)</formula>
    </cfRule>
  </conditionalFormatting>
  <conditionalFormatting sqref="L39">
    <cfRule type="expression" dxfId="332" priority="277" stopIfTrue="1">
      <formula>ISERROR(L39)</formula>
    </cfRule>
  </conditionalFormatting>
  <conditionalFormatting sqref="L39">
    <cfRule type="expression" dxfId="331" priority="276" stopIfTrue="1">
      <formula>ISERROR(L39)</formula>
    </cfRule>
  </conditionalFormatting>
  <conditionalFormatting sqref="I8">
    <cfRule type="expression" dxfId="330" priority="328" stopIfTrue="1">
      <formula>ISERROR(I8)</formula>
    </cfRule>
  </conditionalFormatting>
  <conditionalFormatting sqref="K8">
    <cfRule type="expression" dxfId="329" priority="325" stopIfTrue="1">
      <formula>ISERROR(K8)</formula>
    </cfRule>
  </conditionalFormatting>
  <conditionalFormatting sqref="H7:I7">
    <cfRule type="expression" dxfId="328" priority="344" stopIfTrue="1">
      <formula>ISERROR(H7)</formula>
    </cfRule>
  </conditionalFormatting>
  <conditionalFormatting sqref="H10:J25 H9:I9">
    <cfRule type="expression" dxfId="327" priority="343" stopIfTrue="1">
      <formula>ISERROR(H9)</formula>
    </cfRule>
  </conditionalFormatting>
  <conditionalFormatting sqref="H5">
    <cfRule type="expression" dxfId="326" priority="342" stopIfTrue="1">
      <formula>ISERROR(H5)</formula>
    </cfRule>
  </conditionalFormatting>
  <conditionalFormatting sqref="R8">
    <cfRule type="expression" dxfId="325" priority="317" stopIfTrue="1">
      <formula>ISERROR(R8)</formula>
    </cfRule>
  </conditionalFormatting>
  <conditionalFormatting sqref="K39">
    <cfRule type="expression" dxfId="324" priority="279" stopIfTrue="1">
      <formula>ISERROR(K39)</formula>
    </cfRule>
  </conditionalFormatting>
  <conditionalFormatting sqref="K39">
    <cfRule type="expression" dxfId="323" priority="278" stopIfTrue="1">
      <formula>ISERROR(K39)</formula>
    </cfRule>
  </conditionalFormatting>
  <conditionalFormatting sqref="L26">
    <cfRule type="expression" dxfId="322" priority="299" stopIfTrue="1">
      <formula>ISERROR(L26)</formula>
    </cfRule>
  </conditionalFormatting>
  <conditionalFormatting sqref="L26">
    <cfRule type="expression" dxfId="321" priority="298" stopIfTrue="1">
      <formula>ISERROR(L26)</formula>
    </cfRule>
  </conditionalFormatting>
  <conditionalFormatting sqref="J7">
    <cfRule type="expression" dxfId="320" priority="316" stopIfTrue="1">
      <formula>ISERROR(J7)</formula>
    </cfRule>
  </conditionalFormatting>
  <conditionalFormatting sqref="K7:L7">
    <cfRule type="expression" dxfId="319" priority="341" stopIfTrue="1">
      <formula>ISERROR(K7)</formula>
    </cfRule>
  </conditionalFormatting>
  <conditionalFormatting sqref="K10:M25 K9:L9">
    <cfRule type="expression" dxfId="318" priority="340" stopIfTrue="1">
      <formula>ISERROR(K9)</formula>
    </cfRule>
  </conditionalFormatting>
  <conditionalFormatting sqref="C26">
    <cfRule type="expression" dxfId="317" priority="308" stopIfTrue="1">
      <formula>ISERROR(C26)</formula>
    </cfRule>
  </conditionalFormatting>
  <conditionalFormatting sqref="E26">
    <cfRule type="expression" dxfId="316" priority="307" stopIfTrue="1">
      <formula>ISERROR(E26)</formula>
    </cfRule>
  </conditionalFormatting>
  <conditionalFormatting sqref="P39">
    <cfRule type="expression" dxfId="315" priority="267" stopIfTrue="1">
      <formula>ISERROR(P39)</formula>
    </cfRule>
  </conditionalFormatting>
  <conditionalFormatting sqref="B39:G39 Q39:R39">
    <cfRule type="expression" dxfId="314" priority="288" stopIfTrue="1">
      <formula>ISERROR(B39)</formula>
    </cfRule>
  </conditionalFormatting>
  <conditionalFormatting sqref="Q39:R39 D39:G39">
    <cfRule type="expression" dxfId="313" priority="287" stopIfTrue="1">
      <formula>ISERROR(D39)</formula>
    </cfRule>
  </conditionalFormatting>
  <conditionalFormatting sqref="N7:O7">
    <cfRule type="expression" dxfId="312" priority="338" stopIfTrue="1">
      <formula>ISERROR(N7)</formula>
    </cfRule>
  </conditionalFormatting>
  <conditionalFormatting sqref="N10:P25 N9:O9">
    <cfRule type="expression" dxfId="311" priority="337" stopIfTrue="1">
      <formula>ISERROR(N9)</formula>
    </cfRule>
  </conditionalFormatting>
  <conditionalFormatting sqref="N5">
    <cfRule type="expression" dxfId="310" priority="336" stopIfTrue="1">
      <formula>ISERROR(N5)</formula>
    </cfRule>
  </conditionalFormatting>
  <conditionalFormatting sqref="N26">
    <cfRule type="expression" dxfId="309" priority="297" stopIfTrue="1">
      <formula>ISERROR(N26)</formula>
    </cfRule>
  </conditionalFormatting>
  <conditionalFormatting sqref="O26">
    <cfRule type="expression" dxfId="308" priority="295" stopIfTrue="1">
      <formula>ISERROR(O26)</formula>
    </cfRule>
  </conditionalFormatting>
  <conditionalFormatting sqref="K50">
    <cfRule type="expression" dxfId="307" priority="257" stopIfTrue="1">
      <formula>ISERROR(K50)</formula>
    </cfRule>
  </conditionalFormatting>
  <conditionalFormatting sqref="J9">
    <cfRule type="expression" dxfId="306" priority="335" stopIfTrue="1">
      <formula>ISERROR(J9)</formula>
    </cfRule>
  </conditionalFormatting>
  <conditionalFormatting sqref="M9">
    <cfRule type="expression" dxfId="305" priority="334" stopIfTrue="1">
      <formula>ISERROR(M9)</formula>
    </cfRule>
  </conditionalFormatting>
  <conditionalFormatting sqref="P9">
    <cfRule type="expression" dxfId="304" priority="333" stopIfTrue="1">
      <formula>ISERROR(P9)</formula>
    </cfRule>
  </conditionalFormatting>
  <conditionalFormatting sqref="E8">
    <cfRule type="expression" dxfId="303" priority="332" stopIfTrue="1">
      <formula>ISERROR(E8)</formula>
    </cfRule>
  </conditionalFormatting>
  <conditionalFormatting sqref="F8">
    <cfRule type="expression" dxfId="302" priority="331" stopIfTrue="1">
      <formula>ISERROR(F8)</formula>
    </cfRule>
  </conditionalFormatting>
  <conditionalFormatting sqref="H8">
    <cfRule type="expression" dxfId="301" priority="330" stopIfTrue="1">
      <formula>ISERROR(H8)</formula>
    </cfRule>
  </conditionalFormatting>
  <conditionalFormatting sqref="Q26:R26 D26:G26">
    <cfRule type="expression" dxfId="300" priority="309" stopIfTrue="1">
      <formula>ISERROR(D26)</formula>
    </cfRule>
  </conditionalFormatting>
  <conditionalFormatting sqref="I8">
    <cfRule type="expression" dxfId="299" priority="327" stopIfTrue="1">
      <formula>ISERROR(I8)</formula>
    </cfRule>
  </conditionalFormatting>
  <conditionalFormatting sqref="F26">
    <cfRule type="expression" dxfId="298" priority="306" stopIfTrue="1">
      <formula>ISERROR(F26)</formula>
    </cfRule>
  </conditionalFormatting>
  <conditionalFormatting sqref="H26">
    <cfRule type="expression" dxfId="297" priority="305" stopIfTrue="1">
      <formula>ISERROR(H26)</formula>
    </cfRule>
  </conditionalFormatting>
  <conditionalFormatting sqref="L8">
    <cfRule type="expression" dxfId="296" priority="324" stopIfTrue="1">
      <formula>ISERROR(L8)</formula>
    </cfRule>
  </conditionalFormatting>
  <conditionalFormatting sqref="L8">
    <cfRule type="expression" dxfId="295" priority="323" stopIfTrue="1">
      <formula>ISERROR(L8)</formula>
    </cfRule>
  </conditionalFormatting>
  <conditionalFormatting sqref="N8">
    <cfRule type="expression" dxfId="294" priority="321" stopIfTrue="1">
      <formula>ISERROR(N8)</formula>
    </cfRule>
  </conditionalFormatting>
  <conditionalFormatting sqref="O8">
    <cfRule type="expression" dxfId="293" priority="320" stopIfTrue="1">
      <formula>ISERROR(O8)</formula>
    </cfRule>
  </conditionalFormatting>
  <conditionalFormatting sqref="O8">
    <cfRule type="expression" dxfId="292" priority="319" stopIfTrue="1">
      <formula>ISERROR(O8)</formula>
    </cfRule>
  </conditionalFormatting>
  <conditionalFormatting sqref="Q8">
    <cfRule type="expression" dxfId="291" priority="318" stopIfTrue="1">
      <formula>ISERROR(Q8)</formula>
    </cfRule>
  </conditionalFormatting>
  <conditionalFormatting sqref="O63">
    <cfRule type="expression" dxfId="290" priority="229" stopIfTrue="1">
      <formula>ISERROR(O63)</formula>
    </cfRule>
  </conditionalFormatting>
  <conditionalFormatting sqref="P63">
    <cfRule type="expression" dxfId="289" priority="223" stopIfTrue="1">
      <formula>ISERROR(P63)</formula>
    </cfRule>
  </conditionalFormatting>
  <conditionalFormatting sqref="O26">
    <cfRule type="expression" dxfId="288" priority="294" stopIfTrue="1">
      <formula>ISERROR(O26)</formula>
    </cfRule>
  </conditionalFormatting>
  <conditionalFormatting sqref="M7">
    <cfRule type="expression" dxfId="287" priority="315" stopIfTrue="1">
      <formula>ISERROR(M7)</formula>
    </cfRule>
  </conditionalFormatting>
  <conditionalFormatting sqref="P7">
    <cfRule type="expression" dxfId="286" priority="314" stopIfTrue="1">
      <formula>ISERROR(P7)</formula>
    </cfRule>
  </conditionalFormatting>
  <conditionalFormatting sqref="J8">
    <cfRule type="expression" dxfId="285" priority="313" stopIfTrue="1">
      <formula>ISERROR(J8)</formula>
    </cfRule>
  </conditionalFormatting>
  <conditionalFormatting sqref="M26">
    <cfRule type="expression" dxfId="284" priority="290" stopIfTrue="1">
      <formula>ISERROR(M26)</formula>
    </cfRule>
  </conditionalFormatting>
  <conditionalFormatting sqref="P26">
    <cfRule type="expression" dxfId="283" priority="289" stopIfTrue="1">
      <formula>ISERROR(P26)</formula>
    </cfRule>
  </conditionalFormatting>
  <conditionalFormatting sqref="B26:G26 Q26:R26">
    <cfRule type="expression" dxfId="282" priority="310" stopIfTrue="1">
      <formula>ISERROR(B26)</formula>
    </cfRule>
  </conditionalFormatting>
  <conditionalFormatting sqref="C39">
    <cfRule type="expression" dxfId="281" priority="286" stopIfTrue="1">
      <formula>ISERROR(C39)</formula>
    </cfRule>
  </conditionalFormatting>
  <conditionalFormatting sqref="E39">
    <cfRule type="expression" dxfId="280" priority="285" stopIfTrue="1">
      <formula>ISERROR(E39)</formula>
    </cfRule>
  </conditionalFormatting>
  <conditionalFormatting sqref="H26">
    <cfRule type="expression" dxfId="279" priority="304" stopIfTrue="1">
      <formula>ISERROR(H26)</formula>
    </cfRule>
  </conditionalFormatting>
  <conditionalFormatting sqref="I26">
    <cfRule type="expression" dxfId="278" priority="303" stopIfTrue="1">
      <formula>ISERROR(I26)</formula>
    </cfRule>
  </conditionalFormatting>
  <conditionalFormatting sqref="I26">
    <cfRule type="expression" dxfId="277" priority="302" stopIfTrue="1">
      <formula>ISERROR(I26)</formula>
    </cfRule>
  </conditionalFormatting>
  <conditionalFormatting sqref="K26">
    <cfRule type="expression" dxfId="276" priority="301" stopIfTrue="1">
      <formula>ISERROR(K26)</formula>
    </cfRule>
  </conditionalFormatting>
  <conditionalFormatting sqref="K26">
    <cfRule type="expression" dxfId="275" priority="300" stopIfTrue="1">
      <formula>ISERROR(K26)</formula>
    </cfRule>
  </conditionalFormatting>
  <conditionalFormatting sqref="N39">
    <cfRule type="expression" dxfId="274" priority="275" stopIfTrue="1">
      <formula>ISERROR(N39)</formula>
    </cfRule>
  </conditionalFormatting>
  <conditionalFormatting sqref="N39">
    <cfRule type="expression" dxfId="273" priority="274" stopIfTrue="1">
      <formula>ISERROR(N39)</formula>
    </cfRule>
  </conditionalFormatting>
  <conditionalFormatting sqref="Q39">
    <cfRule type="expression" dxfId="272" priority="271" stopIfTrue="1">
      <formula>ISERROR(Q39)</formula>
    </cfRule>
  </conditionalFormatting>
  <conditionalFormatting sqref="R39">
    <cfRule type="expression" dxfId="271" priority="270" stopIfTrue="1">
      <formula>ISERROR(R39)</formula>
    </cfRule>
  </conditionalFormatting>
  <conditionalFormatting sqref="J26">
    <cfRule type="expression" dxfId="270" priority="291" stopIfTrue="1">
      <formula>ISERROR(J26)</formula>
    </cfRule>
  </conditionalFormatting>
  <conditionalFormatting sqref="B50:G50 Q50:R50">
    <cfRule type="expression" dxfId="269" priority="266" stopIfTrue="1">
      <formula>ISERROR(B50)</formula>
    </cfRule>
  </conditionalFormatting>
  <conditionalFormatting sqref="Q50:R50 D50:G50">
    <cfRule type="expression" dxfId="268" priority="265" stopIfTrue="1">
      <formula>ISERROR(D50)</formula>
    </cfRule>
  </conditionalFormatting>
  <conditionalFormatting sqref="F39">
    <cfRule type="expression" dxfId="267" priority="284" stopIfTrue="1">
      <formula>ISERROR(F39)</formula>
    </cfRule>
  </conditionalFormatting>
  <conditionalFormatting sqref="H39">
    <cfRule type="expression" dxfId="266" priority="283" stopIfTrue="1">
      <formula>ISERROR(H39)</formula>
    </cfRule>
  </conditionalFormatting>
  <conditionalFormatting sqref="H39">
    <cfRule type="expression" dxfId="265" priority="282" stopIfTrue="1">
      <formula>ISERROR(H39)</formula>
    </cfRule>
  </conditionalFormatting>
  <conditionalFormatting sqref="I39">
    <cfRule type="expression" dxfId="264" priority="281" stopIfTrue="1">
      <formula>ISERROR(I39)</formula>
    </cfRule>
  </conditionalFormatting>
  <conditionalFormatting sqref="I39">
    <cfRule type="expression" dxfId="263" priority="280" stopIfTrue="1">
      <formula>ISERROR(I39)</formula>
    </cfRule>
  </conditionalFormatting>
  <conditionalFormatting sqref="L50">
    <cfRule type="expression" dxfId="262" priority="255" stopIfTrue="1">
      <formula>ISERROR(L50)</formula>
    </cfRule>
  </conditionalFormatting>
  <conditionalFormatting sqref="L50">
    <cfRule type="expression" dxfId="261" priority="254" stopIfTrue="1">
      <formula>ISERROR(L50)</formula>
    </cfRule>
  </conditionalFormatting>
  <conditionalFormatting sqref="O39">
    <cfRule type="expression" dxfId="260" priority="273" stopIfTrue="1">
      <formula>ISERROR(O39)</formula>
    </cfRule>
  </conditionalFormatting>
  <conditionalFormatting sqref="O39">
    <cfRule type="expression" dxfId="259" priority="272" stopIfTrue="1">
      <formula>ISERROR(O39)</formula>
    </cfRule>
  </conditionalFormatting>
  <conditionalFormatting sqref="J39">
    <cfRule type="expression" dxfId="258" priority="269" stopIfTrue="1">
      <formula>ISERROR(J39)</formula>
    </cfRule>
  </conditionalFormatting>
  <conditionalFormatting sqref="M50">
    <cfRule type="expression" dxfId="257" priority="246" stopIfTrue="1">
      <formula>ISERROR(M50)</formula>
    </cfRule>
  </conditionalFormatting>
  <conditionalFormatting sqref="P50">
    <cfRule type="expression" dxfId="256" priority="245" stopIfTrue="1">
      <formula>ISERROR(P50)</formula>
    </cfRule>
  </conditionalFormatting>
  <conditionalFormatting sqref="C50">
    <cfRule type="expression" dxfId="255" priority="264" stopIfTrue="1">
      <formula>ISERROR(C50)</formula>
    </cfRule>
  </conditionalFormatting>
  <conditionalFormatting sqref="E50">
    <cfRule type="expression" dxfId="254" priority="263" stopIfTrue="1">
      <formula>ISERROR(E50)</formula>
    </cfRule>
  </conditionalFormatting>
  <conditionalFormatting sqref="F50">
    <cfRule type="expression" dxfId="253" priority="262" stopIfTrue="1">
      <formula>ISERROR(F50)</formula>
    </cfRule>
  </conditionalFormatting>
  <conditionalFormatting sqref="H50">
    <cfRule type="expression" dxfId="252" priority="261" stopIfTrue="1">
      <formula>ISERROR(H50)</formula>
    </cfRule>
  </conditionalFormatting>
  <conditionalFormatting sqref="H50">
    <cfRule type="expression" dxfId="251" priority="260" stopIfTrue="1">
      <formula>ISERROR(H50)</formula>
    </cfRule>
  </conditionalFormatting>
  <conditionalFormatting sqref="I50">
    <cfRule type="expression" dxfId="250" priority="259" stopIfTrue="1">
      <formula>ISERROR(I50)</formula>
    </cfRule>
  </conditionalFormatting>
  <conditionalFormatting sqref="I50">
    <cfRule type="expression" dxfId="249" priority="258" stopIfTrue="1">
      <formula>ISERROR(I50)</formula>
    </cfRule>
  </conditionalFormatting>
  <conditionalFormatting sqref="K63">
    <cfRule type="expression" dxfId="248" priority="235" stopIfTrue="1">
      <formula>ISERROR(K63)</formula>
    </cfRule>
  </conditionalFormatting>
  <conditionalFormatting sqref="K63">
    <cfRule type="expression" dxfId="247" priority="234" stopIfTrue="1">
      <formula>ISERROR(K63)</formula>
    </cfRule>
  </conditionalFormatting>
  <conditionalFormatting sqref="N50">
    <cfRule type="expression" dxfId="246" priority="253" stopIfTrue="1">
      <formula>ISERROR(N50)</formula>
    </cfRule>
  </conditionalFormatting>
  <conditionalFormatting sqref="N50">
    <cfRule type="expression" dxfId="245" priority="252" stopIfTrue="1">
      <formula>ISERROR(N50)</formula>
    </cfRule>
  </conditionalFormatting>
  <conditionalFormatting sqref="O50">
    <cfRule type="expression" dxfId="244" priority="251" stopIfTrue="1">
      <formula>ISERROR(O50)</formula>
    </cfRule>
  </conditionalFormatting>
  <conditionalFormatting sqref="O50">
    <cfRule type="expression" dxfId="243" priority="250" stopIfTrue="1">
      <formula>ISERROR(O50)</formula>
    </cfRule>
  </conditionalFormatting>
  <conditionalFormatting sqref="Q50">
    <cfRule type="expression" dxfId="242" priority="249" stopIfTrue="1">
      <formula>ISERROR(Q50)</formula>
    </cfRule>
  </conditionalFormatting>
  <conditionalFormatting sqref="R50">
    <cfRule type="expression" dxfId="241" priority="248" stopIfTrue="1">
      <formula>ISERROR(R50)</formula>
    </cfRule>
  </conditionalFormatting>
  <conditionalFormatting sqref="J50">
    <cfRule type="expression" dxfId="240" priority="247" stopIfTrue="1">
      <formula>ISERROR(J50)</formula>
    </cfRule>
  </conditionalFormatting>
  <conditionalFormatting sqref="B63:G63 Q63:R63">
    <cfRule type="expression" dxfId="239" priority="244" stopIfTrue="1">
      <formula>ISERROR(B63)</formula>
    </cfRule>
  </conditionalFormatting>
  <conditionalFormatting sqref="Q63:R63 D63:G63">
    <cfRule type="expression" dxfId="238" priority="243" stopIfTrue="1">
      <formula>ISERROR(D63)</formula>
    </cfRule>
  </conditionalFormatting>
  <conditionalFormatting sqref="C63">
    <cfRule type="expression" dxfId="237" priority="242" stopIfTrue="1">
      <formula>ISERROR(C63)</formula>
    </cfRule>
  </conditionalFormatting>
  <conditionalFormatting sqref="E63">
    <cfRule type="expression" dxfId="236" priority="241" stopIfTrue="1">
      <formula>ISERROR(E63)</formula>
    </cfRule>
  </conditionalFormatting>
  <conditionalFormatting sqref="F63">
    <cfRule type="expression" dxfId="235" priority="240" stopIfTrue="1">
      <formula>ISERROR(F63)</formula>
    </cfRule>
  </conditionalFormatting>
  <conditionalFormatting sqref="H63">
    <cfRule type="expression" dxfId="234" priority="239" stopIfTrue="1">
      <formula>ISERROR(H63)</formula>
    </cfRule>
  </conditionalFormatting>
  <conditionalFormatting sqref="H63">
    <cfRule type="expression" dxfId="233" priority="238" stopIfTrue="1">
      <formula>ISERROR(H63)</formula>
    </cfRule>
  </conditionalFormatting>
  <conditionalFormatting sqref="I63">
    <cfRule type="expression" dxfId="232" priority="237" stopIfTrue="1">
      <formula>ISERROR(I63)</formula>
    </cfRule>
  </conditionalFormatting>
  <conditionalFormatting sqref="I63">
    <cfRule type="expression" dxfId="231" priority="236" stopIfTrue="1">
      <formula>ISERROR(I63)</formula>
    </cfRule>
  </conditionalFormatting>
  <conditionalFormatting sqref="L63">
    <cfRule type="expression" dxfId="230" priority="233" stopIfTrue="1">
      <formula>ISERROR(L63)</formula>
    </cfRule>
  </conditionalFormatting>
  <conditionalFormatting sqref="L63">
    <cfRule type="expression" dxfId="229" priority="232" stopIfTrue="1">
      <formula>ISERROR(L63)</formula>
    </cfRule>
  </conditionalFormatting>
  <conditionalFormatting sqref="N63">
    <cfRule type="expression" dxfId="228" priority="231" stopIfTrue="1">
      <formula>ISERROR(N63)</formula>
    </cfRule>
  </conditionalFormatting>
  <conditionalFormatting sqref="N63">
    <cfRule type="expression" dxfId="227" priority="230" stopIfTrue="1">
      <formula>ISERROR(N63)</formula>
    </cfRule>
  </conditionalFormatting>
  <conditionalFormatting sqref="O71">
    <cfRule type="expression" dxfId="226" priority="207" stopIfTrue="1">
      <formula>ISERROR(O71)</formula>
    </cfRule>
  </conditionalFormatting>
  <conditionalFormatting sqref="O63">
    <cfRule type="expression" dxfId="225" priority="228" stopIfTrue="1">
      <formula>ISERROR(O63)</formula>
    </cfRule>
  </conditionalFormatting>
  <conditionalFormatting sqref="Q63">
    <cfRule type="expression" dxfId="224" priority="227" stopIfTrue="1">
      <formula>ISERROR(Q63)</formula>
    </cfRule>
  </conditionalFormatting>
  <conditionalFormatting sqref="R63">
    <cfRule type="expression" dxfId="223" priority="226" stopIfTrue="1">
      <formula>ISERROR(R63)</formula>
    </cfRule>
  </conditionalFormatting>
  <conditionalFormatting sqref="J63">
    <cfRule type="expression" dxfId="222" priority="225" stopIfTrue="1">
      <formula>ISERROR(J63)</formula>
    </cfRule>
  </conditionalFormatting>
  <conditionalFormatting sqref="M63">
    <cfRule type="expression" dxfId="221" priority="224" stopIfTrue="1">
      <formula>ISERROR(M63)</formula>
    </cfRule>
  </conditionalFormatting>
  <conditionalFormatting sqref="P71">
    <cfRule type="expression" dxfId="220" priority="201" stopIfTrue="1">
      <formula>ISERROR(P71)</formula>
    </cfRule>
  </conditionalFormatting>
  <conditionalFormatting sqref="B71:G71 Q71:R71">
    <cfRule type="expression" dxfId="219" priority="222" stopIfTrue="1">
      <formula>ISERROR(B71)</formula>
    </cfRule>
  </conditionalFormatting>
  <conditionalFormatting sqref="Q71:R71 D71:G71">
    <cfRule type="expression" dxfId="218" priority="221" stopIfTrue="1">
      <formula>ISERROR(D71)</formula>
    </cfRule>
  </conditionalFormatting>
  <conditionalFormatting sqref="C71">
    <cfRule type="expression" dxfId="217" priority="220" stopIfTrue="1">
      <formula>ISERROR(C71)</formula>
    </cfRule>
  </conditionalFormatting>
  <conditionalFormatting sqref="E71">
    <cfRule type="expression" dxfId="216" priority="219" stopIfTrue="1">
      <formula>ISERROR(E71)</formula>
    </cfRule>
  </conditionalFormatting>
  <conditionalFormatting sqref="F71">
    <cfRule type="expression" dxfId="215" priority="218" stopIfTrue="1">
      <formula>ISERROR(F71)</formula>
    </cfRule>
  </conditionalFormatting>
  <conditionalFormatting sqref="H71">
    <cfRule type="expression" dxfId="214" priority="217" stopIfTrue="1">
      <formula>ISERROR(H71)</formula>
    </cfRule>
  </conditionalFormatting>
  <conditionalFormatting sqref="H71">
    <cfRule type="expression" dxfId="213" priority="216" stopIfTrue="1">
      <formula>ISERROR(H71)</formula>
    </cfRule>
  </conditionalFormatting>
  <conditionalFormatting sqref="I71">
    <cfRule type="expression" dxfId="212" priority="215" stopIfTrue="1">
      <formula>ISERROR(I71)</formula>
    </cfRule>
  </conditionalFormatting>
  <conditionalFormatting sqref="I71">
    <cfRule type="expression" dxfId="211" priority="214" stopIfTrue="1">
      <formula>ISERROR(I71)</formula>
    </cfRule>
  </conditionalFormatting>
  <conditionalFormatting sqref="K71">
    <cfRule type="expression" dxfId="210" priority="213" stopIfTrue="1">
      <formula>ISERROR(K71)</formula>
    </cfRule>
  </conditionalFormatting>
  <conditionalFormatting sqref="K71">
    <cfRule type="expression" dxfId="209" priority="212" stopIfTrue="1">
      <formula>ISERROR(K71)</formula>
    </cfRule>
  </conditionalFormatting>
  <conditionalFormatting sqref="L71">
    <cfRule type="expression" dxfId="208" priority="211" stopIfTrue="1">
      <formula>ISERROR(L71)</formula>
    </cfRule>
  </conditionalFormatting>
  <conditionalFormatting sqref="L71">
    <cfRule type="expression" dxfId="207" priority="210" stopIfTrue="1">
      <formula>ISERROR(L71)</formula>
    </cfRule>
  </conditionalFormatting>
  <conditionalFormatting sqref="N71">
    <cfRule type="expression" dxfId="206" priority="209" stopIfTrue="1">
      <formula>ISERROR(N71)</formula>
    </cfRule>
  </conditionalFormatting>
  <conditionalFormatting sqref="N71">
    <cfRule type="expression" dxfId="205" priority="208" stopIfTrue="1">
      <formula>ISERROR(N71)</formula>
    </cfRule>
  </conditionalFormatting>
  <conditionalFormatting sqref="O71">
    <cfRule type="expression" dxfId="204" priority="206" stopIfTrue="1">
      <formula>ISERROR(O71)</formula>
    </cfRule>
  </conditionalFormatting>
  <conditionalFormatting sqref="Q71">
    <cfRule type="expression" dxfId="203" priority="205" stopIfTrue="1">
      <formula>ISERROR(Q71)</formula>
    </cfRule>
  </conditionalFormatting>
  <conditionalFormatting sqref="R71">
    <cfRule type="expression" dxfId="202" priority="204" stopIfTrue="1">
      <formula>ISERROR(R71)</formula>
    </cfRule>
  </conditionalFormatting>
  <conditionalFormatting sqref="J71">
    <cfRule type="expression" dxfId="201" priority="203" stopIfTrue="1">
      <formula>ISERROR(J71)</formula>
    </cfRule>
  </conditionalFormatting>
  <conditionalFormatting sqref="M71">
    <cfRule type="expression" dxfId="200" priority="202" stopIfTrue="1">
      <formula>ISERROR(M71)</formula>
    </cfRule>
  </conditionalFormatting>
  <conditionalFormatting sqref="O76">
    <cfRule type="expression" dxfId="199" priority="185" stopIfTrue="1">
      <formula>ISERROR(O76)</formula>
    </cfRule>
  </conditionalFormatting>
  <conditionalFormatting sqref="E75">
    <cfRule type="expression" dxfId="198" priority="174" stopIfTrue="1">
      <formula>ISERROR(E75)</formula>
    </cfRule>
  </conditionalFormatting>
  <conditionalFormatting sqref="K76">
    <cfRule type="expression" dxfId="197" priority="191" stopIfTrue="1">
      <formula>ISERROR(K76)</formula>
    </cfRule>
  </conditionalFormatting>
  <conditionalFormatting sqref="K76">
    <cfRule type="expression" dxfId="196" priority="190" stopIfTrue="1">
      <formula>ISERROR(K76)</formula>
    </cfRule>
  </conditionalFormatting>
  <conditionalFormatting sqref="B76:F76 Q76:R76">
    <cfRule type="expression" dxfId="195" priority="200" stopIfTrue="1">
      <formula>ISERROR(B76)</formula>
    </cfRule>
  </conditionalFormatting>
  <conditionalFormatting sqref="Q76:R76 D76:F76">
    <cfRule type="expression" dxfId="194" priority="199" stopIfTrue="1">
      <formula>ISERROR(D76)</formula>
    </cfRule>
  </conditionalFormatting>
  <conditionalFormatting sqref="C76">
    <cfRule type="expression" dxfId="193" priority="198" stopIfTrue="1">
      <formula>ISERROR(C76)</formula>
    </cfRule>
  </conditionalFormatting>
  <conditionalFormatting sqref="E76">
    <cfRule type="expression" dxfId="192" priority="197" stopIfTrue="1">
      <formula>ISERROR(E76)</formula>
    </cfRule>
  </conditionalFormatting>
  <conditionalFormatting sqref="F76">
    <cfRule type="expression" dxfId="191" priority="196" stopIfTrue="1">
      <formula>ISERROR(F76)</formula>
    </cfRule>
  </conditionalFormatting>
  <conditionalFormatting sqref="H76">
    <cfRule type="expression" dxfId="190" priority="195" stopIfTrue="1">
      <formula>ISERROR(H76)</formula>
    </cfRule>
  </conditionalFormatting>
  <conditionalFormatting sqref="H76">
    <cfRule type="expression" dxfId="189" priority="194" stopIfTrue="1">
      <formula>ISERROR(H76)</formula>
    </cfRule>
  </conditionalFormatting>
  <conditionalFormatting sqref="I76">
    <cfRule type="expression" dxfId="188" priority="193" stopIfTrue="1">
      <formula>ISERROR(I76)</formula>
    </cfRule>
  </conditionalFormatting>
  <conditionalFormatting sqref="I76">
    <cfRule type="expression" dxfId="187" priority="192" stopIfTrue="1">
      <formula>ISERROR(I76)</formula>
    </cfRule>
  </conditionalFormatting>
  <conditionalFormatting sqref="L76">
    <cfRule type="expression" dxfId="186" priority="189" stopIfTrue="1">
      <formula>ISERROR(L76)</formula>
    </cfRule>
  </conditionalFormatting>
  <conditionalFormatting sqref="L76">
    <cfRule type="expression" dxfId="185" priority="188" stopIfTrue="1">
      <formula>ISERROR(L76)</formula>
    </cfRule>
  </conditionalFormatting>
  <conditionalFormatting sqref="N76">
    <cfRule type="expression" dxfId="184" priority="187" stopIfTrue="1">
      <formula>ISERROR(N76)</formula>
    </cfRule>
  </conditionalFormatting>
  <conditionalFormatting sqref="N76">
    <cfRule type="expression" dxfId="183" priority="186" stopIfTrue="1">
      <formula>ISERROR(N76)</formula>
    </cfRule>
  </conditionalFormatting>
  <conditionalFormatting sqref="O76">
    <cfRule type="expression" dxfId="182" priority="184" stopIfTrue="1">
      <formula>ISERROR(O76)</formula>
    </cfRule>
  </conditionalFormatting>
  <conditionalFormatting sqref="Q76">
    <cfRule type="expression" dxfId="181" priority="183" stopIfTrue="1">
      <formula>ISERROR(Q76)</formula>
    </cfRule>
  </conditionalFormatting>
  <conditionalFormatting sqref="R76">
    <cfRule type="expression" dxfId="180" priority="182" stopIfTrue="1">
      <formula>ISERROR(R76)</formula>
    </cfRule>
  </conditionalFormatting>
  <conditionalFormatting sqref="R80">
    <cfRule type="expression" dxfId="179" priority="149" stopIfTrue="1">
      <formula>ISERROR(R80)</formula>
    </cfRule>
  </conditionalFormatting>
  <conditionalFormatting sqref="G76">
    <cfRule type="expression" dxfId="178" priority="181" stopIfTrue="1">
      <formula>ISERROR(G76)</formula>
    </cfRule>
  </conditionalFormatting>
  <conditionalFormatting sqref="J76">
    <cfRule type="expression" dxfId="177" priority="180" stopIfTrue="1">
      <formula>ISERROR(J76)</formula>
    </cfRule>
  </conditionalFormatting>
  <conditionalFormatting sqref="M76">
    <cfRule type="expression" dxfId="176" priority="179" stopIfTrue="1">
      <formula>ISERROR(M76)</formula>
    </cfRule>
  </conditionalFormatting>
  <conditionalFormatting sqref="P76">
    <cfRule type="expression" dxfId="175" priority="178" stopIfTrue="1">
      <formula>ISERROR(P76)</formula>
    </cfRule>
  </conditionalFormatting>
  <conditionalFormatting sqref="S76">
    <cfRule type="expression" dxfId="174" priority="177" stopIfTrue="1">
      <formula>ISERROR(S76)</formula>
    </cfRule>
  </conditionalFormatting>
  <conditionalFormatting sqref="S76">
    <cfRule type="expression" dxfId="173" priority="176" stopIfTrue="1">
      <formula>ISERROR(S76)</formula>
    </cfRule>
  </conditionalFormatting>
  <conditionalFormatting sqref="S76">
    <cfRule type="expression" dxfId="172" priority="175" stopIfTrue="1">
      <formula>ISERROR(S76)</formula>
    </cfRule>
  </conditionalFormatting>
  <conditionalFormatting sqref="H75">
    <cfRule type="expression" dxfId="171" priority="170" stopIfTrue="1">
      <formula>ISERROR(H75)</formula>
    </cfRule>
  </conditionalFormatting>
  <conditionalFormatting sqref="C75">
    <cfRule type="expression" dxfId="170" priority="173" stopIfTrue="1">
      <formula>ISERROR(C75)</formula>
    </cfRule>
  </conditionalFormatting>
  <conditionalFormatting sqref="Q75">
    <cfRule type="expression" dxfId="169" priority="172" stopIfTrue="1">
      <formula>ISERROR(Q75)</formula>
    </cfRule>
  </conditionalFormatting>
  <conditionalFormatting sqref="R75">
    <cfRule type="expression" dxfId="168" priority="171" stopIfTrue="1">
      <formula>ISERROR(R75)</formula>
    </cfRule>
  </conditionalFormatting>
  <conditionalFormatting sqref="K75">
    <cfRule type="expression" dxfId="167" priority="169" stopIfTrue="1">
      <formula>ISERROR(K75)</formula>
    </cfRule>
  </conditionalFormatting>
  <conditionalFormatting sqref="N75">
    <cfRule type="expression" dxfId="166" priority="168" stopIfTrue="1">
      <formula>ISERROR(N75)</formula>
    </cfRule>
  </conditionalFormatting>
  <conditionalFormatting sqref="O80">
    <cfRule type="expression" dxfId="165" priority="152" stopIfTrue="1">
      <formula>ISERROR(O80)</formula>
    </cfRule>
  </conditionalFormatting>
  <conditionalFormatting sqref="P80">
    <cfRule type="expression" dxfId="164" priority="146" stopIfTrue="1">
      <formula>ISERROR(P80)</formula>
    </cfRule>
  </conditionalFormatting>
  <conditionalFormatting sqref="B80:G80 Q80:R80">
    <cfRule type="expression" dxfId="163" priority="167" stopIfTrue="1">
      <formula>ISERROR(B80)</formula>
    </cfRule>
  </conditionalFormatting>
  <conditionalFormatting sqref="Q80:R80 D80:G80">
    <cfRule type="expression" dxfId="162" priority="166" stopIfTrue="1">
      <formula>ISERROR(D80)</formula>
    </cfRule>
  </conditionalFormatting>
  <conditionalFormatting sqref="C80">
    <cfRule type="expression" dxfId="161" priority="165" stopIfTrue="1">
      <formula>ISERROR(C80)</formula>
    </cfRule>
  </conditionalFormatting>
  <conditionalFormatting sqref="E80">
    <cfRule type="expression" dxfId="160" priority="164" stopIfTrue="1">
      <formula>ISERROR(E80)</formula>
    </cfRule>
  </conditionalFormatting>
  <conditionalFormatting sqref="F80">
    <cfRule type="expression" dxfId="159" priority="163" stopIfTrue="1">
      <formula>ISERROR(F80)</formula>
    </cfRule>
  </conditionalFormatting>
  <conditionalFormatting sqref="H80">
    <cfRule type="expression" dxfId="158" priority="162" stopIfTrue="1">
      <formula>ISERROR(H80)</formula>
    </cfRule>
  </conditionalFormatting>
  <conditionalFormatting sqref="H80">
    <cfRule type="expression" dxfId="157" priority="161" stopIfTrue="1">
      <formula>ISERROR(H80)</formula>
    </cfRule>
  </conditionalFormatting>
  <conditionalFormatting sqref="I80">
    <cfRule type="expression" dxfId="156" priority="160" stopIfTrue="1">
      <formula>ISERROR(I80)</formula>
    </cfRule>
  </conditionalFormatting>
  <conditionalFormatting sqref="I80">
    <cfRule type="expression" dxfId="155" priority="159" stopIfTrue="1">
      <formula>ISERROR(I80)</formula>
    </cfRule>
  </conditionalFormatting>
  <conditionalFormatting sqref="K80">
    <cfRule type="expression" dxfId="154" priority="158" stopIfTrue="1">
      <formula>ISERROR(K80)</formula>
    </cfRule>
  </conditionalFormatting>
  <conditionalFormatting sqref="K80">
    <cfRule type="expression" dxfId="153" priority="157" stopIfTrue="1">
      <formula>ISERROR(K80)</formula>
    </cfRule>
  </conditionalFormatting>
  <conditionalFormatting sqref="L80">
    <cfRule type="expression" dxfId="152" priority="156" stopIfTrue="1">
      <formula>ISERROR(L80)</formula>
    </cfRule>
  </conditionalFormatting>
  <conditionalFormatting sqref="L80">
    <cfRule type="expression" dxfId="151" priority="155" stopIfTrue="1">
      <formula>ISERROR(L80)</formula>
    </cfRule>
  </conditionalFormatting>
  <conditionalFormatting sqref="N80">
    <cfRule type="expression" dxfId="150" priority="154" stopIfTrue="1">
      <formula>ISERROR(N80)</formula>
    </cfRule>
  </conditionalFormatting>
  <conditionalFormatting sqref="N80">
    <cfRule type="expression" dxfId="149" priority="153" stopIfTrue="1">
      <formula>ISERROR(N80)</formula>
    </cfRule>
  </conditionalFormatting>
  <conditionalFormatting sqref="O80">
    <cfRule type="expression" dxfId="148" priority="151" stopIfTrue="1">
      <formula>ISERROR(O80)</formula>
    </cfRule>
  </conditionalFormatting>
  <conditionalFormatting sqref="Q80">
    <cfRule type="expression" dxfId="147" priority="150" stopIfTrue="1">
      <formula>ISERROR(Q80)</formula>
    </cfRule>
  </conditionalFormatting>
  <conditionalFormatting sqref="J80">
    <cfRule type="expression" dxfId="146" priority="148" stopIfTrue="1">
      <formula>ISERROR(J80)</formula>
    </cfRule>
  </conditionalFormatting>
  <conditionalFormatting sqref="M80">
    <cfRule type="expression" dxfId="145" priority="147" stopIfTrue="1">
      <formula>ISERROR(M80)</formula>
    </cfRule>
  </conditionalFormatting>
  <conditionalFormatting sqref="S71">
    <cfRule type="expression" dxfId="144" priority="145" stopIfTrue="1">
      <formula>ISERROR(S71)</formula>
    </cfRule>
  </conditionalFormatting>
  <conditionalFormatting sqref="S71">
    <cfRule type="expression" dxfId="143" priority="144" stopIfTrue="1">
      <formula>ISERROR(S71)</formula>
    </cfRule>
  </conditionalFormatting>
  <conditionalFormatting sqref="S71">
    <cfRule type="expression" dxfId="142" priority="143" stopIfTrue="1">
      <formula>ISERROR(S71)</formula>
    </cfRule>
  </conditionalFormatting>
  <conditionalFormatting sqref="S80">
    <cfRule type="expression" dxfId="141" priority="140" stopIfTrue="1">
      <formula>ISERROR(S80)</formula>
    </cfRule>
  </conditionalFormatting>
  <conditionalFormatting sqref="S80">
    <cfRule type="expression" dxfId="140" priority="142" stopIfTrue="1">
      <formula>ISERROR(S80)</formula>
    </cfRule>
  </conditionalFormatting>
  <conditionalFormatting sqref="S80">
    <cfRule type="expression" dxfId="139" priority="141" stopIfTrue="1">
      <formula>ISERROR(S80)</formula>
    </cfRule>
  </conditionalFormatting>
  <conditionalFormatting sqref="S75">
    <cfRule type="expression" dxfId="138" priority="139" stopIfTrue="1">
      <formula>ISERROR(S75)</formula>
    </cfRule>
  </conditionalFormatting>
  <conditionalFormatting sqref="A1:T1 A4 C4:T4 A5:T80 A2:C3 G2 K2:T2 T3">
    <cfRule type="expression" dxfId="137" priority="138">
      <formula>IF(A1="none",TRUE,FALSE)</formula>
    </cfRule>
  </conditionalFormatting>
  <conditionalFormatting sqref="S8:S25">
    <cfRule type="expression" dxfId="136" priority="137" stopIfTrue="1">
      <formula>ISERROR(S8)</formula>
    </cfRule>
  </conditionalFormatting>
  <conditionalFormatting sqref="S26">
    <cfRule type="expression" dxfId="135" priority="133" stopIfTrue="1">
      <formula>ISERROR(S26)</formula>
    </cfRule>
  </conditionalFormatting>
  <conditionalFormatting sqref="S8">
    <cfRule type="expression" dxfId="134" priority="136" stopIfTrue="1">
      <formula>ISERROR(S8)</formula>
    </cfRule>
  </conditionalFormatting>
  <conditionalFormatting sqref="S39">
    <cfRule type="expression" dxfId="133" priority="132" stopIfTrue="1">
      <formula>ISERROR(S39)</formula>
    </cfRule>
  </conditionalFormatting>
  <conditionalFormatting sqref="S39">
    <cfRule type="expression" dxfId="132" priority="131" stopIfTrue="1">
      <formula>ISERROR(S39)</formula>
    </cfRule>
  </conditionalFormatting>
  <conditionalFormatting sqref="S26">
    <cfRule type="expression" dxfId="131" priority="134" stopIfTrue="1">
      <formula>ISERROR(S26)</formula>
    </cfRule>
  </conditionalFormatting>
  <conditionalFormatting sqref="S26">
    <cfRule type="expression" dxfId="130" priority="135" stopIfTrue="1">
      <formula>ISERROR(S26)</formula>
    </cfRule>
  </conditionalFormatting>
  <conditionalFormatting sqref="S39">
    <cfRule type="expression" dxfId="129" priority="130" stopIfTrue="1">
      <formula>ISERROR(S39)</formula>
    </cfRule>
  </conditionalFormatting>
  <conditionalFormatting sqref="S50">
    <cfRule type="expression" dxfId="128" priority="129" stopIfTrue="1">
      <formula>ISERROR(S50)</formula>
    </cfRule>
  </conditionalFormatting>
  <conditionalFormatting sqref="S50">
    <cfRule type="expression" dxfId="127" priority="128" stopIfTrue="1">
      <formula>ISERROR(S50)</formula>
    </cfRule>
  </conditionalFormatting>
  <conditionalFormatting sqref="S50">
    <cfRule type="expression" dxfId="126" priority="127" stopIfTrue="1">
      <formula>ISERROR(S50)</formula>
    </cfRule>
  </conditionalFormatting>
  <conditionalFormatting sqref="S63">
    <cfRule type="expression" dxfId="125" priority="126" stopIfTrue="1">
      <formula>ISERROR(S63)</formula>
    </cfRule>
  </conditionalFormatting>
  <conditionalFormatting sqref="S63">
    <cfRule type="expression" dxfId="124" priority="125" stopIfTrue="1">
      <formula>ISERROR(S63)</formula>
    </cfRule>
  </conditionalFormatting>
  <conditionalFormatting sqref="S63">
    <cfRule type="expression" dxfId="123" priority="124" stopIfTrue="1">
      <formula>ISERROR(S63)</formula>
    </cfRule>
  </conditionalFormatting>
  <conditionalFormatting sqref="S71">
    <cfRule type="expression" dxfId="122" priority="123" stopIfTrue="1">
      <formula>ISERROR(S71)</formula>
    </cfRule>
  </conditionalFormatting>
  <conditionalFormatting sqref="S71">
    <cfRule type="expression" dxfId="121" priority="122" stopIfTrue="1">
      <formula>ISERROR(S71)</formula>
    </cfRule>
  </conditionalFormatting>
  <conditionalFormatting sqref="S71">
    <cfRule type="expression" dxfId="120" priority="121" stopIfTrue="1">
      <formula>ISERROR(S71)</formula>
    </cfRule>
  </conditionalFormatting>
  <conditionalFormatting sqref="S27:S38">
    <cfRule type="expression" dxfId="119" priority="120" stopIfTrue="1">
      <formula>ISERROR(S27)</formula>
    </cfRule>
  </conditionalFormatting>
  <conditionalFormatting sqref="S40:S49">
    <cfRule type="expression" dxfId="118" priority="119" stopIfTrue="1">
      <formula>ISERROR(S40)</formula>
    </cfRule>
  </conditionalFormatting>
  <conditionalFormatting sqref="S40:S49">
    <cfRule type="expression" dxfId="117" priority="118" stopIfTrue="1">
      <formula>ISERROR(S40)</formula>
    </cfRule>
  </conditionalFormatting>
  <conditionalFormatting sqref="S51:S62">
    <cfRule type="expression" dxfId="116" priority="117" stopIfTrue="1">
      <formula>ISERROR(S51)</formula>
    </cfRule>
  </conditionalFormatting>
  <conditionalFormatting sqref="S51:S62">
    <cfRule type="expression" dxfId="115" priority="116" stopIfTrue="1">
      <formula>ISERROR(S51)</formula>
    </cfRule>
  </conditionalFormatting>
  <conditionalFormatting sqref="S64:S70">
    <cfRule type="expression" dxfId="114" priority="115" stopIfTrue="1">
      <formula>ISERROR(S64)</formula>
    </cfRule>
  </conditionalFormatting>
  <conditionalFormatting sqref="S71">
    <cfRule type="expression" dxfId="113" priority="112" stopIfTrue="1">
      <formula>ISERROR(S71)</formula>
    </cfRule>
  </conditionalFormatting>
  <conditionalFormatting sqref="S71">
    <cfRule type="expression" dxfId="112" priority="113" stopIfTrue="1">
      <formula>ISERROR(S71)</formula>
    </cfRule>
  </conditionalFormatting>
  <conditionalFormatting sqref="S71">
    <cfRule type="expression" dxfId="111" priority="111" stopIfTrue="1">
      <formula>ISERROR(S71)</formula>
    </cfRule>
  </conditionalFormatting>
  <conditionalFormatting sqref="S71">
    <cfRule type="expression" dxfId="110" priority="110" stopIfTrue="1">
      <formula>ISERROR(S71)</formula>
    </cfRule>
  </conditionalFormatting>
  <conditionalFormatting sqref="S71">
    <cfRule type="expression" dxfId="109" priority="109" stopIfTrue="1">
      <formula>ISERROR(S71)</formula>
    </cfRule>
  </conditionalFormatting>
  <conditionalFormatting sqref="J8:J25">
    <cfRule type="expression" dxfId="108" priority="108" stopIfTrue="1">
      <formula>ISERROR(J8)</formula>
    </cfRule>
  </conditionalFormatting>
  <conditionalFormatting sqref="J39">
    <cfRule type="expression" dxfId="107" priority="105" stopIfTrue="1">
      <formula>ISERROR(J39)</formula>
    </cfRule>
  </conditionalFormatting>
  <conditionalFormatting sqref="J39">
    <cfRule type="expression" dxfId="106" priority="104" stopIfTrue="1">
      <formula>ISERROR(J39)</formula>
    </cfRule>
  </conditionalFormatting>
  <conditionalFormatting sqref="J26">
    <cfRule type="expression" dxfId="105" priority="106" stopIfTrue="1">
      <formula>ISERROR(J26)</formula>
    </cfRule>
  </conditionalFormatting>
  <conditionalFormatting sqref="J26">
    <cfRule type="expression" dxfId="104" priority="107" stopIfTrue="1">
      <formula>ISERROR(J26)</formula>
    </cfRule>
  </conditionalFormatting>
  <conditionalFormatting sqref="J50">
    <cfRule type="expression" dxfId="103" priority="103" stopIfTrue="1">
      <formula>ISERROR(J50)</formula>
    </cfRule>
  </conditionalFormatting>
  <conditionalFormatting sqref="J50">
    <cfRule type="expression" dxfId="102" priority="102" stopIfTrue="1">
      <formula>ISERROR(J50)</formula>
    </cfRule>
  </conditionalFormatting>
  <conditionalFormatting sqref="J63">
    <cfRule type="expression" dxfId="101" priority="101" stopIfTrue="1">
      <formula>ISERROR(J63)</formula>
    </cfRule>
  </conditionalFormatting>
  <conditionalFormatting sqref="J63">
    <cfRule type="expression" dxfId="100" priority="100" stopIfTrue="1">
      <formula>ISERROR(J63)</formula>
    </cfRule>
  </conditionalFormatting>
  <conditionalFormatting sqref="J71">
    <cfRule type="expression" dxfId="99" priority="99" stopIfTrue="1">
      <formula>ISERROR(J71)</formula>
    </cfRule>
  </conditionalFormatting>
  <conditionalFormatting sqref="J71">
    <cfRule type="expression" dxfId="98" priority="98" stopIfTrue="1">
      <formula>ISERROR(J71)</formula>
    </cfRule>
  </conditionalFormatting>
  <conditionalFormatting sqref="M8:M25">
    <cfRule type="expression" dxfId="97" priority="97" stopIfTrue="1">
      <formula>ISERROR(M8)</formula>
    </cfRule>
  </conditionalFormatting>
  <conditionalFormatting sqref="M39">
    <cfRule type="expression" dxfId="96" priority="94" stopIfTrue="1">
      <formula>ISERROR(M39)</formula>
    </cfRule>
  </conditionalFormatting>
  <conditionalFormatting sqref="M39">
    <cfRule type="expression" dxfId="95" priority="93" stopIfTrue="1">
      <formula>ISERROR(M39)</formula>
    </cfRule>
  </conditionalFormatting>
  <conditionalFormatting sqref="M26">
    <cfRule type="expression" dxfId="94" priority="95" stopIfTrue="1">
      <formula>ISERROR(M26)</formula>
    </cfRule>
  </conditionalFormatting>
  <conditionalFormatting sqref="M26">
    <cfRule type="expression" dxfId="93" priority="96" stopIfTrue="1">
      <formula>ISERROR(M26)</formula>
    </cfRule>
  </conditionalFormatting>
  <conditionalFormatting sqref="M50">
    <cfRule type="expression" dxfId="92" priority="92" stopIfTrue="1">
      <formula>ISERROR(M50)</formula>
    </cfRule>
  </conditionalFormatting>
  <conditionalFormatting sqref="M50">
    <cfRule type="expression" dxfId="91" priority="91" stopIfTrue="1">
      <formula>ISERROR(M50)</formula>
    </cfRule>
  </conditionalFormatting>
  <conditionalFormatting sqref="M63">
    <cfRule type="expression" dxfId="90" priority="90" stopIfTrue="1">
      <formula>ISERROR(M63)</formula>
    </cfRule>
  </conditionalFormatting>
  <conditionalFormatting sqref="M63">
    <cfRule type="expression" dxfId="89" priority="89" stopIfTrue="1">
      <formula>ISERROR(M63)</formula>
    </cfRule>
  </conditionalFormatting>
  <conditionalFormatting sqref="M71">
    <cfRule type="expression" dxfId="88" priority="88" stopIfTrue="1">
      <formula>ISERROR(M71)</formula>
    </cfRule>
  </conditionalFormatting>
  <conditionalFormatting sqref="M71">
    <cfRule type="expression" dxfId="87" priority="87" stopIfTrue="1">
      <formula>ISERROR(M71)</formula>
    </cfRule>
  </conditionalFormatting>
  <conditionalFormatting sqref="P8:P25">
    <cfRule type="expression" dxfId="86" priority="86" stopIfTrue="1">
      <formula>ISERROR(P8)</formula>
    </cfRule>
  </conditionalFormatting>
  <conditionalFormatting sqref="P39">
    <cfRule type="expression" dxfId="85" priority="83" stopIfTrue="1">
      <formula>ISERROR(P39)</formula>
    </cfRule>
  </conditionalFormatting>
  <conditionalFormatting sqref="P39">
    <cfRule type="expression" dxfId="84" priority="82" stopIfTrue="1">
      <formula>ISERROR(P39)</formula>
    </cfRule>
  </conditionalFormatting>
  <conditionalFormatting sqref="P26">
    <cfRule type="expression" dxfId="83" priority="84" stopIfTrue="1">
      <formula>ISERROR(P26)</formula>
    </cfRule>
  </conditionalFormatting>
  <conditionalFormatting sqref="P26">
    <cfRule type="expression" dxfId="82" priority="85" stopIfTrue="1">
      <formula>ISERROR(P26)</formula>
    </cfRule>
  </conditionalFormatting>
  <conditionalFormatting sqref="P50">
    <cfRule type="expression" dxfId="81" priority="81" stopIfTrue="1">
      <formula>ISERROR(P50)</formula>
    </cfRule>
  </conditionalFormatting>
  <conditionalFormatting sqref="P50">
    <cfRule type="expression" dxfId="80" priority="80" stopIfTrue="1">
      <formula>ISERROR(P50)</formula>
    </cfRule>
  </conditionalFormatting>
  <conditionalFormatting sqref="P63">
    <cfRule type="expression" dxfId="79" priority="79" stopIfTrue="1">
      <formula>ISERROR(P63)</formula>
    </cfRule>
  </conditionalFormatting>
  <conditionalFormatting sqref="P63">
    <cfRule type="expression" dxfId="78" priority="78" stopIfTrue="1">
      <formula>ISERROR(P63)</formula>
    </cfRule>
  </conditionalFormatting>
  <conditionalFormatting sqref="P71">
    <cfRule type="expression" dxfId="77" priority="77" stopIfTrue="1">
      <formula>ISERROR(P71)</formula>
    </cfRule>
  </conditionalFormatting>
  <conditionalFormatting sqref="P71">
    <cfRule type="expression" dxfId="76" priority="76" stopIfTrue="1">
      <formula>ISERROR(P71)</formula>
    </cfRule>
  </conditionalFormatting>
  <conditionalFormatting sqref="J76">
    <cfRule type="expression" dxfId="75" priority="75" stopIfTrue="1">
      <formula>ISERROR(J76)</formula>
    </cfRule>
  </conditionalFormatting>
  <conditionalFormatting sqref="J80">
    <cfRule type="expression" dxfId="74" priority="74" stopIfTrue="1">
      <formula>ISERROR(J80)</formula>
    </cfRule>
  </conditionalFormatting>
  <conditionalFormatting sqref="J80">
    <cfRule type="expression" dxfId="73" priority="73" stopIfTrue="1">
      <formula>ISERROR(J80)</formula>
    </cfRule>
  </conditionalFormatting>
  <conditionalFormatting sqref="M76">
    <cfRule type="expression" dxfId="72" priority="72" stopIfTrue="1">
      <formula>ISERROR(M76)</formula>
    </cfRule>
  </conditionalFormatting>
  <conditionalFormatting sqref="M80">
    <cfRule type="expression" dxfId="71" priority="71" stopIfTrue="1">
      <formula>ISERROR(M80)</formula>
    </cfRule>
  </conditionalFormatting>
  <conditionalFormatting sqref="M80">
    <cfRule type="expression" dxfId="70" priority="70" stopIfTrue="1">
      <formula>ISERROR(M80)</formula>
    </cfRule>
  </conditionalFormatting>
  <conditionalFormatting sqref="P76">
    <cfRule type="expression" dxfId="69" priority="69" stopIfTrue="1">
      <formula>ISERROR(P76)</formula>
    </cfRule>
  </conditionalFormatting>
  <conditionalFormatting sqref="P80">
    <cfRule type="expression" dxfId="68" priority="68" stopIfTrue="1">
      <formula>ISERROR(P80)</formula>
    </cfRule>
  </conditionalFormatting>
  <conditionalFormatting sqref="P80">
    <cfRule type="expression" dxfId="67" priority="67" stopIfTrue="1">
      <formula>ISERROR(P80)</formula>
    </cfRule>
  </conditionalFormatting>
  <conditionalFormatting sqref="R76">
    <cfRule type="expression" dxfId="66" priority="48" stopIfTrue="1">
      <formula>ISERROR(R76)</formula>
    </cfRule>
  </conditionalFormatting>
  <conditionalFormatting sqref="O76">
    <cfRule type="expression" dxfId="65" priority="51" stopIfTrue="1">
      <formula>ISERROR(O76)</formula>
    </cfRule>
  </conditionalFormatting>
  <conditionalFormatting sqref="P76">
    <cfRule type="expression" dxfId="64" priority="45" stopIfTrue="1">
      <formula>ISERROR(P76)</formula>
    </cfRule>
  </conditionalFormatting>
  <conditionalFormatting sqref="B76:G76 Q76:R76">
    <cfRule type="expression" dxfId="63" priority="66" stopIfTrue="1">
      <formula>ISERROR(B76)</formula>
    </cfRule>
  </conditionalFormatting>
  <conditionalFormatting sqref="Q76:R76 D76:G76">
    <cfRule type="expression" dxfId="62" priority="65" stopIfTrue="1">
      <formula>ISERROR(D76)</formula>
    </cfRule>
  </conditionalFormatting>
  <conditionalFormatting sqref="C76">
    <cfRule type="expression" dxfId="61" priority="64" stopIfTrue="1">
      <formula>ISERROR(C76)</formula>
    </cfRule>
  </conditionalFormatting>
  <conditionalFormatting sqref="E76">
    <cfRule type="expression" dxfId="60" priority="63" stopIfTrue="1">
      <formula>ISERROR(E76)</formula>
    </cfRule>
  </conditionalFormatting>
  <conditionalFormatting sqref="F76">
    <cfRule type="expression" dxfId="59" priority="62" stopIfTrue="1">
      <formula>ISERROR(F76)</formula>
    </cfRule>
  </conditionalFormatting>
  <conditionalFormatting sqref="H76">
    <cfRule type="expression" dxfId="58" priority="61" stopIfTrue="1">
      <formula>ISERROR(H76)</formula>
    </cfRule>
  </conditionalFormatting>
  <conditionalFormatting sqref="H76">
    <cfRule type="expression" dxfId="57" priority="60" stopIfTrue="1">
      <formula>ISERROR(H76)</formula>
    </cfRule>
  </conditionalFormatting>
  <conditionalFormatting sqref="I76">
    <cfRule type="expression" dxfId="56" priority="59" stopIfTrue="1">
      <formula>ISERROR(I76)</formula>
    </cfRule>
  </conditionalFormatting>
  <conditionalFormatting sqref="I76">
    <cfRule type="expression" dxfId="55" priority="58" stopIfTrue="1">
      <formula>ISERROR(I76)</formula>
    </cfRule>
  </conditionalFormatting>
  <conditionalFormatting sqref="K76">
    <cfRule type="expression" dxfId="54" priority="57" stopIfTrue="1">
      <formula>ISERROR(K76)</formula>
    </cfRule>
  </conditionalFormatting>
  <conditionalFormatting sqref="K76">
    <cfRule type="expression" dxfId="53" priority="56" stopIfTrue="1">
      <formula>ISERROR(K76)</formula>
    </cfRule>
  </conditionalFormatting>
  <conditionalFormatting sqref="L76">
    <cfRule type="expression" dxfId="52" priority="55" stopIfTrue="1">
      <formula>ISERROR(L76)</formula>
    </cfRule>
  </conditionalFormatting>
  <conditionalFormatting sqref="L76">
    <cfRule type="expression" dxfId="51" priority="54" stopIfTrue="1">
      <formula>ISERROR(L76)</formula>
    </cfRule>
  </conditionalFormatting>
  <conditionalFormatting sqref="N76">
    <cfRule type="expression" dxfId="50" priority="53" stopIfTrue="1">
      <formula>ISERROR(N76)</formula>
    </cfRule>
  </conditionalFormatting>
  <conditionalFormatting sqref="N76">
    <cfRule type="expression" dxfId="49" priority="52" stopIfTrue="1">
      <formula>ISERROR(N76)</formula>
    </cfRule>
  </conditionalFormatting>
  <conditionalFormatting sqref="O76">
    <cfRule type="expression" dxfId="48" priority="50" stopIfTrue="1">
      <formula>ISERROR(O76)</formula>
    </cfRule>
  </conditionalFormatting>
  <conditionalFormatting sqref="Q76">
    <cfRule type="expression" dxfId="47" priority="49" stopIfTrue="1">
      <formula>ISERROR(Q76)</formula>
    </cfRule>
  </conditionalFormatting>
  <conditionalFormatting sqref="J76">
    <cfRule type="expression" dxfId="46" priority="47" stopIfTrue="1">
      <formula>ISERROR(J76)</formula>
    </cfRule>
  </conditionalFormatting>
  <conditionalFormatting sqref="M76">
    <cfRule type="expression" dxfId="45" priority="46" stopIfTrue="1">
      <formula>ISERROR(M76)</formula>
    </cfRule>
  </conditionalFormatting>
  <conditionalFormatting sqref="S76">
    <cfRule type="expression" dxfId="44" priority="42" stopIfTrue="1">
      <formula>ISERROR(S76)</formula>
    </cfRule>
  </conditionalFormatting>
  <conditionalFormatting sqref="S76">
    <cfRule type="expression" dxfId="43" priority="44" stopIfTrue="1">
      <formula>ISERROR(S76)</formula>
    </cfRule>
  </conditionalFormatting>
  <conditionalFormatting sqref="S76">
    <cfRule type="expression" dxfId="42" priority="43" stopIfTrue="1">
      <formula>ISERROR(S76)</formula>
    </cfRule>
  </conditionalFormatting>
  <conditionalFormatting sqref="J76">
    <cfRule type="expression" dxfId="41" priority="41" stopIfTrue="1">
      <formula>ISERROR(J76)</formula>
    </cfRule>
  </conditionalFormatting>
  <conditionalFormatting sqref="J76">
    <cfRule type="expression" dxfId="40" priority="40" stopIfTrue="1">
      <formula>ISERROR(J76)</formula>
    </cfRule>
  </conditionalFormatting>
  <conditionalFormatting sqref="M76">
    <cfRule type="expression" dxfId="39" priority="39" stopIfTrue="1">
      <formula>ISERROR(M76)</formula>
    </cfRule>
  </conditionalFormatting>
  <conditionalFormatting sqref="M76">
    <cfRule type="expression" dxfId="38" priority="38" stopIfTrue="1">
      <formula>ISERROR(M76)</formula>
    </cfRule>
  </conditionalFormatting>
  <conditionalFormatting sqref="P76">
    <cfRule type="expression" dxfId="37" priority="37" stopIfTrue="1">
      <formula>ISERROR(P76)</formula>
    </cfRule>
  </conditionalFormatting>
  <conditionalFormatting sqref="P76">
    <cfRule type="expression" dxfId="36" priority="36" stopIfTrue="1">
      <formula>ISERROR(P76)</formula>
    </cfRule>
  </conditionalFormatting>
  <conditionalFormatting sqref="H8">
    <cfRule type="expression" dxfId="35" priority="35" stopIfTrue="1">
      <formula>ISERROR(H8)</formula>
    </cfRule>
  </conditionalFormatting>
  <conditionalFormatting sqref="H8">
    <cfRule type="expression" dxfId="34" priority="34" stopIfTrue="1">
      <formula>ISERROR(H8)</formula>
    </cfRule>
  </conditionalFormatting>
  <conditionalFormatting sqref="H8">
    <cfRule type="expression" dxfId="33" priority="33" stopIfTrue="1">
      <formula>ISERROR(H8)</formula>
    </cfRule>
  </conditionalFormatting>
  <conditionalFormatting sqref="I8">
    <cfRule type="expression" dxfId="32" priority="32" stopIfTrue="1">
      <formula>ISERROR(I8)</formula>
    </cfRule>
  </conditionalFormatting>
  <conditionalFormatting sqref="I8">
    <cfRule type="expression" dxfId="31" priority="31" stopIfTrue="1">
      <formula>ISERROR(I8)</formula>
    </cfRule>
  </conditionalFormatting>
  <conditionalFormatting sqref="I8">
    <cfRule type="expression" dxfId="30" priority="30" stopIfTrue="1">
      <formula>ISERROR(I8)</formula>
    </cfRule>
  </conditionalFormatting>
  <conditionalFormatting sqref="K8">
    <cfRule type="expression" dxfId="29" priority="29" stopIfTrue="1">
      <formula>ISERROR(K8)</formula>
    </cfRule>
  </conditionalFormatting>
  <conditionalFormatting sqref="K8">
    <cfRule type="expression" dxfId="28" priority="28" stopIfTrue="1">
      <formula>ISERROR(K8)</formula>
    </cfRule>
  </conditionalFormatting>
  <conditionalFormatting sqref="K8">
    <cfRule type="expression" dxfId="27" priority="27" stopIfTrue="1">
      <formula>ISERROR(K8)</formula>
    </cfRule>
  </conditionalFormatting>
  <conditionalFormatting sqref="L8">
    <cfRule type="expression" dxfId="26" priority="26" stopIfTrue="1">
      <formula>ISERROR(L8)</formula>
    </cfRule>
  </conditionalFormatting>
  <conditionalFormatting sqref="L8">
    <cfRule type="expression" dxfId="25" priority="25" stopIfTrue="1">
      <formula>ISERROR(L8)</formula>
    </cfRule>
  </conditionalFormatting>
  <conditionalFormatting sqref="L8">
    <cfRule type="expression" dxfId="24" priority="24" stopIfTrue="1">
      <formula>ISERROR(L8)</formula>
    </cfRule>
  </conditionalFormatting>
  <conditionalFormatting sqref="N8">
    <cfRule type="expression" dxfId="23" priority="23" stopIfTrue="1">
      <formula>ISERROR(N8)</formula>
    </cfRule>
  </conditionalFormatting>
  <conditionalFormatting sqref="N8">
    <cfRule type="expression" dxfId="22" priority="22" stopIfTrue="1">
      <formula>ISERROR(N8)</formula>
    </cfRule>
  </conditionalFormatting>
  <conditionalFormatting sqref="N8">
    <cfRule type="expression" dxfId="21" priority="21" stopIfTrue="1">
      <formula>ISERROR(N8)</formula>
    </cfRule>
  </conditionalFormatting>
  <conditionalFormatting sqref="O8">
    <cfRule type="expression" dxfId="20" priority="20" stopIfTrue="1">
      <formula>ISERROR(O8)</formula>
    </cfRule>
  </conditionalFormatting>
  <conditionalFormatting sqref="O8">
    <cfRule type="expression" dxfId="19" priority="19" stopIfTrue="1">
      <formula>ISERROR(O8)</formula>
    </cfRule>
  </conditionalFormatting>
  <conditionalFormatting sqref="O8">
    <cfRule type="expression" dxfId="18" priority="18" stopIfTrue="1">
      <formula>ISERROR(O8)</formula>
    </cfRule>
  </conditionalFormatting>
  <conditionalFormatting sqref="D7">
    <cfRule type="expression" dxfId="17" priority="17" stopIfTrue="1">
      <formula>ISERROR(D7)</formula>
    </cfRule>
  </conditionalFormatting>
  <conditionalFormatting sqref="F7">
    <cfRule type="expression" dxfId="16" priority="16" stopIfTrue="1">
      <formula>ISERROR(F7)</formula>
    </cfRule>
  </conditionalFormatting>
  <conditionalFormatting sqref="F7">
    <cfRule type="expression" dxfId="15" priority="15" stopIfTrue="1">
      <formula>ISERROR(F7)</formula>
    </cfRule>
  </conditionalFormatting>
  <conditionalFormatting sqref="H7:I7">
    <cfRule type="expression" dxfId="14" priority="14" stopIfTrue="1">
      <formula>ISERROR(H7)</formula>
    </cfRule>
  </conditionalFormatting>
  <conditionalFormatting sqref="I7">
    <cfRule type="expression" dxfId="13" priority="13" stopIfTrue="1">
      <formula>ISERROR(I7)</formula>
    </cfRule>
  </conditionalFormatting>
  <conditionalFormatting sqref="I7">
    <cfRule type="expression" dxfId="12" priority="12" stopIfTrue="1">
      <formula>ISERROR(I7)</formula>
    </cfRule>
  </conditionalFormatting>
  <conditionalFormatting sqref="K7:L7">
    <cfRule type="expression" dxfId="11" priority="11" stopIfTrue="1">
      <formula>ISERROR(K7)</formula>
    </cfRule>
  </conditionalFormatting>
  <conditionalFormatting sqref="K7:L7">
    <cfRule type="expression" dxfId="10" priority="10" stopIfTrue="1">
      <formula>ISERROR(K7)</formula>
    </cfRule>
  </conditionalFormatting>
  <conditionalFormatting sqref="L7">
    <cfRule type="expression" dxfId="9" priority="9" stopIfTrue="1">
      <formula>ISERROR(L7)</formula>
    </cfRule>
  </conditionalFormatting>
  <conditionalFormatting sqref="L7">
    <cfRule type="expression" dxfId="8" priority="8" stopIfTrue="1">
      <formula>ISERROR(L7)</formula>
    </cfRule>
  </conditionalFormatting>
  <conditionalFormatting sqref="N7:O7">
    <cfRule type="expression" dxfId="7" priority="7" stopIfTrue="1">
      <formula>ISERROR(N7)</formula>
    </cfRule>
  </conditionalFormatting>
  <conditionalFormatting sqref="N7:O7">
    <cfRule type="expression" dxfId="6" priority="6" stopIfTrue="1">
      <formula>ISERROR(N7)</formula>
    </cfRule>
  </conditionalFormatting>
  <conditionalFormatting sqref="N7:O7">
    <cfRule type="expression" dxfId="5" priority="5" stopIfTrue="1">
      <formula>ISERROR(N7)</formula>
    </cfRule>
  </conditionalFormatting>
  <conditionalFormatting sqref="O7">
    <cfRule type="expression" dxfId="4" priority="4" stopIfTrue="1">
      <formula>ISERROR(O7)</formula>
    </cfRule>
  </conditionalFormatting>
  <conditionalFormatting sqref="O7">
    <cfRule type="expression" dxfId="3" priority="3" stopIfTrue="1">
      <formula>ISERROR(O7)</formula>
    </cfRule>
  </conditionalFormatting>
  <conditionalFormatting sqref="R7">
    <cfRule type="expression" dxfId="2" priority="2" stopIfTrue="1">
      <formula>ISERROR(R7)</formula>
    </cfRule>
  </conditionalFormatting>
  <conditionalFormatting sqref="R7">
    <cfRule type="expression" dxfId="1"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 ds:uri="http://purl.org/dc/terms/"/>
    <ds:schemaRef ds:uri="http://schemas.microsoft.com/office/infopath/2007/PartnerControls"/>
    <ds:schemaRef ds:uri="c9744be7-b815-40bc-84fa-afc9c406d9bc"/>
    <ds:schemaRef ds:uri="fef9c9dc-374b-4157-9e06-089f148416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2018-05-07T12:48:23Z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