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G21" i="7" l="1"/>
  <c r="D79" i="77" l="1"/>
  <c r="D78" i="77"/>
  <c r="D77" i="77"/>
  <c r="D76" i="77"/>
  <c r="D75" i="77"/>
  <c r="R6" i="77" l="1"/>
  <c r="N16"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9" i="7" l="1"/>
  <c r="J27" i="7"/>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6" i="86"/>
  <c r="A49" i="86"/>
  <c r="A51" i="86"/>
  <c r="A58" i="86"/>
  <c r="A38" i="86"/>
  <c r="A43" i="86"/>
  <c r="A17" i="86"/>
  <c r="A15" i="86"/>
  <c r="A48" i="86"/>
  <c r="A55" i="86"/>
  <c r="A24" i="86"/>
  <c r="A25" i="86"/>
  <c r="A42" i="86"/>
  <c r="A41" i="86"/>
  <c r="A20" i="86"/>
  <c r="A66" i="86"/>
  <c r="A54" i="86"/>
  <c r="A71" i="86"/>
  <c r="A35" i="86"/>
  <c r="A19" i="86"/>
  <c r="A53" i="86"/>
  <c r="A28" i="86"/>
  <c r="A67" i="86"/>
  <c r="A62" i="86"/>
  <c r="A60" i="86"/>
  <c r="A31" i="86"/>
  <c r="A64" i="86"/>
  <c r="A63" i="86"/>
  <c r="A16" i="86"/>
  <c r="A59" i="86"/>
  <c r="A26" i="86"/>
  <c r="A40" i="86"/>
  <c r="A70" i="86"/>
  <c r="A52" i="86"/>
  <c r="A47" i="86"/>
  <c r="A34" i="86"/>
  <c r="A68" i="86"/>
  <c r="A46" i="86"/>
  <c r="A30" i="86"/>
  <c r="A27" i="86"/>
  <c r="A39" i="86"/>
  <c r="A65" i="86"/>
  <c r="A69" i="86"/>
  <c r="A22" i="86"/>
  <c r="A45" i="86"/>
  <c r="A57" i="86"/>
  <c r="A50" i="86"/>
  <c r="A33" i="86"/>
  <c r="A73" i="86"/>
  <c r="A32" i="86"/>
  <c r="A18" i="86"/>
  <c r="A37" i="86"/>
  <c r="A76" i="86"/>
  <c r="A74" i="86"/>
  <c r="A29" i="86"/>
  <c r="A75" i="86"/>
  <c r="A23" i="86"/>
  <c r="A21" i="86"/>
  <c r="A36" i="86"/>
  <c r="A6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3" i="86"/>
  <c r="C59" i="86"/>
  <c r="C54" i="86"/>
  <c r="D39" i="86"/>
  <c r="C31" i="86"/>
  <c r="D67" i="86"/>
  <c r="D60" i="86"/>
  <c r="D55" i="86"/>
  <c r="C62" i="86"/>
  <c r="D46" i="86"/>
  <c r="C61" i="86"/>
  <c r="C37" i="86"/>
  <c r="D44" i="86"/>
  <c r="C36" i="86"/>
  <c r="D33" i="86"/>
  <c r="C65" i="86"/>
  <c r="C39" i="86"/>
  <c r="C33" i="86"/>
  <c r="D36" i="86"/>
  <c r="D29" i="86"/>
  <c r="C56" i="86"/>
  <c r="C50" i="86"/>
  <c r="D40" i="86"/>
  <c r="D75" i="86"/>
  <c r="D54" i="86"/>
  <c r="C60" i="86"/>
  <c r="D41" i="86"/>
  <c r="C72" i="86"/>
  <c r="C29" i="86"/>
  <c r="D49" i="86"/>
  <c r="C70" i="86"/>
  <c r="C57" i="86"/>
  <c r="C46" i="86"/>
  <c r="D37" i="86"/>
  <c r="D70" i="86"/>
  <c r="D63" i="86"/>
  <c r="D30" i="86"/>
  <c r="D15" i="86"/>
  <c r="C34" i="86"/>
  <c r="C69" i="86"/>
  <c r="D68" i="86"/>
  <c r="C66" i="86"/>
  <c r="C32" i="86"/>
  <c r="C28" i="86"/>
  <c r="C47" i="86"/>
  <c r="D34" i="86"/>
  <c r="D32" i="86"/>
  <c r="D57" i="86"/>
  <c r="D45" i="86"/>
  <c r="C55" i="86"/>
  <c r="C53" i="86"/>
  <c r="D64" i="86"/>
  <c r="D59" i="86"/>
  <c r="C71" i="86"/>
  <c r="D42" i="86"/>
  <c r="D71" i="86"/>
  <c r="D35" i="86"/>
  <c r="D69" i="86"/>
  <c r="D74" i="86"/>
  <c r="C68" i="86"/>
  <c r="D28" i="86"/>
  <c r="D65" i="86"/>
  <c r="C49" i="86"/>
  <c r="D43" i="86"/>
  <c r="C38" i="86"/>
  <c r="C44" i="86"/>
  <c r="D56" i="86"/>
  <c r="D51" i="86"/>
  <c r="D73" i="86"/>
  <c r="D48" i="86"/>
  <c r="C75" i="86"/>
  <c r="D47" i="86"/>
  <c r="C48" i="86"/>
  <c r="C52" i="86"/>
  <c r="D31" i="86"/>
  <c r="C64" i="86"/>
  <c r="D52" i="86"/>
  <c r="D61" i="86"/>
  <c r="C73" i="86"/>
  <c r="C41" i="86"/>
  <c r="C74" i="86"/>
  <c r="D50" i="86"/>
  <c r="C51" i="86"/>
  <c r="D66" i="86"/>
  <c r="C58" i="86"/>
  <c r="D53" i="86"/>
  <c r="D62" i="86"/>
  <c r="C35" i="86"/>
  <c r="C30" i="86"/>
  <c r="C42" i="86"/>
  <c r="D58" i="86"/>
  <c r="C67" i="86"/>
  <c r="D72" i="86"/>
  <c r="C45" i="86"/>
  <c r="C43" i="86"/>
  <c r="D38" i="86"/>
  <c r="C76" i="86"/>
  <c r="D76" i="86"/>
  <c r="C4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5" i="86"/>
  <c r="C24" i="86"/>
  <c r="C22" i="86"/>
  <c r="D22" i="86"/>
  <c r="C27" i="86"/>
  <c r="D23" i="86"/>
  <c r="D24" i="86"/>
  <c r="D25" i="86"/>
  <c r="D27" i="86"/>
  <c r="C26" i="86"/>
  <c r="C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13" i="72"/>
  <c r="C29" i="72"/>
  <c r="C21" i="72"/>
  <c r="C17" i="72"/>
  <c r="C20" i="72"/>
  <c r="C27" i="72"/>
  <c r="C16" i="72"/>
  <c r="C23" i="72"/>
  <c r="C26" i="72"/>
  <c r="C28" i="72"/>
  <c r="C22" i="72"/>
  <c r="C14" i="72"/>
  <c r="C19" i="72"/>
  <c r="C24" i="72"/>
  <c r="C15"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4"/>
  <c r="C20" i="85"/>
  <c r="C17" i="85"/>
  <c r="C31" i="85"/>
  <c r="C15" i="85"/>
  <c r="C19" i="84"/>
  <c r="C25" i="85"/>
  <c r="C30" i="85"/>
  <c r="C22" i="84"/>
  <c r="C23" i="85"/>
  <c r="C28" i="85"/>
  <c r="C24" i="84"/>
  <c r="C18" i="84"/>
  <c r="C22" i="85"/>
  <c r="C14" i="85"/>
  <c r="C21" i="84"/>
  <c r="C26" i="84"/>
  <c r="C17" i="84"/>
  <c r="C13" i="84"/>
  <c r="C28" i="84"/>
  <c r="C30" i="84"/>
  <c r="C29" i="84"/>
  <c r="C19" i="85"/>
  <c r="C24" i="85"/>
  <c r="C16" i="84"/>
  <c r="C29" i="85"/>
  <c r="C27" i="85"/>
  <c r="C16" i="85"/>
  <c r="C18" i="85"/>
  <c r="C23" i="84"/>
  <c r="C15" i="84"/>
  <c r="C27" i="84"/>
  <c r="C20" i="84"/>
  <c r="C25" i="84"/>
  <c r="C21" i="85"/>
  <c r="C26"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8" i="83"/>
  <c r="C29" i="83"/>
  <c r="C19" i="83"/>
  <c r="C26" i="83"/>
  <c r="C22" i="83"/>
  <c r="C13" i="83"/>
  <c r="C17" i="83"/>
  <c r="C21" i="83"/>
  <c r="C16" i="83"/>
  <c r="C25" i="83"/>
  <c r="C27" i="83"/>
  <c r="C24" i="83"/>
  <c r="C14" i="83"/>
  <c r="C30" i="83"/>
  <c r="C18" i="83"/>
  <c r="C15" i="83"/>
  <c r="C2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<sst xmlns="http://schemas.openxmlformats.org/spreadsheetml/2006/main" count="10496" uniqueCount="882">
  <si>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</si>
  <si>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</si>
  <si>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</si>
  <si>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</si>
  <si>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</si>
  <si>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</si>
  <si>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</si>
  <si>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</si>
  <si>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</si>
  <si>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</si>
  <si>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</si>
  <si>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</si>
  <si>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</si>
  <si>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</si>
  <si>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</si>
  <si>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</si>
  <si>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</si>
  <si>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</si>
  <si>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</si>
  <si>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</si>
  <si>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</si>
  <si>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</si>
  <si>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</si>
  <si>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</si>
  <si>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</si>
  <si>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</si>
  <si>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</si>
  <si>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</si>
  <si>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</si>
  <si>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</si>
  <si>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</si>
  <si>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</si>
  <si>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</si>
  <si>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</si>
  <si>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</si>
  <si>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</si>
  <si>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</si>
  <si>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</si>
  <si>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</si>
  <si>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</si>
  <si>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</si>
  <si>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</si>
  <si>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</si>
  <si>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</si>
  <si>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</si>
  <si>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</si>
  <si>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</si>
  <si>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</si>
  <si>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</si>
  <si>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</si>
  <si>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</si>
  <si>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</si>
  <si>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</si>
  <si>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</si>
  <si>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</si>
  <si>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</si>
  <si>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</si>
  <si>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</si>
  <si>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</si>
  <si>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</si>
  <si>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</si>
  <si>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</si>
  <si>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</si>
  <si>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</si>
  <si>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</si>
  <si>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</si>
  <si>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</si>
  <si>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</si>
  <si>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</si>
  <si>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</si>
  <si>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</si>
  <si>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</si>
  <si>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</si>
  <si>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</si>
  <si>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</si>
  <si>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</si>
  <si>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</si>
  <si>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</si>
  <si>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</si>
  <si>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</si>
  <si>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</si>
  <si>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</si>
  <si>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</si>
  <si>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</si>
  <si>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</si>
  <si>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</si>
  <si>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</si>
  <si>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</si>
  <si>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</si>
  <si>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</si>
  <si>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</si>
  <si>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</si>
  <si>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</si>
  <si>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</si>
  <si>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</si>
  <si>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</si>
  <si>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</si>
  <si>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</si>
  <si>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</si>
  <si>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</si>
  <si>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</si>
  <si>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</si>
  <si>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</si>
  <si>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</si>
  <si>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</si>
  <si>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</si>
  <si>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</si>
  <si>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</si>
  <si>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</si>
  <si>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</si>
  <si>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</si>
  <si>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</si>
  <si>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</si>
  <si>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</si>
  <si>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</si>
  <si>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</si>
  <si>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</si>
  <si>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</si>
  <si>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</si>
  <si>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</si>
  <si>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</si>
  <si>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</si>
  <si>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</si>
  <si>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</si>
  <si>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</si>
  <si>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</si>
  <si>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</si>
  <si>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</si>
  <si>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</si>
  <si>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</si>
  <si>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</si>
  <si>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</si>
  <si>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</si>
  <si>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</si>
  <si>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</si>
  <si>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</si>
  <si>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</si>
  <si>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</si>
  <si>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</si>
  <si>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</si>
  <si>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</si>
  <si>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</si>
  <si>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</si>
  <si>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</si>
  <si>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</si>
  <si>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</si>
  <si>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</si>
  <si>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</si>
  <si>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</si>
  <si>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</si>
  <si>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</si>
  <si>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</si>
  <si>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</si>
  <si>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</si>
  <si>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</si>
  <si>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</si>
  <si>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</si>
  <si>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</si>
  <si>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</si>
  <si>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</si>
  <si>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</si>
  <si>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</si>
  <si>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</si>
  <si>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</si>
  <si>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</si>
  <si>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</si>
  <si>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</si>
  <si>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</si>
  <si>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</si>
  <si>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</si>
  <si>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</si>
  <si>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</si>
  <si>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</si>
  <si>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</si>
  <si>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</si>
  <si>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</si>
  <si>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</si>
  <si>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</si>
  <si>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</si>
  <si>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</si>
  <si>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</si>
  <si>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</si>
  <si>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</si>
  <si>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</si>
  <si>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</si>
  <si>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</si>
  <si>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</si>
  <si>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</si>
  <si>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</si>
  <si>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</si>
  <si>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</si>
  <si>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</si>
  <si>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</si>
  <si>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</si>
  <si>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</si>
  <si>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</si>
  <si>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</si>
  <si>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</si>
  <si>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</si>
  <si>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</si>
  <si>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</si>
  <si>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</si>
  <si>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</si>
  <si>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</si>
  <si>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</si>
  <si>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</si>
  <si>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</si>
  <si>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</si>
  <si>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</si>
  <si>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</si>
  <si>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</si>
  <si>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</si>
  <si>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</si>
  <si>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</si>
  <si>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</si>
  <si>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</si>
  <si>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</si>
  <si>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</si>
  <si>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</si>
  <si>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</si>
  <si>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</si>
  <si>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</si>
  <si>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</si>
  <si>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</si>
  <si>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</si>
  <si>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</si>
  <si>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</si>
  <si>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</si>
  <si>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</si>
  <si>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</si>
  <si>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</si>
  <si>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</si>
  <si>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</si>
  <si>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</si>
  <si>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</si>
  <si>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</si>
  <si>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</si>
  <si>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</si>
  <si>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</si>
  <si>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</si>
  <si>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</si>
  <si>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</si>
  <si>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</si>
  <si>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</si>
  <si>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</si>
  <si>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</si>
  <si>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</si>
  <si>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</si>
  <si>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</si>
  <si>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</si>
  <si>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</si>
  <si>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</si>
  <si>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</si>
  <si>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</si>
  <si>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</si>
  <si>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</si>
  <si>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</si>
  <si>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</si>
  <si>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</si>
  <si>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</si>
  <si>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</si>
  <si>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</si>
  <si>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</si>
  <si>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</si>
  <si>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</si>
  <si>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</si>
  <si>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</si>
  <si>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</si>
  <si>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</si>
  <si>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</si>
  <si>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</si>
  <si>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</si>
  <si>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</si>
  <si>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</si>
  <si>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</si>
  <si>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</si>
  <si>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</si>
  <si>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</si>
  <si>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</si>
  <si>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</si>
  <si>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</si>
  <si>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</si>
  <si>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</si>
  <si>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</si>
  <si>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</si>
  <si>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</si>
  <si>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</si>
  <si>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</si>
  <si>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</si>
  <si>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</si>
  <si>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</si>
  <si>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</si>
  <si>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</si>
  <si>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</si>
  <si>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</si>
  <si>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</si>
  <si>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</si>
  <si>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</si>
  <si>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</si>
  <si>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</si>
  <si>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</si>
  <si>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</si>
  <si>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</si>
  <si>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</si>
  <si>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</si>
  <si>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</si>
  <si>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</si>
  <si>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</si>
  <si>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</si>
  <si>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</si>
  <si>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</si>
  <si>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</si>
  <si>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</si>
  <si>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</si>
  <si>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</si>
  <si>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</si>
  <si>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</si>
  <si>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</si>
  <si>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</si>
  <si>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</si>
  <si>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</si>
  <si>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</si>
  <si>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</si>
  <si>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</si>
  <si>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</si>
  <si>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</si>
  <si>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</si>
  <si>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</si>
  <si>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</si>
  <si>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</si>
  <si>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</si>
  <si>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</si>
  <si>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</si>
  <si>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</si>
  <si>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</si>
  <si>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</si>
  <si>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</si>
  <si>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</si>
  <si>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</si>
  <si>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</si>
  <si>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</si>
  <si>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</si>
  <si>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</si>
  <si>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</si>
  <si>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</si>
  <si>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</si>
  <si>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</si>
  <si>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</si>
  <si>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</si>
  <si>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</si>
  <si>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</si>
  <si>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</si>
  <si>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</si>
  <si>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</si>
  <si>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</si>
  <si>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</si>
  <si>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</si>
  <si>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</si>
  <si>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</si>
  <si>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</si>
  <si>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</si>
  <si>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</si>
  <si>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</si>
  <si>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</si>
  <si>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</si>
  <si>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</si>
  <si>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</si>
  <si>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</si>
  <si>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</si>
  <si>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</si>
  <si>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</si>
  <si>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</si>
  <si>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</si>
  <si>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</si>
  <si>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</si>
  <si>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</si>
  <si>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</si>
  <si>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</si>
  <si>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</si>
  <si>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</si>
  <si>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</si>
  <si>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</si>
  <si>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</si>
  <si>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</si>
  <si>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</si>
  <si>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</si>
  <si>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</si>
  <si>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</si>
  <si>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</si>
  <si>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</si>
  <si>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</si>
  <si>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</si>
  <si>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</si>
  <si>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</si>
  <si>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</si>
  <si>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</si>
  <si>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</si>
  <si>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</si>
  <si>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</si>
  <si>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</si>
  <si>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</si>
  <si>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</si>
  <si>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</si>
  <si>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</si>
  <si>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</si>
  <si>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</si>
  <si>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</si>
  <si>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</si>
  <si>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</si>
  <si>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</si>
  <si>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</si>
  <si>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</si>
  <si>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</si>
  <si>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</si>
  <si>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</si>
  <si>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</si>
  <si>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</si>
  <si>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</si>
  <si>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</si>
  <si>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</si>
  <si>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</si>
  <si>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</si>
  <si>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</si>
  <si>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</si>
  <si>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</si>
  <si>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</si>
  <si>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</si>
  <si>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</si>
  <si>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</si>
  <si>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</si>
  <si>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</si>
  <si>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</si>
  <si>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</si>
  <si>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</si>
  <si>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</si>
  <si>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</si>
  <si>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</si>
  <si>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</si>
  <si>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</si>
  <si>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</si>
  <si>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</si>
  <si>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</si>
  <si>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</si>
  <si>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</si>
  <si>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</si>
  <si>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</si>
  <si>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</si>
  <si>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</si>
  <si>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</si>
  <si>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</si>
  <si>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</si>
  <si>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</si>
  <si>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</si>
  <si>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</si>
  <si>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</si>
  <si>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</si>
  <si>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</si>
  <si>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</si>
  <si>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</si>
  <si>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</si>
  <si>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</si>
  <si>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</si>
  <si>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</si>
  <si>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</si>
  <si>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</si>
  <si>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</si>
  <si>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</si>
  <si>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</si>
  <si>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</si>
  <si>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</si>
  <si>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</si>
  <si>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</si>
  <si>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</si>
  <si>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</si>
  <si>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</si>
  <si>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</si>
  <si>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</si>
  <si>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</si>
  <si>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</si>
  <si>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</si>
  <si>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</si>
  <si>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</si>
  <si>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</si>
  <si>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</si>
  <si>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</si>
  <si>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</si>
  <si>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</si>
  <si>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</si>
  <si>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</si>
  <si>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</si>
  <si>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</si>
  <si>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</si>
  <si>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</si>
  <si>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</si>
  <si>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</si>
  <si>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</si>
  <si>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</si>
  <si>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</si>
  <si>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</si>
  <si>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</si>
  <si>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</si>
  <si>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</si>
  <si>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</si>
  <si>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</si>
  <si>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</si>
  <si>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</si>
  <si>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</si>
  <si>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</si>
  <si>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</si>
  <si>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</si>
  <si>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</si>
  <si>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</si>
  <si>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</si>
  <si>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</si>
  <si>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</si>
  <si>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</si>
  <si>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</si>
  <si>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</si>
  <si>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</si>
  <si>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</si>
  <si>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</si>
  <si>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</si>
  <si>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</si>
  <si>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</si>
  <si>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</si>
  <si>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</si>
  <si>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</si>
  <si>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</si>
  <si>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</si>
  <si>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</si>
  <si>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</si>
  <si>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</si>
  <si>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</si>
  <si>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</si>
  <si>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</si>
  <si>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</si>
  <si>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</si>
  <si>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</si>
  <si>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</si>
  <si>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</si>
  <si>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</si>
  <si>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</si>
  <si>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</si>
  <si>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</si>
  <si>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</si>
  <si>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</si>
  <si>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</si>
  <si>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</si>
  <si>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</si>
  <si>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</si>
  <si>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</si>
  <si>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</si>
  <si>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</si>
  <si>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</si>
  <si>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</si>
  <si>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</si>
  <si>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</si>
  <si>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</si>
  <si>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</si>
  <si>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</si>
  <si>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</si>
  <si>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</si>
  <si>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</si>
  <si>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</si>
  <si>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</si>
  <si>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</si>
  <si>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</si>
  <si>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</si>
  <si>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</si>
  <si>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</si>
  <si>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</si>
  <si>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</si>
  <si>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</si>
  <si>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</si>
  <si>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</si>
  <si>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</si>
  <si>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</si>
  <si>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</si>
  <si>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</si>
  <si>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</si>
  <si>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</si>
  <si>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</si>
  <si>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</si>
  <si>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</si>
  <si>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</si>
  <si>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</si>
  <si>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</si>
  <si>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</si>
  <si>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</si>
  <si>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</si>
  <si>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</si>
  <si>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</si>
  <si>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</si>
  <si>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</si>
  <si>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</si>
  <si>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</si>
  <si>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</si>
  <si>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</si>
  <si>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</si>
  <si>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</si>
  <si>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</si>
  <si>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</si>
  <si>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</si>
  <si>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</si>
  <si>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</si>
  <si>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</si>
  <si>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</si>
  <si>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</si>
  <si>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</si>
  <si>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</si>
  <si>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</si>
  <si>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</si>
  <si>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</si>
  <si>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</si>
  <si>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</si>
  <si>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</si>
  <si>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</si>
  <si>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</si>
  <si>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</si>
  <si>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</si>
  <si>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</si>
  <si>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</si>
  <si>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</si>
  <si>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</si>
  <si>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</si>
  <si>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</si>
  <si>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</si>
  <si>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</si>
  <si>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</si>
  <si>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</si>
  <si>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</si>
  <si>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</si>
  <si>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</si>
  <si>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</si>
  <si>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</si>
  <si>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</si>
  <si>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</si>
  <si>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</si>
  <si>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</si>
  <si>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</si>
  <si>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</si>
  <si>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</si>
  <si>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</si>
  <si>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</si>
  <si>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</si>
  <si>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</si>
  <si>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</si>
  <si>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</si>
  <si>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</si>
  <si>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</si>
  <si>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</si>
  <si>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</si>
  <si>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</si>
  <si>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</si>
  <si>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</si>
  <si>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</si>
  <si>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</si>
  <si>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</si>
  <si>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</si>
  <si>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</si>
  <si>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</si>
  <si>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</si>
  <si>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</si>
  <si>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</si>
  <si>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</si>
  <si>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</si>
  <si>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</si>
  <si>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</si>
  <si>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</si>
  <si>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</si>
  <si>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</si>
  <si>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</si>
  <si>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</si>
  <si>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</si>
  <si>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</si>
  <si>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</si>
  <si>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</si>
  <si>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</si>
  <si>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</si>
  <si>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</si>
  <si>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</si>
  <si>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</si>
  <si>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</si>
  <si>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</si>
  <si>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</si>
  <si>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</si>
  <si>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</si>
  <si>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</si>
  <si>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</si>
  <si>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</si>
  <si>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</si>
  <si>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</si>
  <si>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</si>
  <si>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</si>
  <si>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</si>
  <si>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</si>
  <si>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</si>
  <si>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</si>
  <si>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</si>
  <si>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</si>
  <si>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</si>
  <si>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</si>
  <si>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</si>
  <si>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</si>
  <si>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</si>
  <si>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</si>
  <si>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</si>
  <si>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</si>
  <si>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</si>
  <si>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</si>
  <si>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</si>
  <si>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</si>
  <si>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</si>
  <si>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</si>
  <si>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</si>
  <si>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</si>
  <si>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</si>
  <si>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</si>
  <si>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</si>
  <si>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</si>
  <si>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</si>
  <si>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</si>
  <si>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</si>
  <si>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</si>
  <si>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</si>
  <si>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</si>
  <si>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</si>
  <si>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</si>
  <si>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</si>
  <si>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</si>
  <si>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</si>
  <si>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</si>
  <si>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</si>
  <si>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</si>
  <si>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</si>
  <si>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</si>
  <si>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</si>
  <si>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</si>
  <si>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</si>
  <si>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</si>
  <si>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</si>
  <si>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</si>
  <si>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</si>
  <si>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</si>
  <si>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</si>
  <si>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</si>
  <si>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</si>
  <si>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</si>
  <si>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</si>
  <si>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</si>
  <si>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</si>
  <si>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</si>
  <si>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</si>
  <si>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</si>
  <si>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</si>
  <si>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</si>
  <si>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</si>
  <si>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</si>
  <si>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</si>
  <si>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</si>
  <si>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</si>
  <si>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</si>
  <si>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</si>
  <si>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</si>
  <si>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</si>
  <si>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</si>
  <si>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</si>
  <si>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</si>
  <si>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</si>
  <si>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</si>
  <si>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</si>
  <si>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</si>
  <si>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</si>
  <si>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</si>
  <si>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</si>
  <si>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</si>
  <si>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</si>
  <si>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</si>
  <si>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</si>
  <si>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</si>
  <si>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</si>
  <si>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</si>
  <si>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</si>
  <si>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</si>
  <si>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</si>
  <si>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</si>
  <si>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</si>
  <si>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</si>
  <si>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</si>
  <si>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</si>
  <si>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</si>
  <si>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</si>
  <si>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</si>
  <si>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</si>
  <si>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</si>
  <si>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</si>
  <si>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</si>
  <si>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</si>
  <si>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</si>
  <si>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</si>
  <si>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</si>
  <si>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</si>
  <si>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</si>
  <si>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</si>
  <si>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</si>
  <si>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</si>
  <si>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</si>
  <si>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</si>
  <si>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</si>
  <si>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</si>
  <si>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</si>
  <si>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</si>
  <si>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</si>
  <si>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</si>
  <si>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</si>
  <si>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</si>
  <si>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</si>
  <si>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</si>
  <si>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</si>
  <si>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</si>
  <si>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</si>
  <si>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</si>
  <si>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</si>
  <si>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</si>
  <si>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</si>
  <si>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</si>
  <si>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</si>
  <si>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</si>
  <si>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</si>
  <si>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</si>
  <si>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</si>
  <si>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</si>
  <si>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</si>
  <si>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</si>
  <si>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</si>
  <si>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</si>
  <si>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</si>
  <si>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</si>
  <si>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</si>
  <si>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</si>
  <si>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</si>
  <si>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</si>
  <si>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</si>
  <si>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</si>
  <si>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</si>
  <si>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</si>
  <si>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</si>
  <si>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</si>
  <si>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</si>
  <si>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</si>
  <si>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</si>
  <si>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</si>
  <si>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</si>
  <si>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</si>
  <si>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</si>
  <si>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</si>
  <si>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</si>
  <si>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</si>
  <si>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</si>
  <si>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</si>
  <si>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</si>
  <si>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</si>
  <si>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</si>
  <si>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</si>
  <si>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</si>
  <si>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</si>
  <si>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</si>
  <si>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</si>
  <si>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</si>
  <si>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</si>
  <si>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</si>
  <si>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</si>
  <si>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</si>
  <si>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</si>
  <si>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</si>
  <si>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</si>
  <si>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</si>
  <si>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</si>
  <si>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398</t>
  </si>
  <si>
    <t>08-NOV-17</t>
  </si>
  <si>
    <t>17-NOV-17</t>
  </si>
  <si>
    <t>Pending on 11/09/17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</si>
</sst>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4"/>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4.7109375" bestFit="1"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147</v>
      </c>
      <c r="F2">
        <v>102</v>
      </c>
      <c r="G2">
        <v>231.8</v>
      </c>
    </row>
    <row r="3" spans="1:16" x14ac:dyDescent="0.2">
      <c r="A3" t="s">
        <v>355</v>
      </c>
      <c r="B3" t="s">
        <v>670</v>
      </c>
      <c r="C3" t="s">
        <v>671</v>
      </c>
      <c r="D3" t="s">
        <v>403</v>
      </c>
      <c r="E3">
        <v>134551</v>
      </c>
      <c r="F3">
        <v>41955</v>
      </c>
      <c r="G3">
        <v>159.99</v>
      </c>
    </row>
    <row r="4" spans="1:16" x14ac:dyDescent="0.2">
      <c r="A4" t="s">
        <v>355</v>
      </c>
      <c r="B4" t="s">
        <v>670</v>
      </c>
      <c r="C4" t="s">
        <v>115</v>
      </c>
      <c r="D4" t="s">
        <v>403</v>
      </c>
      <c r="E4">
        <v>987</v>
      </c>
      <c r="F4">
        <v>240</v>
      </c>
      <c r="G4">
        <v>150.05000000000001</v>
      </c>
    </row>
    <row r="5" spans="1:16" x14ac:dyDescent="0.2">
      <c r="A5" t="s">
        <v>355</v>
      </c>
      <c r="B5" t="s">
        <v>670</v>
      </c>
      <c r="C5" t="s">
        <v>116</v>
      </c>
      <c r="D5" t="s">
        <v>403</v>
      </c>
      <c r="E5">
        <v>1392</v>
      </c>
      <c r="F5">
        <v>234</v>
      </c>
      <c r="G5">
        <v>106.96</v>
      </c>
    </row>
    <row r="6" spans="1:16" x14ac:dyDescent="0.2">
      <c r="A6" t="s">
        <v>355</v>
      </c>
      <c r="B6" t="s">
        <v>670</v>
      </c>
      <c r="C6" t="s">
        <v>117</v>
      </c>
      <c r="D6" t="s">
        <v>403</v>
      </c>
      <c r="E6">
        <v>1400</v>
      </c>
      <c r="F6">
        <v>374</v>
      </c>
      <c r="G6">
        <v>149.59</v>
      </c>
    </row>
    <row r="7" spans="1:16" x14ac:dyDescent="0.2">
      <c r="A7" t="s">
        <v>355</v>
      </c>
      <c r="B7" t="s">
        <v>670</v>
      </c>
      <c r="C7" t="s">
        <v>118</v>
      </c>
      <c r="D7" t="s">
        <v>403</v>
      </c>
      <c r="E7">
        <v>1222</v>
      </c>
      <c r="F7">
        <v>274</v>
      </c>
      <c r="G7">
        <v>106.52</v>
      </c>
    </row>
    <row r="8" spans="1:16" x14ac:dyDescent="0.2">
      <c r="A8" t="s">
        <v>355</v>
      </c>
      <c r="B8" t="s">
        <v>670</v>
      </c>
      <c r="C8" t="s">
        <v>119</v>
      </c>
      <c r="D8" t="s">
        <v>403</v>
      </c>
      <c r="E8">
        <v>365</v>
      </c>
      <c r="F8">
        <v>131</v>
      </c>
      <c r="G8">
        <v>165.37</v>
      </c>
    </row>
    <row r="9" spans="1:16" x14ac:dyDescent="0.2">
      <c r="A9" t="s">
        <v>355</v>
      </c>
      <c r="B9" t="s">
        <v>670</v>
      </c>
      <c r="C9" t="s">
        <v>120</v>
      </c>
      <c r="D9" t="s">
        <v>403</v>
      </c>
      <c r="E9">
        <v>824</v>
      </c>
      <c r="F9">
        <v>246</v>
      </c>
      <c r="G9">
        <v>134.80000000000001</v>
      </c>
    </row>
    <row r="10" spans="1:16" x14ac:dyDescent="0.2">
      <c r="A10" t="s">
        <v>355</v>
      </c>
      <c r="B10" t="s">
        <v>670</v>
      </c>
      <c r="C10" t="s">
        <v>91</v>
      </c>
      <c r="D10" t="s">
        <v>403</v>
      </c>
      <c r="E10">
        <v>3248</v>
      </c>
      <c r="F10">
        <v>809</v>
      </c>
      <c r="G10">
        <v>121.18</v>
      </c>
    </row>
    <row r="11" spans="1:16" x14ac:dyDescent="0.2">
      <c r="A11" t="s">
        <v>355</v>
      </c>
      <c r="B11" t="s">
        <v>670</v>
      </c>
      <c r="C11" t="s">
        <v>121</v>
      </c>
      <c r="D11" t="s">
        <v>403</v>
      </c>
      <c r="E11">
        <v>1926</v>
      </c>
      <c r="F11">
        <v>841</v>
      </c>
      <c r="G11">
        <v>214.22</v>
      </c>
    </row>
    <row r="12" spans="1:16" x14ac:dyDescent="0.2">
      <c r="A12" t="s">
        <v>355</v>
      </c>
      <c r="B12" t="s">
        <v>670</v>
      </c>
      <c r="C12" t="s">
        <v>122</v>
      </c>
      <c r="D12" t="s">
        <v>403</v>
      </c>
      <c r="E12">
        <v>1680</v>
      </c>
      <c r="F12">
        <v>563</v>
      </c>
      <c r="G12">
        <v>204.61</v>
      </c>
    </row>
    <row r="13" spans="1:16" x14ac:dyDescent="0.2">
      <c r="A13" t="s">
        <v>355</v>
      </c>
      <c r="B13" t="s">
        <v>670</v>
      </c>
      <c r="C13" t="s">
        <v>94</v>
      </c>
      <c r="D13" t="s">
        <v>403</v>
      </c>
      <c r="E13">
        <v>6017</v>
      </c>
      <c r="F13">
        <v>1484</v>
      </c>
      <c r="G13">
        <v>137.88999999999999</v>
      </c>
    </row>
    <row r="14" spans="1:16" x14ac:dyDescent="0.2">
      <c r="A14" t="s">
        <v>355</v>
      </c>
      <c r="B14" t="s">
        <v>670</v>
      </c>
      <c r="C14" t="s">
        <v>123</v>
      </c>
      <c r="D14" t="s">
        <v>403</v>
      </c>
      <c r="E14">
        <v>1257</v>
      </c>
      <c r="F14">
        <v>415</v>
      </c>
      <c r="G14">
        <v>146.38999999999999</v>
      </c>
    </row>
    <row r="15" spans="1:16" x14ac:dyDescent="0.2">
      <c r="A15" t="s">
        <v>355</v>
      </c>
      <c r="B15" t="s">
        <v>670</v>
      </c>
      <c r="C15" t="s">
        <v>124</v>
      </c>
      <c r="D15" t="s">
        <v>403</v>
      </c>
      <c r="E15">
        <v>5532</v>
      </c>
      <c r="F15">
        <v>1903</v>
      </c>
      <c r="G15">
        <v>161.97</v>
      </c>
    </row>
    <row r="16" spans="1:16" x14ac:dyDescent="0.2">
      <c r="A16" t="s">
        <v>355</v>
      </c>
      <c r="B16" t="s">
        <v>670</v>
      </c>
      <c r="C16" t="s">
        <v>125</v>
      </c>
      <c r="D16" t="s">
        <v>403</v>
      </c>
      <c r="E16">
        <v>8387</v>
      </c>
      <c r="F16">
        <v>3402</v>
      </c>
      <c r="G16">
        <v>219.75</v>
      </c>
    </row>
    <row r="17" spans="1:7" x14ac:dyDescent="0.2">
      <c r="A17" t="s">
        <v>355</v>
      </c>
      <c r="B17" t="s">
        <v>670</v>
      </c>
      <c r="C17" t="s">
        <v>126</v>
      </c>
      <c r="D17" t="s">
        <v>403</v>
      </c>
      <c r="E17">
        <v>7228</v>
      </c>
      <c r="F17">
        <v>2004</v>
      </c>
      <c r="G17">
        <v>129.51</v>
      </c>
    </row>
    <row r="18" spans="1:7" x14ac:dyDescent="0.2">
      <c r="A18" t="s">
        <v>355</v>
      </c>
      <c r="B18" t="s">
        <v>670</v>
      </c>
      <c r="C18" t="s">
        <v>127</v>
      </c>
      <c r="D18" t="s">
        <v>403</v>
      </c>
      <c r="E18">
        <v>4257</v>
      </c>
      <c r="F18">
        <v>1159</v>
      </c>
      <c r="G18">
        <v>139.44999999999999</v>
      </c>
    </row>
    <row r="19" spans="1:7" x14ac:dyDescent="0.2">
      <c r="A19" t="s">
        <v>355</v>
      </c>
      <c r="B19" t="s">
        <v>670</v>
      </c>
      <c r="C19" t="s">
        <v>85</v>
      </c>
      <c r="D19" t="s">
        <v>403</v>
      </c>
      <c r="E19">
        <v>3356</v>
      </c>
      <c r="F19">
        <v>1422</v>
      </c>
      <c r="G19">
        <v>254.06</v>
      </c>
    </row>
    <row r="20" spans="1:7" x14ac:dyDescent="0.2">
      <c r="A20" t="s">
        <v>355</v>
      </c>
      <c r="B20" t="s">
        <v>670</v>
      </c>
      <c r="C20" t="s">
        <v>128</v>
      </c>
      <c r="D20" t="s">
        <v>403</v>
      </c>
      <c r="E20">
        <v>1263</v>
      </c>
      <c r="F20">
        <v>340</v>
      </c>
      <c r="G20">
        <v>151.37</v>
      </c>
    </row>
    <row r="21" spans="1:7" x14ac:dyDescent="0.2">
      <c r="A21" t="s">
        <v>355</v>
      </c>
      <c r="B21" t="s">
        <v>670</v>
      </c>
      <c r="C21" t="s">
        <v>129</v>
      </c>
      <c r="D21" t="s">
        <v>403</v>
      </c>
      <c r="E21">
        <v>3910</v>
      </c>
      <c r="F21">
        <v>1307</v>
      </c>
      <c r="G21">
        <v>223.11</v>
      </c>
    </row>
    <row r="22" spans="1:7" x14ac:dyDescent="0.2">
      <c r="A22" t="s">
        <v>355</v>
      </c>
      <c r="B22" t="s">
        <v>670</v>
      </c>
      <c r="C22" t="s">
        <v>130</v>
      </c>
      <c r="D22" t="s">
        <v>403</v>
      </c>
      <c r="E22">
        <v>1842</v>
      </c>
      <c r="F22">
        <v>356</v>
      </c>
      <c r="G22">
        <v>110.86</v>
      </c>
    </row>
    <row r="23" spans="1:7" x14ac:dyDescent="0.2">
      <c r="A23" t="s">
        <v>355</v>
      </c>
      <c r="B23" t="s">
        <v>670</v>
      </c>
      <c r="C23" t="s">
        <v>131</v>
      </c>
      <c r="D23" t="s">
        <v>403</v>
      </c>
      <c r="E23">
        <v>3277</v>
      </c>
      <c r="F23">
        <v>1342</v>
      </c>
      <c r="G23">
        <v>197.82</v>
      </c>
    </row>
    <row r="24" spans="1:7" x14ac:dyDescent="0.2">
      <c r="A24" t="s">
        <v>355</v>
      </c>
      <c r="B24" t="s">
        <v>670</v>
      </c>
      <c r="C24" t="s">
        <v>132</v>
      </c>
      <c r="D24" t="s">
        <v>403</v>
      </c>
      <c r="E24">
        <v>3868</v>
      </c>
      <c r="F24">
        <v>1227</v>
      </c>
      <c r="G24">
        <v>172.7</v>
      </c>
    </row>
    <row r="25" spans="1:7" x14ac:dyDescent="0.2">
      <c r="A25" t="s">
        <v>355</v>
      </c>
      <c r="B25" t="s">
        <v>670</v>
      </c>
      <c r="C25" t="s">
        <v>133</v>
      </c>
      <c r="D25" t="s">
        <v>403</v>
      </c>
      <c r="E25">
        <v>3495</v>
      </c>
      <c r="F25">
        <v>1601</v>
      </c>
      <c r="G25">
        <v>295.43</v>
      </c>
    </row>
    <row r="26" spans="1:7" x14ac:dyDescent="0.2">
      <c r="A26" t="s">
        <v>355</v>
      </c>
      <c r="B26" t="s">
        <v>670</v>
      </c>
      <c r="C26" t="s">
        <v>134</v>
      </c>
      <c r="D26" t="s">
        <v>403</v>
      </c>
      <c r="E26">
        <v>2056</v>
      </c>
      <c r="F26">
        <v>869</v>
      </c>
      <c r="G26">
        <v>256.33999999999997</v>
      </c>
    </row>
    <row r="27" spans="1:7" x14ac:dyDescent="0.2">
      <c r="A27" t="s">
        <v>355</v>
      </c>
      <c r="B27" t="s">
        <v>670</v>
      </c>
      <c r="C27" t="s">
        <v>135</v>
      </c>
      <c r="D27" t="s">
        <v>403</v>
      </c>
      <c r="E27">
        <v>2425</v>
      </c>
      <c r="F27">
        <v>753</v>
      </c>
      <c r="G27">
        <v>160.01</v>
      </c>
    </row>
    <row r="28" spans="1:7" x14ac:dyDescent="0.2">
      <c r="A28" t="s">
        <v>355</v>
      </c>
      <c r="B28" t="s">
        <v>670</v>
      </c>
      <c r="C28" t="s">
        <v>136</v>
      </c>
      <c r="D28" t="s">
        <v>403</v>
      </c>
      <c r="E28">
        <v>4058</v>
      </c>
      <c r="F28">
        <v>1195</v>
      </c>
      <c r="G28">
        <v>123.87</v>
      </c>
    </row>
    <row r="29" spans="1:7" x14ac:dyDescent="0.2">
      <c r="A29" t="s">
        <v>355</v>
      </c>
      <c r="B29" t="s">
        <v>670</v>
      </c>
      <c r="C29" t="s">
        <v>137</v>
      </c>
      <c r="D29" t="s">
        <v>403</v>
      </c>
      <c r="E29">
        <v>2000</v>
      </c>
      <c r="F29">
        <v>833</v>
      </c>
      <c r="G29">
        <v>183.97</v>
      </c>
    </row>
    <row r="30" spans="1:7" x14ac:dyDescent="0.2">
      <c r="A30" t="s">
        <v>355</v>
      </c>
      <c r="B30" t="s">
        <v>670</v>
      </c>
      <c r="C30" t="s">
        <v>138</v>
      </c>
      <c r="D30" t="s">
        <v>403</v>
      </c>
      <c r="E30">
        <v>927</v>
      </c>
      <c r="F30">
        <v>281</v>
      </c>
      <c r="G30">
        <v>112.02</v>
      </c>
    </row>
    <row r="31" spans="1:7" x14ac:dyDescent="0.2">
      <c r="A31" t="s">
        <v>355</v>
      </c>
      <c r="B31" t="s">
        <v>670</v>
      </c>
      <c r="C31" t="s">
        <v>139</v>
      </c>
      <c r="D31" t="s">
        <v>403</v>
      </c>
      <c r="E31">
        <v>1939</v>
      </c>
      <c r="F31">
        <v>596</v>
      </c>
      <c r="G31">
        <v>112.26</v>
      </c>
    </row>
    <row r="32" spans="1:7" x14ac:dyDescent="0.2">
      <c r="A32" t="s">
        <v>355</v>
      </c>
      <c r="B32" t="s">
        <v>670</v>
      </c>
      <c r="C32" t="s">
        <v>140</v>
      </c>
      <c r="D32" t="s">
        <v>403</v>
      </c>
      <c r="E32">
        <v>4005</v>
      </c>
      <c r="F32">
        <v>1032</v>
      </c>
      <c r="G32">
        <v>99.7</v>
      </c>
    </row>
    <row r="33" spans="1:7" x14ac:dyDescent="0.2">
      <c r="A33" t="s">
        <v>355</v>
      </c>
      <c r="B33" t="s">
        <v>670</v>
      </c>
      <c r="C33" t="s">
        <v>141</v>
      </c>
      <c r="D33" t="s">
        <v>403</v>
      </c>
      <c r="E33">
        <v>2090</v>
      </c>
      <c r="F33">
        <v>821</v>
      </c>
      <c r="G33">
        <v>183.1</v>
      </c>
    </row>
    <row r="34" spans="1:7" x14ac:dyDescent="0.2">
      <c r="A34" t="s">
        <v>355</v>
      </c>
      <c r="B34" t="s">
        <v>670</v>
      </c>
      <c r="C34" t="s">
        <v>142</v>
      </c>
      <c r="D34" t="s">
        <v>403</v>
      </c>
      <c r="E34">
        <v>983</v>
      </c>
      <c r="F34">
        <v>218</v>
      </c>
      <c r="G34">
        <v>103.74</v>
      </c>
    </row>
    <row r="35" spans="1:7" x14ac:dyDescent="0.2">
      <c r="A35" t="s">
        <v>355</v>
      </c>
      <c r="B35" t="s">
        <v>670</v>
      </c>
      <c r="C35" t="s">
        <v>143</v>
      </c>
      <c r="D35" t="s">
        <v>403</v>
      </c>
      <c r="E35">
        <v>3143</v>
      </c>
      <c r="F35">
        <v>511</v>
      </c>
      <c r="G35">
        <v>85.65</v>
      </c>
    </row>
    <row r="36" spans="1:7" x14ac:dyDescent="0.2">
      <c r="A36" t="s">
        <v>355</v>
      </c>
      <c r="B36" t="s">
        <v>670</v>
      </c>
      <c r="C36" t="s">
        <v>144</v>
      </c>
      <c r="D36" t="s">
        <v>403</v>
      </c>
      <c r="E36">
        <v>2704</v>
      </c>
      <c r="F36">
        <v>1263</v>
      </c>
      <c r="G36">
        <v>250.38</v>
      </c>
    </row>
    <row r="37" spans="1:7" x14ac:dyDescent="0.2">
      <c r="A37" t="s">
        <v>355</v>
      </c>
      <c r="B37" t="s">
        <v>670</v>
      </c>
      <c r="C37" t="s">
        <v>145</v>
      </c>
      <c r="D37" t="s">
        <v>403</v>
      </c>
      <c r="E37">
        <v>2337</v>
      </c>
      <c r="F37">
        <v>720</v>
      </c>
      <c r="G37">
        <v>183.02</v>
      </c>
    </row>
    <row r="38" spans="1:7" x14ac:dyDescent="0.2">
      <c r="A38" t="s">
        <v>355</v>
      </c>
      <c r="B38" t="s">
        <v>670</v>
      </c>
      <c r="C38" t="s">
        <v>146</v>
      </c>
      <c r="D38" t="s">
        <v>403</v>
      </c>
      <c r="E38">
        <v>1516</v>
      </c>
      <c r="F38">
        <v>599</v>
      </c>
      <c r="G38">
        <v>176.53</v>
      </c>
    </row>
    <row r="39" spans="1:7" x14ac:dyDescent="0.2">
      <c r="A39" t="s">
        <v>355</v>
      </c>
      <c r="B39" t="s">
        <v>670</v>
      </c>
      <c r="C39" t="s">
        <v>147</v>
      </c>
      <c r="D39" t="s">
        <v>403</v>
      </c>
      <c r="E39">
        <v>4357</v>
      </c>
      <c r="F39">
        <v>1478</v>
      </c>
      <c r="G39">
        <v>170.3</v>
      </c>
    </row>
    <row r="40" spans="1:7" x14ac:dyDescent="0.2">
      <c r="A40" t="s">
        <v>355</v>
      </c>
      <c r="B40" t="s">
        <v>670</v>
      </c>
      <c r="C40" t="s">
        <v>148</v>
      </c>
      <c r="D40" t="s">
        <v>403</v>
      </c>
      <c r="E40">
        <v>481</v>
      </c>
      <c r="F40">
        <v>148</v>
      </c>
      <c r="G40">
        <v>116.25</v>
      </c>
    </row>
    <row r="41" spans="1:7" x14ac:dyDescent="0.2">
      <c r="A41" t="s">
        <v>355</v>
      </c>
      <c r="B41" t="s">
        <v>670</v>
      </c>
      <c r="C41" t="s">
        <v>149</v>
      </c>
      <c r="D41" t="s">
        <v>403</v>
      </c>
      <c r="E41">
        <v>1765</v>
      </c>
      <c r="F41">
        <v>746</v>
      </c>
      <c r="G41">
        <v>206.02</v>
      </c>
    </row>
    <row r="42" spans="1:7" x14ac:dyDescent="0.2">
      <c r="A42" t="s">
        <v>355</v>
      </c>
      <c r="B42" t="s">
        <v>670</v>
      </c>
      <c r="C42" t="s">
        <v>150</v>
      </c>
      <c r="D42" t="s">
        <v>403</v>
      </c>
      <c r="E42">
        <v>4955</v>
      </c>
      <c r="F42">
        <v>1402</v>
      </c>
      <c r="G42">
        <v>131.68</v>
      </c>
    </row>
    <row r="43" spans="1:7" x14ac:dyDescent="0.2">
      <c r="A43" t="s">
        <v>355</v>
      </c>
      <c r="B43" t="s">
        <v>670</v>
      </c>
      <c r="C43" t="s">
        <v>151</v>
      </c>
      <c r="D43" t="s">
        <v>403</v>
      </c>
      <c r="E43">
        <v>1753</v>
      </c>
      <c r="F43">
        <v>509</v>
      </c>
      <c r="G43">
        <v>140.18</v>
      </c>
    </row>
    <row r="44" spans="1:7" x14ac:dyDescent="0.2">
      <c r="A44" t="s">
        <v>355</v>
      </c>
      <c r="B44" t="s">
        <v>670</v>
      </c>
      <c r="C44" t="s">
        <v>152</v>
      </c>
      <c r="D44" t="s">
        <v>403</v>
      </c>
      <c r="E44">
        <v>3285</v>
      </c>
      <c r="F44">
        <v>440</v>
      </c>
      <c r="G44">
        <v>78.790000000000006</v>
      </c>
    </row>
    <row r="45" spans="1:7" x14ac:dyDescent="0.2">
      <c r="A45" t="s">
        <v>355</v>
      </c>
      <c r="B45" t="s">
        <v>670</v>
      </c>
      <c r="C45" t="s">
        <v>153</v>
      </c>
      <c r="D45" t="s">
        <v>403</v>
      </c>
      <c r="E45">
        <v>1399</v>
      </c>
      <c r="F45">
        <v>526</v>
      </c>
      <c r="G45">
        <v>230.4</v>
      </c>
    </row>
    <row r="46" spans="1:7" x14ac:dyDescent="0.2">
      <c r="A46" t="s">
        <v>355</v>
      </c>
      <c r="B46" t="s">
        <v>670</v>
      </c>
      <c r="C46" t="s">
        <v>154</v>
      </c>
      <c r="D46" t="s">
        <v>403</v>
      </c>
      <c r="E46">
        <v>759</v>
      </c>
      <c r="F46">
        <v>384</v>
      </c>
      <c r="G46">
        <v>157.38</v>
      </c>
    </row>
    <row r="47" spans="1:7" x14ac:dyDescent="0.2">
      <c r="A47" t="s">
        <v>355</v>
      </c>
      <c r="B47" t="s">
        <v>670</v>
      </c>
      <c r="C47" t="s">
        <v>155</v>
      </c>
      <c r="D47" t="s">
        <v>403</v>
      </c>
      <c r="E47">
        <v>303</v>
      </c>
      <c r="F47">
        <v>87</v>
      </c>
      <c r="G47">
        <v>126.1</v>
      </c>
    </row>
    <row r="48" spans="1:7" x14ac:dyDescent="0.2">
      <c r="A48" t="s">
        <v>355</v>
      </c>
      <c r="B48" t="s">
        <v>670</v>
      </c>
      <c r="C48" t="s">
        <v>156</v>
      </c>
      <c r="D48" t="s">
        <v>403</v>
      </c>
      <c r="E48">
        <v>5807</v>
      </c>
      <c r="F48">
        <v>1607</v>
      </c>
      <c r="G48">
        <v>135.5</v>
      </c>
    </row>
    <row r="49" spans="1:7" x14ac:dyDescent="0.2">
      <c r="A49" t="s">
        <v>355</v>
      </c>
      <c r="B49" t="s">
        <v>670</v>
      </c>
      <c r="C49" t="s">
        <v>377</v>
      </c>
      <c r="D49" t="s">
        <v>403</v>
      </c>
      <c r="E49">
        <v>2903</v>
      </c>
      <c r="F49">
        <v>540</v>
      </c>
      <c r="G49">
        <v>114.39</v>
      </c>
    </row>
    <row r="50" spans="1:7" x14ac:dyDescent="0.2">
      <c r="A50" t="s">
        <v>355</v>
      </c>
      <c r="B50" t="s">
        <v>670</v>
      </c>
      <c r="C50" t="s">
        <v>157</v>
      </c>
      <c r="D50" t="s">
        <v>403</v>
      </c>
      <c r="E50">
        <v>420</v>
      </c>
      <c r="F50">
        <v>134</v>
      </c>
      <c r="G50">
        <v>145.38</v>
      </c>
    </row>
    <row r="51" spans="1:7" x14ac:dyDescent="0.2">
      <c r="A51" t="s">
        <v>355</v>
      </c>
      <c r="B51" t="s">
        <v>670</v>
      </c>
      <c r="C51" t="s">
        <v>158</v>
      </c>
      <c r="D51" t="s">
        <v>403</v>
      </c>
      <c r="E51">
        <v>4018</v>
      </c>
      <c r="F51">
        <v>1079</v>
      </c>
      <c r="G51">
        <v>128.54</v>
      </c>
    </row>
    <row r="52" spans="1:7" x14ac:dyDescent="0.2">
      <c r="A52" t="s">
        <v>355</v>
      </c>
      <c r="B52" t="s">
        <v>670</v>
      </c>
      <c r="C52" t="s">
        <v>159</v>
      </c>
      <c r="D52" t="s">
        <v>403</v>
      </c>
      <c r="E52">
        <v>831</v>
      </c>
      <c r="F52">
        <v>254</v>
      </c>
      <c r="G52">
        <v>124.91</v>
      </c>
    </row>
    <row r="53" spans="1:7" x14ac:dyDescent="0.2">
      <c r="A53" t="s">
        <v>355</v>
      </c>
      <c r="B53" t="s">
        <v>670</v>
      </c>
      <c r="C53" t="s">
        <v>83</v>
      </c>
      <c r="D53" t="s">
        <v>403</v>
      </c>
      <c r="E53">
        <v>155</v>
      </c>
      <c r="F53">
        <v>64</v>
      </c>
      <c r="G53">
        <v>197.27</v>
      </c>
    </row>
    <row r="54" spans="1:7" x14ac:dyDescent="0.2">
      <c r="A54" t="s">
        <v>355</v>
      </c>
      <c r="B54" t="s">
        <v>670</v>
      </c>
      <c r="C54" t="s">
        <v>161</v>
      </c>
      <c r="D54" t="s">
        <v>403</v>
      </c>
      <c r="E54">
        <v>419</v>
      </c>
      <c r="F54">
        <v>71</v>
      </c>
      <c r="G54">
        <v>88.01</v>
      </c>
    </row>
    <row r="55" spans="1:7" x14ac:dyDescent="0.2">
      <c r="A55" t="s">
        <v>355</v>
      </c>
      <c r="B55" t="s">
        <v>670</v>
      </c>
      <c r="C55" t="s">
        <v>162</v>
      </c>
      <c r="D55" t="s">
        <v>403</v>
      </c>
      <c r="E55">
        <v>459</v>
      </c>
      <c r="F55">
        <v>81</v>
      </c>
      <c r="G55">
        <v>80.989999999999995</v>
      </c>
    </row>
    <row r="56" spans="1:7" x14ac:dyDescent="0.2">
      <c r="A56" t="s">
        <v>355</v>
      </c>
      <c r="B56" t="s">
        <v>670</v>
      </c>
      <c r="C56" t="s">
        <v>163</v>
      </c>
      <c r="D56" t="s">
        <v>403</v>
      </c>
      <c r="E56">
        <v>421</v>
      </c>
      <c r="F56">
        <v>67</v>
      </c>
      <c r="G56">
        <v>79.02</v>
      </c>
    </row>
    <row r="57" spans="1:7" x14ac:dyDescent="0.2">
      <c r="A57" t="s">
        <v>355</v>
      </c>
      <c r="B57" t="s">
        <v>670</v>
      </c>
      <c r="C57" t="s">
        <v>378</v>
      </c>
      <c r="D57" t="s">
        <v>403</v>
      </c>
      <c r="E57">
        <v>293</v>
      </c>
      <c r="F57">
        <v>70</v>
      </c>
      <c r="G57">
        <v>119.22</v>
      </c>
    </row>
    <row r="58" spans="1:7" x14ac:dyDescent="0.2">
      <c r="A58" t="s">
        <v>355</v>
      </c>
      <c r="B58" t="s">
        <v>670</v>
      </c>
      <c r="C58" t="s">
        <v>164</v>
      </c>
      <c r="D58" t="s">
        <v>403</v>
      </c>
      <c r="E58">
        <v>1374</v>
      </c>
      <c r="F58">
        <v>405</v>
      </c>
      <c r="G58">
        <v>124.76</v>
      </c>
    </row>
    <row r="59" spans="1:7" x14ac:dyDescent="0.2">
      <c r="A59" t="s">
        <v>355</v>
      </c>
      <c r="B59" t="s">
        <v>670</v>
      </c>
      <c r="C59" t="s">
        <v>165</v>
      </c>
      <c r="D59" t="s">
        <v>403</v>
      </c>
      <c r="E59">
        <v>609</v>
      </c>
      <c r="F59">
        <v>131</v>
      </c>
      <c r="G59">
        <v>98.5</v>
      </c>
    </row>
    <row r="60" spans="1:7" x14ac:dyDescent="0.2">
      <c r="A60" t="s">
        <v>355</v>
      </c>
      <c r="B60" t="s">
        <v>670</v>
      </c>
      <c r="C60" t="s">
        <v>166</v>
      </c>
      <c r="D60" t="s">
        <v>403</v>
      </c>
      <c r="E60">
        <v>209</v>
      </c>
      <c r="F60">
        <v>88</v>
      </c>
      <c r="G60">
        <v>249.82</v>
      </c>
    </row>
    <row r="61" spans="1:7" x14ac:dyDescent="0.2">
      <c r="A61" t="s">
        <v>355</v>
      </c>
      <c r="B61" t="s">
        <v>670</v>
      </c>
      <c r="C61" t="s">
        <v>167</v>
      </c>
      <c r="D61" t="s">
        <v>403</v>
      </c>
      <c r="E61">
        <v>513</v>
      </c>
      <c r="F61">
        <v>177</v>
      </c>
      <c r="G61">
        <v>184.96</v>
      </c>
    </row>
    <row r="62" spans="1:7" x14ac:dyDescent="0.2">
      <c r="A62" t="s">
        <v>355</v>
      </c>
      <c r="B62" t="s">
        <v>672</v>
      </c>
      <c r="C62" t="s">
        <v>403</v>
      </c>
      <c r="D62" t="s">
        <v>403</v>
      </c>
      <c r="E62">
        <v>594</v>
      </c>
      <c r="F62">
        <v>377</v>
      </c>
      <c r="G62">
        <v>284.25</v>
      </c>
    </row>
    <row r="63" spans="1:7" x14ac:dyDescent="0.2">
      <c r="A63" t="s">
        <v>355</v>
      </c>
      <c r="B63" t="s">
        <v>672</v>
      </c>
      <c r="C63" t="s">
        <v>671</v>
      </c>
      <c r="D63" t="s">
        <v>403</v>
      </c>
      <c r="E63">
        <v>9620</v>
      </c>
      <c r="F63">
        <v>1789</v>
      </c>
      <c r="G63">
        <v>87.23</v>
      </c>
    </row>
    <row r="64" spans="1:7" x14ac:dyDescent="0.2">
      <c r="A64" t="s">
        <v>355</v>
      </c>
      <c r="B64" t="s">
        <v>672</v>
      </c>
      <c r="C64" t="s">
        <v>91</v>
      </c>
      <c r="D64" t="s">
        <v>403</v>
      </c>
      <c r="E64">
        <v>1417</v>
      </c>
      <c r="F64">
        <v>109</v>
      </c>
      <c r="G64">
        <v>49.08</v>
      </c>
    </row>
    <row r="65" spans="1:7" x14ac:dyDescent="0.2">
      <c r="A65" t="s">
        <v>355</v>
      </c>
      <c r="B65" t="s">
        <v>672</v>
      </c>
      <c r="C65" t="s">
        <v>136</v>
      </c>
      <c r="D65" t="s">
        <v>403</v>
      </c>
      <c r="E65">
        <v>3436</v>
      </c>
      <c r="F65">
        <v>325</v>
      </c>
      <c r="G65">
        <v>64.14</v>
      </c>
    </row>
    <row r="66" spans="1:7" x14ac:dyDescent="0.2">
      <c r="A66" t="s">
        <v>355</v>
      </c>
      <c r="B66" t="s">
        <v>672</v>
      </c>
      <c r="C66" t="s">
        <v>140</v>
      </c>
      <c r="D66" t="s">
        <v>403</v>
      </c>
      <c r="E66">
        <v>4173</v>
      </c>
      <c r="F66">
        <v>978</v>
      </c>
      <c r="G66">
        <v>91.15</v>
      </c>
    </row>
    <row r="67" spans="1:7" x14ac:dyDescent="0.2">
      <c r="A67" t="s">
        <v>355</v>
      </c>
      <c r="B67" t="s">
        <v>670</v>
      </c>
      <c r="C67" t="s">
        <v>376</v>
      </c>
      <c r="D67" t="s">
        <v>403</v>
      </c>
      <c r="E67">
        <v>147</v>
      </c>
      <c r="F67">
        <v>102</v>
      </c>
      <c r="G67">
        <v>231.8</v>
      </c>
    </row>
    <row r="68" spans="1:7" x14ac:dyDescent="0.2">
      <c r="A68" t="s">
        <v>355</v>
      </c>
      <c r="B68" t="s">
        <v>670</v>
      </c>
      <c r="C68" t="s">
        <v>406</v>
      </c>
      <c r="D68" t="s">
        <v>403</v>
      </c>
      <c r="E68">
        <v>24850</v>
      </c>
      <c r="F68">
        <v>6127</v>
      </c>
      <c r="G68">
        <v>123.26</v>
      </c>
    </row>
    <row r="69" spans="1:7" x14ac:dyDescent="0.2">
      <c r="A69" t="s">
        <v>355</v>
      </c>
      <c r="B69" t="s">
        <v>670</v>
      </c>
      <c r="C69" t="s">
        <v>404</v>
      </c>
      <c r="D69" t="s">
        <v>403</v>
      </c>
      <c r="E69">
        <v>32064</v>
      </c>
      <c r="F69">
        <v>8695</v>
      </c>
      <c r="G69">
        <v>139.94999999999999</v>
      </c>
    </row>
    <row r="70" spans="1:7" x14ac:dyDescent="0.2">
      <c r="A70" t="s">
        <v>355</v>
      </c>
      <c r="B70" t="s">
        <v>670</v>
      </c>
      <c r="C70" t="s">
        <v>405</v>
      </c>
      <c r="D70" t="s">
        <v>403</v>
      </c>
      <c r="E70">
        <v>29696</v>
      </c>
      <c r="F70">
        <v>11178</v>
      </c>
      <c r="G70">
        <v>209.11</v>
      </c>
    </row>
    <row r="71" spans="1:7" x14ac:dyDescent="0.2">
      <c r="A71" t="s">
        <v>355</v>
      </c>
      <c r="B71" t="s">
        <v>670</v>
      </c>
      <c r="C71" t="s">
        <v>407</v>
      </c>
      <c r="D71" t="s">
        <v>403</v>
      </c>
      <c r="E71">
        <v>26809</v>
      </c>
      <c r="F71">
        <v>8681</v>
      </c>
      <c r="G71">
        <v>151.61000000000001</v>
      </c>
    </row>
    <row r="72" spans="1:7" x14ac:dyDescent="0.2">
      <c r="A72" t="s">
        <v>355</v>
      </c>
      <c r="B72" t="s">
        <v>670</v>
      </c>
      <c r="C72" t="s">
        <v>408</v>
      </c>
      <c r="D72" t="s">
        <v>403</v>
      </c>
      <c r="E72">
        <v>20985</v>
      </c>
      <c r="F72">
        <v>7172</v>
      </c>
      <c r="G72">
        <v>174.78</v>
      </c>
    </row>
    <row r="73" spans="1:7" x14ac:dyDescent="0.2">
      <c r="A73" t="s">
        <v>356</v>
      </c>
      <c r="B73" t="s">
        <v>673</v>
      </c>
      <c r="C73" t="s">
        <v>403</v>
      </c>
      <c r="D73" t="s">
        <v>403</v>
      </c>
      <c r="E73">
        <v>69</v>
      </c>
      <c r="F73">
        <v>11</v>
      </c>
    </row>
    <row r="74" spans="1:7" x14ac:dyDescent="0.2">
      <c r="A74" t="s">
        <v>356</v>
      </c>
      <c r="B74" t="s">
        <v>673</v>
      </c>
      <c r="C74" t="s">
        <v>671</v>
      </c>
      <c r="D74" t="s">
        <v>403</v>
      </c>
      <c r="E74">
        <v>305212</v>
      </c>
      <c r="F74">
        <v>74294</v>
      </c>
    </row>
    <row r="75" spans="1:7" x14ac:dyDescent="0.2">
      <c r="A75" t="s">
        <v>356</v>
      </c>
      <c r="B75" t="s">
        <v>673</v>
      </c>
      <c r="C75" t="s">
        <v>115</v>
      </c>
      <c r="D75" t="s">
        <v>403</v>
      </c>
      <c r="E75">
        <v>2889</v>
      </c>
      <c r="F75">
        <v>734</v>
      </c>
    </row>
    <row r="76" spans="1:7" x14ac:dyDescent="0.2">
      <c r="A76" t="s">
        <v>356</v>
      </c>
      <c r="B76" t="s">
        <v>673</v>
      </c>
      <c r="C76" t="s">
        <v>116</v>
      </c>
      <c r="D76" t="s">
        <v>403</v>
      </c>
      <c r="E76">
        <v>3570</v>
      </c>
      <c r="F76">
        <v>482</v>
      </c>
    </row>
    <row r="77" spans="1:7" x14ac:dyDescent="0.2">
      <c r="A77" t="s">
        <v>356</v>
      </c>
      <c r="B77" t="s">
        <v>673</v>
      </c>
      <c r="C77" t="s">
        <v>117</v>
      </c>
      <c r="D77" t="s">
        <v>403</v>
      </c>
      <c r="E77">
        <v>4252</v>
      </c>
      <c r="F77">
        <v>1117</v>
      </c>
    </row>
    <row r="78" spans="1:7" x14ac:dyDescent="0.2">
      <c r="A78" t="s">
        <v>356</v>
      </c>
      <c r="B78" t="s">
        <v>673</v>
      </c>
      <c r="C78" t="s">
        <v>118</v>
      </c>
      <c r="D78" t="s">
        <v>403</v>
      </c>
      <c r="E78">
        <v>3080</v>
      </c>
      <c r="F78">
        <v>716</v>
      </c>
    </row>
    <row r="79" spans="1:7" x14ac:dyDescent="0.2">
      <c r="A79" t="s">
        <v>356</v>
      </c>
      <c r="B79" t="s">
        <v>673</v>
      </c>
      <c r="C79" t="s">
        <v>119</v>
      </c>
      <c r="D79" t="s">
        <v>403</v>
      </c>
      <c r="E79">
        <v>1260</v>
      </c>
      <c r="F79">
        <v>327</v>
      </c>
    </row>
    <row r="80" spans="1:7" x14ac:dyDescent="0.2">
      <c r="A80" t="s">
        <v>356</v>
      </c>
      <c r="B80" t="s">
        <v>673</v>
      </c>
      <c r="C80" t="s">
        <v>120</v>
      </c>
      <c r="D80" t="s">
        <v>403</v>
      </c>
      <c r="E80">
        <v>2668</v>
      </c>
      <c r="F80">
        <v>744</v>
      </c>
    </row>
    <row r="81" spans="1:6" x14ac:dyDescent="0.2">
      <c r="A81" t="s">
        <v>356</v>
      </c>
      <c r="B81" t="s">
        <v>673</v>
      </c>
      <c r="C81" t="s">
        <v>91</v>
      </c>
      <c r="D81" t="s">
        <v>403</v>
      </c>
      <c r="E81">
        <v>11151</v>
      </c>
      <c r="F81">
        <v>2997</v>
      </c>
    </row>
    <row r="82" spans="1:6" x14ac:dyDescent="0.2">
      <c r="A82" t="s">
        <v>356</v>
      </c>
      <c r="B82" t="s">
        <v>673</v>
      </c>
      <c r="C82" t="s">
        <v>121</v>
      </c>
      <c r="D82" t="s">
        <v>403</v>
      </c>
      <c r="E82">
        <v>4579</v>
      </c>
      <c r="F82">
        <v>1128</v>
      </c>
    </row>
    <row r="83" spans="1:6" x14ac:dyDescent="0.2">
      <c r="A83" t="s">
        <v>356</v>
      </c>
      <c r="B83" t="s">
        <v>673</v>
      </c>
      <c r="C83" t="s">
        <v>122</v>
      </c>
      <c r="D83" t="s">
        <v>403</v>
      </c>
      <c r="E83">
        <v>4169</v>
      </c>
      <c r="F83">
        <v>1356</v>
      </c>
    </row>
    <row r="84" spans="1:6" x14ac:dyDescent="0.2">
      <c r="A84" t="s">
        <v>356</v>
      </c>
      <c r="B84" t="s">
        <v>673</v>
      </c>
      <c r="C84" t="s">
        <v>94</v>
      </c>
      <c r="D84" t="s">
        <v>403</v>
      </c>
      <c r="E84">
        <v>11193</v>
      </c>
      <c r="F84">
        <v>2568</v>
      </c>
    </row>
    <row r="85" spans="1:6" x14ac:dyDescent="0.2">
      <c r="A85" t="s">
        <v>356</v>
      </c>
      <c r="B85" t="s">
        <v>673</v>
      </c>
      <c r="C85" t="s">
        <v>123</v>
      </c>
      <c r="D85" t="s">
        <v>403</v>
      </c>
      <c r="E85">
        <v>3138</v>
      </c>
      <c r="F85">
        <v>585</v>
      </c>
    </row>
    <row r="86" spans="1:6" x14ac:dyDescent="0.2">
      <c r="A86" t="s">
        <v>356</v>
      </c>
      <c r="B86" t="s">
        <v>673</v>
      </c>
      <c r="C86" t="s">
        <v>124</v>
      </c>
      <c r="D86" t="s">
        <v>403</v>
      </c>
      <c r="E86">
        <v>14518</v>
      </c>
      <c r="F86">
        <v>3729</v>
      </c>
    </row>
    <row r="87" spans="1:6" x14ac:dyDescent="0.2">
      <c r="A87" t="s">
        <v>356</v>
      </c>
      <c r="B87" t="s">
        <v>673</v>
      </c>
      <c r="C87" t="s">
        <v>125</v>
      </c>
      <c r="D87" t="s">
        <v>403</v>
      </c>
      <c r="E87">
        <v>18621</v>
      </c>
      <c r="F87">
        <v>4499</v>
      </c>
    </row>
    <row r="88" spans="1:6" x14ac:dyDescent="0.2">
      <c r="A88" t="s">
        <v>356</v>
      </c>
      <c r="B88" t="s">
        <v>673</v>
      </c>
      <c r="C88" t="s">
        <v>126</v>
      </c>
      <c r="D88" t="s">
        <v>403</v>
      </c>
      <c r="E88">
        <v>14145</v>
      </c>
      <c r="F88">
        <v>3145</v>
      </c>
    </row>
    <row r="89" spans="1:6" x14ac:dyDescent="0.2">
      <c r="A89" t="s">
        <v>356</v>
      </c>
      <c r="B89" t="s">
        <v>673</v>
      </c>
      <c r="C89" t="s">
        <v>127</v>
      </c>
      <c r="D89" t="s">
        <v>403</v>
      </c>
      <c r="E89">
        <v>7880</v>
      </c>
      <c r="F89">
        <v>1867</v>
      </c>
    </row>
    <row r="90" spans="1:6" x14ac:dyDescent="0.2">
      <c r="A90" t="s">
        <v>356</v>
      </c>
      <c r="B90" t="s">
        <v>673</v>
      </c>
      <c r="C90" t="s">
        <v>85</v>
      </c>
      <c r="D90" t="s">
        <v>403</v>
      </c>
      <c r="E90">
        <v>8181</v>
      </c>
      <c r="F90">
        <v>1951</v>
      </c>
    </row>
    <row r="91" spans="1:6" x14ac:dyDescent="0.2">
      <c r="A91" t="s">
        <v>356</v>
      </c>
      <c r="B91" t="s">
        <v>673</v>
      </c>
      <c r="C91" t="s">
        <v>128</v>
      </c>
      <c r="D91" t="s">
        <v>403</v>
      </c>
      <c r="E91">
        <v>3297</v>
      </c>
      <c r="F91">
        <v>804</v>
      </c>
    </row>
    <row r="92" spans="1:6" x14ac:dyDescent="0.2">
      <c r="A92" t="s">
        <v>356</v>
      </c>
      <c r="B92" t="s">
        <v>673</v>
      </c>
      <c r="C92" t="s">
        <v>129</v>
      </c>
      <c r="D92" t="s">
        <v>403</v>
      </c>
      <c r="E92">
        <v>7042</v>
      </c>
      <c r="F92">
        <v>1763</v>
      </c>
    </row>
    <row r="93" spans="1:6" x14ac:dyDescent="0.2">
      <c r="A93" t="s">
        <v>356</v>
      </c>
      <c r="B93" t="s">
        <v>673</v>
      </c>
      <c r="C93" t="s">
        <v>130</v>
      </c>
      <c r="D93" t="s">
        <v>403</v>
      </c>
      <c r="E93">
        <v>4797</v>
      </c>
      <c r="F93">
        <v>1320</v>
      </c>
    </row>
    <row r="94" spans="1:6" x14ac:dyDescent="0.2">
      <c r="A94" t="s">
        <v>356</v>
      </c>
      <c r="B94" t="s">
        <v>673</v>
      </c>
      <c r="C94" t="s">
        <v>131</v>
      </c>
      <c r="D94" t="s">
        <v>403</v>
      </c>
      <c r="E94">
        <v>8697</v>
      </c>
      <c r="F94">
        <v>1983</v>
      </c>
    </row>
    <row r="95" spans="1:6" x14ac:dyDescent="0.2">
      <c r="A95" t="s">
        <v>356</v>
      </c>
      <c r="B95" t="s">
        <v>673</v>
      </c>
      <c r="C95" t="s">
        <v>132</v>
      </c>
      <c r="D95" t="s">
        <v>403</v>
      </c>
      <c r="E95">
        <v>4565</v>
      </c>
      <c r="F95">
        <v>1062</v>
      </c>
    </row>
    <row r="96" spans="1:6" x14ac:dyDescent="0.2">
      <c r="A96" t="s">
        <v>356</v>
      </c>
      <c r="B96" t="s">
        <v>673</v>
      </c>
      <c r="C96" t="s">
        <v>133</v>
      </c>
      <c r="D96" t="s">
        <v>403</v>
      </c>
      <c r="E96">
        <v>3661</v>
      </c>
      <c r="F96">
        <v>1038</v>
      </c>
    </row>
    <row r="97" spans="1:6" x14ac:dyDescent="0.2">
      <c r="A97" t="s">
        <v>356</v>
      </c>
      <c r="B97" t="s">
        <v>673</v>
      </c>
      <c r="C97" t="s">
        <v>134</v>
      </c>
      <c r="D97" t="s">
        <v>403</v>
      </c>
      <c r="E97">
        <v>5979</v>
      </c>
      <c r="F97">
        <v>1456</v>
      </c>
    </row>
    <row r="98" spans="1:6" x14ac:dyDescent="0.2">
      <c r="A98" t="s">
        <v>356</v>
      </c>
      <c r="B98" t="s">
        <v>673</v>
      </c>
      <c r="C98" t="s">
        <v>135</v>
      </c>
      <c r="D98" t="s">
        <v>403</v>
      </c>
      <c r="E98">
        <v>6920</v>
      </c>
      <c r="F98">
        <v>1340</v>
      </c>
    </row>
    <row r="99" spans="1:6" x14ac:dyDescent="0.2">
      <c r="A99" t="s">
        <v>356</v>
      </c>
      <c r="B99" t="s">
        <v>673</v>
      </c>
      <c r="C99" t="s">
        <v>136</v>
      </c>
      <c r="D99" t="s">
        <v>403</v>
      </c>
      <c r="E99">
        <v>6611</v>
      </c>
      <c r="F99">
        <v>1530</v>
      </c>
    </row>
    <row r="100" spans="1:6" x14ac:dyDescent="0.2">
      <c r="A100" t="s">
        <v>356</v>
      </c>
      <c r="B100" t="s">
        <v>673</v>
      </c>
      <c r="C100" t="s">
        <v>137</v>
      </c>
      <c r="D100" t="s">
        <v>403</v>
      </c>
      <c r="E100">
        <v>4069</v>
      </c>
      <c r="F100">
        <v>932</v>
      </c>
    </row>
    <row r="101" spans="1:6" x14ac:dyDescent="0.2">
      <c r="A101" t="s">
        <v>356</v>
      </c>
      <c r="B101" t="s">
        <v>673</v>
      </c>
      <c r="C101" t="s">
        <v>138</v>
      </c>
      <c r="D101" t="s">
        <v>403</v>
      </c>
      <c r="E101">
        <v>2071</v>
      </c>
      <c r="F101">
        <v>421</v>
      </c>
    </row>
    <row r="102" spans="1:6" x14ac:dyDescent="0.2">
      <c r="A102" t="s">
        <v>356</v>
      </c>
      <c r="B102" t="s">
        <v>673</v>
      </c>
      <c r="C102" t="s">
        <v>139</v>
      </c>
      <c r="D102" t="s">
        <v>403</v>
      </c>
      <c r="E102">
        <v>1874</v>
      </c>
      <c r="F102">
        <v>302</v>
      </c>
    </row>
    <row r="103" spans="1:6" x14ac:dyDescent="0.2">
      <c r="A103" t="s">
        <v>356</v>
      </c>
      <c r="B103" t="s">
        <v>673</v>
      </c>
      <c r="C103" t="s">
        <v>140</v>
      </c>
      <c r="D103" t="s">
        <v>403</v>
      </c>
      <c r="E103">
        <v>9613</v>
      </c>
      <c r="F103">
        <v>2231</v>
      </c>
    </row>
    <row r="104" spans="1:6" x14ac:dyDescent="0.2">
      <c r="A104" t="s">
        <v>356</v>
      </c>
      <c r="B104" t="s">
        <v>673</v>
      </c>
      <c r="C104" t="s">
        <v>141</v>
      </c>
      <c r="D104" t="s">
        <v>403</v>
      </c>
      <c r="E104">
        <v>6436</v>
      </c>
      <c r="F104">
        <v>2651</v>
      </c>
    </row>
    <row r="105" spans="1:6" x14ac:dyDescent="0.2">
      <c r="A105" t="s">
        <v>356</v>
      </c>
      <c r="B105" t="s">
        <v>673</v>
      </c>
      <c r="C105" t="s">
        <v>142</v>
      </c>
      <c r="D105" t="s">
        <v>403</v>
      </c>
      <c r="E105">
        <v>2342</v>
      </c>
      <c r="F105">
        <v>561</v>
      </c>
    </row>
    <row r="106" spans="1:6" x14ac:dyDescent="0.2">
      <c r="A106" t="s">
        <v>356</v>
      </c>
      <c r="B106" t="s">
        <v>673</v>
      </c>
      <c r="C106" t="s">
        <v>143</v>
      </c>
      <c r="D106" t="s">
        <v>403</v>
      </c>
      <c r="E106">
        <v>3990</v>
      </c>
      <c r="F106">
        <v>1003</v>
      </c>
    </row>
    <row r="107" spans="1:6" x14ac:dyDescent="0.2">
      <c r="A107" t="s">
        <v>356</v>
      </c>
      <c r="B107" t="s">
        <v>673</v>
      </c>
      <c r="C107" t="s">
        <v>144</v>
      </c>
      <c r="D107" t="s">
        <v>403</v>
      </c>
      <c r="E107">
        <v>8775</v>
      </c>
      <c r="F107">
        <v>2244</v>
      </c>
    </row>
    <row r="108" spans="1:6" x14ac:dyDescent="0.2">
      <c r="A108" t="s">
        <v>356</v>
      </c>
      <c r="B108" t="s">
        <v>673</v>
      </c>
      <c r="C108" t="s">
        <v>145</v>
      </c>
      <c r="D108" t="s">
        <v>403</v>
      </c>
      <c r="E108">
        <v>8964</v>
      </c>
      <c r="F108">
        <v>2386</v>
      </c>
    </row>
    <row r="109" spans="1:6" x14ac:dyDescent="0.2">
      <c r="A109" t="s">
        <v>356</v>
      </c>
      <c r="B109" t="s">
        <v>673</v>
      </c>
      <c r="C109" t="s">
        <v>146</v>
      </c>
      <c r="D109" t="s">
        <v>403</v>
      </c>
      <c r="E109">
        <v>4127</v>
      </c>
      <c r="F109">
        <v>1324</v>
      </c>
    </row>
    <row r="110" spans="1:6" x14ac:dyDescent="0.2">
      <c r="A110" t="s">
        <v>356</v>
      </c>
      <c r="B110" t="s">
        <v>673</v>
      </c>
      <c r="C110" t="s">
        <v>147</v>
      </c>
      <c r="D110" t="s">
        <v>403</v>
      </c>
      <c r="E110">
        <v>8543</v>
      </c>
      <c r="F110">
        <v>1380</v>
      </c>
    </row>
    <row r="111" spans="1:6" x14ac:dyDescent="0.2">
      <c r="A111" t="s">
        <v>356</v>
      </c>
      <c r="B111" t="s">
        <v>673</v>
      </c>
      <c r="C111" t="s">
        <v>148</v>
      </c>
      <c r="D111" t="s">
        <v>403</v>
      </c>
      <c r="E111">
        <v>1121</v>
      </c>
      <c r="F111">
        <v>291</v>
      </c>
    </row>
    <row r="112" spans="1:6" x14ac:dyDescent="0.2">
      <c r="A112" t="s">
        <v>356</v>
      </c>
      <c r="B112" t="s">
        <v>673</v>
      </c>
      <c r="C112" t="s">
        <v>149</v>
      </c>
      <c r="D112" t="s">
        <v>403</v>
      </c>
      <c r="E112">
        <v>3731</v>
      </c>
      <c r="F112">
        <v>898</v>
      </c>
    </row>
    <row r="113" spans="1:6" x14ac:dyDescent="0.2">
      <c r="A113" t="s">
        <v>356</v>
      </c>
      <c r="B113" t="s">
        <v>673</v>
      </c>
      <c r="C113" t="s">
        <v>150</v>
      </c>
      <c r="D113" t="s">
        <v>403</v>
      </c>
      <c r="E113">
        <v>15200</v>
      </c>
      <c r="F113">
        <v>3368</v>
      </c>
    </row>
    <row r="114" spans="1:6" x14ac:dyDescent="0.2">
      <c r="A114" t="s">
        <v>356</v>
      </c>
      <c r="B114" t="s">
        <v>673</v>
      </c>
      <c r="C114" t="s">
        <v>151</v>
      </c>
      <c r="D114" t="s">
        <v>403</v>
      </c>
      <c r="E114">
        <v>3049</v>
      </c>
      <c r="F114">
        <v>762</v>
      </c>
    </row>
    <row r="115" spans="1:6" x14ac:dyDescent="0.2">
      <c r="A115" t="s">
        <v>356</v>
      </c>
      <c r="B115" t="s">
        <v>673</v>
      </c>
      <c r="C115" t="s">
        <v>152</v>
      </c>
      <c r="D115" t="s">
        <v>403</v>
      </c>
      <c r="E115">
        <v>6472</v>
      </c>
      <c r="F115">
        <v>1130</v>
      </c>
    </row>
    <row r="116" spans="1:6" x14ac:dyDescent="0.2">
      <c r="A116" t="s">
        <v>356</v>
      </c>
      <c r="B116" t="s">
        <v>673</v>
      </c>
      <c r="C116" t="s">
        <v>153</v>
      </c>
      <c r="D116" t="s">
        <v>403</v>
      </c>
      <c r="E116">
        <v>3992</v>
      </c>
      <c r="F116">
        <v>962</v>
      </c>
    </row>
    <row r="117" spans="1:6" x14ac:dyDescent="0.2">
      <c r="A117" t="s">
        <v>356</v>
      </c>
      <c r="B117" t="s">
        <v>673</v>
      </c>
      <c r="C117" t="s">
        <v>154</v>
      </c>
      <c r="D117" t="s">
        <v>403</v>
      </c>
      <c r="E117">
        <v>1966</v>
      </c>
      <c r="F117">
        <v>812</v>
      </c>
    </row>
    <row r="118" spans="1:6" x14ac:dyDescent="0.2">
      <c r="A118" t="s">
        <v>356</v>
      </c>
      <c r="B118" t="s">
        <v>673</v>
      </c>
      <c r="C118" t="s">
        <v>155</v>
      </c>
      <c r="D118" t="s">
        <v>403</v>
      </c>
      <c r="E118">
        <v>838</v>
      </c>
      <c r="F118">
        <v>321</v>
      </c>
    </row>
    <row r="119" spans="1:6" x14ac:dyDescent="0.2">
      <c r="A119" t="s">
        <v>356</v>
      </c>
      <c r="B119" t="s">
        <v>673</v>
      </c>
      <c r="C119" t="s">
        <v>156</v>
      </c>
      <c r="D119" t="s">
        <v>403</v>
      </c>
      <c r="E119">
        <v>15041</v>
      </c>
      <c r="F119">
        <v>3930</v>
      </c>
    </row>
    <row r="120" spans="1:6" x14ac:dyDescent="0.2">
      <c r="A120" t="s">
        <v>356</v>
      </c>
      <c r="B120" t="s">
        <v>673</v>
      </c>
      <c r="C120" t="s">
        <v>377</v>
      </c>
      <c r="D120" t="s">
        <v>403</v>
      </c>
      <c r="E120">
        <v>793</v>
      </c>
      <c r="F120">
        <v>284</v>
      </c>
    </row>
    <row r="121" spans="1:6" x14ac:dyDescent="0.2">
      <c r="A121" t="s">
        <v>356</v>
      </c>
      <c r="B121" t="s">
        <v>673</v>
      </c>
      <c r="C121" t="s">
        <v>157</v>
      </c>
      <c r="D121" t="s">
        <v>403</v>
      </c>
      <c r="E121">
        <v>1264</v>
      </c>
      <c r="F121">
        <v>319</v>
      </c>
    </row>
    <row r="122" spans="1:6" x14ac:dyDescent="0.2">
      <c r="A122" t="s">
        <v>356</v>
      </c>
      <c r="B122" t="s">
        <v>673</v>
      </c>
      <c r="C122" t="s">
        <v>158</v>
      </c>
      <c r="D122" t="s">
        <v>403</v>
      </c>
      <c r="E122">
        <v>11822</v>
      </c>
      <c r="F122">
        <v>2761</v>
      </c>
    </row>
    <row r="123" spans="1:6" x14ac:dyDescent="0.2">
      <c r="A123" t="s">
        <v>356</v>
      </c>
      <c r="B123" t="s">
        <v>673</v>
      </c>
      <c r="C123" t="s">
        <v>159</v>
      </c>
      <c r="D123" t="s">
        <v>403</v>
      </c>
      <c r="E123">
        <v>1405</v>
      </c>
      <c r="F123">
        <v>376</v>
      </c>
    </row>
    <row r="124" spans="1:6" x14ac:dyDescent="0.2">
      <c r="A124" t="s">
        <v>356</v>
      </c>
      <c r="B124" t="s">
        <v>673</v>
      </c>
      <c r="C124" t="s">
        <v>83</v>
      </c>
      <c r="D124" t="s">
        <v>403</v>
      </c>
      <c r="E124">
        <v>478</v>
      </c>
      <c r="F124">
        <v>142</v>
      </c>
    </row>
    <row r="125" spans="1:6" x14ac:dyDescent="0.2">
      <c r="A125" t="s">
        <v>356</v>
      </c>
      <c r="B125" t="s">
        <v>673</v>
      </c>
      <c r="C125" t="s">
        <v>161</v>
      </c>
      <c r="D125" t="s">
        <v>403</v>
      </c>
      <c r="E125">
        <v>735</v>
      </c>
      <c r="F125">
        <v>133</v>
      </c>
    </row>
    <row r="126" spans="1:6" x14ac:dyDescent="0.2">
      <c r="A126" t="s">
        <v>356</v>
      </c>
      <c r="B126" t="s">
        <v>673</v>
      </c>
      <c r="C126" t="s">
        <v>162</v>
      </c>
      <c r="D126" t="s">
        <v>403</v>
      </c>
      <c r="E126">
        <v>1105</v>
      </c>
      <c r="F126">
        <v>209</v>
      </c>
    </row>
    <row r="127" spans="1:6" x14ac:dyDescent="0.2">
      <c r="A127" t="s">
        <v>356</v>
      </c>
      <c r="B127" t="s">
        <v>673</v>
      </c>
      <c r="C127" t="s">
        <v>163</v>
      </c>
      <c r="D127" t="s">
        <v>403</v>
      </c>
      <c r="E127">
        <v>1497</v>
      </c>
      <c r="F127">
        <v>344</v>
      </c>
    </row>
    <row r="128" spans="1:6" x14ac:dyDescent="0.2">
      <c r="A128" t="s">
        <v>356</v>
      </c>
      <c r="B128" t="s">
        <v>673</v>
      </c>
      <c r="C128" t="s">
        <v>378</v>
      </c>
      <c r="D128" t="s">
        <v>403</v>
      </c>
      <c r="E128">
        <v>761</v>
      </c>
      <c r="F128">
        <v>148</v>
      </c>
    </row>
    <row r="129" spans="1:6" x14ac:dyDescent="0.2">
      <c r="A129" t="s">
        <v>356</v>
      </c>
      <c r="B129" t="s">
        <v>673</v>
      </c>
      <c r="C129" t="s">
        <v>164</v>
      </c>
      <c r="D129" t="s">
        <v>403</v>
      </c>
      <c r="E129">
        <v>2658</v>
      </c>
      <c r="F129">
        <v>587</v>
      </c>
    </row>
    <row r="130" spans="1:6" x14ac:dyDescent="0.2">
      <c r="A130" t="s">
        <v>356</v>
      </c>
      <c r="B130" t="s">
        <v>673</v>
      </c>
      <c r="C130" t="s">
        <v>165</v>
      </c>
      <c r="D130" t="s">
        <v>403</v>
      </c>
      <c r="E130">
        <v>1845</v>
      </c>
      <c r="F130">
        <v>410</v>
      </c>
    </row>
    <row r="131" spans="1:6" x14ac:dyDescent="0.2">
      <c r="A131" t="s">
        <v>356</v>
      </c>
      <c r="B131" t="s">
        <v>673</v>
      </c>
      <c r="C131" t="s">
        <v>166</v>
      </c>
      <c r="D131" t="s">
        <v>403</v>
      </c>
      <c r="E131">
        <v>788</v>
      </c>
      <c r="F131">
        <v>193</v>
      </c>
    </row>
    <row r="132" spans="1:6" x14ac:dyDescent="0.2">
      <c r="A132" t="s">
        <v>356</v>
      </c>
      <c r="B132" t="s">
        <v>673</v>
      </c>
      <c r="C132" t="s">
        <v>167</v>
      </c>
      <c r="D132" t="s">
        <v>403</v>
      </c>
      <c r="E132">
        <v>915</v>
      </c>
      <c r="F132">
        <v>227</v>
      </c>
    </row>
    <row r="133" spans="1:6" x14ac:dyDescent="0.2">
      <c r="A133" t="s">
        <v>356</v>
      </c>
      <c r="B133" t="s">
        <v>674</v>
      </c>
      <c r="C133" t="s">
        <v>403</v>
      </c>
      <c r="D133" t="s">
        <v>403</v>
      </c>
      <c r="E133">
        <v>783</v>
      </c>
      <c r="F133">
        <v>247</v>
      </c>
    </row>
    <row r="134" spans="1:6" x14ac:dyDescent="0.2">
      <c r="A134" t="s">
        <v>356</v>
      </c>
      <c r="B134" t="s">
        <v>674</v>
      </c>
      <c r="C134" t="s">
        <v>671</v>
      </c>
      <c r="D134" t="s">
        <v>403</v>
      </c>
      <c r="E134">
        <v>267439</v>
      </c>
      <c r="F134">
        <v>106538</v>
      </c>
    </row>
    <row r="135" spans="1:6" x14ac:dyDescent="0.2">
      <c r="A135" t="s">
        <v>356</v>
      </c>
      <c r="B135" t="s">
        <v>674</v>
      </c>
      <c r="C135" t="s">
        <v>115</v>
      </c>
      <c r="D135" t="s">
        <v>403</v>
      </c>
      <c r="E135">
        <v>1767</v>
      </c>
      <c r="F135">
        <v>734</v>
      </c>
    </row>
    <row r="136" spans="1:6" x14ac:dyDescent="0.2">
      <c r="A136" t="s">
        <v>356</v>
      </c>
      <c r="B136" t="s">
        <v>674</v>
      </c>
      <c r="C136" t="s">
        <v>116</v>
      </c>
      <c r="D136" t="s">
        <v>403</v>
      </c>
      <c r="E136">
        <v>2892</v>
      </c>
      <c r="F136">
        <v>955</v>
      </c>
    </row>
    <row r="137" spans="1:6" x14ac:dyDescent="0.2">
      <c r="A137" t="s">
        <v>356</v>
      </c>
      <c r="B137" t="s">
        <v>674</v>
      </c>
      <c r="C137" t="s">
        <v>117</v>
      </c>
      <c r="D137" t="s">
        <v>403</v>
      </c>
      <c r="E137">
        <v>2750</v>
      </c>
      <c r="F137">
        <v>1028</v>
      </c>
    </row>
    <row r="138" spans="1:6" x14ac:dyDescent="0.2">
      <c r="A138" t="s">
        <v>356</v>
      </c>
      <c r="B138" t="s">
        <v>674</v>
      </c>
      <c r="C138" t="s">
        <v>118</v>
      </c>
      <c r="D138" t="s">
        <v>403</v>
      </c>
      <c r="E138">
        <v>2274</v>
      </c>
      <c r="F138">
        <v>839</v>
      </c>
    </row>
    <row r="139" spans="1:6" x14ac:dyDescent="0.2">
      <c r="A139" t="s">
        <v>356</v>
      </c>
      <c r="B139" t="s">
        <v>674</v>
      </c>
      <c r="C139" t="s">
        <v>119</v>
      </c>
      <c r="D139" t="s">
        <v>403</v>
      </c>
      <c r="E139">
        <v>1453</v>
      </c>
      <c r="F139">
        <v>675</v>
      </c>
    </row>
    <row r="140" spans="1:6" x14ac:dyDescent="0.2">
      <c r="A140" t="s">
        <v>356</v>
      </c>
      <c r="B140" t="s">
        <v>674</v>
      </c>
      <c r="C140" t="s">
        <v>120</v>
      </c>
      <c r="D140" t="s">
        <v>403</v>
      </c>
      <c r="E140">
        <v>1476</v>
      </c>
      <c r="F140">
        <v>567</v>
      </c>
    </row>
    <row r="141" spans="1:6" x14ac:dyDescent="0.2">
      <c r="A141" t="s">
        <v>356</v>
      </c>
      <c r="B141" t="s">
        <v>674</v>
      </c>
      <c r="C141" t="s">
        <v>91</v>
      </c>
      <c r="D141" t="s">
        <v>403</v>
      </c>
      <c r="E141">
        <v>8136</v>
      </c>
      <c r="F141">
        <v>2609</v>
      </c>
    </row>
    <row r="142" spans="1:6" x14ac:dyDescent="0.2">
      <c r="A142" t="s">
        <v>356</v>
      </c>
      <c r="B142" t="s">
        <v>674</v>
      </c>
      <c r="C142" t="s">
        <v>121</v>
      </c>
      <c r="D142" t="s">
        <v>403</v>
      </c>
      <c r="E142">
        <v>3575</v>
      </c>
      <c r="F142">
        <v>1744</v>
      </c>
    </row>
    <row r="143" spans="1:6" x14ac:dyDescent="0.2">
      <c r="A143" t="s">
        <v>356</v>
      </c>
      <c r="B143" t="s">
        <v>674</v>
      </c>
      <c r="C143" t="s">
        <v>122</v>
      </c>
      <c r="D143" t="s">
        <v>403</v>
      </c>
      <c r="E143">
        <v>2472</v>
      </c>
      <c r="F143">
        <v>1078</v>
      </c>
    </row>
    <row r="144" spans="1:6" x14ac:dyDescent="0.2">
      <c r="A144" t="s">
        <v>356</v>
      </c>
      <c r="B144" t="s">
        <v>674</v>
      </c>
      <c r="C144" t="s">
        <v>94</v>
      </c>
      <c r="D144" t="s">
        <v>403</v>
      </c>
      <c r="E144">
        <v>11267</v>
      </c>
      <c r="F144">
        <v>4262</v>
      </c>
    </row>
    <row r="145" spans="1:6" x14ac:dyDescent="0.2">
      <c r="A145" t="s">
        <v>356</v>
      </c>
      <c r="B145" t="s">
        <v>674</v>
      </c>
      <c r="C145" t="s">
        <v>123</v>
      </c>
      <c r="D145" t="s">
        <v>403</v>
      </c>
      <c r="E145">
        <v>2637</v>
      </c>
      <c r="F145">
        <v>1194</v>
      </c>
    </row>
    <row r="146" spans="1:6" x14ac:dyDescent="0.2">
      <c r="A146" t="s">
        <v>356</v>
      </c>
      <c r="B146" t="s">
        <v>674</v>
      </c>
      <c r="C146" t="s">
        <v>124</v>
      </c>
      <c r="D146" t="s">
        <v>403</v>
      </c>
      <c r="E146">
        <v>11279</v>
      </c>
      <c r="F146">
        <v>4911</v>
      </c>
    </row>
    <row r="147" spans="1:6" x14ac:dyDescent="0.2">
      <c r="A147" t="s">
        <v>356</v>
      </c>
      <c r="B147" t="s">
        <v>674</v>
      </c>
      <c r="C147" t="s">
        <v>125</v>
      </c>
      <c r="D147" t="s">
        <v>403</v>
      </c>
      <c r="E147">
        <v>16752</v>
      </c>
      <c r="F147">
        <v>6783</v>
      </c>
    </row>
    <row r="148" spans="1:6" x14ac:dyDescent="0.2">
      <c r="A148" t="s">
        <v>356</v>
      </c>
      <c r="B148" t="s">
        <v>674</v>
      </c>
      <c r="C148" t="s">
        <v>126</v>
      </c>
      <c r="D148" t="s">
        <v>403</v>
      </c>
      <c r="E148">
        <v>13322</v>
      </c>
      <c r="F148">
        <v>4495</v>
      </c>
    </row>
    <row r="149" spans="1:6" x14ac:dyDescent="0.2">
      <c r="A149" t="s">
        <v>356</v>
      </c>
      <c r="B149" t="s">
        <v>674</v>
      </c>
      <c r="C149" t="s">
        <v>127</v>
      </c>
      <c r="D149" t="s">
        <v>403</v>
      </c>
      <c r="E149">
        <v>8184</v>
      </c>
      <c r="F149">
        <v>3099</v>
      </c>
    </row>
    <row r="150" spans="1:6" x14ac:dyDescent="0.2">
      <c r="A150" t="s">
        <v>356</v>
      </c>
      <c r="B150" t="s">
        <v>674</v>
      </c>
      <c r="C150" t="s">
        <v>85</v>
      </c>
      <c r="D150" t="s">
        <v>403</v>
      </c>
      <c r="E150">
        <v>7827</v>
      </c>
      <c r="F150">
        <v>3807</v>
      </c>
    </row>
    <row r="151" spans="1:6" x14ac:dyDescent="0.2">
      <c r="A151" t="s">
        <v>356</v>
      </c>
      <c r="B151" t="s">
        <v>674</v>
      </c>
      <c r="C151" t="s">
        <v>128</v>
      </c>
      <c r="D151" t="s">
        <v>403</v>
      </c>
      <c r="E151">
        <v>2583</v>
      </c>
      <c r="F151">
        <v>1023</v>
      </c>
    </row>
    <row r="152" spans="1:6" x14ac:dyDescent="0.2">
      <c r="A152" t="s">
        <v>356</v>
      </c>
      <c r="B152" t="s">
        <v>674</v>
      </c>
      <c r="C152" t="s">
        <v>129</v>
      </c>
      <c r="D152" t="s">
        <v>403</v>
      </c>
      <c r="E152">
        <v>5843</v>
      </c>
      <c r="F152">
        <v>2528</v>
      </c>
    </row>
    <row r="153" spans="1:6" x14ac:dyDescent="0.2">
      <c r="A153" t="s">
        <v>356</v>
      </c>
      <c r="B153" t="s">
        <v>674</v>
      </c>
      <c r="C153" t="s">
        <v>130</v>
      </c>
      <c r="D153" t="s">
        <v>403</v>
      </c>
      <c r="E153">
        <v>3122</v>
      </c>
      <c r="F153">
        <v>1135</v>
      </c>
    </row>
    <row r="154" spans="1:6" x14ac:dyDescent="0.2">
      <c r="A154" t="s">
        <v>356</v>
      </c>
      <c r="B154" t="s">
        <v>674</v>
      </c>
      <c r="C154" t="s">
        <v>131</v>
      </c>
      <c r="D154" t="s">
        <v>403</v>
      </c>
      <c r="E154">
        <v>6372</v>
      </c>
      <c r="F154">
        <v>3076</v>
      </c>
    </row>
    <row r="155" spans="1:6" x14ac:dyDescent="0.2">
      <c r="A155" t="s">
        <v>356</v>
      </c>
      <c r="B155" t="s">
        <v>674</v>
      </c>
      <c r="C155" t="s">
        <v>132</v>
      </c>
      <c r="D155" t="s">
        <v>403</v>
      </c>
      <c r="E155">
        <v>5760</v>
      </c>
      <c r="F155">
        <v>2465</v>
      </c>
    </row>
    <row r="156" spans="1:6" x14ac:dyDescent="0.2">
      <c r="A156" t="s">
        <v>356</v>
      </c>
      <c r="B156" t="s">
        <v>674</v>
      </c>
      <c r="C156" t="s">
        <v>133</v>
      </c>
      <c r="D156" t="s">
        <v>403</v>
      </c>
      <c r="E156">
        <v>5838</v>
      </c>
      <c r="F156">
        <v>3202</v>
      </c>
    </row>
    <row r="157" spans="1:6" x14ac:dyDescent="0.2">
      <c r="A157" t="s">
        <v>356</v>
      </c>
      <c r="B157" t="s">
        <v>674</v>
      </c>
      <c r="C157" t="s">
        <v>134</v>
      </c>
      <c r="D157" t="s">
        <v>403</v>
      </c>
      <c r="E157">
        <v>3468</v>
      </c>
      <c r="F157">
        <v>1730</v>
      </c>
    </row>
    <row r="158" spans="1:6" x14ac:dyDescent="0.2">
      <c r="A158" t="s">
        <v>356</v>
      </c>
      <c r="B158" t="s">
        <v>674</v>
      </c>
      <c r="C158" t="s">
        <v>135</v>
      </c>
      <c r="D158" t="s">
        <v>403</v>
      </c>
      <c r="E158">
        <v>5480</v>
      </c>
      <c r="F158">
        <v>2105</v>
      </c>
    </row>
    <row r="159" spans="1:6" x14ac:dyDescent="0.2">
      <c r="A159" t="s">
        <v>356</v>
      </c>
      <c r="B159" t="s">
        <v>674</v>
      </c>
      <c r="C159" t="s">
        <v>136</v>
      </c>
      <c r="D159" t="s">
        <v>403</v>
      </c>
      <c r="E159">
        <v>9389</v>
      </c>
      <c r="F159">
        <v>3230</v>
      </c>
    </row>
    <row r="160" spans="1:6" x14ac:dyDescent="0.2">
      <c r="A160" t="s">
        <v>356</v>
      </c>
      <c r="B160" t="s">
        <v>674</v>
      </c>
      <c r="C160" t="s">
        <v>137</v>
      </c>
      <c r="D160" t="s">
        <v>403</v>
      </c>
      <c r="E160">
        <v>4191</v>
      </c>
      <c r="F160">
        <v>2048</v>
      </c>
    </row>
    <row r="161" spans="1:6" x14ac:dyDescent="0.2">
      <c r="A161" t="s">
        <v>356</v>
      </c>
      <c r="B161" t="s">
        <v>674</v>
      </c>
      <c r="C161" t="s">
        <v>138</v>
      </c>
      <c r="D161" t="s">
        <v>403</v>
      </c>
      <c r="E161">
        <v>1496</v>
      </c>
      <c r="F161">
        <v>605</v>
      </c>
    </row>
    <row r="162" spans="1:6" x14ac:dyDescent="0.2">
      <c r="A162" t="s">
        <v>356</v>
      </c>
      <c r="B162" t="s">
        <v>674</v>
      </c>
      <c r="C162" t="s">
        <v>139</v>
      </c>
      <c r="D162" t="s">
        <v>403</v>
      </c>
      <c r="E162">
        <v>3580</v>
      </c>
      <c r="F162">
        <v>1487</v>
      </c>
    </row>
    <row r="163" spans="1:6" x14ac:dyDescent="0.2">
      <c r="A163" t="s">
        <v>356</v>
      </c>
      <c r="B163" t="s">
        <v>674</v>
      </c>
      <c r="C163" t="s">
        <v>140</v>
      </c>
      <c r="D163" t="s">
        <v>403</v>
      </c>
      <c r="E163">
        <v>9434</v>
      </c>
      <c r="F163">
        <v>2580</v>
      </c>
    </row>
    <row r="164" spans="1:6" x14ac:dyDescent="0.2">
      <c r="A164" t="s">
        <v>356</v>
      </c>
      <c r="B164" t="s">
        <v>674</v>
      </c>
      <c r="C164" t="s">
        <v>141</v>
      </c>
      <c r="D164" t="s">
        <v>403</v>
      </c>
      <c r="E164">
        <v>4546</v>
      </c>
      <c r="F164">
        <v>2093</v>
      </c>
    </row>
    <row r="165" spans="1:6" x14ac:dyDescent="0.2">
      <c r="A165" t="s">
        <v>356</v>
      </c>
      <c r="B165" t="s">
        <v>674</v>
      </c>
      <c r="C165" t="s">
        <v>142</v>
      </c>
      <c r="D165" t="s">
        <v>403</v>
      </c>
      <c r="E165">
        <v>2008</v>
      </c>
      <c r="F165">
        <v>789</v>
      </c>
    </row>
    <row r="166" spans="1:6" x14ac:dyDescent="0.2">
      <c r="A166" t="s">
        <v>356</v>
      </c>
      <c r="B166" t="s">
        <v>674</v>
      </c>
      <c r="C166" t="s">
        <v>143</v>
      </c>
      <c r="D166" t="s">
        <v>403</v>
      </c>
      <c r="E166">
        <v>7427</v>
      </c>
      <c r="F166">
        <v>2170</v>
      </c>
    </row>
    <row r="167" spans="1:6" x14ac:dyDescent="0.2">
      <c r="A167" t="s">
        <v>356</v>
      </c>
      <c r="B167" t="s">
        <v>674</v>
      </c>
      <c r="C167" t="s">
        <v>144</v>
      </c>
      <c r="D167" t="s">
        <v>403</v>
      </c>
      <c r="E167">
        <v>5037</v>
      </c>
      <c r="F167">
        <v>2628</v>
      </c>
    </row>
    <row r="168" spans="1:6" x14ac:dyDescent="0.2">
      <c r="A168" t="s">
        <v>356</v>
      </c>
      <c r="B168" t="s">
        <v>674</v>
      </c>
      <c r="C168" t="s">
        <v>145</v>
      </c>
      <c r="D168" t="s">
        <v>403</v>
      </c>
      <c r="E168">
        <v>4168</v>
      </c>
      <c r="F168">
        <v>1565</v>
      </c>
    </row>
    <row r="169" spans="1:6" x14ac:dyDescent="0.2">
      <c r="A169" t="s">
        <v>356</v>
      </c>
      <c r="B169" t="s">
        <v>674</v>
      </c>
      <c r="C169" t="s">
        <v>146</v>
      </c>
      <c r="D169" t="s">
        <v>403</v>
      </c>
      <c r="E169">
        <v>4437</v>
      </c>
      <c r="F169">
        <v>2081</v>
      </c>
    </row>
    <row r="170" spans="1:6" x14ac:dyDescent="0.2">
      <c r="A170" t="s">
        <v>356</v>
      </c>
      <c r="B170" t="s">
        <v>674</v>
      </c>
      <c r="C170" t="s">
        <v>147</v>
      </c>
      <c r="D170" t="s">
        <v>403</v>
      </c>
      <c r="E170">
        <v>7986</v>
      </c>
      <c r="F170">
        <v>3679</v>
      </c>
    </row>
    <row r="171" spans="1:6" x14ac:dyDescent="0.2">
      <c r="A171" t="s">
        <v>356</v>
      </c>
      <c r="B171" t="s">
        <v>674</v>
      </c>
      <c r="C171" t="s">
        <v>148</v>
      </c>
      <c r="D171" t="s">
        <v>403</v>
      </c>
      <c r="E171">
        <v>1040</v>
      </c>
      <c r="F171">
        <v>443</v>
      </c>
    </row>
    <row r="172" spans="1:6" x14ac:dyDescent="0.2">
      <c r="A172" t="s">
        <v>356</v>
      </c>
      <c r="B172" t="s">
        <v>674</v>
      </c>
      <c r="C172" t="s">
        <v>149</v>
      </c>
      <c r="D172" t="s">
        <v>403</v>
      </c>
      <c r="E172">
        <v>3443</v>
      </c>
      <c r="F172">
        <v>1679</v>
      </c>
    </row>
    <row r="173" spans="1:6" x14ac:dyDescent="0.2">
      <c r="A173" t="s">
        <v>356</v>
      </c>
      <c r="B173" t="s">
        <v>674</v>
      </c>
      <c r="C173" t="s">
        <v>150</v>
      </c>
      <c r="D173" t="s">
        <v>403</v>
      </c>
      <c r="E173">
        <v>11095</v>
      </c>
      <c r="F173">
        <v>4046</v>
      </c>
    </row>
    <row r="174" spans="1:6" x14ac:dyDescent="0.2">
      <c r="A174" t="s">
        <v>356</v>
      </c>
      <c r="B174" t="s">
        <v>674</v>
      </c>
      <c r="C174" t="s">
        <v>151</v>
      </c>
      <c r="D174" t="s">
        <v>403</v>
      </c>
      <c r="E174">
        <v>3477</v>
      </c>
      <c r="F174">
        <v>1406</v>
      </c>
    </row>
    <row r="175" spans="1:6" x14ac:dyDescent="0.2">
      <c r="A175" t="s">
        <v>356</v>
      </c>
      <c r="B175" t="s">
        <v>674</v>
      </c>
      <c r="C175" t="s">
        <v>152</v>
      </c>
      <c r="D175" t="s">
        <v>403</v>
      </c>
      <c r="E175">
        <v>7441</v>
      </c>
      <c r="F175">
        <v>2056</v>
      </c>
    </row>
    <row r="176" spans="1:6" x14ac:dyDescent="0.2">
      <c r="A176" t="s">
        <v>356</v>
      </c>
      <c r="B176" t="s">
        <v>674</v>
      </c>
      <c r="C176" t="s">
        <v>153</v>
      </c>
      <c r="D176" t="s">
        <v>403</v>
      </c>
      <c r="E176">
        <v>2460</v>
      </c>
      <c r="F176">
        <v>1125</v>
      </c>
    </row>
    <row r="177" spans="1:6" x14ac:dyDescent="0.2">
      <c r="A177" t="s">
        <v>356</v>
      </c>
      <c r="B177" t="s">
        <v>674</v>
      </c>
      <c r="C177" t="s">
        <v>154</v>
      </c>
      <c r="D177" t="s">
        <v>403</v>
      </c>
      <c r="E177">
        <v>1816</v>
      </c>
      <c r="F177">
        <v>1135</v>
      </c>
    </row>
    <row r="178" spans="1:6" x14ac:dyDescent="0.2">
      <c r="A178" t="s">
        <v>356</v>
      </c>
      <c r="B178" t="s">
        <v>674</v>
      </c>
      <c r="C178" t="s">
        <v>155</v>
      </c>
      <c r="D178" t="s">
        <v>403</v>
      </c>
      <c r="E178">
        <v>749</v>
      </c>
      <c r="F178">
        <v>251</v>
      </c>
    </row>
    <row r="179" spans="1:6" x14ac:dyDescent="0.2">
      <c r="A179" t="s">
        <v>356</v>
      </c>
      <c r="B179" t="s">
        <v>674</v>
      </c>
      <c r="C179" t="s">
        <v>156</v>
      </c>
      <c r="D179" t="s">
        <v>403</v>
      </c>
      <c r="E179">
        <v>10098</v>
      </c>
      <c r="F179">
        <v>3877</v>
      </c>
    </row>
    <row r="180" spans="1:6" x14ac:dyDescent="0.2">
      <c r="A180" t="s">
        <v>356</v>
      </c>
      <c r="B180" t="s">
        <v>674</v>
      </c>
      <c r="C180" t="s">
        <v>377</v>
      </c>
      <c r="D180" t="s">
        <v>403</v>
      </c>
      <c r="E180">
        <v>2940</v>
      </c>
      <c r="F180">
        <v>573</v>
      </c>
    </row>
    <row r="181" spans="1:6" x14ac:dyDescent="0.2">
      <c r="A181" t="s">
        <v>356</v>
      </c>
      <c r="B181" t="s">
        <v>674</v>
      </c>
      <c r="C181" t="s">
        <v>157</v>
      </c>
      <c r="D181" t="s">
        <v>403</v>
      </c>
      <c r="E181">
        <v>778</v>
      </c>
      <c r="F181">
        <v>323</v>
      </c>
    </row>
    <row r="182" spans="1:6" x14ac:dyDescent="0.2">
      <c r="A182" t="s">
        <v>356</v>
      </c>
      <c r="B182" t="s">
        <v>674</v>
      </c>
      <c r="C182" t="s">
        <v>158</v>
      </c>
      <c r="D182" t="s">
        <v>403</v>
      </c>
      <c r="E182">
        <v>10162</v>
      </c>
      <c r="F182">
        <v>4232</v>
      </c>
    </row>
    <row r="183" spans="1:6" x14ac:dyDescent="0.2">
      <c r="A183" t="s">
        <v>356</v>
      </c>
      <c r="B183" t="s">
        <v>674</v>
      </c>
      <c r="C183" t="s">
        <v>159</v>
      </c>
      <c r="D183" t="s">
        <v>403</v>
      </c>
      <c r="E183">
        <v>2210</v>
      </c>
      <c r="F183">
        <v>1000</v>
      </c>
    </row>
    <row r="184" spans="1:6" x14ac:dyDescent="0.2">
      <c r="A184" t="s">
        <v>356</v>
      </c>
      <c r="B184" t="s">
        <v>674</v>
      </c>
      <c r="C184" t="s">
        <v>83</v>
      </c>
      <c r="D184" t="s">
        <v>403</v>
      </c>
      <c r="E184">
        <v>416</v>
      </c>
      <c r="F184">
        <v>229</v>
      </c>
    </row>
    <row r="185" spans="1:6" x14ac:dyDescent="0.2">
      <c r="A185" t="s">
        <v>356</v>
      </c>
      <c r="B185" t="s">
        <v>674</v>
      </c>
      <c r="C185" t="s">
        <v>161</v>
      </c>
      <c r="D185" t="s">
        <v>403</v>
      </c>
      <c r="E185">
        <v>1655</v>
      </c>
      <c r="F185">
        <v>371</v>
      </c>
    </row>
    <row r="186" spans="1:6" x14ac:dyDescent="0.2">
      <c r="A186" t="s">
        <v>356</v>
      </c>
      <c r="B186" t="s">
        <v>674</v>
      </c>
      <c r="C186" t="s">
        <v>162</v>
      </c>
      <c r="D186" t="s">
        <v>403</v>
      </c>
      <c r="E186">
        <v>720</v>
      </c>
      <c r="F186">
        <v>197</v>
      </c>
    </row>
    <row r="187" spans="1:6" x14ac:dyDescent="0.2">
      <c r="A187" t="s">
        <v>356</v>
      </c>
      <c r="B187" t="s">
        <v>674</v>
      </c>
      <c r="C187" t="s">
        <v>163</v>
      </c>
      <c r="D187" t="s">
        <v>403</v>
      </c>
      <c r="E187">
        <v>829</v>
      </c>
      <c r="F187">
        <v>286</v>
      </c>
    </row>
    <row r="188" spans="1:6" x14ac:dyDescent="0.2">
      <c r="A188" t="s">
        <v>356</v>
      </c>
      <c r="B188" t="s">
        <v>674</v>
      </c>
      <c r="C188" t="s">
        <v>378</v>
      </c>
      <c r="D188" t="s">
        <v>403</v>
      </c>
      <c r="E188">
        <v>543</v>
      </c>
      <c r="F188">
        <v>206</v>
      </c>
    </row>
    <row r="189" spans="1:6" x14ac:dyDescent="0.2">
      <c r="A189" t="s">
        <v>356</v>
      </c>
      <c r="B189" t="s">
        <v>674</v>
      </c>
      <c r="C189" t="s">
        <v>164</v>
      </c>
      <c r="D189" t="s">
        <v>403</v>
      </c>
      <c r="E189">
        <v>2018</v>
      </c>
      <c r="F189">
        <v>747</v>
      </c>
    </row>
    <row r="190" spans="1:6" x14ac:dyDescent="0.2">
      <c r="A190" t="s">
        <v>356</v>
      </c>
      <c r="B190" t="s">
        <v>674</v>
      </c>
      <c r="C190" t="s">
        <v>165</v>
      </c>
      <c r="D190" t="s">
        <v>403</v>
      </c>
      <c r="E190">
        <v>1324</v>
      </c>
      <c r="F190">
        <v>510</v>
      </c>
    </row>
    <row r="191" spans="1:6" x14ac:dyDescent="0.2">
      <c r="A191" t="s">
        <v>356</v>
      </c>
      <c r="B191" t="s">
        <v>674</v>
      </c>
      <c r="C191" t="s">
        <v>166</v>
      </c>
      <c r="D191" t="s">
        <v>403</v>
      </c>
      <c r="E191">
        <v>352</v>
      </c>
      <c r="F191">
        <v>179</v>
      </c>
    </row>
    <row r="192" spans="1:6" x14ac:dyDescent="0.2">
      <c r="A192" t="s">
        <v>356</v>
      </c>
      <c r="B192" t="s">
        <v>674</v>
      </c>
      <c r="C192" t="s">
        <v>167</v>
      </c>
      <c r="D192" t="s">
        <v>403</v>
      </c>
      <c r="E192">
        <v>862</v>
      </c>
      <c r="F192">
        <v>421</v>
      </c>
    </row>
    <row r="193" spans="1:6" x14ac:dyDescent="0.2">
      <c r="A193" t="s">
        <v>356</v>
      </c>
      <c r="B193" t="s">
        <v>675</v>
      </c>
      <c r="C193" t="s">
        <v>403</v>
      </c>
      <c r="D193" t="s">
        <v>403</v>
      </c>
      <c r="E193">
        <v>127</v>
      </c>
      <c r="F193">
        <v>98</v>
      </c>
    </row>
    <row r="194" spans="1:6" x14ac:dyDescent="0.2">
      <c r="A194" t="s">
        <v>356</v>
      </c>
      <c r="B194" t="s">
        <v>675</v>
      </c>
      <c r="C194" t="s">
        <v>671</v>
      </c>
      <c r="D194" t="s">
        <v>403</v>
      </c>
      <c r="E194">
        <v>101080</v>
      </c>
      <c r="F194">
        <v>65149</v>
      </c>
    </row>
    <row r="195" spans="1:6" x14ac:dyDescent="0.2">
      <c r="A195" t="s">
        <v>356</v>
      </c>
      <c r="B195" t="s">
        <v>675</v>
      </c>
      <c r="C195" t="s">
        <v>115</v>
      </c>
      <c r="D195" t="s">
        <v>403</v>
      </c>
      <c r="E195">
        <v>771</v>
      </c>
      <c r="F195">
        <v>557</v>
      </c>
    </row>
    <row r="196" spans="1:6" x14ac:dyDescent="0.2">
      <c r="A196" t="s">
        <v>356</v>
      </c>
      <c r="B196" t="s">
        <v>675</v>
      </c>
      <c r="C196" t="s">
        <v>116</v>
      </c>
      <c r="D196" t="s">
        <v>403</v>
      </c>
      <c r="E196">
        <v>3366</v>
      </c>
      <c r="F196">
        <v>556</v>
      </c>
    </row>
    <row r="197" spans="1:6" x14ac:dyDescent="0.2">
      <c r="A197" t="s">
        <v>356</v>
      </c>
      <c r="B197" t="s">
        <v>675</v>
      </c>
      <c r="C197" t="s">
        <v>117</v>
      </c>
      <c r="D197" t="s">
        <v>403</v>
      </c>
      <c r="E197">
        <v>1145</v>
      </c>
      <c r="F197">
        <v>743</v>
      </c>
    </row>
    <row r="198" spans="1:6" x14ac:dyDescent="0.2">
      <c r="A198" t="s">
        <v>356</v>
      </c>
      <c r="B198" t="s">
        <v>675</v>
      </c>
      <c r="C198" t="s">
        <v>118</v>
      </c>
      <c r="D198" t="s">
        <v>403</v>
      </c>
      <c r="E198">
        <v>930</v>
      </c>
      <c r="F198">
        <v>687</v>
      </c>
    </row>
    <row r="199" spans="1:6" x14ac:dyDescent="0.2">
      <c r="A199" t="s">
        <v>356</v>
      </c>
      <c r="B199" t="s">
        <v>675</v>
      </c>
      <c r="C199" t="s">
        <v>119</v>
      </c>
      <c r="D199" t="s">
        <v>403</v>
      </c>
      <c r="E199">
        <v>378</v>
      </c>
      <c r="F199">
        <v>269</v>
      </c>
    </row>
    <row r="200" spans="1:6" x14ac:dyDescent="0.2">
      <c r="A200" t="s">
        <v>356</v>
      </c>
      <c r="B200" t="s">
        <v>675</v>
      </c>
      <c r="C200" t="s">
        <v>120</v>
      </c>
      <c r="D200" t="s">
        <v>403</v>
      </c>
      <c r="E200">
        <v>565</v>
      </c>
      <c r="F200">
        <v>417</v>
      </c>
    </row>
    <row r="201" spans="1:6" x14ac:dyDescent="0.2">
      <c r="A201" t="s">
        <v>356</v>
      </c>
      <c r="B201" t="s">
        <v>675</v>
      </c>
      <c r="C201" t="s">
        <v>91</v>
      </c>
      <c r="D201" t="s">
        <v>403</v>
      </c>
      <c r="E201">
        <v>1634</v>
      </c>
      <c r="F201">
        <v>1366</v>
      </c>
    </row>
    <row r="202" spans="1:6" x14ac:dyDescent="0.2">
      <c r="A202" t="s">
        <v>356</v>
      </c>
      <c r="B202" t="s">
        <v>675</v>
      </c>
      <c r="C202" t="s">
        <v>121</v>
      </c>
      <c r="D202" t="s">
        <v>403</v>
      </c>
      <c r="E202">
        <v>1255</v>
      </c>
      <c r="F202">
        <v>970</v>
      </c>
    </row>
    <row r="203" spans="1:6" x14ac:dyDescent="0.2">
      <c r="A203" t="s">
        <v>356</v>
      </c>
      <c r="B203" t="s">
        <v>675</v>
      </c>
      <c r="C203" t="s">
        <v>122</v>
      </c>
      <c r="D203" t="s">
        <v>403</v>
      </c>
      <c r="E203">
        <v>724</v>
      </c>
      <c r="F203">
        <v>601</v>
      </c>
    </row>
    <row r="204" spans="1:6" x14ac:dyDescent="0.2">
      <c r="A204" t="s">
        <v>356</v>
      </c>
      <c r="B204" t="s">
        <v>675</v>
      </c>
      <c r="C204" t="s">
        <v>94</v>
      </c>
      <c r="D204" t="s">
        <v>403</v>
      </c>
      <c r="E204">
        <v>4169</v>
      </c>
      <c r="F204">
        <v>3491</v>
      </c>
    </row>
    <row r="205" spans="1:6" x14ac:dyDescent="0.2">
      <c r="A205" t="s">
        <v>356</v>
      </c>
      <c r="B205" t="s">
        <v>675</v>
      </c>
      <c r="C205" t="s">
        <v>123</v>
      </c>
      <c r="D205" t="s">
        <v>403</v>
      </c>
      <c r="E205">
        <v>544</v>
      </c>
      <c r="F205">
        <v>274</v>
      </c>
    </row>
    <row r="206" spans="1:6" x14ac:dyDescent="0.2">
      <c r="A206" t="s">
        <v>356</v>
      </c>
      <c r="B206" t="s">
        <v>675</v>
      </c>
      <c r="C206" t="s">
        <v>124</v>
      </c>
      <c r="D206" t="s">
        <v>403</v>
      </c>
      <c r="E206">
        <v>6082</v>
      </c>
      <c r="F206">
        <v>2551</v>
      </c>
    </row>
    <row r="207" spans="1:6" x14ac:dyDescent="0.2">
      <c r="A207" t="s">
        <v>356</v>
      </c>
      <c r="B207" t="s">
        <v>675</v>
      </c>
      <c r="C207" t="s">
        <v>125</v>
      </c>
      <c r="D207" t="s">
        <v>403</v>
      </c>
      <c r="E207">
        <v>6625</v>
      </c>
      <c r="F207">
        <v>5502</v>
      </c>
    </row>
    <row r="208" spans="1:6" x14ac:dyDescent="0.2">
      <c r="A208" t="s">
        <v>356</v>
      </c>
      <c r="B208" t="s">
        <v>675</v>
      </c>
      <c r="C208" t="s">
        <v>126</v>
      </c>
      <c r="D208" t="s">
        <v>403</v>
      </c>
      <c r="E208">
        <v>7039</v>
      </c>
      <c r="F208">
        <v>4842</v>
      </c>
    </row>
    <row r="209" spans="1:6" x14ac:dyDescent="0.2">
      <c r="A209" t="s">
        <v>356</v>
      </c>
      <c r="B209" t="s">
        <v>675</v>
      </c>
      <c r="C209" t="s">
        <v>127</v>
      </c>
      <c r="D209" t="s">
        <v>403</v>
      </c>
      <c r="E209">
        <v>2119</v>
      </c>
      <c r="F209">
        <v>1773</v>
      </c>
    </row>
    <row r="210" spans="1:6" x14ac:dyDescent="0.2">
      <c r="A210" t="s">
        <v>356</v>
      </c>
      <c r="B210" t="s">
        <v>675</v>
      </c>
      <c r="C210" t="s">
        <v>85</v>
      </c>
      <c r="D210" t="s">
        <v>403</v>
      </c>
      <c r="E210">
        <v>3342</v>
      </c>
      <c r="F210">
        <v>2674</v>
      </c>
    </row>
    <row r="211" spans="1:6" x14ac:dyDescent="0.2">
      <c r="A211" t="s">
        <v>356</v>
      </c>
      <c r="B211" t="s">
        <v>675</v>
      </c>
      <c r="C211" t="s">
        <v>128</v>
      </c>
      <c r="D211" t="s">
        <v>403</v>
      </c>
      <c r="E211">
        <v>706</v>
      </c>
      <c r="F211">
        <v>537</v>
      </c>
    </row>
    <row r="212" spans="1:6" x14ac:dyDescent="0.2">
      <c r="A212" t="s">
        <v>356</v>
      </c>
      <c r="B212" t="s">
        <v>675</v>
      </c>
      <c r="C212" t="s">
        <v>129</v>
      </c>
      <c r="D212" t="s">
        <v>403</v>
      </c>
      <c r="E212">
        <v>2324</v>
      </c>
      <c r="F212">
        <v>1789</v>
      </c>
    </row>
    <row r="213" spans="1:6" x14ac:dyDescent="0.2">
      <c r="A213" t="s">
        <v>356</v>
      </c>
      <c r="B213" t="s">
        <v>675</v>
      </c>
      <c r="C213" t="s">
        <v>130</v>
      </c>
      <c r="D213" t="s">
        <v>403</v>
      </c>
      <c r="E213">
        <v>1411</v>
      </c>
      <c r="F213">
        <v>940</v>
      </c>
    </row>
    <row r="214" spans="1:6" x14ac:dyDescent="0.2">
      <c r="A214" t="s">
        <v>356</v>
      </c>
      <c r="B214" t="s">
        <v>675</v>
      </c>
      <c r="C214" t="s">
        <v>131</v>
      </c>
      <c r="D214" t="s">
        <v>403</v>
      </c>
      <c r="E214">
        <v>1759</v>
      </c>
      <c r="F214">
        <v>1615</v>
      </c>
    </row>
    <row r="215" spans="1:6" x14ac:dyDescent="0.2">
      <c r="A215" t="s">
        <v>356</v>
      </c>
      <c r="B215" t="s">
        <v>675</v>
      </c>
      <c r="C215" t="s">
        <v>132</v>
      </c>
      <c r="D215" t="s">
        <v>403</v>
      </c>
      <c r="E215">
        <v>1317</v>
      </c>
      <c r="F215">
        <v>1088</v>
      </c>
    </row>
    <row r="216" spans="1:6" x14ac:dyDescent="0.2">
      <c r="A216" t="s">
        <v>356</v>
      </c>
      <c r="B216" t="s">
        <v>675</v>
      </c>
      <c r="C216" t="s">
        <v>133</v>
      </c>
      <c r="D216" t="s">
        <v>403</v>
      </c>
      <c r="E216">
        <v>2658</v>
      </c>
      <c r="F216">
        <v>2404</v>
      </c>
    </row>
    <row r="217" spans="1:6" x14ac:dyDescent="0.2">
      <c r="A217" t="s">
        <v>356</v>
      </c>
      <c r="B217" t="s">
        <v>675</v>
      </c>
      <c r="C217" t="s">
        <v>134</v>
      </c>
      <c r="D217" t="s">
        <v>403</v>
      </c>
      <c r="E217">
        <v>1063</v>
      </c>
      <c r="F217">
        <v>788</v>
      </c>
    </row>
    <row r="218" spans="1:6" x14ac:dyDescent="0.2">
      <c r="A218" t="s">
        <v>356</v>
      </c>
      <c r="B218" t="s">
        <v>675</v>
      </c>
      <c r="C218" t="s">
        <v>135</v>
      </c>
      <c r="D218" t="s">
        <v>403</v>
      </c>
      <c r="E218">
        <v>1656</v>
      </c>
      <c r="F218">
        <v>1319</v>
      </c>
    </row>
    <row r="219" spans="1:6" x14ac:dyDescent="0.2">
      <c r="A219" t="s">
        <v>356</v>
      </c>
      <c r="B219" t="s">
        <v>675</v>
      </c>
      <c r="C219" t="s">
        <v>136</v>
      </c>
      <c r="D219" t="s">
        <v>403</v>
      </c>
      <c r="E219">
        <v>1162</v>
      </c>
      <c r="F219">
        <v>951</v>
      </c>
    </row>
    <row r="220" spans="1:6" x14ac:dyDescent="0.2">
      <c r="A220" t="s">
        <v>356</v>
      </c>
      <c r="B220" t="s">
        <v>675</v>
      </c>
      <c r="C220" t="s">
        <v>137</v>
      </c>
      <c r="D220" t="s">
        <v>403</v>
      </c>
      <c r="E220">
        <v>1695</v>
      </c>
      <c r="F220">
        <v>1465</v>
      </c>
    </row>
    <row r="221" spans="1:6" x14ac:dyDescent="0.2">
      <c r="A221" t="s">
        <v>356</v>
      </c>
      <c r="B221" t="s">
        <v>675</v>
      </c>
      <c r="C221" t="s">
        <v>138</v>
      </c>
      <c r="D221" t="s">
        <v>403</v>
      </c>
      <c r="E221">
        <v>301</v>
      </c>
      <c r="F221">
        <v>186</v>
      </c>
    </row>
    <row r="222" spans="1:6" x14ac:dyDescent="0.2">
      <c r="A222" t="s">
        <v>356</v>
      </c>
      <c r="B222" t="s">
        <v>675</v>
      </c>
      <c r="C222" t="s">
        <v>139</v>
      </c>
      <c r="D222" t="s">
        <v>403</v>
      </c>
      <c r="E222">
        <v>3341</v>
      </c>
      <c r="F222">
        <v>480</v>
      </c>
    </row>
    <row r="223" spans="1:6" x14ac:dyDescent="0.2">
      <c r="A223" t="s">
        <v>356</v>
      </c>
      <c r="B223" t="s">
        <v>675</v>
      </c>
      <c r="C223" t="s">
        <v>140</v>
      </c>
      <c r="D223" t="s">
        <v>403</v>
      </c>
      <c r="E223">
        <v>2519</v>
      </c>
      <c r="F223">
        <v>1481</v>
      </c>
    </row>
    <row r="224" spans="1:6" x14ac:dyDescent="0.2">
      <c r="A224" t="s">
        <v>356</v>
      </c>
      <c r="B224" t="s">
        <v>675</v>
      </c>
      <c r="C224" t="s">
        <v>141</v>
      </c>
      <c r="D224" t="s">
        <v>403</v>
      </c>
      <c r="E224">
        <v>1324</v>
      </c>
      <c r="F224">
        <v>1105</v>
      </c>
    </row>
    <row r="225" spans="1:6" x14ac:dyDescent="0.2">
      <c r="A225" t="s">
        <v>356</v>
      </c>
      <c r="B225" t="s">
        <v>675</v>
      </c>
      <c r="C225" t="s">
        <v>142</v>
      </c>
      <c r="D225" t="s">
        <v>403</v>
      </c>
      <c r="E225">
        <v>480</v>
      </c>
      <c r="F225">
        <v>268</v>
      </c>
    </row>
    <row r="226" spans="1:6" x14ac:dyDescent="0.2">
      <c r="A226" t="s">
        <v>356</v>
      </c>
      <c r="B226" t="s">
        <v>675</v>
      </c>
      <c r="C226" t="s">
        <v>143</v>
      </c>
      <c r="D226" t="s">
        <v>403</v>
      </c>
      <c r="E226">
        <v>5034</v>
      </c>
      <c r="F226">
        <v>1453</v>
      </c>
    </row>
    <row r="227" spans="1:6" x14ac:dyDescent="0.2">
      <c r="A227" t="s">
        <v>356</v>
      </c>
      <c r="B227" t="s">
        <v>675</v>
      </c>
      <c r="C227" t="s">
        <v>144</v>
      </c>
      <c r="D227" t="s">
        <v>403</v>
      </c>
      <c r="E227">
        <v>1236</v>
      </c>
      <c r="F227">
        <v>994</v>
      </c>
    </row>
    <row r="228" spans="1:6" x14ac:dyDescent="0.2">
      <c r="A228" t="s">
        <v>356</v>
      </c>
      <c r="B228" t="s">
        <v>675</v>
      </c>
      <c r="C228" t="s">
        <v>145</v>
      </c>
      <c r="D228" t="s">
        <v>403</v>
      </c>
      <c r="E228">
        <v>667</v>
      </c>
      <c r="F228">
        <v>553</v>
      </c>
    </row>
    <row r="229" spans="1:6" x14ac:dyDescent="0.2">
      <c r="A229" t="s">
        <v>356</v>
      </c>
      <c r="B229" t="s">
        <v>675</v>
      </c>
      <c r="C229" t="s">
        <v>146</v>
      </c>
      <c r="D229" t="s">
        <v>403</v>
      </c>
      <c r="E229">
        <v>1604</v>
      </c>
      <c r="F229">
        <v>983</v>
      </c>
    </row>
    <row r="230" spans="1:6" x14ac:dyDescent="0.2">
      <c r="A230" t="s">
        <v>356</v>
      </c>
      <c r="B230" t="s">
        <v>675</v>
      </c>
      <c r="C230" t="s">
        <v>147</v>
      </c>
      <c r="D230" t="s">
        <v>403</v>
      </c>
      <c r="E230">
        <v>5428</v>
      </c>
      <c r="F230">
        <v>2047</v>
      </c>
    </row>
    <row r="231" spans="1:6" x14ac:dyDescent="0.2">
      <c r="A231" t="s">
        <v>356</v>
      </c>
      <c r="B231" t="s">
        <v>675</v>
      </c>
      <c r="C231" t="s">
        <v>148</v>
      </c>
      <c r="D231" t="s">
        <v>403</v>
      </c>
      <c r="E231">
        <v>254</v>
      </c>
      <c r="F231">
        <v>162</v>
      </c>
    </row>
    <row r="232" spans="1:6" x14ac:dyDescent="0.2">
      <c r="A232" t="s">
        <v>356</v>
      </c>
      <c r="B232" t="s">
        <v>675</v>
      </c>
      <c r="C232" t="s">
        <v>149</v>
      </c>
      <c r="D232" t="s">
        <v>403</v>
      </c>
      <c r="E232">
        <v>1364</v>
      </c>
      <c r="F232">
        <v>1119</v>
      </c>
    </row>
    <row r="233" spans="1:6" x14ac:dyDescent="0.2">
      <c r="A233" t="s">
        <v>356</v>
      </c>
      <c r="B233" t="s">
        <v>675</v>
      </c>
      <c r="C233" t="s">
        <v>150</v>
      </c>
      <c r="D233" t="s">
        <v>403</v>
      </c>
      <c r="E233">
        <v>3693</v>
      </c>
      <c r="F233">
        <v>2266</v>
      </c>
    </row>
    <row r="234" spans="1:6" x14ac:dyDescent="0.2">
      <c r="A234" t="s">
        <v>356</v>
      </c>
      <c r="B234" t="s">
        <v>675</v>
      </c>
      <c r="C234" t="s">
        <v>151</v>
      </c>
      <c r="D234" t="s">
        <v>403</v>
      </c>
      <c r="E234">
        <v>1428</v>
      </c>
      <c r="F234">
        <v>1035</v>
      </c>
    </row>
    <row r="235" spans="1:6" x14ac:dyDescent="0.2">
      <c r="A235" t="s">
        <v>356</v>
      </c>
      <c r="B235" t="s">
        <v>675</v>
      </c>
      <c r="C235" t="s">
        <v>152</v>
      </c>
      <c r="D235" t="s">
        <v>403</v>
      </c>
      <c r="E235">
        <v>1926</v>
      </c>
      <c r="F235">
        <v>856</v>
      </c>
    </row>
    <row r="236" spans="1:6" x14ac:dyDescent="0.2">
      <c r="A236" t="s">
        <v>356</v>
      </c>
      <c r="B236" t="s">
        <v>675</v>
      </c>
      <c r="C236" t="s">
        <v>153</v>
      </c>
      <c r="D236" t="s">
        <v>403</v>
      </c>
      <c r="E236">
        <v>869</v>
      </c>
      <c r="F236">
        <v>687</v>
      </c>
    </row>
    <row r="237" spans="1:6" x14ac:dyDescent="0.2">
      <c r="A237" t="s">
        <v>356</v>
      </c>
      <c r="B237" t="s">
        <v>675</v>
      </c>
      <c r="C237" t="s">
        <v>154</v>
      </c>
      <c r="D237" t="s">
        <v>403</v>
      </c>
      <c r="E237">
        <v>470</v>
      </c>
      <c r="F237">
        <v>440</v>
      </c>
    </row>
    <row r="238" spans="1:6" x14ac:dyDescent="0.2">
      <c r="A238" t="s">
        <v>356</v>
      </c>
      <c r="B238" t="s">
        <v>675</v>
      </c>
      <c r="C238" t="s">
        <v>155</v>
      </c>
      <c r="D238" t="s">
        <v>403</v>
      </c>
      <c r="E238">
        <v>336</v>
      </c>
      <c r="F238">
        <v>291</v>
      </c>
    </row>
    <row r="239" spans="1:6" x14ac:dyDescent="0.2">
      <c r="A239" t="s">
        <v>356</v>
      </c>
      <c r="B239" t="s">
        <v>675</v>
      </c>
      <c r="C239" t="s">
        <v>156</v>
      </c>
      <c r="D239" t="s">
        <v>403</v>
      </c>
      <c r="E239">
        <v>4890</v>
      </c>
      <c r="F239">
        <v>3643</v>
      </c>
    </row>
    <row r="240" spans="1:6" x14ac:dyDescent="0.2">
      <c r="A240" t="s">
        <v>356</v>
      </c>
      <c r="B240" t="s">
        <v>675</v>
      </c>
      <c r="C240" t="s">
        <v>377</v>
      </c>
      <c r="D240" t="s">
        <v>403</v>
      </c>
      <c r="E240">
        <v>146</v>
      </c>
      <c r="F240">
        <v>136</v>
      </c>
    </row>
    <row r="241" spans="1:6" x14ac:dyDescent="0.2">
      <c r="A241" t="s">
        <v>356</v>
      </c>
      <c r="B241" t="s">
        <v>675</v>
      </c>
      <c r="C241" t="s">
        <v>157</v>
      </c>
      <c r="D241" t="s">
        <v>403</v>
      </c>
      <c r="E241">
        <v>123</v>
      </c>
      <c r="F241">
        <v>114</v>
      </c>
    </row>
    <row r="242" spans="1:6" x14ac:dyDescent="0.2">
      <c r="A242" t="s">
        <v>356</v>
      </c>
      <c r="B242" t="s">
        <v>675</v>
      </c>
      <c r="C242" t="s">
        <v>158</v>
      </c>
      <c r="D242" t="s">
        <v>403</v>
      </c>
      <c r="E242">
        <v>3516</v>
      </c>
      <c r="F242">
        <v>2381</v>
      </c>
    </row>
    <row r="243" spans="1:6" x14ac:dyDescent="0.2">
      <c r="A243" t="s">
        <v>356</v>
      </c>
      <c r="B243" t="s">
        <v>675</v>
      </c>
      <c r="C243" t="s">
        <v>159</v>
      </c>
      <c r="D243" t="s">
        <v>403</v>
      </c>
      <c r="E243">
        <v>575</v>
      </c>
      <c r="F243">
        <v>337</v>
      </c>
    </row>
    <row r="244" spans="1:6" x14ac:dyDescent="0.2">
      <c r="A244" t="s">
        <v>356</v>
      </c>
      <c r="B244" t="s">
        <v>675</v>
      </c>
      <c r="C244" t="s">
        <v>83</v>
      </c>
      <c r="D244" t="s">
        <v>403</v>
      </c>
      <c r="E244">
        <v>120</v>
      </c>
      <c r="F244">
        <v>97</v>
      </c>
    </row>
    <row r="245" spans="1:6" x14ac:dyDescent="0.2">
      <c r="A245" t="s">
        <v>356</v>
      </c>
      <c r="B245" t="s">
        <v>675</v>
      </c>
      <c r="C245" t="s">
        <v>161</v>
      </c>
      <c r="D245" t="s">
        <v>403</v>
      </c>
      <c r="E245">
        <v>639</v>
      </c>
      <c r="F245">
        <v>318</v>
      </c>
    </row>
    <row r="246" spans="1:6" x14ac:dyDescent="0.2">
      <c r="A246" t="s">
        <v>356</v>
      </c>
      <c r="B246" t="s">
        <v>675</v>
      </c>
      <c r="C246" t="s">
        <v>162</v>
      </c>
      <c r="D246" t="s">
        <v>403</v>
      </c>
      <c r="E246">
        <v>150</v>
      </c>
      <c r="F246">
        <v>84</v>
      </c>
    </row>
    <row r="247" spans="1:6" x14ac:dyDescent="0.2">
      <c r="A247" t="s">
        <v>356</v>
      </c>
      <c r="B247" t="s">
        <v>675</v>
      </c>
      <c r="C247" t="s">
        <v>163</v>
      </c>
      <c r="D247" t="s">
        <v>403</v>
      </c>
      <c r="E247">
        <v>260</v>
      </c>
      <c r="F247">
        <v>198</v>
      </c>
    </row>
    <row r="248" spans="1:6" x14ac:dyDescent="0.2">
      <c r="A248" t="s">
        <v>356</v>
      </c>
      <c r="B248" t="s">
        <v>675</v>
      </c>
      <c r="C248" t="s">
        <v>378</v>
      </c>
      <c r="D248" t="s">
        <v>403</v>
      </c>
      <c r="E248">
        <v>97</v>
      </c>
      <c r="F248">
        <v>47</v>
      </c>
    </row>
    <row r="249" spans="1:6" x14ac:dyDescent="0.2">
      <c r="A249" t="s">
        <v>356</v>
      </c>
      <c r="B249" t="s">
        <v>675</v>
      </c>
      <c r="C249" t="s">
        <v>164</v>
      </c>
      <c r="D249" t="s">
        <v>403</v>
      </c>
      <c r="E249">
        <v>590</v>
      </c>
      <c r="F249">
        <v>275</v>
      </c>
    </row>
    <row r="250" spans="1:6" x14ac:dyDescent="0.2">
      <c r="A250" t="s">
        <v>356</v>
      </c>
      <c r="B250" t="s">
        <v>675</v>
      </c>
      <c r="C250" t="s">
        <v>165</v>
      </c>
      <c r="D250" t="s">
        <v>403</v>
      </c>
      <c r="E250">
        <v>492</v>
      </c>
      <c r="F250">
        <v>334</v>
      </c>
    </row>
    <row r="251" spans="1:6" x14ac:dyDescent="0.2">
      <c r="A251" t="s">
        <v>356</v>
      </c>
      <c r="B251" t="s">
        <v>675</v>
      </c>
      <c r="C251" t="s">
        <v>166</v>
      </c>
      <c r="D251" t="s">
        <v>403</v>
      </c>
      <c r="E251">
        <v>129</v>
      </c>
      <c r="F251">
        <v>104</v>
      </c>
    </row>
    <row r="252" spans="1:6" x14ac:dyDescent="0.2">
      <c r="A252" t="s">
        <v>356</v>
      </c>
      <c r="B252" t="s">
        <v>675</v>
      </c>
      <c r="C252" t="s">
        <v>167</v>
      </c>
      <c r="D252" t="s">
        <v>403</v>
      </c>
      <c r="E252">
        <v>513</v>
      </c>
      <c r="F252">
        <v>408</v>
      </c>
    </row>
    <row r="253" spans="1:6" x14ac:dyDescent="0.2">
      <c r="A253" t="s">
        <v>356</v>
      </c>
      <c r="B253" t="s">
        <v>676</v>
      </c>
      <c r="C253" t="s">
        <v>403</v>
      </c>
      <c r="D253" t="s">
        <v>403</v>
      </c>
      <c r="E253">
        <v>38227</v>
      </c>
      <c r="F253">
        <v>15200</v>
      </c>
    </row>
    <row r="254" spans="1:6" x14ac:dyDescent="0.2">
      <c r="A254" t="s">
        <v>356</v>
      </c>
      <c r="B254" t="s">
        <v>676</v>
      </c>
      <c r="C254" t="s">
        <v>671</v>
      </c>
      <c r="D254" t="s">
        <v>403</v>
      </c>
      <c r="E254">
        <v>96639</v>
      </c>
      <c r="F254">
        <v>52619</v>
      </c>
    </row>
    <row r="255" spans="1:6" x14ac:dyDescent="0.2">
      <c r="A255" t="s">
        <v>356</v>
      </c>
      <c r="B255" t="s">
        <v>676</v>
      </c>
      <c r="C255" t="s">
        <v>115</v>
      </c>
      <c r="D255" t="s">
        <v>403</v>
      </c>
      <c r="E255">
        <v>278</v>
      </c>
      <c r="F255">
        <v>222</v>
      </c>
    </row>
    <row r="256" spans="1:6" x14ac:dyDescent="0.2">
      <c r="A256" t="s">
        <v>356</v>
      </c>
      <c r="B256" t="s">
        <v>676</v>
      </c>
      <c r="C256" t="s">
        <v>116</v>
      </c>
      <c r="D256" t="s">
        <v>403</v>
      </c>
      <c r="E256">
        <v>568</v>
      </c>
      <c r="F256">
        <v>275</v>
      </c>
    </row>
    <row r="257" spans="1:6" x14ac:dyDescent="0.2">
      <c r="A257" t="s">
        <v>356</v>
      </c>
      <c r="B257" t="s">
        <v>676</v>
      </c>
      <c r="C257" t="s">
        <v>117</v>
      </c>
      <c r="D257" t="s">
        <v>403</v>
      </c>
      <c r="E257">
        <v>519</v>
      </c>
      <c r="F257">
        <v>230</v>
      </c>
    </row>
    <row r="258" spans="1:6" x14ac:dyDescent="0.2">
      <c r="A258" t="s">
        <v>356</v>
      </c>
      <c r="B258" t="s">
        <v>676</v>
      </c>
      <c r="C258" t="s">
        <v>118</v>
      </c>
      <c r="D258" t="s">
        <v>403</v>
      </c>
      <c r="E258">
        <v>537</v>
      </c>
      <c r="F258">
        <v>335</v>
      </c>
    </row>
    <row r="259" spans="1:6" x14ac:dyDescent="0.2">
      <c r="A259" t="s">
        <v>356</v>
      </c>
      <c r="B259" t="s">
        <v>676</v>
      </c>
      <c r="C259" t="s">
        <v>119</v>
      </c>
      <c r="D259" t="s">
        <v>403</v>
      </c>
      <c r="E259">
        <v>377</v>
      </c>
      <c r="F259">
        <v>323</v>
      </c>
    </row>
    <row r="260" spans="1:6" x14ac:dyDescent="0.2">
      <c r="A260" t="s">
        <v>356</v>
      </c>
      <c r="B260" t="s">
        <v>676</v>
      </c>
      <c r="C260" t="s">
        <v>120</v>
      </c>
      <c r="D260" t="s">
        <v>403</v>
      </c>
      <c r="E260">
        <v>507</v>
      </c>
      <c r="F260">
        <v>428</v>
      </c>
    </row>
    <row r="261" spans="1:6" x14ac:dyDescent="0.2">
      <c r="A261" t="s">
        <v>356</v>
      </c>
      <c r="B261" t="s">
        <v>676</v>
      </c>
      <c r="C261" t="s">
        <v>91</v>
      </c>
      <c r="D261" t="s">
        <v>403</v>
      </c>
      <c r="E261">
        <v>1941</v>
      </c>
      <c r="F261">
        <v>1237</v>
      </c>
    </row>
    <row r="262" spans="1:6" x14ac:dyDescent="0.2">
      <c r="A262" t="s">
        <v>356</v>
      </c>
      <c r="B262" t="s">
        <v>676</v>
      </c>
      <c r="C262" t="s">
        <v>121</v>
      </c>
      <c r="D262" t="s">
        <v>403</v>
      </c>
      <c r="E262">
        <v>515</v>
      </c>
      <c r="F262">
        <v>340</v>
      </c>
    </row>
    <row r="263" spans="1:6" x14ac:dyDescent="0.2">
      <c r="A263" t="s">
        <v>356</v>
      </c>
      <c r="B263" t="s">
        <v>676</v>
      </c>
      <c r="C263" t="s">
        <v>122</v>
      </c>
      <c r="D263" t="s">
        <v>403</v>
      </c>
      <c r="E263">
        <v>1015</v>
      </c>
      <c r="F263">
        <v>703</v>
      </c>
    </row>
    <row r="264" spans="1:6" x14ac:dyDescent="0.2">
      <c r="A264" t="s">
        <v>356</v>
      </c>
      <c r="B264" t="s">
        <v>676</v>
      </c>
      <c r="C264" t="s">
        <v>94</v>
      </c>
      <c r="D264" t="s">
        <v>403</v>
      </c>
      <c r="E264">
        <v>2197</v>
      </c>
      <c r="F264">
        <v>1218</v>
      </c>
    </row>
    <row r="265" spans="1:6" x14ac:dyDescent="0.2">
      <c r="A265" t="s">
        <v>356</v>
      </c>
      <c r="B265" t="s">
        <v>676</v>
      </c>
      <c r="C265" t="s">
        <v>123</v>
      </c>
      <c r="D265" t="s">
        <v>403</v>
      </c>
      <c r="E265">
        <v>1095</v>
      </c>
      <c r="F265">
        <v>649</v>
      </c>
    </row>
    <row r="266" spans="1:6" x14ac:dyDescent="0.2">
      <c r="A266" t="s">
        <v>356</v>
      </c>
      <c r="B266" t="s">
        <v>676</v>
      </c>
      <c r="C266" t="s">
        <v>124</v>
      </c>
      <c r="D266" t="s">
        <v>403</v>
      </c>
      <c r="E266">
        <v>3391</v>
      </c>
      <c r="F266">
        <v>2358</v>
      </c>
    </row>
    <row r="267" spans="1:6" x14ac:dyDescent="0.2">
      <c r="A267" t="s">
        <v>356</v>
      </c>
      <c r="B267" t="s">
        <v>676</v>
      </c>
      <c r="C267" t="s">
        <v>125</v>
      </c>
      <c r="D267" t="s">
        <v>403</v>
      </c>
      <c r="E267">
        <v>4168</v>
      </c>
      <c r="F267">
        <v>2550</v>
      </c>
    </row>
    <row r="268" spans="1:6" x14ac:dyDescent="0.2">
      <c r="A268" t="s">
        <v>356</v>
      </c>
      <c r="B268" t="s">
        <v>676</v>
      </c>
      <c r="C268" t="s">
        <v>126</v>
      </c>
      <c r="D268" t="s">
        <v>403</v>
      </c>
      <c r="E268">
        <v>2120</v>
      </c>
      <c r="F268">
        <v>1130</v>
      </c>
    </row>
    <row r="269" spans="1:6" x14ac:dyDescent="0.2">
      <c r="A269" t="s">
        <v>356</v>
      </c>
      <c r="B269" t="s">
        <v>676</v>
      </c>
      <c r="C269" t="s">
        <v>127</v>
      </c>
      <c r="D269" t="s">
        <v>403</v>
      </c>
      <c r="E269">
        <v>1412</v>
      </c>
      <c r="F269">
        <v>974</v>
      </c>
    </row>
    <row r="270" spans="1:6" x14ac:dyDescent="0.2">
      <c r="A270" t="s">
        <v>356</v>
      </c>
      <c r="B270" t="s">
        <v>676</v>
      </c>
      <c r="C270" t="s">
        <v>85</v>
      </c>
      <c r="D270" t="s">
        <v>403</v>
      </c>
      <c r="E270">
        <v>1484</v>
      </c>
      <c r="F270">
        <v>1032</v>
      </c>
    </row>
    <row r="271" spans="1:6" x14ac:dyDescent="0.2">
      <c r="A271" t="s">
        <v>356</v>
      </c>
      <c r="B271" t="s">
        <v>676</v>
      </c>
      <c r="C271" t="s">
        <v>128</v>
      </c>
      <c r="D271" t="s">
        <v>403</v>
      </c>
      <c r="E271">
        <v>1768</v>
      </c>
      <c r="F271">
        <v>1407</v>
      </c>
    </row>
    <row r="272" spans="1:6" x14ac:dyDescent="0.2">
      <c r="A272" t="s">
        <v>356</v>
      </c>
      <c r="B272" t="s">
        <v>676</v>
      </c>
      <c r="C272" t="s">
        <v>129</v>
      </c>
      <c r="D272" t="s">
        <v>403</v>
      </c>
      <c r="E272">
        <v>1767</v>
      </c>
      <c r="F272">
        <v>730</v>
      </c>
    </row>
    <row r="273" spans="1:6" x14ac:dyDescent="0.2">
      <c r="A273" t="s">
        <v>356</v>
      </c>
      <c r="B273" t="s">
        <v>676</v>
      </c>
      <c r="C273" t="s">
        <v>130</v>
      </c>
      <c r="D273" t="s">
        <v>403</v>
      </c>
      <c r="E273">
        <v>674</v>
      </c>
      <c r="F273">
        <v>487</v>
      </c>
    </row>
    <row r="274" spans="1:6" x14ac:dyDescent="0.2">
      <c r="A274" t="s">
        <v>356</v>
      </c>
      <c r="B274" t="s">
        <v>676</v>
      </c>
      <c r="C274" t="s">
        <v>131</v>
      </c>
      <c r="D274" t="s">
        <v>403</v>
      </c>
      <c r="E274">
        <v>928</v>
      </c>
      <c r="F274">
        <v>720</v>
      </c>
    </row>
    <row r="275" spans="1:6" x14ac:dyDescent="0.2">
      <c r="A275" t="s">
        <v>356</v>
      </c>
      <c r="B275" t="s">
        <v>676</v>
      </c>
      <c r="C275" t="s">
        <v>132</v>
      </c>
      <c r="D275" t="s">
        <v>403</v>
      </c>
      <c r="E275">
        <v>2118</v>
      </c>
      <c r="F275">
        <v>1420</v>
      </c>
    </row>
    <row r="276" spans="1:6" x14ac:dyDescent="0.2">
      <c r="A276" t="s">
        <v>356</v>
      </c>
      <c r="B276" t="s">
        <v>676</v>
      </c>
      <c r="C276" t="s">
        <v>133</v>
      </c>
      <c r="D276" t="s">
        <v>403</v>
      </c>
      <c r="E276">
        <v>1214</v>
      </c>
      <c r="F276">
        <v>997</v>
      </c>
    </row>
    <row r="277" spans="1:6" x14ac:dyDescent="0.2">
      <c r="A277" t="s">
        <v>356</v>
      </c>
      <c r="B277" t="s">
        <v>676</v>
      </c>
      <c r="C277" t="s">
        <v>134</v>
      </c>
      <c r="D277" t="s">
        <v>403</v>
      </c>
      <c r="E277">
        <v>731</v>
      </c>
      <c r="F277">
        <v>500</v>
      </c>
    </row>
    <row r="278" spans="1:6" x14ac:dyDescent="0.2">
      <c r="A278" t="s">
        <v>356</v>
      </c>
      <c r="B278" t="s">
        <v>676</v>
      </c>
      <c r="C278" t="s">
        <v>135</v>
      </c>
      <c r="D278" t="s">
        <v>403</v>
      </c>
      <c r="E278">
        <v>815</v>
      </c>
      <c r="F278">
        <v>489</v>
      </c>
    </row>
    <row r="279" spans="1:6" x14ac:dyDescent="0.2">
      <c r="A279" t="s">
        <v>356</v>
      </c>
      <c r="B279" t="s">
        <v>676</v>
      </c>
      <c r="C279" t="s">
        <v>136</v>
      </c>
      <c r="D279" t="s">
        <v>403</v>
      </c>
      <c r="E279">
        <v>908</v>
      </c>
      <c r="F279">
        <v>375</v>
      </c>
    </row>
    <row r="280" spans="1:6" x14ac:dyDescent="0.2">
      <c r="A280" t="s">
        <v>356</v>
      </c>
      <c r="B280" t="s">
        <v>676</v>
      </c>
      <c r="C280" t="s">
        <v>137</v>
      </c>
      <c r="D280" t="s">
        <v>403</v>
      </c>
      <c r="E280">
        <v>1762</v>
      </c>
      <c r="F280">
        <v>1385</v>
      </c>
    </row>
    <row r="281" spans="1:6" x14ac:dyDescent="0.2">
      <c r="A281" t="s">
        <v>356</v>
      </c>
      <c r="B281" t="s">
        <v>676</v>
      </c>
      <c r="C281" t="s">
        <v>138</v>
      </c>
      <c r="D281" t="s">
        <v>403</v>
      </c>
      <c r="E281">
        <v>242</v>
      </c>
      <c r="F281">
        <v>116</v>
      </c>
    </row>
    <row r="282" spans="1:6" x14ac:dyDescent="0.2">
      <c r="A282" t="s">
        <v>356</v>
      </c>
      <c r="B282" t="s">
        <v>676</v>
      </c>
      <c r="C282" t="s">
        <v>139</v>
      </c>
      <c r="D282" t="s">
        <v>403</v>
      </c>
      <c r="E282">
        <v>400</v>
      </c>
      <c r="F282">
        <v>274</v>
      </c>
    </row>
    <row r="283" spans="1:6" x14ac:dyDescent="0.2">
      <c r="A283" t="s">
        <v>356</v>
      </c>
      <c r="B283" t="s">
        <v>676</v>
      </c>
      <c r="C283" t="s">
        <v>140</v>
      </c>
      <c r="D283" t="s">
        <v>403</v>
      </c>
      <c r="E283">
        <v>1700</v>
      </c>
      <c r="F283">
        <v>806</v>
      </c>
    </row>
    <row r="284" spans="1:6" x14ac:dyDescent="0.2">
      <c r="A284" t="s">
        <v>356</v>
      </c>
      <c r="B284" t="s">
        <v>676</v>
      </c>
      <c r="C284" t="s">
        <v>141</v>
      </c>
      <c r="D284" t="s">
        <v>403</v>
      </c>
      <c r="E284">
        <v>500</v>
      </c>
      <c r="F284">
        <v>290</v>
      </c>
    </row>
    <row r="285" spans="1:6" x14ac:dyDescent="0.2">
      <c r="A285" t="s">
        <v>356</v>
      </c>
      <c r="B285" t="s">
        <v>676</v>
      </c>
      <c r="C285" t="s">
        <v>142</v>
      </c>
      <c r="D285" t="s">
        <v>403</v>
      </c>
      <c r="E285">
        <v>386</v>
      </c>
      <c r="F285">
        <v>215</v>
      </c>
    </row>
    <row r="286" spans="1:6" x14ac:dyDescent="0.2">
      <c r="A286" t="s">
        <v>356</v>
      </c>
      <c r="B286" t="s">
        <v>676</v>
      </c>
      <c r="C286" t="s">
        <v>143</v>
      </c>
      <c r="D286" t="s">
        <v>403</v>
      </c>
      <c r="E286">
        <v>617</v>
      </c>
      <c r="F286">
        <v>387</v>
      </c>
    </row>
    <row r="287" spans="1:6" x14ac:dyDescent="0.2">
      <c r="A287" t="s">
        <v>356</v>
      </c>
      <c r="B287" t="s">
        <v>676</v>
      </c>
      <c r="C287" t="s">
        <v>144</v>
      </c>
      <c r="D287" t="s">
        <v>403</v>
      </c>
      <c r="E287">
        <v>1606</v>
      </c>
      <c r="F287">
        <v>1196</v>
      </c>
    </row>
    <row r="288" spans="1:6" x14ac:dyDescent="0.2">
      <c r="A288" t="s">
        <v>356</v>
      </c>
      <c r="B288" t="s">
        <v>676</v>
      </c>
      <c r="C288" t="s">
        <v>145</v>
      </c>
      <c r="D288" t="s">
        <v>403</v>
      </c>
      <c r="E288">
        <v>2657</v>
      </c>
      <c r="F288">
        <v>1755</v>
      </c>
    </row>
    <row r="289" spans="1:6" x14ac:dyDescent="0.2">
      <c r="A289" t="s">
        <v>356</v>
      </c>
      <c r="B289" t="s">
        <v>676</v>
      </c>
      <c r="C289" t="s">
        <v>146</v>
      </c>
      <c r="D289" t="s">
        <v>403</v>
      </c>
      <c r="E289">
        <v>669</v>
      </c>
      <c r="F289">
        <v>469</v>
      </c>
    </row>
    <row r="290" spans="1:6" x14ac:dyDescent="0.2">
      <c r="A290" t="s">
        <v>356</v>
      </c>
      <c r="B290" t="s">
        <v>676</v>
      </c>
      <c r="C290" t="s">
        <v>147</v>
      </c>
      <c r="D290" t="s">
        <v>403</v>
      </c>
      <c r="E290">
        <v>1425</v>
      </c>
      <c r="F290">
        <v>786</v>
      </c>
    </row>
    <row r="291" spans="1:6" x14ac:dyDescent="0.2">
      <c r="A291" t="s">
        <v>356</v>
      </c>
      <c r="B291" t="s">
        <v>676</v>
      </c>
      <c r="C291" t="s">
        <v>148</v>
      </c>
      <c r="D291" t="s">
        <v>403</v>
      </c>
      <c r="E291">
        <v>175</v>
      </c>
      <c r="F291">
        <v>129</v>
      </c>
    </row>
    <row r="292" spans="1:6" x14ac:dyDescent="0.2">
      <c r="A292" t="s">
        <v>356</v>
      </c>
      <c r="B292" t="s">
        <v>676</v>
      </c>
      <c r="C292" t="s">
        <v>149</v>
      </c>
      <c r="D292" t="s">
        <v>403</v>
      </c>
      <c r="E292">
        <v>566</v>
      </c>
      <c r="F292">
        <v>334</v>
      </c>
    </row>
    <row r="293" spans="1:6" x14ac:dyDescent="0.2">
      <c r="A293" t="s">
        <v>356</v>
      </c>
      <c r="B293" t="s">
        <v>676</v>
      </c>
      <c r="C293" t="s">
        <v>150</v>
      </c>
      <c r="D293" t="s">
        <v>403</v>
      </c>
      <c r="E293">
        <v>3053</v>
      </c>
      <c r="F293">
        <v>1861</v>
      </c>
    </row>
    <row r="294" spans="1:6" x14ac:dyDescent="0.2">
      <c r="A294" t="s">
        <v>356</v>
      </c>
      <c r="B294" t="s">
        <v>676</v>
      </c>
      <c r="C294" t="s">
        <v>151</v>
      </c>
      <c r="D294" t="s">
        <v>403</v>
      </c>
      <c r="E294">
        <v>1061</v>
      </c>
      <c r="F294">
        <v>524</v>
      </c>
    </row>
    <row r="295" spans="1:6" x14ac:dyDescent="0.2">
      <c r="A295" t="s">
        <v>356</v>
      </c>
      <c r="B295" t="s">
        <v>676</v>
      </c>
      <c r="C295" t="s">
        <v>152</v>
      </c>
      <c r="D295" t="s">
        <v>403</v>
      </c>
      <c r="E295">
        <v>1197</v>
      </c>
      <c r="F295">
        <v>688</v>
      </c>
    </row>
    <row r="296" spans="1:6" x14ac:dyDescent="0.2">
      <c r="A296" t="s">
        <v>356</v>
      </c>
      <c r="B296" t="s">
        <v>676</v>
      </c>
      <c r="C296" t="s">
        <v>153</v>
      </c>
      <c r="D296" t="s">
        <v>403</v>
      </c>
      <c r="E296">
        <v>396</v>
      </c>
      <c r="F296">
        <v>270</v>
      </c>
    </row>
    <row r="297" spans="1:6" x14ac:dyDescent="0.2">
      <c r="A297" t="s">
        <v>356</v>
      </c>
      <c r="B297" t="s">
        <v>676</v>
      </c>
      <c r="C297" t="s">
        <v>154</v>
      </c>
      <c r="D297" t="s">
        <v>403</v>
      </c>
      <c r="E297">
        <v>675</v>
      </c>
      <c r="F297">
        <v>538</v>
      </c>
    </row>
    <row r="298" spans="1:6" x14ac:dyDescent="0.2">
      <c r="A298" t="s">
        <v>356</v>
      </c>
      <c r="B298" t="s">
        <v>676</v>
      </c>
      <c r="C298" t="s">
        <v>155</v>
      </c>
      <c r="D298" t="s">
        <v>403</v>
      </c>
      <c r="E298">
        <v>655</v>
      </c>
      <c r="F298">
        <v>303</v>
      </c>
    </row>
    <row r="299" spans="1:6" x14ac:dyDescent="0.2">
      <c r="A299" t="s">
        <v>356</v>
      </c>
      <c r="B299" t="s">
        <v>676</v>
      </c>
      <c r="C299" t="s">
        <v>156</v>
      </c>
      <c r="D299" t="s">
        <v>403</v>
      </c>
      <c r="E299">
        <v>1659</v>
      </c>
      <c r="F299">
        <v>1115</v>
      </c>
    </row>
    <row r="300" spans="1:6" x14ac:dyDescent="0.2">
      <c r="A300" t="s">
        <v>356</v>
      </c>
      <c r="B300" t="s">
        <v>676</v>
      </c>
      <c r="C300" t="s">
        <v>377</v>
      </c>
      <c r="D300" t="s">
        <v>403</v>
      </c>
      <c r="E300">
        <v>500</v>
      </c>
      <c r="F300">
        <v>418</v>
      </c>
    </row>
    <row r="301" spans="1:6" x14ac:dyDescent="0.2">
      <c r="A301" t="s">
        <v>356</v>
      </c>
      <c r="B301" t="s">
        <v>676</v>
      </c>
      <c r="C301" t="s">
        <v>157</v>
      </c>
      <c r="D301" t="s">
        <v>403</v>
      </c>
      <c r="E301">
        <v>57</v>
      </c>
      <c r="F301">
        <v>42</v>
      </c>
    </row>
    <row r="302" spans="1:6" x14ac:dyDescent="0.2">
      <c r="A302" t="s">
        <v>356</v>
      </c>
      <c r="B302" t="s">
        <v>676</v>
      </c>
      <c r="C302" t="s">
        <v>158</v>
      </c>
      <c r="D302" t="s">
        <v>403</v>
      </c>
      <c r="E302">
        <v>1690</v>
      </c>
      <c r="F302">
        <v>1206</v>
      </c>
    </row>
    <row r="303" spans="1:6" x14ac:dyDescent="0.2">
      <c r="A303" t="s">
        <v>356</v>
      </c>
      <c r="B303" t="s">
        <v>676</v>
      </c>
      <c r="C303" t="s">
        <v>159</v>
      </c>
      <c r="D303" t="s">
        <v>403</v>
      </c>
      <c r="E303">
        <v>373</v>
      </c>
      <c r="F303">
        <v>266</v>
      </c>
    </row>
    <row r="304" spans="1:6" x14ac:dyDescent="0.2">
      <c r="A304" t="s">
        <v>356</v>
      </c>
      <c r="B304" t="s">
        <v>676</v>
      </c>
      <c r="C304" t="s">
        <v>83</v>
      </c>
      <c r="D304" t="s">
        <v>403</v>
      </c>
      <c r="E304">
        <v>88</v>
      </c>
      <c r="F304">
        <v>71</v>
      </c>
    </row>
    <row r="305" spans="1:6" x14ac:dyDescent="0.2">
      <c r="A305" t="s">
        <v>356</v>
      </c>
      <c r="B305" t="s">
        <v>676</v>
      </c>
      <c r="C305" t="s">
        <v>161</v>
      </c>
      <c r="D305" t="s">
        <v>403</v>
      </c>
      <c r="E305">
        <v>181</v>
      </c>
      <c r="F305">
        <v>120</v>
      </c>
    </row>
    <row r="306" spans="1:6" x14ac:dyDescent="0.2">
      <c r="A306" t="s">
        <v>356</v>
      </c>
      <c r="B306" t="s">
        <v>676</v>
      </c>
      <c r="C306" t="s">
        <v>162</v>
      </c>
      <c r="D306" t="s">
        <v>403</v>
      </c>
      <c r="E306">
        <v>148</v>
      </c>
      <c r="F306">
        <v>108</v>
      </c>
    </row>
    <row r="307" spans="1:6" x14ac:dyDescent="0.2">
      <c r="A307" t="s">
        <v>356</v>
      </c>
      <c r="B307" t="s">
        <v>676</v>
      </c>
      <c r="C307" t="s">
        <v>163</v>
      </c>
      <c r="D307" t="s">
        <v>403</v>
      </c>
      <c r="E307">
        <v>91</v>
      </c>
      <c r="F307">
        <v>69</v>
      </c>
    </row>
    <row r="308" spans="1:6" x14ac:dyDescent="0.2">
      <c r="A308" t="s">
        <v>356</v>
      </c>
      <c r="B308" t="s">
        <v>676</v>
      </c>
      <c r="C308" t="s">
        <v>378</v>
      </c>
      <c r="D308" t="s">
        <v>403</v>
      </c>
      <c r="E308">
        <v>124</v>
      </c>
      <c r="F308">
        <v>87</v>
      </c>
    </row>
    <row r="309" spans="1:6" x14ac:dyDescent="0.2">
      <c r="A309" t="s">
        <v>356</v>
      </c>
      <c r="B309" t="s">
        <v>676</v>
      </c>
      <c r="C309" t="s">
        <v>164</v>
      </c>
      <c r="D309" t="s">
        <v>403</v>
      </c>
      <c r="E309">
        <v>306</v>
      </c>
      <c r="F309">
        <v>195</v>
      </c>
    </row>
    <row r="310" spans="1:6" x14ac:dyDescent="0.2">
      <c r="A310" t="s">
        <v>356</v>
      </c>
      <c r="B310" t="s">
        <v>676</v>
      </c>
      <c r="C310" t="s">
        <v>165</v>
      </c>
      <c r="D310" t="s">
        <v>403</v>
      </c>
      <c r="E310">
        <v>215</v>
      </c>
      <c r="F310">
        <v>116</v>
      </c>
    </row>
    <row r="311" spans="1:6" x14ac:dyDescent="0.2">
      <c r="A311" t="s">
        <v>356</v>
      </c>
      <c r="B311" t="s">
        <v>676</v>
      </c>
      <c r="C311" t="s">
        <v>166</v>
      </c>
      <c r="D311" t="s">
        <v>403</v>
      </c>
      <c r="E311">
        <v>69</v>
      </c>
      <c r="F311">
        <v>60</v>
      </c>
    </row>
    <row r="312" spans="1:6" x14ac:dyDescent="0.2">
      <c r="A312" t="s">
        <v>356</v>
      </c>
      <c r="B312" t="s">
        <v>676</v>
      </c>
      <c r="C312" t="s">
        <v>167</v>
      </c>
      <c r="D312" t="s">
        <v>403</v>
      </c>
      <c r="E312">
        <v>122</v>
      </c>
      <c r="F312">
        <v>91</v>
      </c>
    </row>
    <row r="313" spans="1:6" x14ac:dyDescent="0.2">
      <c r="A313" t="s">
        <v>356</v>
      </c>
      <c r="B313" t="s">
        <v>677</v>
      </c>
      <c r="C313" t="s">
        <v>403</v>
      </c>
      <c r="D313" t="s">
        <v>403</v>
      </c>
      <c r="E313">
        <v>2</v>
      </c>
      <c r="F313">
        <v>1</v>
      </c>
    </row>
    <row r="314" spans="1:6" x14ac:dyDescent="0.2">
      <c r="A314" t="s">
        <v>356</v>
      </c>
      <c r="B314" t="s">
        <v>677</v>
      </c>
      <c r="C314" t="s">
        <v>671</v>
      </c>
      <c r="D314" t="s">
        <v>403</v>
      </c>
      <c r="E314">
        <v>5117</v>
      </c>
      <c r="F314">
        <v>539</v>
      </c>
    </row>
    <row r="315" spans="1:6" x14ac:dyDescent="0.2">
      <c r="A315" t="s">
        <v>356</v>
      </c>
      <c r="B315" t="s">
        <v>677</v>
      </c>
      <c r="C315" t="s">
        <v>115</v>
      </c>
      <c r="D315" t="s">
        <v>403</v>
      </c>
      <c r="E315">
        <v>1</v>
      </c>
      <c r="F315">
        <v>1</v>
      </c>
    </row>
    <row r="316" spans="1:6" x14ac:dyDescent="0.2">
      <c r="A316" t="s">
        <v>356</v>
      </c>
      <c r="B316" t="s">
        <v>677</v>
      </c>
      <c r="C316" t="s">
        <v>91</v>
      </c>
      <c r="D316" t="s">
        <v>403</v>
      </c>
      <c r="E316">
        <v>1243</v>
      </c>
      <c r="F316">
        <v>156</v>
      </c>
    </row>
    <row r="317" spans="1:6" x14ac:dyDescent="0.2">
      <c r="A317" t="s">
        <v>356</v>
      </c>
      <c r="B317" t="s">
        <v>677</v>
      </c>
      <c r="C317" t="s">
        <v>123</v>
      </c>
      <c r="D317" t="s">
        <v>403</v>
      </c>
      <c r="E317">
        <v>3</v>
      </c>
      <c r="F317">
        <v>3</v>
      </c>
    </row>
    <row r="318" spans="1:6" x14ac:dyDescent="0.2">
      <c r="A318" t="s">
        <v>356</v>
      </c>
      <c r="B318" t="s">
        <v>677</v>
      </c>
      <c r="C318" t="s">
        <v>124</v>
      </c>
      <c r="D318" t="s">
        <v>403</v>
      </c>
      <c r="E318">
        <v>1</v>
      </c>
    </row>
    <row r="319" spans="1:6" x14ac:dyDescent="0.2">
      <c r="A319" t="s">
        <v>356</v>
      </c>
      <c r="B319" t="s">
        <v>677</v>
      </c>
      <c r="C319" t="s">
        <v>130</v>
      </c>
      <c r="D319" t="s">
        <v>403</v>
      </c>
      <c r="E319">
        <v>8</v>
      </c>
      <c r="F319">
        <v>8</v>
      </c>
    </row>
    <row r="320" spans="1:6" x14ac:dyDescent="0.2">
      <c r="A320" t="s">
        <v>356</v>
      </c>
      <c r="B320" t="s">
        <v>677</v>
      </c>
      <c r="C320" t="s">
        <v>133</v>
      </c>
      <c r="D320" t="s">
        <v>403</v>
      </c>
      <c r="E320">
        <v>113</v>
      </c>
      <c r="F320">
        <v>40</v>
      </c>
    </row>
    <row r="321" spans="1:6" x14ac:dyDescent="0.2">
      <c r="A321" t="s">
        <v>356</v>
      </c>
      <c r="B321" t="s">
        <v>677</v>
      </c>
      <c r="C321" t="s">
        <v>135</v>
      </c>
      <c r="D321" t="s">
        <v>403</v>
      </c>
      <c r="E321">
        <v>3</v>
      </c>
      <c r="F321">
        <v>2</v>
      </c>
    </row>
    <row r="322" spans="1:6" x14ac:dyDescent="0.2">
      <c r="A322" t="s">
        <v>356</v>
      </c>
      <c r="B322" t="s">
        <v>677</v>
      </c>
      <c r="C322" t="s">
        <v>136</v>
      </c>
      <c r="D322" t="s">
        <v>403</v>
      </c>
      <c r="E322">
        <v>1556</v>
      </c>
      <c r="F322">
        <v>105</v>
      </c>
    </row>
    <row r="323" spans="1:6" x14ac:dyDescent="0.2">
      <c r="A323" t="s">
        <v>356</v>
      </c>
      <c r="B323" t="s">
        <v>677</v>
      </c>
      <c r="C323" t="s">
        <v>140</v>
      </c>
      <c r="D323" t="s">
        <v>403</v>
      </c>
      <c r="E323">
        <v>1839</v>
      </c>
      <c r="F323">
        <v>42</v>
      </c>
    </row>
    <row r="324" spans="1:6" x14ac:dyDescent="0.2">
      <c r="A324" t="s">
        <v>356</v>
      </c>
      <c r="B324" t="s">
        <v>677</v>
      </c>
      <c r="C324" t="s">
        <v>147</v>
      </c>
      <c r="D324" t="s">
        <v>403</v>
      </c>
      <c r="E324">
        <v>6</v>
      </c>
    </row>
    <row r="325" spans="1:6" x14ac:dyDescent="0.2">
      <c r="A325" t="s">
        <v>356</v>
      </c>
      <c r="B325" t="s">
        <v>677</v>
      </c>
      <c r="C325" t="s">
        <v>148</v>
      </c>
      <c r="D325" t="s">
        <v>403</v>
      </c>
      <c r="E325">
        <v>3</v>
      </c>
      <c r="F325">
        <v>1</v>
      </c>
    </row>
    <row r="326" spans="1:6" x14ac:dyDescent="0.2">
      <c r="A326" t="s">
        <v>356</v>
      </c>
      <c r="B326" t="s">
        <v>677</v>
      </c>
      <c r="C326" t="s">
        <v>155</v>
      </c>
      <c r="D326" t="s">
        <v>403</v>
      </c>
      <c r="E326">
        <v>335</v>
      </c>
      <c r="F326">
        <v>180</v>
      </c>
    </row>
    <row r="327" spans="1:6" x14ac:dyDescent="0.2">
      <c r="A327" t="s">
        <v>356</v>
      </c>
      <c r="B327" t="s">
        <v>677</v>
      </c>
      <c r="C327" t="s">
        <v>156</v>
      </c>
      <c r="D327" t="s">
        <v>403</v>
      </c>
      <c r="E327">
        <v>2</v>
      </c>
    </row>
    <row r="328" spans="1:6" x14ac:dyDescent="0.2">
      <c r="A328" t="s">
        <v>356</v>
      </c>
      <c r="B328" t="s">
        <v>677</v>
      </c>
      <c r="C328" t="s">
        <v>157</v>
      </c>
      <c r="D328" t="s">
        <v>403</v>
      </c>
      <c r="E328">
        <v>1</v>
      </c>
    </row>
    <row r="329" spans="1:6" x14ac:dyDescent="0.2">
      <c r="A329" t="s">
        <v>356</v>
      </c>
      <c r="B329" t="s">
        <v>677</v>
      </c>
      <c r="C329" t="s">
        <v>165</v>
      </c>
      <c r="D329" t="s">
        <v>403</v>
      </c>
      <c r="E329">
        <v>1</v>
      </c>
    </row>
    <row r="330" spans="1:6" x14ac:dyDescent="0.2">
      <c r="A330" t="s">
        <v>356</v>
      </c>
      <c r="B330" t="s">
        <v>678</v>
      </c>
      <c r="C330" t="s">
        <v>403</v>
      </c>
      <c r="D330" t="s">
        <v>403</v>
      </c>
      <c r="E330">
        <v>1</v>
      </c>
      <c r="F330">
        <v>1</v>
      </c>
    </row>
    <row r="331" spans="1:6" x14ac:dyDescent="0.2">
      <c r="A331" t="s">
        <v>356</v>
      </c>
      <c r="B331" t="s">
        <v>678</v>
      </c>
      <c r="C331" t="s">
        <v>671</v>
      </c>
      <c r="D331" t="s">
        <v>403</v>
      </c>
      <c r="E331">
        <v>4604</v>
      </c>
      <c r="F331">
        <v>4243</v>
      </c>
    </row>
    <row r="332" spans="1:6" x14ac:dyDescent="0.2">
      <c r="A332" t="s">
        <v>356</v>
      </c>
      <c r="B332" t="s">
        <v>678</v>
      </c>
      <c r="C332" t="s">
        <v>115</v>
      </c>
      <c r="D332" t="s">
        <v>403</v>
      </c>
      <c r="E332">
        <v>6</v>
      </c>
      <c r="F332">
        <v>5</v>
      </c>
    </row>
    <row r="333" spans="1:6" x14ac:dyDescent="0.2">
      <c r="A333" t="s">
        <v>356</v>
      </c>
      <c r="B333" t="s">
        <v>678</v>
      </c>
      <c r="C333" t="s">
        <v>118</v>
      </c>
      <c r="D333" t="s">
        <v>403</v>
      </c>
      <c r="E333">
        <v>1</v>
      </c>
      <c r="F333">
        <v>1</v>
      </c>
    </row>
    <row r="334" spans="1:6" x14ac:dyDescent="0.2">
      <c r="A334" t="s">
        <v>356</v>
      </c>
      <c r="B334" t="s">
        <v>678</v>
      </c>
      <c r="C334" t="s">
        <v>119</v>
      </c>
      <c r="D334" t="s">
        <v>403</v>
      </c>
      <c r="E334">
        <v>5</v>
      </c>
      <c r="F334">
        <v>5</v>
      </c>
    </row>
    <row r="335" spans="1:6" x14ac:dyDescent="0.2">
      <c r="A335" t="s">
        <v>356</v>
      </c>
      <c r="B335" t="s">
        <v>678</v>
      </c>
      <c r="C335" t="s">
        <v>120</v>
      </c>
      <c r="D335" t="s">
        <v>403</v>
      </c>
      <c r="E335">
        <v>10</v>
      </c>
      <c r="F335">
        <v>9</v>
      </c>
    </row>
    <row r="336" spans="1:6" x14ac:dyDescent="0.2">
      <c r="A336" t="s">
        <v>356</v>
      </c>
      <c r="B336" t="s">
        <v>678</v>
      </c>
      <c r="C336" t="s">
        <v>121</v>
      </c>
      <c r="D336" t="s">
        <v>403</v>
      </c>
      <c r="E336">
        <v>1</v>
      </c>
    </row>
    <row r="337" spans="1:6" x14ac:dyDescent="0.2">
      <c r="A337" t="s">
        <v>356</v>
      </c>
      <c r="B337" t="s">
        <v>678</v>
      </c>
      <c r="C337" t="s">
        <v>122</v>
      </c>
      <c r="D337" t="s">
        <v>403</v>
      </c>
      <c r="E337">
        <v>76</v>
      </c>
      <c r="F337">
        <v>76</v>
      </c>
    </row>
    <row r="338" spans="1:6" x14ac:dyDescent="0.2">
      <c r="A338" t="s">
        <v>356</v>
      </c>
      <c r="B338" t="s">
        <v>678</v>
      </c>
      <c r="C338" t="s">
        <v>94</v>
      </c>
      <c r="D338" t="s">
        <v>403</v>
      </c>
      <c r="E338">
        <v>16</v>
      </c>
      <c r="F338">
        <v>13</v>
      </c>
    </row>
    <row r="339" spans="1:6" x14ac:dyDescent="0.2">
      <c r="A339" t="s">
        <v>356</v>
      </c>
      <c r="B339" t="s">
        <v>678</v>
      </c>
      <c r="C339" t="s">
        <v>123</v>
      </c>
      <c r="D339" t="s">
        <v>403</v>
      </c>
      <c r="E339">
        <v>20</v>
      </c>
      <c r="F339">
        <v>11</v>
      </c>
    </row>
    <row r="340" spans="1:6" x14ac:dyDescent="0.2">
      <c r="A340" t="s">
        <v>356</v>
      </c>
      <c r="B340" t="s">
        <v>678</v>
      </c>
      <c r="C340" t="s">
        <v>124</v>
      </c>
      <c r="D340" t="s">
        <v>403</v>
      </c>
      <c r="E340">
        <v>82</v>
      </c>
      <c r="F340">
        <v>74</v>
      </c>
    </row>
    <row r="341" spans="1:6" x14ac:dyDescent="0.2">
      <c r="A341" t="s">
        <v>356</v>
      </c>
      <c r="B341" t="s">
        <v>678</v>
      </c>
      <c r="C341" t="s">
        <v>125</v>
      </c>
      <c r="D341" t="s">
        <v>403</v>
      </c>
      <c r="E341">
        <v>374</v>
      </c>
      <c r="F341">
        <v>325</v>
      </c>
    </row>
    <row r="342" spans="1:6" x14ac:dyDescent="0.2">
      <c r="A342" t="s">
        <v>356</v>
      </c>
      <c r="B342" t="s">
        <v>678</v>
      </c>
      <c r="C342" t="s">
        <v>126</v>
      </c>
      <c r="D342" t="s">
        <v>403</v>
      </c>
      <c r="E342">
        <v>32</v>
      </c>
      <c r="F342">
        <v>32</v>
      </c>
    </row>
    <row r="343" spans="1:6" x14ac:dyDescent="0.2">
      <c r="A343" t="s">
        <v>356</v>
      </c>
      <c r="B343" t="s">
        <v>678</v>
      </c>
      <c r="C343" t="s">
        <v>127</v>
      </c>
      <c r="D343" t="s">
        <v>403</v>
      </c>
      <c r="E343">
        <v>84</v>
      </c>
      <c r="F343">
        <v>78</v>
      </c>
    </row>
    <row r="344" spans="1:6" x14ac:dyDescent="0.2">
      <c r="A344" t="s">
        <v>356</v>
      </c>
      <c r="B344" t="s">
        <v>678</v>
      </c>
      <c r="C344" t="s">
        <v>85</v>
      </c>
      <c r="D344" t="s">
        <v>403</v>
      </c>
      <c r="E344">
        <v>305</v>
      </c>
      <c r="F344">
        <v>291</v>
      </c>
    </row>
    <row r="345" spans="1:6" x14ac:dyDescent="0.2">
      <c r="A345" t="s">
        <v>356</v>
      </c>
      <c r="B345" t="s">
        <v>678</v>
      </c>
      <c r="C345" t="s">
        <v>128</v>
      </c>
      <c r="D345" t="s">
        <v>403</v>
      </c>
      <c r="E345">
        <v>157</v>
      </c>
      <c r="F345">
        <v>154</v>
      </c>
    </row>
    <row r="346" spans="1:6" x14ac:dyDescent="0.2">
      <c r="A346" t="s">
        <v>356</v>
      </c>
      <c r="B346" t="s">
        <v>678</v>
      </c>
      <c r="C346" t="s">
        <v>129</v>
      </c>
      <c r="D346" t="s">
        <v>403</v>
      </c>
      <c r="E346">
        <v>439</v>
      </c>
      <c r="F346">
        <v>401</v>
      </c>
    </row>
    <row r="347" spans="1:6" x14ac:dyDescent="0.2">
      <c r="A347" t="s">
        <v>356</v>
      </c>
      <c r="B347" t="s">
        <v>678</v>
      </c>
      <c r="C347" t="s">
        <v>130</v>
      </c>
      <c r="D347" t="s">
        <v>403</v>
      </c>
      <c r="E347">
        <v>152</v>
      </c>
      <c r="F347">
        <v>129</v>
      </c>
    </row>
    <row r="348" spans="1:6" x14ac:dyDescent="0.2">
      <c r="A348" t="s">
        <v>356</v>
      </c>
      <c r="B348" t="s">
        <v>678</v>
      </c>
      <c r="C348" t="s">
        <v>131</v>
      </c>
      <c r="D348" t="s">
        <v>403</v>
      </c>
      <c r="E348">
        <v>267</v>
      </c>
      <c r="F348">
        <v>253</v>
      </c>
    </row>
    <row r="349" spans="1:6" x14ac:dyDescent="0.2">
      <c r="A349" t="s">
        <v>356</v>
      </c>
      <c r="B349" t="s">
        <v>678</v>
      </c>
      <c r="C349" t="s">
        <v>132</v>
      </c>
      <c r="D349" t="s">
        <v>403</v>
      </c>
      <c r="E349">
        <v>248</v>
      </c>
      <c r="F349">
        <v>239</v>
      </c>
    </row>
    <row r="350" spans="1:6" x14ac:dyDescent="0.2">
      <c r="A350" t="s">
        <v>356</v>
      </c>
      <c r="B350" t="s">
        <v>678</v>
      </c>
      <c r="C350" t="s">
        <v>133</v>
      </c>
      <c r="D350" t="s">
        <v>403</v>
      </c>
      <c r="E350">
        <v>322</v>
      </c>
      <c r="F350">
        <v>315</v>
      </c>
    </row>
    <row r="351" spans="1:6" x14ac:dyDescent="0.2">
      <c r="A351" t="s">
        <v>356</v>
      </c>
      <c r="B351" t="s">
        <v>678</v>
      </c>
      <c r="C351" t="s">
        <v>134</v>
      </c>
      <c r="D351" t="s">
        <v>403</v>
      </c>
      <c r="E351">
        <v>219</v>
      </c>
      <c r="F351">
        <v>213</v>
      </c>
    </row>
    <row r="352" spans="1:6" x14ac:dyDescent="0.2">
      <c r="A352" t="s">
        <v>356</v>
      </c>
      <c r="B352" t="s">
        <v>678</v>
      </c>
      <c r="C352" t="s">
        <v>135</v>
      </c>
      <c r="D352" t="s">
        <v>403</v>
      </c>
      <c r="E352">
        <v>199</v>
      </c>
      <c r="F352">
        <v>187</v>
      </c>
    </row>
    <row r="353" spans="1:6" x14ac:dyDescent="0.2">
      <c r="A353" t="s">
        <v>356</v>
      </c>
      <c r="B353" t="s">
        <v>678</v>
      </c>
      <c r="C353" t="s">
        <v>137</v>
      </c>
      <c r="D353" t="s">
        <v>403</v>
      </c>
      <c r="E353">
        <v>29</v>
      </c>
      <c r="F353">
        <v>20</v>
      </c>
    </row>
    <row r="354" spans="1:6" x14ac:dyDescent="0.2">
      <c r="A354" t="s">
        <v>356</v>
      </c>
      <c r="B354" t="s">
        <v>678</v>
      </c>
      <c r="C354" t="s">
        <v>138</v>
      </c>
      <c r="D354" t="s">
        <v>403</v>
      </c>
      <c r="E354">
        <v>33</v>
      </c>
      <c r="F354">
        <v>30</v>
      </c>
    </row>
    <row r="355" spans="1:6" x14ac:dyDescent="0.2">
      <c r="A355" t="s">
        <v>356</v>
      </c>
      <c r="B355" t="s">
        <v>678</v>
      </c>
      <c r="C355" t="s">
        <v>139</v>
      </c>
      <c r="D355" t="s">
        <v>403</v>
      </c>
      <c r="E355">
        <v>6</v>
      </c>
      <c r="F355">
        <v>3</v>
      </c>
    </row>
    <row r="356" spans="1:6" x14ac:dyDescent="0.2">
      <c r="A356" t="s">
        <v>356</v>
      </c>
      <c r="B356" t="s">
        <v>678</v>
      </c>
      <c r="C356" t="s">
        <v>141</v>
      </c>
      <c r="D356" t="s">
        <v>403</v>
      </c>
      <c r="E356">
        <v>43</v>
      </c>
      <c r="F356">
        <v>41</v>
      </c>
    </row>
    <row r="357" spans="1:6" x14ac:dyDescent="0.2">
      <c r="A357" t="s">
        <v>356</v>
      </c>
      <c r="B357" t="s">
        <v>678</v>
      </c>
      <c r="C357" t="s">
        <v>142</v>
      </c>
      <c r="D357" t="s">
        <v>403</v>
      </c>
      <c r="E357">
        <v>15</v>
      </c>
      <c r="F357">
        <v>15</v>
      </c>
    </row>
    <row r="358" spans="1:6" x14ac:dyDescent="0.2">
      <c r="A358" t="s">
        <v>356</v>
      </c>
      <c r="B358" t="s">
        <v>678</v>
      </c>
      <c r="C358" t="s">
        <v>143</v>
      </c>
      <c r="D358" t="s">
        <v>403</v>
      </c>
      <c r="E358">
        <v>1</v>
      </c>
    </row>
    <row r="359" spans="1:6" x14ac:dyDescent="0.2">
      <c r="A359" t="s">
        <v>356</v>
      </c>
      <c r="B359" t="s">
        <v>678</v>
      </c>
      <c r="C359" t="s">
        <v>144</v>
      </c>
      <c r="D359" t="s">
        <v>403</v>
      </c>
      <c r="E359">
        <v>73</v>
      </c>
      <c r="F359">
        <v>60</v>
      </c>
    </row>
    <row r="360" spans="1:6" x14ac:dyDescent="0.2">
      <c r="A360" t="s">
        <v>356</v>
      </c>
      <c r="B360" t="s">
        <v>678</v>
      </c>
      <c r="C360" t="s">
        <v>145</v>
      </c>
      <c r="D360" t="s">
        <v>403</v>
      </c>
      <c r="E360">
        <v>85</v>
      </c>
      <c r="F360">
        <v>77</v>
      </c>
    </row>
    <row r="361" spans="1:6" x14ac:dyDescent="0.2">
      <c r="A361" t="s">
        <v>356</v>
      </c>
      <c r="B361" t="s">
        <v>678</v>
      </c>
      <c r="C361" t="s">
        <v>146</v>
      </c>
      <c r="D361" t="s">
        <v>403</v>
      </c>
      <c r="E361">
        <v>88</v>
      </c>
      <c r="F361">
        <v>79</v>
      </c>
    </row>
    <row r="362" spans="1:6" x14ac:dyDescent="0.2">
      <c r="A362" t="s">
        <v>356</v>
      </c>
      <c r="B362" t="s">
        <v>678</v>
      </c>
      <c r="C362" t="s">
        <v>147</v>
      </c>
      <c r="D362" t="s">
        <v>403</v>
      </c>
      <c r="E362">
        <v>142</v>
      </c>
      <c r="F362">
        <v>137</v>
      </c>
    </row>
    <row r="363" spans="1:6" x14ac:dyDescent="0.2">
      <c r="A363" t="s">
        <v>356</v>
      </c>
      <c r="B363" t="s">
        <v>678</v>
      </c>
      <c r="C363" t="s">
        <v>148</v>
      </c>
      <c r="D363" t="s">
        <v>403</v>
      </c>
      <c r="E363">
        <v>8</v>
      </c>
      <c r="F363">
        <v>8</v>
      </c>
    </row>
    <row r="364" spans="1:6" x14ac:dyDescent="0.2">
      <c r="A364" t="s">
        <v>356</v>
      </c>
      <c r="B364" t="s">
        <v>678</v>
      </c>
      <c r="C364" t="s">
        <v>149</v>
      </c>
      <c r="D364" t="s">
        <v>403</v>
      </c>
      <c r="E364">
        <v>138</v>
      </c>
      <c r="F364">
        <v>130</v>
      </c>
    </row>
    <row r="365" spans="1:6" x14ac:dyDescent="0.2">
      <c r="A365" t="s">
        <v>356</v>
      </c>
      <c r="B365" t="s">
        <v>678</v>
      </c>
      <c r="C365" t="s">
        <v>150</v>
      </c>
      <c r="D365" t="s">
        <v>403</v>
      </c>
      <c r="E365">
        <v>228</v>
      </c>
      <c r="F365">
        <v>212</v>
      </c>
    </row>
    <row r="366" spans="1:6" x14ac:dyDescent="0.2">
      <c r="A366" t="s">
        <v>356</v>
      </c>
      <c r="B366" t="s">
        <v>678</v>
      </c>
      <c r="C366" t="s">
        <v>151</v>
      </c>
      <c r="D366" t="s">
        <v>403</v>
      </c>
      <c r="E366">
        <v>70</v>
      </c>
      <c r="F366">
        <v>68</v>
      </c>
    </row>
    <row r="367" spans="1:6" x14ac:dyDescent="0.2">
      <c r="A367" t="s">
        <v>356</v>
      </c>
      <c r="B367" t="s">
        <v>678</v>
      </c>
      <c r="C367" t="s">
        <v>152</v>
      </c>
      <c r="D367" t="s">
        <v>403</v>
      </c>
      <c r="E367">
        <v>25</v>
      </c>
      <c r="F367">
        <v>10</v>
      </c>
    </row>
    <row r="368" spans="1:6" x14ac:dyDescent="0.2">
      <c r="A368" t="s">
        <v>356</v>
      </c>
      <c r="B368" t="s">
        <v>678</v>
      </c>
      <c r="C368" t="s">
        <v>153</v>
      </c>
      <c r="D368" t="s">
        <v>403</v>
      </c>
      <c r="E368">
        <v>107</v>
      </c>
      <c r="F368">
        <v>102</v>
      </c>
    </row>
    <row r="369" spans="1:6" x14ac:dyDescent="0.2">
      <c r="A369" t="s">
        <v>356</v>
      </c>
      <c r="B369" t="s">
        <v>678</v>
      </c>
      <c r="C369" t="s">
        <v>154</v>
      </c>
      <c r="D369" t="s">
        <v>403</v>
      </c>
      <c r="E369">
        <v>4</v>
      </c>
      <c r="F369">
        <v>4</v>
      </c>
    </row>
    <row r="370" spans="1:6" x14ac:dyDescent="0.2">
      <c r="A370" t="s">
        <v>356</v>
      </c>
      <c r="B370" t="s">
        <v>678</v>
      </c>
      <c r="C370" t="s">
        <v>155</v>
      </c>
      <c r="D370" t="s">
        <v>403</v>
      </c>
      <c r="E370">
        <v>193</v>
      </c>
      <c r="F370">
        <v>165</v>
      </c>
    </row>
    <row r="371" spans="1:6" x14ac:dyDescent="0.2">
      <c r="A371" t="s">
        <v>356</v>
      </c>
      <c r="B371" t="s">
        <v>678</v>
      </c>
      <c r="C371" t="s">
        <v>156</v>
      </c>
      <c r="D371" t="s">
        <v>403</v>
      </c>
      <c r="E371">
        <v>218</v>
      </c>
      <c r="F371">
        <v>210</v>
      </c>
    </row>
    <row r="372" spans="1:6" x14ac:dyDescent="0.2">
      <c r="A372" t="s">
        <v>356</v>
      </c>
      <c r="B372" t="s">
        <v>678</v>
      </c>
      <c r="C372" t="s">
        <v>157</v>
      </c>
      <c r="D372" t="s">
        <v>403</v>
      </c>
      <c r="E372">
        <v>1</v>
      </c>
      <c r="F372">
        <v>1</v>
      </c>
    </row>
    <row r="373" spans="1:6" x14ac:dyDescent="0.2">
      <c r="A373" t="s">
        <v>356</v>
      </c>
      <c r="B373" t="s">
        <v>678</v>
      </c>
      <c r="C373" t="s">
        <v>158</v>
      </c>
      <c r="D373" t="s">
        <v>403</v>
      </c>
      <c r="E373">
        <v>49</v>
      </c>
      <c r="F373">
        <v>37</v>
      </c>
    </row>
    <row r="374" spans="1:6" x14ac:dyDescent="0.2">
      <c r="A374" t="s">
        <v>356</v>
      </c>
      <c r="B374" t="s">
        <v>678</v>
      </c>
      <c r="C374" t="s">
        <v>159</v>
      </c>
      <c r="D374" t="s">
        <v>403</v>
      </c>
      <c r="E374">
        <v>2</v>
      </c>
    </row>
    <row r="375" spans="1:6" x14ac:dyDescent="0.2">
      <c r="A375" t="s">
        <v>356</v>
      </c>
      <c r="B375" t="s">
        <v>678</v>
      </c>
      <c r="C375" t="s">
        <v>83</v>
      </c>
      <c r="D375" t="s">
        <v>403</v>
      </c>
      <c r="E375">
        <v>2</v>
      </c>
      <c r="F375">
        <v>2</v>
      </c>
    </row>
    <row r="376" spans="1:6" x14ac:dyDescent="0.2">
      <c r="A376" t="s">
        <v>356</v>
      </c>
      <c r="B376" t="s">
        <v>678</v>
      </c>
      <c r="C376" t="s">
        <v>161</v>
      </c>
      <c r="D376" t="s">
        <v>403</v>
      </c>
      <c r="E376">
        <v>4</v>
      </c>
      <c r="F376">
        <v>2</v>
      </c>
    </row>
    <row r="377" spans="1:6" x14ac:dyDescent="0.2">
      <c r="A377" t="s">
        <v>356</v>
      </c>
      <c r="B377" t="s">
        <v>678</v>
      </c>
      <c r="C377" t="s">
        <v>162</v>
      </c>
      <c r="D377" t="s">
        <v>403</v>
      </c>
      <c r="E377">
        <v>4</v>
      </c>
      <c r="F377">
        <v>1</v>
      </c>
    </row>
    <row r="378" spans="1:6" x14ac:dyDescent="0.2">
      <c r="A378" t="s">
        <v>356</v>
      </c>
      <c r="B378" t="s">
        <v>678</v>
      </c>
      <c r="C378" t="s">
        <v>378</v>
      </c>
      <c r="D378" t="s">
        <v>403</v>
      </c>
      <c r="E378">
        <v>2</v>
      </c>
      <c r="F378">
        <v>2</v>
      </c>
    </row>
    <row r="379" spans="1:6" x14ac:dyDescent="0.2">
      <c r="A379" t="s">
        <v>356</v>
      </c>
      <c r="B379" t="s">
        <v>678</v>
      </c>
      <c r="C379" t="s">
        <v>164</v>
      </c>
      <c r="D379" t="s">
        <v>403</v>
      </c>
      <c r="E379">
        <v>10</v>
      </c>
      <c r="F379">
        <v>9</v>
      </c>
    </row>
    <row r="380" spans="1:6" x14ac:dyDescent="0.2">
      <c r="A380" t="s">
        <v>356</v>
      </c>
      <c r="B380" t="s">
        <v>678</v>
      </c>
      <c r="C380" t="s">
        <v>165</v>
      </c>
      <c r="D380" t="s">
        <v>403</v>
      </c>
      <c r="E380">
        <v>3</v>
      </c>
      <c r="F380">
        <v>2</v>
      </c>
    </row>
    <row r="381" spans="1:6" x14ac:dyDescent="0.2">
      <c r="A381" t="s">
        <v>356</v>
      </c>
      <c r="B381" t="s">
        <v>678</v>
      </c>
      <c r="C381" t="s">
        <v>167</v>
      </c>
      <c r="D381" t="s">
        <v>403</v>
      </c>
      <c r="E381">
        <v>5</v>
      </c>
      <c r="F381">
        <v>4</v>
      </c>
    </row>
    <row r="382" spans="1:6" x14ac:dyDescent="0.2">
      <c r="A382" t="s">
        <v>356</v>
      </c>
      <c r="B382" t="s">
        <v>679</v>
      </c>
      <c r="C382" t="s">
        <v>403</v>
      </c>
      <c r="D382" t="s">
        <v>403</v>
      </c>
      <c r="E382">
        <v>363</v>
      </c>
      <c r="F382">
        <v>171</v>
      </c>
    </row>
    <row r="383" spans="1:6" x14ac:dyDescent="0.2">
      <c r="A383" t="s">
        <v>356</v>
      </c>
      <c r="B383" t="s">
        <v>679</v>
      </c>
      <c r="C383" t="s">
        <v>671</v>
      </c>
      <c r="D383" t="s">
        <v>403</v>
      </c>
      <c r="E383">
        <v>15209</v>
      </c>
      <c r="F383">
        <v>898</v>
      </c>
    </row>
    <row r="384" spans="1:6" x14ac:dyDescent="0.2">
      <c r="A384" t="s">
        <v>356</v>
      </c>
      <c r="B384" t="s">
        <v>679</v>
      </c>
      <c r="C384" t="s">
        <v>91</v>
      </c>
      <c r="D384" t="s">
        <v>403</v>
      </c>
      <c r="E384">
        <v>5634</v>
      </c>
      <c r="F384">
        <v>194</v>
      </c>
    </row>
    <row r="385" spans="1:6" x14ac:dyDescent="0.2">
      <c r="A385" t="s">
        <v>356</v>
      </c>
      <c r="B385" t="s">
        <v>679</v>
      </c>
      <c r="C385" t="s">
        <v>136</v>
      </c>
      <c r="D385" t="s">
        <v>403</v>
      </c>
      <c r="E385">
        <v>4211</v>
      </c>
      <c r="F385">
        <v>209</v>
      </c>
    </row>
    <row r="386" spans="1:6" x14ac:dyDescent="0.2">
      <c r="A386" t="s">
        <v>356</v>
      </c>
      <c r="B386" t="s">
        <v>679</v>
      </c>
      <c r="C386" t="s">
        <v>140</v>
      </c>
      <c r="D386" t="s">
        <v>403</v>
      </c>
      <c r="E386">
        <v>5001</v>
      </c>
      <c r="F386">
        <v>324</v>
      </c>
    </row>
    <row r="387" spans="1:6" x14ac:dyDescent="0.2">
      <c r="A387" t="s">
        <v>356</v>
      </c>
      <c r="B387" t="s">
        <v>680</v>
      </c>
      <c r="C387" t="s">
        <v>403</v>
      </c>
      <c r="D387" t="s">
        <v>403</v>
      </c>
      <c r="E387">
        <v>685</v>
      </c>
      <c r="F387">
        <v>432</v>
      </c>
    </row>
    <row r="388" spans="1:6" x14ac:dyDescent="0.2">
      <c r="A388" t="s">
        <v>356</v>
      </c>
      <c r="B388" t="s">
        <v>680</v>
      </c>
      <c r="C388" t="s">
        <v>671</v>
      </c>
      <c r="D388" t="s">
        <v>403</v>
      </c>
      <c r="E388">
        <v>37774</v>
      </c>
      <c r="F388">
        <v>2400</v>
      </c>
    </row>
    <row r="389" spans="1:6" x14ac:dyDescent="0.2">
      <c r="A389" t="s">
        <v>356</v>
      </c>
      <c r="B389" t="s">
        <v>680</v>
      </c>
      <c r="C389" t="s">
        <v>91</v>
      </c>
      <c r="D389" t="s">
        <v>403</v>
      </c>
      <c r="E389">
        <v>9841</v>
      </c>
      <c r="F389">
        <v>318</v>
      </c>
    </row>
    <row r="390" spans="1:6" x14ac:dyDescent="0.2">
      <c r="A390" t="s">
        <v>356</v>
      </c>
      <c r="B390" t="s">
        <v>680</v>
      </c>
      <c r="C390" t="s">
        <v>136</v>
      </c>
      <c r="D390" t="s">
        <v>403</v>
      </c>
      <c r="E390">
        <v>13663</v>
      </c>
      <c r="F390">
        <v>383</v>
      </c>
    </row>
    <row r="391" spans="1:6" x14ac:dyDescent="0.2">
      <c r="A391" t="s">
        <v>356</v>
      </c>
      <c r="B391" t="s">
        <v>680</v>
      </c>
      <c r="C391" t="s">
        <v>140</v>
      </c>
      <c r="D391" t="s">
        <v>403</v>
      </c>
      <c r="E391">
        <v>13585</v>
      </c>
      <c r="F391">
        <v>1267</v>
      </c>
    </row>
    <row r="392" spans="1:6" x14ac:dyDescent="0.2">
      <c r="A392" t="s">
        <v>356</v>
      </c>
      <c r="B392" t="s">
        <v>681</v>
      </c>
      <c r="C392" t="s">
        <v>403</v>
      </c>
      <c r="D392" t="s">
        <v>403</v>
      </c>
      <c r="E392">
        <v>90</v>
      </c>
      <c r="F392">
        <v>32</v>
      </c>
    </row>
    <row r="393" spans="1:6" x14ac:dyDescent="0.2">
      <c r="A393" t="s">
        <v>356</v>
      </c>
      <c r="B393" t="s">
        <v>681</v>
      </c>
      <c r="C393" t="s">
        <v>671</v>
      </c>
      <c r="D393" t="s">
        <v>403</v>
      </c>
      <c r="E393">
        <v>39297</v>
      </c>
      <c r="F393">
        <v>979</v>
      </c>
    </row>
    <row r="394" spans="1:6" x14ac:dyDescent="0.2">
      <c r="A394" t="s">
        <v>356</v>
      </c>
      <c r="B394" t="s">
        <v>681</v>
      </c>
      <c r="C394" t="s">
        <v>91</v>
      </c>
      <c r="D394" t="s">
        <v>403</v>
      </c>
      <c r="E394">
        <v>13906</v>
      </c>
      <c r="F394">
        <v>6</v>
      </c>
    </row>
    <row r="395" spans="1:6" x14ac:dyDescent="0.2">
      <c r="A395" t="s">
        <v>356</v>
      </c>
      <c r="B395" t="s">
        <v>681</v>
      </c>
      <c r="C395" t="s">
        <v>136</v>
      </c>
      <c r="D395" t="s">
        <v>403</v>
      </c>
      <c r="E395">
        <v>13082</v>
      </c>
      <c r="F395">
        <v>594</v>
      </c>
    </row>
    <row r="396" spans="1:6" x14ac:dyDescent="0.2">
      <c r="A396" t="s">
        <v>356</v>
      </c>
      <c r="B396" t="s">
        <v>681</v>
      </c>
      <c r="C396" t="s">
        <v>140</v>
      </c>
      <c r="D396" t="s">
        <v>403</v>
      </c>
      <c r="E396">
        <v>12219</v>
      </c>
      <c r="F396">
        <v>347</v>
      </c>
    </row>
    <row r="397" spans="1:6" x14ac:dyDescent="0.2">
      <c r="A397" t="s">
        <v>356</v>
      </c>
      <c r="B397" t="s">
        <v>682</v>
      </c>
      <c r="C397" t="s">
        <v>403</v>
      </c>
      <c r="D397" t="s">
        <v>403</v>
      </c>
      <c r="E397">
        <v>199</v>
      </c>
      <c r="F397">
        <v>134</v>
      </c>
    </row>
    <row r="398" spans="1:6" x14ac:dyDescent="0.2">
      <c r="A398" t="s">
        <v>356</v>
      </c>
      <c r="B398" t="s">
        <v>682</v>
      </c>
      <c r="C398" t="s">
        <v>671</v>
      </c>
      <c r="D398" t="s">
        <v>403</v>
      </c>
      <c r="E398">
        <v>787</v>
      </c>
      <c r="F398">
        <v>362</v>
      </c>
    </row>
    <row r="399" spans="1:6" x14ac:dyDescent="0.2">
      <c r="A399" t="s">
        <v>356</v>
      </c>
      <c r="B399" t="s">
        <v>682</v>
      </c>
      <c r="C399" t="s">
        <v>91</v>
      </c>
      <c r="D399" t="s">
        <v>403</v>
      </c>
      <c r="E399">
        <v>96</v>
      </c>
      <c r="F399">
        <v>40</v>
      </c>
    </row>
    <row r="400" spans="1:6" x14ac:dyDescent="0.2">
      <c r="A400" t="s">
        <v>356</v>
      </c>
      <c r="B400" t="s">
        <v>682</v>
      </c>
      <c r="C400" t="s">
        <v>136</v>
      </c>
      <c r="D400" t="s">
        <v>403</v>
      </c>
      <c r="E400">
        <v>409</v>
      </c>
      <c r="F400">
        <v>131</v>
      </c>
    </row>
    <row r="401" spans="1:6" x14ac:dyDescent="0.2">
      <c r="A401" t="s">
        <v>356</v>
      </c>
      <c r="B401" t="s">
        <v>682</v>
      </c>
      <c r="C401" t="s">
        <v>140</v>
      </c>
      <c r="D401" t="s">
        <v>403</v>
      </c>
      <c r="E401">
        <v>83</v>
      </c>
      <c r="F401">
        <v>57</v>
      </c>
    </row>
    <row r="402" spans="1:6" x14ac:dyDescent="0.2">
      <c r="A402" t="s">
        <v>356</v>
      </c>
      <c r="B402" t="s">
        <v>683</v>
      </c>
      <c r="C402" t="s">
        <v>403</v>
      </c>
      <c r="D402" t="s">
        <v>403</v>
      </c>
      <c r="E402">
        <v>19</v>
      </c>
      <c r="F402">
        <v>10</v>
      </c>
    </row>
    <row r="403" spans="1:6" x14ac:dyDescent="0.2">
      <c r="A403" t="s">
        <v>356</v>
      </c>
      <c r="B403" t="s">
        <v>683</v>
      </c>
      <c r="C403" t="s">
        <v>671</v>
      </c>
      <c r="D403" t="s">
        <v>403</v>
      </c>
      <c r="E403">
        <v>2067</v>
      </c>
      <c r="F403">
        <v>714</v>
      </c>
    </row>
    <row r="404" spans="1:6" x14ac:dyDescent="0.2">
      <c r="A404" t="s">
        <v>356</v>
      </c>
      <c r="B404" t="s">
        <v>683</v>
      </c>
      <c r="C404" t="s">
        <v>91</v>
      </c>
      <c r="D404" t="s">
        <v>403</v>
      </c>
      <c r="E404">
        <v>807</v>
      </c>
      <c r="F404">
        <v>160</v>
      </c>
    </row>
    <row r="405" spans="1:6" x14ac:dyDescent="0.2">
      <c r="A405" t="s">
        <v>356</v>
      </c>
      <c r="B405" t="s">
        <v>683</v>
      </c>
      <c r="C405" t="s">
        <v>136</v>
      </c>
      <c r="D405" t="s">
        <v>403</v>
      </c>
      <c r="E405">
        <v>405</v>
      </c>
      <c r="F405">
        <v>210</v>
      </c>
    </row>
    <row r="406" spans="1:6" x14ac:dyDescent="0.2">
      <c r="A406" t="s">
        <v>356</v>
      </c>
      <c r="B406" t="s">
        <v>683</v>
      </c>
      <c r="C406" t="s">
        <v>140</v>
      </c>
      <c r="D406" t="s">
        <v>403</v>
      </c>
      <c r="E406">
        <v>836</v>
      </c>
      <c r="F406">
        <v>334</v>
      </c>
    </row>
    <row r="407" spans="1:6" x14ac:dyDescent="0.2">
      <c r="A407" t="s">
        <v>356</v>
      </c>
      <c r="B407" t="s">
        <v>684</v>
      </c>
      <c r="C407" t="s">
        <v>671</v>
      </c>
      <c r="D407" t="s">
        <v>403</v>
      </c>
      <c r="E407">
        <v>5848</v>
      </c>
      <c r="F407">
        <v>4132</v>
      </c>
    </row>
    <row r="408" spans="1:6" x14ac:dyDescent="0.2">
      <c r="A408" t="s">
        <v>356</v>
      </c>
      <c r="B408" t="s">
        <v>684</v>
      </c>
      <c r="C408" t="s">
        <v>91</v>
      </c>
      <c r="D408" t="s">
        <v>403</v>
      </c>
      <c r="E408">
        <v>1799</v>
      </c>
      <c r="F408">
        <v>1275</v>
      </c>
    </row>
    <row r="409" spans="1:6" x14ac:dyDescent="0.2">
      <c r="A409" t="s">
        <v>356</v>
      </c>
      <c r="B409" t="s">
        <v>684</v>
      </c>
      <c r="C409" t="s">
        <v>136</v>
      </c>
      <c r="D409" t="s">
        <v>403</v>
      </c>
      <c r="E409">
        <v>1765</v>
      </c>
      <c r="F409">
        <v>1234</v>
      </c>
    </row>
    <row r="410" spans="1:6" x14ac:dyDescent="0.2">
      <c r="A410" t="s">
        <v>356</v>
      </c>
      <c r="B410" t="s">
        <v>684</v>
      </c>
      <c r="C410" t="s">
        <v>140</v>
      </c>
      <c r="D410" t="s">
        <v>403</v>
      </c>
      <c r="E410">
        <v>2284</v>
      </c>
      <c r="F410">
        <v>1623</v>
      </c>
    </row>
    <row r="411" spans="1:6" x14ac:dyDescent="0.2">
      <c r="A411" t="s">
        <v>356</v>
      </c>
      <c r="B411" t="s">
        <v>673</v>
      </c>
      <c r="C411" t="s">
        <v>376</v>
      </c>
      <c r="D411" t="s">
        <v>403</v>
      </c>
      <c r="E411">
        <v>69</v>
      </c>
      <c r="F411">
        <v>11</v>
      </c>
    </row>
    <row r="412" spans="1:6" x14ac:dyDescent="0.2">
      <c r="A412" t="s">
        <v>356</v>
      </c>
      <c r="B412" t="s">
        <v>673</v>
      </c>
      <c r="C412" t="s">
        <v>406</v>
      </c>
      <c r="D412" t="s">
        <v>403</v>
      </c>
      <c r="E412">
        <v>59778</v>
      </c>
      <c r="F412">
        <v>15249</v>
      </c>
    </row>
    <row r="413" spans="1:6" x14ac:dyDescent="0.2">
      <c r="A413" t="s">
        <v>356</v>
      </c>
      <c r="B413" t="s">
        <v>673</v>
      </c>
      <c r="C413" t="s">
        <v>404</v>
      </c>
      <c r="D413" t="s">
        <v>403</v>
      </c>
      <c r="E413">
        <v>70822</v>
      </c>
      <c r="F413">
        <v>17213</v>
      </c>
    </row>
    <row r="414" spans="1:6" x14ac:dyDescent="0.2">
      <c r="A414" t="s">
        <v>356</v>
      </c>
      <c r="B414" t="s">
        <v>673</v>
      </c>
      <c r="C414" t="s">
        <v>405</v>
      </c>
      <c r="D414" t="s">
        <v>403</v>
      </c>
      <c r="E414">
        <v>61869</v>
      </c>
      <c r="F414">
        <v>15659</v>
      </c>
    </row>
    <row r="415" spans="1:6" x14ac:dyDescent="0.2">
      <c r="A415" t="s">
        <v>356</v>
      </c>
      <c r="B415" t="s">
        <v>673</v>
      </c>
      <c r="C415" t="s">
        <v>407</v>
      </c>
      <c r="D415" t="s">
        <v>403</v>
      </c>
      <c r="E415">
        <v>55659</v>
      </c>
      <c r="F415">
        <v>12397</v>
      </c>
    </row>
    <row r="416" spans="1:6" x14ac:dyDescent="0.2">
      <c r="A416" t="s">
        <v>356</v>
      </c>
      <c r="B416" t="s">
        <v>673</v>
      </c>
      <c r="C416" t="s">
        <v>408</v>
      </c>
      <c r="D416" t="s">
        <v>403</v>
      </c>
      <c r="E416">
        <v>57015</v>
      </c>
      <c r="F416">
        <v>13765</v>
      </c>
    </row>
    <row r="417" spans="1:6" x14ac:dyDescent="0.2">
      <c r="A417" t="s">
        <v>356</v>
      </c>
      <c r="B417" t="s">
        <v>674</v>
      </c>
      <c r="C417" t="s">
        <v>376</v>
      </c>
      <c r="D417" t="s">
        <v>403</v>
      </c>
      <c r="E417">
        <v>783</v>
      </c>
      <c r="F417">
        <v>247</v>
      </c>
    </row>
    <row r="418" spans="1:6" x14ac:dyDescent="0.2">
      <c r="A418" t="s">
        <v>356</v>
      </c>
      <c r="B418" t="s">
        <v>674</v>
      </c>
      <c r="C418" t="s">
        <v>406</v>
      </c>
      <c r="D418" t="s">
        <v>403</v>
      </c>
      <c r="E418">
        <v>51987</v>
      </c>
      <c r="F418">
        <v>18383</v>
      </c>
    </row>
    <row r="419" spans="1:6" x14ac:dyDescent="0.2">
      <c r="A419" t="s">
        <v>356</v>
      </c>
      <c r="B419" t="s">
        <v>674</v>
      </c>
      <c r="C419" t="s">
        <v>404</v>
      </c>
      <c r="D419" t="s">
        <v>403</v>
      </c>
      <c r="E419">
        <v>60717</v>
      </c>
      <c r="F419">
        <v>22484</v>
      </c>
    </row>
    <row r="420" spans="1:6" x14ac:dyDescent="0.2">
      <c r="A420" t="s">
        <v>356</v>
      </c>
      <c r="B420" t="s">
        <v>674</v>
      </c>
      <c r="C420" t="s">
        <v>405</v>
      </c>
      <c r="D420" t="s">
        <v>403</v>
      </c>
      <c r="E420">
        <v>57539</v>
      </c>
      <c r="F420">
        <v>25465</v>
      </c>
    </row>
    <row r="421" spans="1:6" x14ac:dyDescent="0.2">
      <c r="A421" t="s">
        <v>356</v>
      </c>
      <c r="B421" t="s">
        <v>674</v>
      </c>
      <c r="C421" t="s">
        <v>407</v>
      </c>
      <c r="D421" t="s">
        <v>403</v>
      </c>
      <c r="E421">
        <v>52737</v>
      </c>
      <c r="F421">
        <v>20556</v>
      </c>
    </row>
    <row r="422" spans="1:6" x14ac:dyDescent="0.2">
      <c r="A422" t="s">
        <v>356</v>
      </c>
      <c r="B422" t="s">
        <v>674</v>
      </c>
      <c r="C422" t="s">
        <v>408</v>
      </c>
      <c r="D422" t="s">
        <v>403</v>
      </c>
      <c r="E422">
        <v>43676</v>
      </c>
      <c r="F422">
        <v>19403</v>
      </c>
    </row>
    <row r="423" spans="1:6" x14ac:dyDescent="0.2">
      <c r="A423" t="s">
        <v>356</v>
      </c>
      <c r="B423" t="s">
        <v>675</v>
      </c>
      <c r="C423" t="s">
        <v>376</v>
      </c>
      <c r="D423" t="s">
        <v>403</v>
      </c>
      <c r="E423">
        <v>127</v>
      </c>
      <c r="F423">
        <v>98</v>
      </c>
    </row>
    <row r="424" spans="1:6" x14ac:dyDescent="0.2">
      <c r="A424" t="s">
        <v>356</v>
      </c>
      <c r="B424" t="s">
        <v>675</v>
      </c>
      <c r="C424" t="s">
        <v>406</v>
      </c>
      <c r="D424" t="s">
        <v>403</v>
      </c>
      <c r="E424">
        <v>21148</v>
      </c>
      <c r="F424">
        <v>12200</v>
      </c>
    </row>
    <row r="425" spans="1:6" x14ac:dyDescent="0.2">
      <c r="A425" t="s">
        <v>356</v>
      </c>
      <c r="B425" t="s">
        <v>675</v>
      </c>
      <c r="C425" t="s">
        <v>404</v>
      </c>
      <c r="D425" t="s">
        <v>403</v>
      </c>
      <c r="E425">
        <v>23613</v>
      </c>
      <c r="F425">
        <v>15561</v>
      </c>
    </row>
    <row r="426" spans="1:6" x14ac:dyDescent="0.2">
      <c r="A426" t="s">
        <v>356</v>
      </c>
      <c r="B426" t="s">
        <v>675</v>
      </c>
      <c r="C426" t="s">
        <v>405</v>
      </c>
      <c r="D426" t="s">
        <v>403</v>
      </c>
      <c r="E426">
        <v>23620</v>
      </c>
      <c r="F426">
        <v>17133</v>
      </c>
    </row>
    <row r="427" spans="1:6" x14ac:dyDescent="0.2">
      <c r="A427" t="s">
        <v>356</v>
      </c>
      <c r="B427" t="s">
        <v>675</v>
      </c>
      <c r="C427" t="s">
        <v>407</v>
      </c>
      <c r="D427" t="s">
        <v>403</v>
      </c>
      <c r="E427">
        <v>15813</v>
      </c>
      <c r="F427">
        <v>9930</v>
      </c>
    </row>
    <row r="428" spans="1:6" x14ac:dyDescent="0.2">
      <c r="A428" t="s">
        <v>356</v>
      </c>
      <c r="B428" t="s">
        <v>675</v>
      </c>
      <c r="C428" t="s">
        <v>408</v>
      </c>
      <c r="D428" t="s">
        <v>403</v>
      </c>
      <c r="E428">
        <v>16759</v>
      </c>
      <c r="F428">
        <v>10227</v>
      </c>
    </row>
    <row r="429" spans="1:6" x14ac:dyDescent="0.2">
      <c r="A429" t="s">
        <v>356</v>
      </c>
      <c r="B429" t="s">
        <v>676</v>
      </c>
      <c r="C429" t="s">
        <v>376</v>
      </c>
      <c r="D429" t="s">
        <v>403</v>
      </c>
      <c r="E429">
        <v>38227</v>
      </c>
      <c r="F429">
        <v>15200</v>
      </c>
    </row>
    <row r="430" spans="1:6" x14ac:dyDescent="0.2">
      <c r="A430" t="s">
        <v>356</v>
      </c>
      <c r="B430" t="s">
        <v>676</v>
      </c>
      <c r="C430" t="s">
        <v>406</v>
      </c>
      <c r="D430" t="s">
        <v>403</v>
      </c>
      <c r="E430">
        <v>10834</v>
      </c>
      <c r="F430">
        <v>6966</v>
      </c>
    </row>
    <row r="431" spans="1:6" x14ac:dyDescent="0.2">
      <c r="A431" t="s">
        <v>356</v>
      </c>
      <c r="B431" t="s">
        <v>676</v>
      </c>
      <c r="C431" t="s">
        <v>404</v>
      </c>
      <c r="D431" t="s">
        <v>403</v>
      </c>
      <c r="E431">
        <v>12756</v>
      </c>
      <c r="F431">
        <v>7947</v>
      </c>
    </row>
    <row r="432" spans="1:6" x14ac:dyDescent="0.2">
      <c r="A432" t="s">
        <v>356</v>
      </c>
      <c r="B432" t="s">
        <v>676</v>
      </c>
      <c r="C432" t="s">
        <v>405</v>
      </c>
      <c r="D432" t="s">
        <v>403</v>
      </c>
      <c r="E432">
        <v>14111</v>
      </c>
      <c r="F432">
        <v>9179</v>
      </c>
    </row>
    <row r="433" spans="1:6" x14ac:dyDescent="0.2">
      <c r="A433" t="s">
        <v>356</v>
      </c>
      <c r="B433" t="s">
        <v>676</v>
      </c>
      <c r="C433" t="s">
        <v>407</v>
      </c>
      <c r="D433" t="s">
        <v>403</v>
      </c>
      <c r="E433">
        <v>10149</v>
      </c>
      <c r="F433">
        <v>6457</v>
      </c>
    </row>
    <row r="434" spans="1:6" x14ac:dyDescent="0.2">
      <c r="A434" t="s">
        <v>356</v>
      </c>
      <c r="B434" t="s">
        <v>676</v>
      </c>
      <c r="C434" t="s">
        <v>408</v>
      </c>
      <c r="D434" t="s">
        <v>403</v>
      </c>
      <c r="E434">
        <v>10562</v>
      </c>
      <c r="F434">
        <v>6870</v>
      </c>
    </row>
    <row r="435" spans="1:6" x14ac:dyDescent="0.2">
      <c r="A435" t="s">
        <v>356</v>
      </c>
      <c r="B435" t="s">
        <v>677</v>
      </c>
      <c r="C435" t="s">
        <v>376</v>
      </c>
      <c r="D435" t="s">
        <v>403</v>
      </c>
      <c r="E435">
        <v>2</v>
      </c>
      <c r="F435">
        <v>1</v>
      </c>
    </row>
    <row r="436" spans="1:6" x14ac:dyDescent="0.2">
      <c r="A436" t="s">
        <v>356</v>
      </c>
      <c r="B436" t="s">
        <v>677</v>
      </c>
      <c r="C436" t="s">
        <v>406</v>
      </c>
      <c r="D436" t="s">
        <v>403</v>
      </c>
      <c r="E436">
        <v>10</v>
      </c>
      <c r="F436">
        <v>8</v>
      </c>
    </row>
    <row r="437" spans="1:6" x14ac:dyDescent="0.2">
      <c r="A437" t="s">
        <v>356</v>
      </c>
      <c r="B437" t="s">
        <v>677</v>
      </c>
      <c r="C437" t="s">
        <v>404</v>
      </c>
      <c r="D437" t="s">
        <v>403</v>
      </c>
      <c r="E437">
        <v>1248</v>
      </c>
      <c r="F437">
        <v>160</v>
      </c>
    </row>
    <row r="438" spans="1:6" x14ac:dyDescent="0.2">
      <c r="A438" t="s">
        <v>356</v>
      </c>
      <c r="B438" t="s">
        <v>677</v>
      </c>
      <c r="C438" t="s">
        <v>405</v>
      </c>
      <c r="D438" t="s">
        <v>403</v>
      </c>
      <c r="E438">
        <v>114</v>
      </c>
      <c r="F438">
        <v>40</v>
      </c>
    </row>
    <row r="439" spans="1:6" x14ac:dyDescent="0.2">
      <c r="A439" t="s">
        <v>356</v>
      </c>
      <c r="B439" t="s">
        <v>677</v>
      </c>
      <c r="C439" t="s">
        <v>407</v>
      </c>
      <c r="D439" t="s">
        <v>403</v>
      </c>
      <c r="E439">
        <v>3398</v>
      </c>
      <c r="F439">
        <v>149</v>
      </c>
    </row>
    <row r="440" spans="1:6" x14ac:dyDescent="0.2">
      <c r="A440" t="s">
        <v>356</v>
      </c>
      <c r="B440" t="s">
        <v>677</v>
      </c>
      <c r="C440" t="s">
        <v>408</v>
      </c>
      <c r="D440" t="s">
        <v>403</v>
      </c>
      <c r="E440">
        <v>345</v>
      </c>
      <c r="F440">
        <v>181</v>
      </c>
    </row>
    <row r="441" spans="1:6" x14ac:dyDescent="0.2">
      <c r="A441" t="s">
        <v>356</v>
      </c>
      <c r="B441" t="s">
        <v>678</v>
      </c>
      <c r="C441" t="s">
        <v>376</v>
      </c>
      <c r="D441" t="s">
        <v>403</v>
      </c>
      <c r="E441">
        <v>1</v>
      </c>
      <c r="F441">
        <v>1</v>
      </c>
    </row>
    <row r="442" spans="1:6" x14ac:dyDescent="0.2">
      <c r="A442" t="s">
        <v>356</v>
      </c>
      <c r="B442" t="s">
        <v>678</v>
      </c>
      <c r="C442" t="s">
        <v>406</v>
      </c>
      <c r="D442" t="s">
        <v>403</v>
      </c>
      <c r="E442">
        <v>900</v>
      </c>
      <c r="F442">
        <v>828</v>
      </c>
    </row>
    <row r="443" spans="1:6" x14ac:dyDescent="0.2">
      <c r="A443" t="s">
        <v>356</v>
      </c>
      <c r="B443" t="s">
        <v>678</v>
      </c>
      <c r="C443" t="s">
        <v>404</v>
      </c>
      <c r="D443" t="s">
        <v>403</v>
      </c>
      <c r="E443">
        <v>172</v>
      </c>
      <c r="F443">
        <v>155</v>
      </c>
    </row>
    <row r="444" spans="1:6" x14ac:dyDescent="0.2">
      <c r="A444" t="s">
        <v>356</v>
      </c>
      <c r="B444" t="s">
        <v>678</v>
      </c>
      <c r="C444" t="s">
        <v>405</v>
      </c>
      <c r="D444" t="s">
        <v>403</v>
      </c>
      <c r="E444">
        <v>1610</v>
      </c>
      <c r="F444">
        <v>1488</v>
      </c>
    </row>
    <row r="445" spans="1:6" x14ac:dyDescent="0.2">
      <c r="A445" t="s">
        <v>356</v>
      </c>
      <c r="B445" t="s">
        <v>678</v>
      </c>
      <c r="C445" t="s">
        <v>407</v>
      </c>
      <c r="D445" t="s">
        <v>403</v>
      </c>
      <c r="E445">
        <v>1015</v>
      </c>
      <c r="F445">
        <v>955</v>
      </c>
    </row>
    <row r="446" spans="1:6" x14ac:dyDescent="0.2">
      <c r="A446" t="s">
        <v>356</v>
      </c>
      <c r="B446" t="s">
        <v>678</v>
      </c>
      <c r="C446" t="s">
        <v>408</v>
      </c>
      <c r="D446" t="s">
        <v>403</v>
      </c>
      <c r="E446">
        <v>906</v>
      </c>
      <c r="F446">
        <v>816</v>
      </c>
    </row>
    <row r="447" spans="1:6" x14ac:dyDescent="0.2">
      <c r="A447" t="s">
        <v>375</v>
      </c>
      <c r="B447" t="s">
        <v>673</v>
      </c>
      <c r="C447" t="s">
        <v>671</v>
      </c>
      <c r="D447" t="s">
        <v>18</v>
      </c>
      <c r="E447">
        <v>34208</v>
      </c>
      <c r="F447">
        <v>11576</v>
      </c>
    </row>
    <row r="448" spans="1:6" x14ac:dyDescent="0.2">
      <c r="A448" t="s">
        <v>375</v>
      </c>
      <c r="B448" t="s">
        <v>673</v>
      </c>
      <c r="C448" t="s">
        <v>671</v>
      </c>
      <c r="D448" t="s">
        <v>19</v>
      </c>
      <c r="E448">
        <v>180252</v>
      </c>
      <c r="F448">
        <v>35781</v>
      </c>
    </row>
    <row r="449" spans="1:6" x14ac:dyDescent="0.2">
      <c r="A449" t="s">
        <v>375</v>
      </c>
      <c r="B449" t="s">
        <v>673</v>
      </c>
      <c r="C449" t="s">
        <v>671</v>
      </c>
      <c r="D449" t="s">
        <v>17</v>
      </c>
      <c r="E449">
        <v>120</v>
      </c>
      <c r="F449">
        <v>94</v>
      </c>
    </row>
    <row r="450" spans="1:6" x14ac:dyDescent="0.2">
      <c r="A450" t="s">
        <v>375</v>
      </c>
      <c r="B450" t="s">
        <v>673</v>
      </c>
      <c r="C450" t="s">
        <v>671</v>
      </c>
      <c r="D450" t="s">
        <v>82</v>
      </c>
      <c r="E450">
        <v>79631</v>
      </c>
      <c r="F450">
        <v>22836</v>
      </c>
    </row>
    <row r="451" spans="1:6" x14ac:dyDescent="0.2">
      <c r="A451" t="s">
        <v>375</v>
      </c>
      <c r="B451" t="s">
        <v>673</v>
      </c>
      <c r="C451" t="s">
        <v>671</v>
      </c>
      <c r="D451" t="s">
        <v>84</v>
      </c>
      <c r="E451">
        <v>8629</v>
      </c>
      <c r="F451">
        <v>2366</v>
      </c>
    </row>
    <row r="452" spans="1:6" x14ac:dyDescent="0.2">
      <c r="A452" t="s">
        <v>375</v>
      </c>
      <c r="B452" t="s">
        <v>673</v>
      </c>
      <c r="C452" t="s">
        <v>671</v>
      </c>
      <c r="D452" t="s">
        <v>85</v>
      </c>
      <c r="E452">
        <v>364</v>
      </c>
      <c r="F452">
        <v>24</v>
      </c>
    </row>
    <row r="453" spans="1:6" x14ac:dyDescent="0.2">
      <c r="A453" t="s">
        <v>375</v>
      </c>
      <c r="B453" t="s">
        <v>673</v>
      </c>
      <c r="C453" t="s">
        <v>671</v>
      </c>
      <c r="D453" t="s">
        <v>89</v>
      </c>
      <c r="E453">
        <v>1770</v>
      </c>
      <c r="F453">
        <v>1428</v>
      </c>
    </row>
    <row r="454" spans="1:6" x14ac:dyDescent="0.2">
      <c r="A454" t="s">
        <v>375</v>
      </c>
      <c r="B454" t="s">
        <v>673</v>
      </c>
      <c r="C454" t="s">
        <v>671</v>
      </c>
      <c r="D454" t="s">
        <v>87</v>
      </c>
      <c r="E454">
        <v>206</v>
      </c>
      <c r="F454">
        <v>176</v>
      </c>
    </row>
    <row r="455" spans="1:6" x14ac:dyDescent="0.2">
      <c r="A455" t="s">
        <v>375</v>
      </c>
      <c r="B455" t="s">
        <v>673</v>
      </c>
      <c r="C455" t="s">
        <v>671</v>
      </c>
      <c r="D455" t="s">
        <v>86</v>
      </c>
      <c r="E455">
        <v>32</v>
      </c>
      <c r="F455">
        <v>13</v>
      </c>
    </row>
    <row r="456" spans="1:6" x14ac:dyDescent="0.2">
      <c r="A456" t="s">
        <v>375</v>
      </c>
      <c r="B456" t="s">
        <v>674</v>
      </c>
      <c r="C456" t="s">
        <v>671</v>
      </c>
      <c r="D456" t="s">
        <v>425</v>
      </c>
      <c r="E456">
        <v>86826</v>
      </c>
      <c r="F456">
        <v>16889</v>
      </c>
    </row>
    <row r="457" spans="1:6" x14ac:dyDescent="0.2">
      <c r="A457" t="s">
        <v>375</v>
      </c>
      <c r="B457" t="s">
        <v>674</v>
      </c>
      <c r="C457" t="s">
        <v>671</v>
      </c>
      <c r="D457" t="s">
        <v>90</v>
      </c>
      <c r="E457">
        <v>11</v>
      </c>
      <c r="F457">
        <v>11</v>
      </c>
    </row>
    <row r="458" spans="1:6" x14ac:dyDescent="0.2">
      <c r="A458" t="s">
        <v>375</v>
      </c>
      <c r="B458" t="s">
        <v>674</v>
      </c>
      <c r="C458" t="s">
        <v>671</v>
      </c>
      <c r="D458" t="s">
        <v>92</v>
      </c>
      <c r="E458">
        <v>395</v>
      </c>
      <c r="F458">
        <v>260</v>
      </c>
    </row>
    <row r="459" spans="1:6" x14ac:dyDescent="0.2">
      <c r="A459" t="s">
        <v>375</v>
      </c>
      <c r="B459" t="s">
        <v>674</v>
      </c>
      <c r="C459" t="s">
        <v>671</v>
      </c>
      <c r="D459" t="s">
        <v>426</v>
      </c>
      <c r="E459">
        <v>47725</v>
      </c>
      <c r="F459">
        <v>25066</v>
      </c>
    </row>
    <row r="460" spans="1:6" x14ac:dyDescent="0.2">
      <c r="A460" t="s">
        <v>375</v>
      </c>
      <c r="B460" t="s">
        <v>674</v>
      </c>
      <c r="C460" t="s">
        <v>671</v>
      </c>
      <c r="D460" t="s">
        <v>427</v>
      </c>
      <c r="E460">
        <v>15830</v>
      </c>
      <c r="F460">
        <v>1046</v>
      </c>
    </row>
    <row r="461" spans="1:6" x14ac:dyDescent="0.2">
      <c r="A461" t="s">
        <v>375</v>
      </c>
      <c r="B461" t="s">
        <v>674</v>
      </c>
      <c r="C461" t="s">
        <v>671</v>
      </c>
      <c r="D461" t="s">
        <v>88</v>
      </c>
      <c r="E461">
        <v>66</v>
      </c>
      <c r="F461">
        <v>60</v>
      </c>
    </row>
    <row r="462" spans="1:6" x14ac:dyDescent="0.2">
      <c r="A462" t="s">
        <v>375</v>
      </c>
      <c r="B462" t="s">
        <v>674</v>
      </c>
      <c r="C462" t="s">
        <v>671</v>
      </c>
      <c r="D462" t="s">
        <v>428</v>
      </c>
      <c r="E462">
        <v>116586</v>
      </c>
      <c r="F462">
        <v>63206</v>
      </c>
    </row>
    <row r="463" spans="1:6" x14ac:dyDescent="0.2">
      <c r="A463" t="s">
        <v>375</v>
      </c>
      <c r="B463" t="s">
        <v>675</v>
      </c>
      <c r="C463" t="s">
        <v>671</v>
      </c>
      <c r="D463" t="s">
        <v>94</v>
      </c>
      <c r="E463">
        <v>13</v>
      </c>
      <c r="F463">
        <v>11</v>
      </c>
    </row>
    <row r="464" spans="1:6" x14ac:dyDescent="0.2">
      <c r="A464" t="s">
        <v>375</v>
      </c>
      <c r="B464" t="s">
        <v>675</v>
      </c>
      <c r="C464" t="s">
        <v>671</v>
      </c>
      <c r="D464" t="s">
        <v>136</v>
      </c>
      <c r="E464">
        <v>15080</v>
      </c>
      <c r="F464">
        <v>1142</v>
      </c>
    </row>
    <row r="465" spans="1:6" x14ac:dyDescent="0.2">
      <c r="A465" t="s">
        <v>375</v>
      </c>
      <c r="B465" t="s">
        <v>675</v>
      </c>
      <c r="C465" t="s">
        <v>671</v>
      </c>
      <c r="D465" t="s">
        <v>429</v>
      </c>
      <c r="E465">
        <v>5846</v>
      </c>
      <c r="F465">
        <v>5834</v>
      </c>
    </row>
    <row r="466" spans="1:6" x14ac:dyDescent="0.2">
      <c r="A466" t="s">
        <v>375</v>
      </c>
      <c r="B466" t="s">
        <v>675</v>
      </c>
      <c r="C466" t="s">
        <v>671</v>
      </c>
      <c r="D466" t="s">
        <v>441</v>
      </c>
      <c r="E466">
        <v>65</v>
      </c>
      <c r="F466">
        <v>63</v>
      </c>
    </row>
    <row r="467" spans="1:6" x14ac:dyDescent="0.2">
      <c r="A467" t="s">
        <v>375</v>
      </c>
      <c r="B467" t="s">
        <v>675</v>
      </c>
      <c r="C467" t="s">
        <v>671</v>
      </c>
      <c r="D467" t="s">
        <v>442</v>
      </c>
      <c r="E467">
        <v>119</v>
      </c>
      <c r="F467">
        <v>38</v>
      </c>
    </row>
    <row r="468" spans="1:6" x14ac:dyDescent="0.2">
      <c r="A468" t="s">
        <v>375</v>
      </c>
      <c r="B468" t="s">
        <v>675</v>
      </c>
      <c r="C468" t="s">
        <v>671</v>
      </c>
      <c r="D468" t="s">
        <v>443</v>
      </c>
      <c r="E468">
        <v>638</v>
      </c>
      <c r="F468">
        <v>606</v>
      </c>
    </row>
    <row r="469" spans="1:6" x14ac:dyDescent="0.2">
      <c r="A469" t="s">
        <v>375</v>
      </c>
      <c r="B469" t="s">
        <v>675</v>
      </c>
      <c r="C469" t="s">
        <v>671</v>
      </c>
      <c r="D469" t="s">
        <v>93</v>
      </c>
      <c r="E469">
        <v>1922</v>
      </c>
      <c r="F469">
        <v>1783</v>
      </c>
    </row>
    <row r="470" spans="1:6" x14ac:dyDescent="0.2">
      <c r="A470" t="s">
        <v>375</v>
      </c>
      <c r="B470" t="s">
        <v>675</v>
      </c>
      <c r="C470" t="s">
        <v>671</v>
      </c>
      <c r="D470" t="s">
        <v>111</v>
      </c>
      <c r="E470">
        <v>77397</v>
      </c>
      <c r="F470">
        <v>55672</v>
      </c>
    </row>
    <row r="471" spans="1:6" x14ac:dyDescent="0.2">
      <c r="A471" t="s">
        <v>375</v>
      </c>
      <c r="B471" t="s">
        <v>676</v>
      </c>
      <c r="C471" t="s">
        <v>671</v>
      </c>
      <c r="D471" t="s">
        <v>95</v>
      </c>
      <c r="E471">
        <v>3956</v>
      </c>
      <c r="F471">
        <v>3561</v>
      </c>
    </row>
    <row r="472" spans="1:6" x14ac:dyDescent="0.2">
      <c r="A472" t="s">
        <v>375</v>
      </c>
      <c r="B472" t="s">
        <v>676</v>
      </c>
      <c r="C472" t="s">
        <v>671</v>
      </c>
      <c r="D472" t="s">
        <v>386</v>
      </c>
      <c r="E472">
        <v>3</v>
      </c>
    </row>
    <row r="473" spans="1:6" x14ac:dyDescent="0.2">
      <c r="A473" t="s">
        <v>375</v>
      </c>
      <c r="B473" t="s">
        <v>676</v>
      </c>
      <c r="C473" t="s">
        <v>671</v>
      </c>
      <c r="D473" t="s">
        <v>385</v>
      </c>
      <c r="E473">
        <v>44</v>
      </c>
      <c r="F473">
        <v>40</v>
      </c>
    </row>
    <row r="474" spans="1:6" x14ac:dyDescent="0.2">
      <c r="A474" t="s">
        <v>375</v>
      </c>
      <c r="B474" t="s">
        <v>676</v>
      </c>
      <c r="C474" t="s">
        <v>671</v>
      </c>
      <c r="D474" t="s">
        <v>430</v>
      </c>
      <c r="E474">
        <v>16522</v>
      </c>
      <c r="F474">
        <v>8943</v>
      </c>
    </row>
    <row r="475" spans="1:6" x14ac:dyDescent="0.2">
      <c r="A475" t="s">
        <v>375</v>
      </c>
      <c r="B475" t="s">
        <v>676</v>
      </c>
      <c r="C475" t="s">
        <v>671</v>
      </c>
      <c r="D475" t="s">
        <v>431</v>
      </c>
      <c r="E475">
        <v>1098</v>
      </c>
      <c r="F475">
        <v>296</v>
      </c>
    </row>
    <row r="476" spans="1:6" x14ac:dyDescent="0.2">
      <c r="A476" t="s">
        <v>375</v>
      </c>
      <c r="B476" t="s">
        <v>676</v>
      </c>
      <c r="C476" t="s">
        <v>671</v>
      </c>
      <c r="D476" t="s">
        <v>96</v>
      </c>
      <c r="E476">
        <v>48673</v>
      </c>
      <c r="F476">
        <v>19327</v>
      </c>
    </row>
    <row r="477" spans="1:6" x14ac:dyDescent="0.2">
      <c r="A477" t="s">
        <v>375</v>
      </c>
      <c r="B477" t="s">
        <v>676</v>
      </c>
      <c r="C477" t="s">
        <v>671</v>
      </c>
      <c r="D477" t="s">
        <v>432</v>
      </c>
      <c r="E477">
        <v>25787</v>
      </c>
      <c r="F477">
        <v>20098</v>
      </c>
    </row>
    <row r="478" spans="1:6" x14ac:dyDescent="0.2">
      <c r="A478" t="s">
        <v>375</v>
      </c>
      <c r="B478" t="s">
        <v>676</v>
      </c>
      <c r="C478" t="s">
        <v>671</v>
      </c>
      <c r="D478" t="s">
        <v>433</v>
      </c>
      <c r="E478">
        <v>556</v>
      </c>
      <c r="F478">
        <v>354</v>
      </c>
    </row>
    <row r="479" spans="1:6" x14ac:dyDescent="0.2">
      <c r="A479" t="s">
        <v>375</v>
      </c>
      <c r="B479" t="s">
        <v>677</v>
      </c>
      <c r="C479" t="s">
        <v>671</v>
      </c>
      <c r="D479" t="s">
        <v>434</v>
      </c>
      <c r="E479">
        <v>5117</v>
      </c>
      <c r="F479">
        <v>539</v>
      </c>
    </row>
    <row r="480" spans="1:6" x14ac:dyDescent="0.2">
      <c r="A480" t="s">
        <v>375</v>
      </c>
      <c r="B480" t="s">
        <v>678</v>
      </c>
      <c r="C480" t="s">
        <v>671</v>
      </c>
      <c r="D480" t="s">
        <v>110</v>
      </c>
      <c r="E480">
        <v>4604</v>
      </c>
      <c r="F480">
        <v>4243</v>
      </c>
    </row>
    <row r="481" spans="1:6" x14ac:dyDescent="0.2">
      <c r="A481" t="s">
        <v>375</v>
      </c>
      <c r="B481" t="s">
        <v>679</v>
      </c>
      <c r="C481" t="s">
        <v>671</v>
      </c>
      <c r="D481" t="s">
        <v>97</v>
      </c>
      <c r="E481">
        <v>4838</v>
      </c>
      <c r="F481">
        <v>276</v>
      </c>
    </row>
    <row r="482" spans="1:6" x14ac:dyDescent="0.2">
      <c r="A482" t="s">
        <v>375</v>
      </c>
      <c r="B482" t="s">
        <v>679</v>
      </c>
      <c r="C482" t="s">
        <v>671</v>
      </c>
      <c r="D482" t="s">
        <v>98</v>
      </c>
      <c r="E482">
        <v>4399</v>
      </c>
      <c r="F482">
        <v>242</v>
      </c>
    </row>
    <row r="483" spans="1:6" x14ac:dyDescent="0.2">
      <c r="A483" t="s">
        <v>375</v>
      </c>
      <c r="B483" t="s">
        <v>679</v>
      </c>
      <c r="C483" t="s">
        <v>671</v>
      </c>
      <c r="D483" t="s">
        <v>99</v>
      </c>
      <c r="E483">
        <v>5972</v>
      </c>
      <c r="F483">
        <v>380</v>
      </c>
    </row>
    <row r="484" spans="1:6" x14ac:dyDescent="0.2">
      <c r="A484" t="s">
        <v>375</v>
      </c>
      <c r="B484" t="s">
        <v>680</v>
      </c>
      <c r="C484" t="s">
        <v>671</v>
      </c>
      <c r="D484" t="s">
        <v>92</v>
      </c>
      <c r="E484">
        <v>963</v>
      </c>
      <c r="F484">
        <v>26</v>
      </c>
    </row>
    <row r="485" spans="1:6" x14ac:dyDescent="0.2">
      <c r="A485" t="s">
        <v>375</v>
      </c>
      <c r="B485" t="s">
        <v>680</v>
      </c>
      <c r="C485" t="s">
        <v>671</v>
      </c>
      <c r="D485" t="s">
        <v>102</v>
      </c>
      <c r="E485">
        <v>963</v>
      </c>
      <c r="F485">
        <v>325</v>
      </c>
    </row>
    <row r="486" spans="1:6" x14ac:dyDescent="0.2">
      <c r="A486" t="s">
        <v>375</v>
      </c>
      <c r="B486" t="s">
        <v>680</v>
      </c>
      <c r="C486" t="s">
        <v>671</v>
      </c>
      <c r="D486" t="s">
        <v>435</v>
      </c>
      <c r="E486">
        <v>8007</v>
      </c>
      <c r="F486">
        <v>1183</v>
      </c>
    </row>
    <row r="487" spans="1:6" x14ac:dyDescent="0.2">
      <c r="A487" t="s">
        <v>375</v>
      </c>
      <c r="B487" t="s">
        <v>680</v>
      </c>
      <c r="C487" t="s">
        <v>671</v>
      </c>
      <c r="D487" t="s">
        <v>101</v>
      </c>
      <c r="E487">
        <v>650</v>
      </c>
      <c r="F487">
        <v>281</v>
      </c>
    </row>
    <row r="488" spans="1:6" x14ac:dyDescent="0.2">
      <c r="A488" t="s">
        <v>375</v>
      </c>
      <c r="B488" t="s">
        <v>680</v>
      </c>
      <c r="C488" t="s">
        <v>671</v>
      </c>
      <c r="D488" t="s">
        <v>100</v>
      </c>
      <c r="E488">
        <v>27191</v>
      </c>
      <c r="F488">
        <v>585</v>
      </c>
    </row>
    <row r="489" spans="1:6" x14ac:dyDescent="0.2">
      <c r="A489" t="s">
        <v>375</v>
      </c>
      <c r="B489" t="s">
        <v>681</v>
      </c>
      <c r="C489" t="s">
        <v>671</v>
      </c>
      <c r="D489" t="s">
        <v>105</v>
      </c>
      <c r="E489">
        <v>235</v>
      </c>
      <c r="F489">
        <v>22</v>
      </c>
    </row>
    <row r="490" spans="1:6" x14ac:dyDescent="0.2">
      <c r="A490" t="s">
        <v>375</v>
      </c>
      <c r="B490" t="s">
        <v>681</v>
      </c>
      <c r="C490" t="s">
        <v>671</v>
      </c>
      <c r="D490" t="s">
        <v>104</v>
      </c>
      <c r="E490">
        <v>39058</v>
      </c>
      <c r="F490">
        <v>953</v>
      </c>
    </row>
    <row r="491" spans="1:6" x14ac:dyDescent="0.2">
      <c r="A491" t="s">
        <v>375</v>
      </c>
      <c r="B491" t="s">
        <v>681</v>
      </c>
      <c r="C491" t="s">
        <v>671</v>
      </c>
      <c r="D491" t="s">
        <v>103</v>
      </c>
      <c r="E491">
        <v>4</v>
      </c>
      <c r="F491">
        <v>4</v>
      </c>
    </row>
    <row r="492" spans="1:6" x14ac:dyDescent="0.2">
      <c r="A492" t="s">
        <v>375</v>
      </c>
      <c r="B492" t="s">
        <v>682</v>
      </c>
      <c r="C492" t="s">
        <v>671</v>
      </c>
      <c r="D492" t="s">
        <v>109</v>
      </c>
      <c r="E492">
        <v>203</v>
      </c>
      <c r="F492">
        <v>53</v>
      </c>
    </row>
    <row r="493" spans="1:6" x14ac:dyDescent="0.2">
      <c r="A493" t="s">
        <v>375</v>
      </c>
      <c r="B493" t="s">
        <v>682</v>
      </c>
      <c r="C493" t="s">
        <v>671</v>
      </c>
      <c r="D493" t="s">
        <v>107</v>
      </c>
      <c r="E493">
        <v>8</v>
      </c>
      <c r="F493">
        <v>4</v>
      </c>
    </row>
    <row r="494" spans="1:6" x14ac:dyDescent="0.2">
      <c r="A494" t="s">
        <v>375</v>
      </c>
      <c r="B494" t="s">
        <v>682</v>
      </c>
      <c r="C494" t="s">
        <v>671</v>
      </c>
      <c r="D494" t="s">
        <v>106</v>
      </c>
      <c r="E494">
        <v>537</v>
      </c>
      <c r="F494">
        <v>275</v>
      </c>
    </row>
    <row r="495" spans="1:6" x14ac:dyDescent="0.2">
      <c r="A495" t="s">
        <v>375</v>
      </c>
      <c r="B495" t="s">
        <v>682</v>
      </c>
      <c r="C495" t="s">
        <v>671</v>
      </c>
      <c r="D495" t="s">
        <v>108</v>
      </c>
      <c r="E495">
        <v>39</v>
      </c>
      <c r="F495">
        <v>30</v>
      </c>
    </row>
    <row r="496" spans="1:6" x14ac:dyDescent="0.2">
      <c r="A496" t="s">
        <v>375</v>
      </c>
      <c r="B496" t="s">
        <v>683</v>
      </c>
      <c r="C496" t="s">
        <v>671</v>
      </c>
      <c r="D496" t="s">
        <v>436</v>
      </c>
      <c r="E496">
        <v>2067</v>
      </c>
      <c r="F496">
        <v>714</v>
      </c>
    </row>
    <row r="497" spans="1:16" x14ac:dyDescent="0.2">
      <c r="A497" t="s">
        <v>375</v>
      </c>
      <c r="B497" t="s">
        <v>684</v>
      </c>
      <c r="C497" t="s">
        <v>671</v>
      </c>
      <c r="D497" t="s">
        <v>110</v>
      </c>
      <c r="E497">
        <v>5848</v>
      </c>
      <c r="F497">
        <v>4132</v>
      </c>
    </row>
    <row r="498" spans="1:16" x14ac:dyDescent="0.2">
      <c r="A498" t="s">
        <v>357</v>
      </c>
      <c r="B498" t="s">
        <v>437</v>
      </c>
      <c r="C498" t="s">
        <v>403</v>
      </c>
      <c r="D498" t="s">
        <v>403</v>
      </c>
      <c r="E498">
        <v>454</v>
      </c>
      <c r="F498">
        <v>12</v>
      </c>
      <c r="G498">
        <v>61.95</v>
      </c>
      <c r="H498">
        <v>257</v>
      </c>
      <c r="I498">
        <v>9574</v>
      </c>
      <c r="J498">
        <v>52.28</v>
      </c>
      <c r="K498">
        <v>14.35</v>
      </c>
      <c r="L498">
        <v>11</v>
      </c>
      <c r="M498">
        <v>351</v>
      </c>
      <c r="N498">
        <v>60</v>
      </c>
      <c r="O498">
        <v>30</v>
      </c>
      <c r="P498">
        <v>2</v>
      </c>
    </row>
    <row r="499" spans="1:16" x14ac:dyDescent="0.2">
      <c r="A499" t="s">
        <v>357</v>
      </c>
      <c r="B499" t="s">
        <v>437</v>
      </c>
      <c r="C499" t="s">
        <v>671</v>
      </c>
      <c r="D499" t="s">
        <v>403</v>
      </c>
      <c r="E499">
        <v>328183</v>
      </c>
      <c r="F499">
        <v>74160</v>
      </c>
      <c r="G499">
        <v>92.81</v>
      </c>
      <c r="H499">
        <v>68406</v>
      </c>
      <c r="I499">
        <v>191868</v>
      </c>
      <c r="J499">
        <v>94.17</v>
      </c>
      <c r="K499">
        <v>93.15</v>
      </c>
      <c r="L499">
        <v>18656</v>
      </c>
      <c r="M499">
        <v>286951</v>
      </c>
      <c r="N499">
        <v>11292</v>
      </c>
      <c r="O499">
        <v>10411</v>
      </c>
      <c r="P499">
        <v>873</v>
      </c>
    </row>
    <row r="500" spans="1:16" x14ac:dyDescent="0.2">
      <c r="A500" t="s">
        <v>357</v>
      </c>
      <c r="B500" t="s">
        <v>437</v>
      </c>
      <c r="C500" t="s">
        <v>115</v>
      </c>
      <c r="D500" t="s">
        <v>403</v>
      </c>
      <c r="E500">
        <v>3001</v>
      </c>
      <c r="F500">
        <v>735</v>
      </c>
      <c r="G500">
        <v>95.8</v>
      </c>
      <c r="H500">
        <v>661</v>
      </c>
      <c r="I500">
        <v>1718</v>
      </c>
      <c r="J500">
        <v>93.78</v>
      </c>
      <c r="K500">
        <v>99.76</v>
      </c>
      <c r="L500">
        <v>93</v>
      </c>
      <c r="M500">
        <v>2725</v>
      </c>
      <c r="N500">
        <v>103</v>
      </c>
      <c r="O500">
        <v>73</v>
      </c>
      <c r="P500">
        <v>7</v>
      </c>
    </row>
    <row r="501" spans="1:16" x14ac:dyDescent="0.2">
      <c r="A501" t="s">
        <v>357</v>
      </c>
      <c r="B501" t="s">
        <v>437</v>
      </c>
      <c r="C501" t="s">
        <v>116</v>
      </c>
      <c r="D501" t="s">
        <v>403</v>
      </c>
      <c r="E501">
        <v>3746</v>
      </c>
      <c r="F501">
        <v>486</v>
      </c>
      <c r="G501">
        <v>74.31</v>
      </c>
      <c r="H501">
        <v>1389</v>
      </c>
      <c r="I501">
        <v>3446</v>
      </c>
      <c r="J501">
        <v>56.91</v>
      </c>
      <c r="K501">
        <v>56.04</v>
      </c>
      <c r="L501">
        <v>416</v>
      </c>
      <c r="M501">
        <v>2906</v>
      </c>
      <c r="N501">
        <v>204</v>
      </c>
      <c r="O501">
        <v>209</v>
      </c>
      <c r="P501">
        <v>11</v>
      </c>
    </row>
    <row r="502" spans="1:16" x14ac:dyDescent="0.2">
      <c r="A502" t="s">
        <v>357</v>
      </c>
      <c r="B502" t="s">
        <v>437</v>
      </c>
      <c r="C502" t="s">
        <v>117</v>
      </c>
      <c r="D502" t="s">
        <v>403</v>
      </c>
      <c r="E502">
        <v>4593</v>
      </c>
      <c r="F502">
        <v>1135</v>
      </c>
      <c r="G502">
        <v>103.83</v>
      </c>
      <c r="H502">
        <v>889</v>
      </c>
      <c r="I502">
        <v>2300</v>
      </c>
      <c r="J502">
        <v>107.43</v>
      </c>
      <c r="K502">
        <v>110.01</v>
      </c>
      <c r="L502">
        <v>119</v>
      </c>
      <c r="M502">
        <v>4197</v>
      </c>
      <c r="N502">
        <v>139</v>
      </c>
      <c r="O502">
        <v>126</v>
      </c>
      <c r="P502">
        <v>12</v>
      </c>
    </row>
    <row r="503" spans="1:16" x14ac:dyDescent="0.2">
      <c r="A503" t="s">
        <v>357</v>
      </c>
      <c r="B503" t="s">
        <v>437</v>
      </c>
      <c r="C503" t="s">
        <v>118</v>
      </c>
      <c r="D503" t="s">
        <v>403</v>
      </c>
      <c r="E503">
        <v>3228</v>
      </c>
      <c r="F503">
        <v>731</v>
      </c>
      <c r="G503">
        <v>92.04</v>
      </c>
      <c r="H503">
        <v>657</v>
      </c>
      <c r="I503">
        <v>1822</v>
      </c>
      <c r="J503">
        <v>98.42</v>
      </c>
      <c r="K503">
        <v>95.54</v>
      </c>
      <c r="L503">
        <v>206</v>
      </c>
      <c r="M503">
        <v>2857</v>
      </c>
      <c r="N503">
        <v>87</v>
      </c>
      <c r="O503">
        <v>65</v>
      </c>
      <c r="P503">
        <v>13</v>
      </c>
    </row>
    <row r="504" spans="1:16" x14ac:dyDescent="0.2">
      <c r="A504" t="s">
        <v>357</v>
      </c>
      <c r="B504" t="s">
        <v>437</v>
      </c>
      <c r="C504" t="s">
        <v>119</v>
      </c>
      <c r="D504" t="s">
        <v>403</v>
      </c>
      <c r="E504">
        <v>1385</v>
      </c>
      <c r="F504">
        <v>329</v>
      </c>
      <c r="G504">
        <v>101.81</v>
      </c>
      <c r="H504">
        <v>331</v>
      </c>
      <c r="I504">
        <v>885</v>
      </c>
      <c r="J504">
        <v>104.86</v>
      </c>
      <c r="K504">
        <v>118.24</v>
      </c>
      <c r="L504">
        <v>109</v>
      </c>
      <c r="M504">
        <v>1180</v>
      </c>
      <c r="N504">
        <v>53</v>
      </c>
      <c r="O504">
        <v>33</v>
      </c>
      <c r="P504">
        <v>10</v>
      </c>
    </row>
    <row r="505" spans="1:16" x14ac:dyDescent="0.2">
      <c r="A505" t="s">
        <v>357</v>
      </c>
      <c r="B505" t="s">
        <v>437</v>
      </c>
      <c r="C505" t="s">
        <v>120</v>
      </c>
      <c r="D505" t="s">
        <v>403</v>
      </c>
      <c r="E505">
        <v>2856</v>
      </c>
      <c r="F505">
        <v>757</v>
      </c>
      <c r="G505">
        <v>100.93</v>
      </c>
      <c r="H505">
        <v>451</v>
      </c>
      <c r="I505">
        <v>1179</v>
      </c>
      <c r="J505">
        <v>116.63</v>
      </c>
      <c r="K505">
        <v>118.59</v>
      </c>
      <c r="L505">
        <v>72</v>
      </c>
      <c r="M505">
        <v>2627</v>
      </c>
      <c r="N505">
        <v>103</v>
      </c>
      <c r="O505">
        <v>50</v>
      </c>
      <c r="P505">
        <v>4</v>
      </c>
    </row>
    <row r="506" spans="1:16" x14ac:dyDescent="0.2">
      <c r="A506" t="s">
        <v>357</v>
      </c>
      <c r="B506" t="s">
        <v>437</v>
      </c>
      <c r="C506" t="s">
        <v>91</v>
      </c>
      <c r="D506" t="s">
        <v>403</v>
      </c>
      <c r="E506">
        <v>15303</v>
      </c>
      <c r="F506">
        <v>3157</v>
      </c>
      <c r="G506">
        <v>86.58</v>
      </c>
      <c r="H506">
        <v>3708</v>
      </c>
      <c r="I506">
        <v>10771</v>
      </c>
      <c r="J506">
        <v>84.14</v>
      </c>
      <c r="K506">
        <v>83.56</v>
      </c>
      <c r="L506">
        <v>2191</v>
      </c>
      <c r="M506">
        <v>10845</v>
      </c>
      <c r="N506">
        <v>546</v>
      </c>
      <c r="O506">
        <v>1671</v>
      </c>
      <c r="P506">
        <v>50</v>
      </c>
    </row>
    <row r="507" spans="1:16" x14ac:dyDescent="0.2">
      <c r="A507" t="s">
        <v>357</v>
      </c>
      <c r="B507" t="s">
        <v>437</v>
      </c>
      <c r="C507" t="s">
        <v>121</v>
      </c>
      <c r="D507" t="s">
        <v>403</v>
      </c>
      <c r="E507">
        <v>4739</v>
      </c>
      <c r="F507">
        <v>1141</v>
      </c>
      <c r="G507">
        <v>94.07</v>
      </c>
      <c r="H507">
        <v>1007</v>
      </c>
      <c r="I507">
        <v>2399</v>
      </c>
      <c r="J507">
        <v>93.04</v>
      </c>
      <c r="K507">
        <v>102.14</v>
      </c>
      <c r="L507">
        <v>185</v>
      </c>
      <c r="M507">
        <v>4318</v>
      </c>
      <c r="N507">
        <v>134</v>
      </c>
      <c r="O507">
        <v>94</v>
      </c>
      <c r="P507">
        <v>8</v>
      </c>
    </row>
    <row r="508" spans="1:16" x14ac:dyDescent="0.2">
      <c r="A508" t="s">
        <v>357</v>
      </c>
      <c r="B508" t="s">
        <v>437</v>
      </c>
      <c r="C508" t="s">
        <v>122</v>
      </c>
      <c r="D508" t="s">
        <v>403</v>
      </c>
      <c r="E508">
        <v>4187</v>
      </c>
      <c r="F508">
        <v>1363</v>
      </c>
      <c r="G508">
        <v>108.57</v>
      </c>
      <c r="H508">
        <v>737</v>
      </c>
      <c r="I508">
        <v>1956</v>
      </c>
      <c r="J508">
        <v>116.02</v>
      </c>
      <c r="K508">
        <v>120.73</v>
      </c>
      <c r="L508">
        <v>301</v>
      </c>
      <c r="M508">
        <v>3655</v>
      </c>
      <c r="N508">
        <v>124</v>
      </c>
      <c r="O508">
        <v>91</v>
      </c>
      <c r="P508">
        <v>16</v>
      </c>
    </row>
    <row r="509" spans="1:16" x14ac:dyDescent="0.2">
      <c r="A509" t="s">
        <v>357</v>
      </c>
      <c r="B509" t="s">
        <v>437</v>
      </c>
      <c r="C509" t="s">
        <v>94</v>
      </c>
      <c r="D509" t="s">
        <v>403</v>
      </c>
      <c r="E509">
        <v>11848</v>
      </c>
      <c r="F509">
        <v>2673</v>
      </c>
      <c r="G509">
        <v>94.03</v>
      </c>
      <c r="H509">
        <v>2078</v>
      </c>
      <c r="I509">
        <v>5397</v>
      </c>
      <c r="J509">
        <v>100.71</v>
      </c>
      <c r="K509">
        <v>102.16</v>
      </c>
      <c r="L509">
        <v>484</v>
      </c>
      <c r="M509">
        <v>10679</v>
      </c>
      <c r="N509">
        <v>369</v>
      </c>
      <c r="O509">
        <v>295</v>
      </c>
      <c r="P509">
        <v>21</v>
      </c>
    </row>
    <row r="510" spans="1:16" x14ac:dyDescent="0.2">
      <c r="A510" t="s">
        <v>357</v>
      </c>
      <c r="B510" t="s">
        <v>437</v>
      </c>
      <c r="C510" t="s">
        <v>123</v>
      </c>
      <c r="D510" t="s">
        <v>403</v>
      </c>
      <c r="E510">
        <v>3229</v>
      </c>
      <c r="F510">
        <v>586</v>
      </c>
      <c r="G510">
        <v>82.15</v>
      </c>
      <c r="H510">
        <v>549</v>
      </c>
      <c r="I510">
        <v>1509</v>
      </c>
      <c r="J510">
        <v>98.71</v>
      </c>
      <c r="K510">
        <v>97.44</v>
      </c>
      <c r="L510">
        <v>130</v>
      </c>
      <c r="M510">
        <v>2932</v>
      </c>
      <c r="N510">
        <v>95</v>
      </c>
      <c r="O510">
        <v>63</v>
      </c>
      <c r="P510">
        <v>9</v>
      </c>
    </row>
    <row r="511" spans="1:16" x14ac:dyDescent="0.2">
      <c r="A511" t="s">
        <v>357</v>
      </c>
      <c r="B511" t="s">
        <v>437</v>
      </c>
      <c r="C511" t="s">
        <v>124</v>
      </c>
      <c r="D511" t="s">
        <v>403</v>
      </c>
      <c r="E511">
        <v>15218</v>
      </c>
      <c r="F511">
        <v>3755</v>
      </c>
      <c r="G511">
        <v>95.78</v>
      </c>
      <c r="H511">
        <v>3014</v>
      </c>
      <c r="I511">
        <v>8008</v>
      </c>
      <c r="J511">
        <v>102.22</v>
      </c>
      <c r="K511">
        <v>109.2</v>
      </c>
      <c r="L511">
        <v>460</v>
      </c>
      <c r="M511">
        <v>13754</v>
      </c>
      <c r="N511">
        <v>517</v>
      </c>
      <c r="O511">
        <v>440</v>
      </c>
      <c r="P511">
        <v>47</v>
      </c>
    </row>
    <row r="512" spans="1:16" x14ac:dyDescent="0.2">
      <c r="A512" t="s">
        <v>357</v>
      </c>
      <c r="B512" t="s">
        <v>437</v>
      </c>
      <c r="C512" t="s">
        <v>125</v>
      </c>
      <c r="D512" t="s">
        <v>403</v>
      </c>
      <c r="E512">
        <v>19673</v>
      </c>
      <c r="F512">
        <v>4543</v>
      </c>
      <c r="G512">
        <v>91.09</v>
      </c>
      <c r="H512">
        <v>4256</v>
      </c>
      <c r="I512">
        <v>11429</v>
      </c>
      <c r="J512">
        <v>92.87</v>
      </c>
      <c r="K512">
        <v>98</v>
      </c>
      <c r="L512">
        <v>647</v>
      </c>
      <c r="M512">
        <v>17620</v>
      </c>
      <c r="N512">
        <v>718</v>
      </c>
      <c r="O512">
        <v>616</v>
      </c>
      <c r="P512">
        <v>72</v>
      </c>
    </row>
    <row r="513" spans="1:16" x14ac:dyDescent="0.2">
      <c r="A513" t="s">
        <v>357</v>
      </c>
      <c r="B513" t="s">
        <v>437</v>
      </c>
      <c r="C513" t="s">
        <v>126</v>
      </c>
      <c r="D513" t="s">
        <v>403</v>
      </c>
      <c r="E513">
        <v>15615</v>
      </c>
      <c r="F513">
        <v>3175</v>
      </c>
      <c r="G513">
        <v>87.3</v>
      </c>
      <c r="H513">
        <v>2873</v>
      </c>
      <c r="I513">
        <v>7847</v>
      </c>
      <c r="J513">
        <v>92.65</v>
      </c>
      <c r="K513">
        <v>95.46</v>
      </c>
      <c r="L513">
        <v>848</v>
      </c>
      <c r="M513">
        <v>13794</v>
      </c>
      <c r="N513">
        <v>504</v>
      </c>
      <c r="O513">
        <v>433</v>
      </c>
      <c r="P513">
        <v>36</v>
      </c>
    </row>
    <row r="514" spans="1:16" x14ac:dyDescent="0.2">
      <c r="A514" t="s">
        <v>357</v>
      </c>
      <c r="B514" t="s">
        <v>437</v>
      </c>
      <c r="C514" t="s">
        <v>127</v>
      </c>
      <c r="D514" t="s">
        <v>403</v>
      </c>
      <c r="E514">
        <v>8257</v>
      </c>
      <c r="F514">
        <v>1890</v>
      </c>
      <c r="G514">
        <v>95.32</v>
      </c>
      <c r="H514">
        <v>1456</v>
      </c>
      <c r="I514">
        <v>3961</v>
      </c>
      <c r="J514">
        <v>102.19</v>
      </c>
      <c r="K514">
        <v>103.41</v>
      </c>
      <c r="L514">
        <v>584</v>
      </c>
      <c r="M514">
        <v>7190</v>
      </c>
      <c r="N514">
        <v>249</v>
      </c>
      <c r="O514">
        <v>217</v>
      </c>
      <c r="P514">
        <v>17</v>
      </c>
    </row>
    <row r="515" spans="1:16" x14ac:dyDescent="0.2">
      <c r="A515" t="s">
        <v>357</v>
      </c>
      <c r="B515" t="s">
        <v>437</v>
      </c>
      <c r="C515" t="s">
        <v>85</v>
      </c>
      <c r="D515" t="s">
        <v>403</v>
      </c>
      <c r="E515">
        <v>8610</v>
      </c>
      <c r="F515">
        <v>1993</v>
      </c>
      <c r="G515">
        <v>91.09</v>
      </c>
      <c r="H515">
        <v>1856</v>
      </c>
      <c r="I515">
        <v>4696</v>
      </c>
      <c r="J515">
        <v>89.39</v>
      </c>
      <c r="K515">
        <v>93.24</v>
      </c>
      <c r="L515">
        <v>322</v>
      </c>
      <c r="M515">
        <v>7698</v>
      </c>
      <c r="N515">
        <v>301</v>
      </c>
      <c r="O515">
        <v>260</v>
      </c>
      <c r="P515">
        <v>29</v>
      </c>
    </row>
    <row r="516" spans="1:16" x14ac:dyDescent="0.2">
      <c r="A516" t="s">
        <v>357</v>
      </c>
      <c r="B516" t="s">
        <v>437</v>
      </c>
      <c r="C516" t="s">
        <v>128</v>
      </c>
      <c r="D516" t="s">
        <v>403</v>
      </c>
      <c r="E516">
        <v>3514</v>
      </c>
      <c r="F516">
        <v>809</v>
      </c>
      <c r="G516">
        <v>90.44</v>
      </c>
      <c r="H516">
        <v>646</v>
      </c>
      <c r="I516">
        <v>1714</v>
      </c>
      <c r="J516">
        <v>96.04</v>
      </c>
      <c r="K516">
        <v>104.07</v>
      </c>
      <c r="L516">
        <v>173</v>
      </c>
      <c r="M516">
        <v>3157</v>
      </c>
      <c r="N516">
        <v>101</v>
      </c>
      <c r="O516">
        <v>71</v>
      </c>
      <c r="P516">
        <v>12</v>
      </c>
    </row>
    <row r="517" spans="1:16" x14ac:dyDescent="0.2">
      <c r="A517" t="s">
        <v>357</v>
      </c>
      <c r="B517" t="s">
        <v>437</v>
      </c>
      <c r="C517" t="s">
        <v>129</v>
      </c>
      <c r="D517" t="s">
        <v>403</v>
      </c>
      <c r="E517">
        <v>7224</v>
      </c>
      <c r="F517">
        <v>1796</v>
      </c>
      <c r="G517">
        <v>99.61</v>
      </c>
      <c r="H517">
        <v>1167</v>
      </c>
      <c r="I517">
        <v>3141</v>
      </c>
      <c r="J517">
        <v>102.8</v>
      </c>
      <c r="K517">
        <v>104.61</v>
      </c>
      <c r="L517">
        <v>289</v>
      </c>
      <c r="M517">
        <v>6549</v>
      </c>
      <c r="N517">
        <v>216</v>
      </c>
      <c r="O517">
        <v>143</v>
      </c>
      <c r="P517">
        <v>27</v>
      </c>
    </row>
    <row r="518" spans="1:16" x14ac:dyDescent="0.2">
      <c r="A518" t="s">
        <v>357</v>
      </c>
      <c r="B518" t="s">
        <v>437</v>
      </c>
      <c r="C518" t="s">
        <v>130</v>
      </c>
      <c r="D518" t="s">
        <v>403</v>
      </c>
      <c r="E518">
        <v>4902</v>
      </c>
      <c r="F518">
        <v>1308</v>
      </c>
      <c r="G518">
        <v>106.64</v>
      </c>
      <c r="H518">
        <v>906</v>
      </c>
      <c r="I518">
        <v>2384</v>
      </c>
      <c r="J518">
        <v>112.28</v>
      </c>
      <c r="K518">
        <v>116.1</v>
      </c>
      <c r="L518">
        <v>258</v>
      </c>
      <c r="M518">
        <v>4364</v>
      </c>
      <c r="N518">
        <v>172</v>
      </c>
      <c r="O518">
        <v>101</v>
      </c>
      <c r="P518">
        <v>7</v>
      </c>
    </row>
    <row r="519" spans="1:16" x14ac:dyDescent="0.2">
      <c r="A519" t="s">
        <v>357</v>
      </c>
      <c r="B519" t="s">
        <v>437</v>
      </c>
      <c r="C519" t="s">
        <v>131</v>
      </c>
      <c r="D519" t="s">
        <v>403</v>
      </c>
      <c r="E519">
        <v>9041</v>
      </c>
      <c r="F519">
        <v>2009</v>
      </c>
      <c r="G519">
        <v>95.97</v>
      </c>
      <c r="H519">
        <v>1790</v>
      </c>
      <c r="I519">
        <v>4782</v>
      </c>
      <c r="J519">
        <v>113.7</v>
      </c>
      <c r="K519">
        <v>112.1</v>
      </c>
      <c r="L519">
        <v>373</v>
      </c>
      <c r="M519">
        <v>8175</v>
      </c>
      <c r="N519">
        <v>235</v>
      </c>
      <c r="O519">
        <v>223</v>
      </c>
      <c r="P519">
        <v>35</v>
      </c>
    </row>
    <row r="520" spans="1:16" x14ac:dyDescent="0.2">
      <c r="A520" t="s">
        <v>357</v>
      </c>
      <c r="B520" t="s">
        <v>437</v>
      </c>
      <c r="C520" t="s">
        <v>132</v>
      </c>
      <c r="D520" t="s">
        <v>403</v>
      </c>
      <c r="E520">
        <v>4697</v>
      </c>
      <c r="F520">
        <v>1068</v>
      </c>
      <c r="G520">
        <v>93.47</v>
      </c>
      <c r="H520">
        <v>932</v>
      </c>
      <c r="I520">
        <v>2490</v>
      </c>
      <c r="J520">
        <v>107.9</v>
      </c>
      <c r="K520">
        <v>107.42</v>
      </c>
      <c r="L520">
        <v>191</v>
      </c>
      <c r="M520">
        <v>4252</v>
      </c>
      <c r="N520">
        <v>153</v>
      </c>
      <c r="O520">
        <v>81</v>
      </c>
      <c r="P520">
        <v>20</v>
      </c>
    </row>
    <row r="521" spans="1:16" x14ac:dyDescent="0.2">
      <c r="A521" t="s">
        <v>357</v>
      </c>
      <c r="B521" t="s">
        <v>437</v>
      </c>
      <c r="C521" t="s">
        <v>133</v>
      </c>
      <c r="D521" t="s">
        <v>403</v>
      </c>
      <c r="E521">
        <v>3968</v>
      </c>
      <c r="F521">
        <v>1049</v>
      </c>
      <c r="G521">
        <v>117.06</v>
      </c>
      <c r="H521">
        <v>780</v>
      </c>
      <c r="I521">
        <v>2158</v>
      </c>
      <c r="J521">
        <v>112.03</v>
      </c>
      <c r="K521">
        <v>118.09</v>
      </c>
      <c r="L521">
        <v>137</v>
      </c>
      <c r="M521">
        <v>3527</v>
      </c>
      <c r="N521">
        <v>146</v>
      </c>
      <c r="O521">
        <v>145</v>
      </c>
      <c r="P521">
        <v>13</v>
      </c>
    </row>
    <row r="522" spans="1:16" x14ac:dyDescent="0.2">
      <c r="A522" t="s">
        <v>357</v>
      </c>
      <c r="B522" t="s">
        <v>437</v>
      </c>
      <c r="C522" t="s">
        <v>134</v>
      </c>
      <c r="D522" t="s">
        <v>403</v>
      </c>
      <c r="E522">
        <v>6313</v>
      </c>
      <c r="F522">
        <v>1485</v>
      </c>
      <c r="G522">
        <v>94.49</v>
      </c>
      <c r="H522">
        <v>1049</v>
      </c>
      <c r="I522">
        <v>2796</v>
      </c>
      <c r="J522">
        <v>106.28</v>
      </c>
      <c r="K522">
        <v>108.16</v>
      </c>
      <c r="L522">
        <v>297</v>
      </c>
      <c r="M522">
        <v>5646</v>
      </c>
      <c r="N522">
        <v>190</v>
      </c>
      <c r="O522">
        <v>164</v>
      </c>
      <c r="P522">
        <v>16</v>
      </c>
    </row>
    <row r="523" spans="1:16" x14ac:dyDescent="0.2">
      <c r="A523" t="s">
        <v>357</v>
      </c>
      <c r="B523" t="s">
        <v>437</v>
      </c>
      <c r="C523" t="s">
        <v>135</v>
      </c>
      <c r="D523" t="s">
        <v>403</v>
      </c>
      <c r="E523">
        <v>7166</v>
      </c>
      <c r="F523">
        <v>1362</v>
      </c>
      <c r="G523">
        <v>88.4</v>
      </c>
      <c r="H523">
        <v>1468</v>
      </c>
      <c r="I523">
        <v>3783</v>
      </c>
      <c r="J523">
        <v>108.95</v>
      </c>
      <c r="K523">
        <v>103.44</v>
      </c>
      <c r="L523">
        <v>285</v>
      </c>
      <c r="M523">
        <v>6494</v>
      </c>
      <c r="N523">
        <v>220</v>
      </c>
      <c r="O523">
        <v>151</v>
      </c>
      <c r="P523">
        <v>16</v>
      </c>
    </row>
    <row r="524" spans="1:16" x14ac:dyDescent="0.2">
      <c r="A524" t="s">
        <v>357</v>
      </c>
      <c r="B524" t="s">
        <v>437</v>
      </c>
      <c r="C524" t="s">
        <v>136</v>
      </c>
      <c r="D524" t="s">
        <v>403</v>
      </c>
      <c r="E524">
        <v>9038</v>
      </c>
      <c r="F524">
        <v>1672</v>
      </c>
      <c r="G524">
        <v>80.849999999999994</v>
      </c>
      <c r="H524">
        <v>3090</v>
      </c>
      <c r="I524">
        <v>8196</v>
      </c>
      <c r="J524">
        <v>64.62</v>
      </c>
      <c r="K524">
        <v>65.23</v>
      </c>
      <c r="L524">
        <v>1065</v>
      </c>
      <c r="M524">
        <v>7275</v>
      </c>
      <c r="N524">
        <v>310</v>
      </c>
      <c r="O524">
        <v>376</v>
      </c>
      <c r="P524">
        <v>12</v>
      </c>
    </row>
    <row r="525" spans="1:16" x14ac:dyDescent="0.2">
      <c r="A525" t="s">
        <v>357</v>
      </c>
      <c r="B525" t="s">
        <v>437</v>
      </c>
      <c r="C525" t="s">
        <v>137</v>
      </c>
      <c r="D525" t="s">
        <v>403</v>
      </c>
      <c r="E525">
        <v>4294</v>
      </c>
      <c r="F525">
        <v>946</v>
      </c>
      <c r="G525">
        <v>90.44</v>
      </c>
      <c r="H525">
        <v>854</v>
      </c>
      <c r="I525">
        <v>2290</v>
      </c>
      <c r="J525">
        <v>93.76</v>
      </c>
      <c r="K525">
        <v>101.25</v>
      </c>
      <c r="L525">
        <v>211</v>
      </c>
      <c r="M525">
        <v>3828</v>
      </c>
      <c r="N525">
        <v>139</v>
      </c>
      <c r="O525">
        <v>110</v>
      </c>
      <c r="P525">
        <v>6</v>
      </c>
    </row>
    <row r="526" spans="1:16" x14ac:dyDescent="0.2">
      <c r="A526" t="s">
        <v>357</v>
      </c>
      <c r="B526" t="s">
        <v>437</v>
      </c>
      <c r="C526" t="s">
        <v>138</v>
      </c>
      <c r="D526" t="s">
        <v>403</v>
      </c>
      <c r="E526">
        <v>2137</v>
      </c>
      <c r="F526">
        <v>429</v>
      </c>
      <c r="G526">
        <v>90.76</v>
      </c>
      <c r="H526">
        <v>409</v>
      </c>
      <c r="I526">
        <v>1200</v>
      </c>
      <c r="J526">
        <v>93.63</v>
      </c>
      <c r="K526">
        <v>96.8</v>
      </c>
      <c r="L526">
        <v>111</v>
      </c>
      <c r="M526">
        <v>1889</v>
      </c>
      <c r="N526">
        <v>73</v>
      </c>
      <c r="O526">
        <v>57</v>
      </c>
      <c r="P526">
        <v>7</v>
      </c>
    </row>
    <row r="527" spans="1:16" x14ac:dyDescent="0.2">
      <c r="A527" t="s">
        <v>357</v>
      </c>
      <c r="B527" t="s">
        <v>437</v>
      </c>
      <c r="C527" t="s">
        <v>139</v>
      </c>
      <c r="D527" t="s">
        <v>403</v>
      </c>
      <c r="E527">
        <v>1910</v>
      </c>
      <c r="F527">
        <v>303</v>
      </c>
      <c r="G527">
        <v>80.319999999999993</v>
      </c>
      <c r="H527">
        <v>357</v>
      </c>
      <c r="I527">
        <v>1017</v>
      </c>
      <c r="J527">
        <v>78.650000000000006</v>
      </c>
      <c r="K527">
        <v>80.83</v>
      </c>
      <c r="L527">
        <v>45</v>
      </c>
      <c r="M527">
        <v>1757</v>
      </c>
      <c r="N527">
        <v>54</v>
      </c>
      <c r="O527">
        <v>53</v>
      </c>
      <c r="P527">
        <v>1</v>
      </c>
    </row>
    <row r="528" spans="1:16" x14ac:dyDescent="0.2">
      <c r="A528" t="s">
        <v>357</v>
      </c>
      <c r="B528" t="s">
        <v>437</v>
      </c>
      <c r="C528" t="s">
        <v>140</v>
      </c>
      <c r="D528" t="s">
        <v>403</v>
      </c>
      <c r="E528">
        <v>13335</v>
      </c>
      <c r="F528">
        <v>2499</v>
      </c>
      <c r="G528">
        <v>82.07</v>
      </c>
      <c r="H528">
        <v>3862</v>
      </c>
      <c r="I528">
        <v>9967</v>
      </c>
      <c r="J528">
        <v>76.89</v>
      </c>
      <c r="K528">
        <v>79.91</v>
      </c>
      <c r="L528">
        <v>1883</v>
      </c>
      <c r="M528">
        <v>9972</v>
      </c>
      <c r="N528">
        <v>534</v>
      </c>
      <c r="O528">
        <v>920</v>
      </c>
      <c r="P528">
        <v>26</v>
      </c>
    </row>
    <row r="529" spans="1:16" x14ac:dyDescent="0.2">
      <c r="A529" t="s">
        <v>357</v>
      </c>
      <c r="B529" t="s">
        <v>437</v>
      </c>
      <c r="C529" t="s">
        <v>141</v>
      </c>
      <c r="D529" t="s">
        <v>403</v>
      </c>
      <c r="E529">
        <v>4852</v>
      </c>
      <c r="F529">
        <v>1056</v>
      </c>
      <c r="G529">
        <v>92.12</v>
      </c>
      <c r="H529">
        <v>1113</v>
      </c>
      <c r="I529">
        <v>2751</v>
      </c>
      <c r="J529">
        <v>100.83</v>
      </c>
      <c r="K529">
        <v>100.7</v>
      </c>
      <c r="L529">
        <v>246</v>
      </c>
      <c r="M529">
        <v>4299</v>
      </c>
      <c r="N529">
        <v>162</v>
      </c>
      <c r="O529">
        <v>124</v>
      </c>
      <c r="P529">
        <v>21</v>
      </c>
    </row>
    <row r="530" spans="1:16" x14ac:dyDescent="0.2">
      <c r="A530" t="s">
        <v>357</v>
      </c>
      <c r="B530" t="s">
        <v>437</v>
      </c>
      <c r="C530" t="s">
        <v>142</v>
      </c>
      <c r="D530" t="s">
        <v>403</v>
      </c>
      <c r="E530">
        <v>2459</v>
      </c>
      <c r="F530">
        <v>565</v>
      </c>
      <c r="G530">
        <v>89.69</v>
      </c>
      <c r="H530">
        <v>438</v>
      </c>
      <c r="I530">
        <v>1220</v>
      </c>
      <c r="J530">
        <v>92.99</v>
      </c>
      <c r="K530">
        <v>99.67</v>
      </c>
      <c r="L530">
        <v>114</v>
      </c>
      <c r="M530">
        <v>2211</v>
      </c>
      <c r="N530">
        <v>75</v>
      </c>
      <c r="O530">
        <v>53</v>
      </c>
      <c r="P530">
        <v>6</v>
      </c>
    </row>
    <row r="531" spans="1:16" x14ac:dyDescent="0.2">
      <c r="A531" t="s">
        <v>357</v>
      </c>
      <c r="B531" t="s">
        <v>437</v>
      </c>
      <c r="C531" t="s">
        <v>143</v>
      </c>
      <c r="D531" t="s">
        <v>403</v>
      </c>
      <c r="E531">
        <v>4182</v>
      </c>
      <c r="F531">
        <v>1012</v>
      </c>
      <c r="G531">
        <v>93.85</v>
      </c>
      <c r="H531">
        <v>819</v>
      </c>
      <c r="I531">
        <v>2308</v>
      </c>
      <c r="J531">
        <v>97.78</v>
      </c>
      <c r="K531">
        <v>100.67</v>
      </c>
      <c r="L531">
        <v>156</v>
      </c>
      <c r="M531">
        <v>3770</v>
      </c>
      <c r="N531">
        <v>136</v>
      </c>
      <c r="O531">
        <v>110</v>
      </c>
      <c r="P531">
        <v>10</v>
      </c>
    </row>
    <row r="532" spans="1:16" x14ac:dyDescent="0.2">
      <c r="A532" t="s">
        <v>357</v>
      </c>
      <c r="B532" t="s">
        <v>437</v>
      </c>
      <c r="C532" t="s">
        <v>144</v>
      </c>
      <c r="D532" t="s">
        <v>403</v>
      </c>
      <c r="E532">
        <v>9083</v>
      </c>
      <c r="F532">
        <v>2325</v>
      </c>
      <c r="G532">
        <v>100.91</v>
      </c>
      <c r="H532">
        <v>1521</v>
      </c>
      <c r="I532">
        <v>4122</v>
      </c>
      <c r="J532">
        <v>117.22</v>
      </c>
      <c r="K532">
        <v>120.97</v>
      </c>
      <c r="L532">
        <v>353</v>
      </c>
      <c r="M532">
        <v>8206</v>
      </c>
      <c r="N532">
        <v>270</v>
      </c>
      <c r="O532">
        <v>236</v>
      </c>
      <c r="P532">
        <v>18</v>
      </c>
    </row>
    <row r="533" spans="1:16" x14ac:dyDescent="0.2">
      <c r="A533" t="s">
        <v>357</v>
      </c>
      <c r="B533" t="s">
        <v>437</v>
      </c>
      <c r="C533" t="s">
        <v>145</v>
      </c>
      <c r="D533" t="s">
        <v>403</v>
      </c>
      <c r="E533">
        <v>9388</v>
      </c>
      <c r="F533">
        <v>2400</v>
      </c>
      <c r="G533">
        <v>99.19</v>
      </c>
      <c r="H533">
        <v>1558</v>
      </c>
      <c r="I533">
        <v>4216</v>
      </c>
      <c r="J533">
        <v>108.65</v>
      </c>
      <c r="K533">
        <v>113.31</v>
      </c>
      <c r="L533">
        <v>385</v>
      </c>
      <c r="M533">
        <v>8571</v>
      </c>
      <c r="N533">
        <v>252</v>
      </c>
      <c r="O533">
        <v>159</v>
      </c>
      <c r="P533">
        <v>21</v>
      </c>
    </row>
    <row r="534" spans="1:16" x14ac:dyDescent="0.2">
      <c r="A534" t="s">
        <v>357</v>
      </c>
      <c r="B534" t="s">
        <v>437</v>
      </c>
      <c r="C534" t="s">
        <v>146</v>
      </c>
      <c r="D534" t="s">
        <v>403</v>
      </c>
      <c r="E534">
        <v>4418</v>
      </c>
      <c r="F534">
        <v>1357</v>
      </c>
      <c r="G534">
        <v>110.8</v>
      </c>
      <c r="H534">
        <v>823</v>
      </c>
      <c r="I534">
        <v>2309</v>
      </c>
      <c r="J534">
        <v>120.31</v>
      </c>
      <c r="K534">
        <v>121.2</v>
      </c>
      <c r="L534">
        <v>263</v>
      </c>
      <c r="M534">
        <v>3938</v>
      </c>
      <c r="N534">
        <v>123</v>
      </c>
      <c r="O534">
        <v>86</v>
      </c>
      <c r="P534">
        <v>8</v>
      </c>
    </row>
    <row r="535" spans="1:16" x14ac:dyDescent="0.2">
      <c r="A535" t="s">
        <v>357</v>
      </c>
      <c r="B535" t="s">
        <v>437</v>
      </c>
      <c r="C535" t="s">
        <v>147</v>
      </c>
      <c r="D535" t="s">
        <v>403</v>
      </c>
      <c r="E535">
        <v>8962</v>
      </c>
      <c r="F535">
        <v>1408</v>
      </c>
      <c r="G535">
        <v>73.56</v>
      </c>
      <c r="H535">
        <v>3306</v>
      </c>
      <c r="I535">
        <v>8531</v>
      </c>
      <c r="J535">
        <v>50.27</v>
      </c>
      <c r="K535">
        <v>54.94</v>
      </c>
      <c r="L535">
        <v>508</v>
      </c>
      <c r="M535">
        <v>7199</v>
      </c>
      <c r="N535">
        <v>886</v>
      </c>
      <c r="O535">
        <v>329</v>
      </c>
      <c r="P535">
        <v>40</v>
      </c>
    </row>
    <row r="536" spans="1:16" x14ac:dyDescent="0.2">
      <c r="A536" t="s">
        <v>357</v>
      </c>
      <c r="B536" t="s">
        <v>437</v>
      </c>
      <c r="C536" t="s">
        <v>148</v>
      </c>
      <c r="D536" t="s">
        <v>403</v>
      </c>
      <c r="E536">
        <v>1180</v>
      </c>
      <c r="F536">
        <v>298</v>
      </c>
      <c r="G536">
        <v>101.64</v>
      </c>
      <c r="H536">
        <v>205</v>
      </c>
      <c r="I536">
        <v>644</v>
      </c>
      <c r="J536">
        <v>104.16</v>
      </c>
      <c r="K536">
        <v>105.83</v>
      </c>
      <c r="L536">
        <v>54</v>
      </c>
      <c r="M536">
        <v>1048</v>
      </c>
      <c r="N536">
        <v>40</v>
      </c>
      <c r="O536">
        <v>32</v>
      </c>
      <c r="P536">
        <v>6</v>
      </c>
    </row>
    <row r="537" spans="1:16" x14ac:dyDescent="0.2">
      <c r="A537" t="s">
        <v>357</v>
      </c>
      <c r="B537" t="s">
        <v>437</v>
      </c>
      <c r="C537" t="s">
        <v>149</v>
      </c>
      <c r="D537" t="s">
        <v>403</v>
      </c>
      <c r="E537">
        <v>4031</v>
      </c>
      <c r="F537">
        <v>913</v>
      </c>
      <c r="G537">
        <v>94.63</v>
      </c>
      <c r="H537">
        <v>715</v>
      </c>
      <c r="I537">
        <v>1914</v>
      </c>
      <c r="J537">
        <v>108.41</v>
      </c>
      <c r="K537">
        <v>107.82</v>
      </c>
      <c r="L537">
        <v>270</v>
      </c>
      <c r="M537">
        <v>3591</v>
      </c>
      <c r="N537">
        <v>110</v>
      </c>
      <c r="O537">
        <v>53</v>
      </c>
      <c r="P537">
        <v>7</v>
      </c>
    </row>
    <row r="538" spans="1:16" x14ac:dyDescent="0.2">
      <c r="A538" t="s">
        <v>357</v>
      </c>
      <c r="B538" t="s">
        <v>437</v>
      </c>
      <c r="C538" t="s">
        <v>150</v>
      </c>
      <c r="D538" t="s">
        <v>403</v>
      </c>
      <c r="E538">
        <v>16032</v>
      </c>
      <c r="F538">
        <v>3409</v>
      </c>
      <c r="G538">
        <v>90.33</v>
      </c>
      <c r="H538">
        <v>3234</v>
      </c>
      <c r="I538">
        <v>8564</v>
      </c>
      <c r="J538">
        <v>100</v>
      </c>
      <c r="K538">
        <v>103.96</v>
      </c>
      <c r="L538">
        <v>681</v>
      </c>
      <c r="M538">
        <v>14377</v>
      </c>
      <c r="N538">
        <v>535</v>
      </c>
      <c r="O538">
        <v>385</v>
      </c>
      <c r="P538">
        <v>54</v>
      </c>
    </row>
    <row r="539" spans="1:16" x14ac:dyDescent="0.2">
      <c r="A539" t="s">
        <v>357</v>
      </c>
      <c r="B539" t="s">
        <v>437</v>
      </c>
      <c r="C539" t="s">
        <v>151</v>
      </c>
      <c r="D539" t="s">
        <v>403</v>
      </c>
      <c r="E539">
        <v>3261</v>
      </c>
      <c r="F539">
        <v>790</v>
      </c>
      <c r="G539">
        <v>99.82</v>
      </c>
      <c r="H539">
        <v>589</v>
      </c>
      <c r="I539">
        <v>1639</v>
      </c>
      <c r="J539">
        <v>105.62</v>
      </c>
      <c r="K539">
        <v>106.72</v>
      </c>
      <c r="L539">
        <v>84</v>
      </c>
      <c r="M539">
        <v>3016</v>
      </c>
      <c r="N539">
        <v>99</v>
      </c>
      <c r="O539">
        <v>58</v>
      </c>
      <c r="P539">
        <v>4</v>
      </c>
    </row>
    <row r="540" spans="1:16" x14ac:dyDescent="0.2">
      <c r="A540" t="s">
        <v>357</v>
      </c>
      <c r="B540" t="s">
        <v>437</v>
      </c>
      <c r="C540" t="s">
        <v>152</v>
      </c>
      <c r="D540" t="s">
        <v>403</v>
      </c>
      <c r="E540">
        <v>6726</v>
      </c>
      <c r="F540">
        <v>1133</v>
      </c>
      <c r="G540">
        <v>81.319999999999993</v>
      </c>
      <c r="H540">
        <v>1431</v>
      </c>
      <c r="I540">
        <v>3773</v>
      </c>
      <c r="J540">
        <v>83.01</v>
      </c>
      <c r="K540">
        <v>85.47</v>
      </c>
      <c r="L540">
        <v>438</v>
      </c>
      <c r="M540">
        <v>5890</v>
      </c>
      <c r="N540">
        <v>196</v>
      </c>
      <c r="O540">
        <v>190</v>
      </c>
      <c r="P540">
        <v>12</v>
      </c>
    </row>
    <row r="541" spans="1:16" x14ac:dyDescent="0.2">
      <c r="A541" t="s">
        <v>357</v>
      </c>
      <c r="B541" t="s">
        <v>437</v>
      </c>
      <c r="C541" t="s">
        <v>153</v>
      </c>
      <c r="D541" t="s">
        <v>403</v>
      </c>
      <c r="E541">
        <v>4205</v>
      </c>
      <c r="F541">
        <v>975</v>
      </c>
      <c r="G541">
        <v>92.02</v>
      </c>
      <c r="H541">
        <v>700</v>
      </c>
      <c r="I541">
        <v>1768</v>
      </c>
      <c r="J541">
        <v>104.85</v>
      </c>
      <c r="K541">
        <v>107.27</v>
      </c>
      <c r="L541">
        <v>221</v>
      </c>
      <c r="M541">
        <v>3778</v>
      </c>
      <c r="N541">
        <v>124</v>
      </c>
      <c r="O541">
        <v>79</v>
      </c>
      <c r="P541">
        <v>3</v>
      </c>
    </row>
    <row r="542" spans="1:16" x14ac:dyDescent="0.2">
      <c r="A542" t="s">
        <v>357</v>
      </c>
      <c r="B542" t="s">
        <v>437</v>
      </c>
      <c r="C542" t="s">
        <v>154</v>
      </c>
      <c r="D542" t="s">
        <v>403</v>
      </c>
      <c r="E542">
        <v>2014</v>
      </c>
      <c r="F542">
        <v>818</v>
      </c>
      <c r="G542">
        <v>128.81</v>
      </c>
      <c r="H542">
        <v>464</v>
      </c>
      <c r="I542">
        <v>1227</v>
      </c>
      <c r="J542">
        <v>126.23</v>
      </c>
      <c r="K542">
        <v>123.64</v>
      </c>
      <c r="L542">
        <v>74</v>
      </c>
      <c r="M542">
        <v>1806</v>
      </c>
      <c r="N542">
        <v>97</v>
      </c>
      <c r="O542">
        <v>36</v>
      </c>
      <c r="P542">
        <v>1</v>
      </c>
    </row>
    <row r="543" spans="1:16" x14ac:dyDescent="0.2">
      <c r="A543" t="s">
        <v>357</v>
      </c>
      <c r="B543" t="s">
        <v>437</v>
      </c>
      <c r="C543" t="s">
        <v>155</v>
      </c>
      <c r="D543" t="s">
        <v>403</v>
      </c>
      <c r="E543">
        <v>876</v>
      </c>
      <c r="F543">
        <v>328</v>
      </c>
      <c r="G543">
        <v>134.08000000000001</v>
      </c>
      <c r="H543">
        <v>175</v>
      </c>
      <c r="I543">
        <v>583</v>
      </c>
      <c r="J543">
        <v>125.67</v>
      </c>
      <c r="K543">
        <v>130.80000000000001</v>
      </c>
      <c r="L543">
        <v>48</v>
      </c>
      <c r="M543">
        <v>737</v>
      </c>
      <c r="N543">
        <v>27</v>
      </c>
      <c r="O543">
        <v>61</v>
      </c>
      <c r="P543">
        <v>3</v>
      </c>
    </row>
    <row r="544" spans="1:16" x14ac:dyDescent="0.2">
      <c r="A544" t="s">
        <v>357</v>
      </c>
      <c r="B544" t="s">
        <v>437</v>
      </c>
      <c r="C544" t="s">
        <v>156</v>
      </c>
      <c r="D544" t="s">
        <v>403</v>
      </c>
      <c r="E544">
        <v>15807</v>
      </c>
      <c r="F544">
        <v>3978</v>
      </c>
      <c r="G544">
        <v>97.83</v>
      </c>
      <c r="H544">
        <v>2676</v>
      </c>
      <c r="I544">
        <v>7465</v>
      </c>
      <c r="J544">
        <v>110.15</v>
      </c>
      <c r="K544">
        <v>112.89</v>
      </c>
      <c r="L544">
        <v>769</v>
      </c>
      <c r="M544">
        <v>14200</v>
      </c>
      <c r="N544">
        <v>437</v>
      </c>
      <c r="O544">
        <v>373</v>
      </c>
      <c r="P544">
        <v>28</v>
      </c>
    </row>
    <row r="545" spans="1:16" x14ac:dyDescent="0.2">
      <c r="A545" t="s">
        <v>357</v>
      </c>
      <c r="B545" t="s">
        <v>437</v>
      </c>
      <c r="C545" t="s">
        <v>377</v>
      </c>
      <c r="D545" t="s">
        <v>403</v>
      </c>
      <c r="E545">
        <v>789</v>
      </c>
      <c r="F545">
        <v>280</v>
      </c>
      <c r="G545">
        <v>121.74</v>
      </c>
      <c r="H545">
        <v>138</v>
      </c>
      <c r="I545">
        <v>404</v>
      </c>
      <c r="J545">
        <v>140.38</v>
      </c>
      <c r="K545">
        <v>138.72999999999999</v>
      </c>
      <c r="L545">
        <v>85</v>
      </c>
      <c r="M545">
        <v>629</v>
      </c>
      <c r="N545">
        <v>36</v>
      </c>
      <c r="O545">
        <v>34</v>
      </c>
      <c r="P545">
        <v>5</v>
      </c>
    </row>
    <row r="546" spans="1:16" x14ac:dyDescent="0.2">
      <c r="A546" t="s">
        <v>357</v>
      </c>
      <c r="B546" t="s">
        <v>437</v>
      </c>
      <c r="C546" t="s">
        <v>157</v>
      </c>
      <c r="D546" t="s">
        <v>403</v>
      </c>
      <c r="E546">
        <v>1339</v>
      </c>
      <c r="F546">
        <v>320</v>
      </c>
      <c r="G546">
        <v>90.84</v>
      </c>
      <c r="H546">
        <v>197</v>
      </c>
      <c r="I546">
        <v>550</v>
      </c>
      <c r="J546">
        <v>94.89</v>
      </c>
      <c r="K546">
        <v>103.91</v>
      </c>
      <c r="L546">
        <v>57</v>
      </c>
      <c r="M546">
        <v>1217</v>
      </c>
      <c r="N546">
        <v>39</v>
      </c>
      <c r="O546">
        <v>20</v>
      </c>
      <c r="P546">
        <v>6</v>
      </c>
    </row>
    <row r="547" spans="1:16" x14ac:dyDescent="0.2">
      <c r="A547" t="s">
        <v>357</v>
      </c>
      <c r="B547" t="s">
        <v>437</v>
      </c>
      <c r="C547" t="s">
        <v>158</v>
      </c>
      <c r="D547" t="s">
        <v>403</v>
      </c>
      <c r="E547">
        <v>12237</v>
      </c>
      <c r="F547">
        <v>2786</v>
      </c>
      <c r="G547">
        <v>94.54</v>
      </c>
      <c r="H547">
        <v>2344</v>
      </c>
      <c r="I547">
        <v>6209</v>
      </c>
      <c r="J547">
        <v>97.32</v>
      </c>
      <c r="K547">
        <v>103.9</v>
      </c>
      <c r="L547">
        <v>776</v>
      </c>
      <c r="M547">
        <v>10772</v>
      </c>
      <c r="N547">
        <v>356</v>
      </c>
      <c r="O547">
        <v>311</v>
      </c>
      <c r="P547">
        <v>22</v>
      </c>
    </row>
    <row r="548" spans="1:16" x14ac:dyDescent="0.2">
      <c r="A548" t="s">
        <v>357</v>
      </c>
      <c r="B548" t="s">
        <v>437</v>
      </c>
      <c r="C548" t="s">
        <v>159</v>
      </c>
      <c r="D548" t="s">
        <v>403</v>
      </c>
      <c r="E548">
        <v>1551</v>
      </c>
      <c r="F548">
        <v>379</v>
      </c>
      <c r="G548">
        <v>97.74</v>
      </c>
      <c r="H548">
        <v>320</v>
      </c>
      <c r="I548">
        <v>846</v>
      </c>
      <c r="J548">
        <v>111.34</v>
      </c>
      <c r="K548">
        <v>114.59</v>
      </c>
      <c r="L548">
        <v>102</v>
      </c>
      <c r="M548">
        <v>1350</v>
      </c>
      <c r="N548">
        <v>43</v>
      </c>
      <c r="O548">
        <v>51</v>
      </c>
      <c r="P548">
        <v>5</v>
      </c>
    </row>
    <row r="549" spans="1:16" x14ac:dyDescent="0.2">
      <c r="A549" t="s">
        <v>357</v>
      </c>
      <c r="B549" t="s">
        <v>437</v>
      </c>
      <c r="C549" t="s">
        <v>83</v>
      </c>
      <c r="D549" t="s">
        <v>403</v>
      </c>
      <c r="E549">
        <v>513</v>
      </c>
      <c r="F549">
        <v>143</v>
      </c>
      <c r="G549">
        <v>110.39</v>
      </c>
      <c r="H549">
        <v>68</v>
      </c>
      <c r="I549">
        <v>191</v>
      </c>
      <c r="J549">
        <v>145.5</v>
      </c>
      <c r="K549">
        <v>129.46</v>
      </c>
      <c r="L549">
        <v>10</v>
      </c>
      <c r="M549">
        <v>471</v>
      </c>
      <c r="N549">
        <v>19</v>
      </c>
      <c r="O549">
        <v>12</v>
      </c>
      <c r="P549">
        <v>1</v>
      </c>
    </row>
    <row r="550" spans="1:16" x14ac:dyDescent="0.2">
      <c r="A550" t="s">
        <v>357</v>
      </c>
      <c r="B550" t="s">
        <v>437</v>
      </c>
      <c r="C550" t="s">
        <v>161</v>
      </c>
      <c r="D550" t="s">
        <v>403</v>
      </c>
      <c r="E550">
        <v>797</v>
      </c>
      <c r="F550">
        <v>134</v>
      </c>
      <c r="G550">
        <v>80.58</v>
      </c>
      <c r="H550">
        <v>172</v>
      </c>
      <c r="I550">
        <v>491</v>
      </c>
      <c r="J550">
        <v>84.91</v>
      </c>
      <c r="K550">
        <v>93.57</v>
      </c>
      <c r="L550">
        <v>29</v>
      </c>
      <c r="M550">
        <v>713</v>
      </c>
      <c r="N550">
        <v>30</v>
      </c>
      <c r="O550">
        <v>25</v>
      </c>
    </row>
    <row r="551" spans="1:16" x14ac:dyDescent="0.2">
      <c r="A551" t="s">
        <v>357</v>
      </c>
      <c r="B551" t="s">
        <v>437</v>
      </c>
      <c r="C551" t="s">
        <v>162</v>
      </c>
      <c r="D551" t="s">
        <v>403</v>
      </c>
      <c r="E551">
        <v>1169</v>
      </c>
      <c r="F551">
        <v>210</v>
      </c>
      <c r="G551">
        <v>78.5</v>
      </c>
      <c r="H551">
        <v>236</v>
      </c>
      <c r="I551">
        <v>680</v>
      </c>
      <c r="J551">
        <v>86.41</v>
      </c>
      <c r="K551">
        <v>87.4</v>
      </c>
      <c r="L551">
        <v>82</v>
      </c>
      <c r="M551">
        <v>1010</v>
      </c>
      <c r="N551">
        <v>48</v>
      </c>
      <c r="O551">
        <v>23</v>
      </c>
      <c r="P551">
        <v>6</v>
      </c>
    </row>
    <row r="552" spans="1:16" x14ac:dyDescent="0.2">
      <c r="A552" t="s">
        <v>357</v>
      </c>
      <c r="B552" t="s">
        <v>437</v>
      </c>
      <c r="C552" t="s">
        <v>163</v>
      </c>
      <c r="D552" t="s">
        <v>403</v>
      </c>
      <c r="E552">
        <v>1543</v>
      </c>
      <c r="F552">
        <v>350</v>
      </c>
      <c r="G552">
        <v>91.56</v>
      </c>
      <c r="H552">
        <v>305</v>
      </c>
      <c r="I552">
        <v>828</v>
      </c>
      <c r="J552">
        <v>91.13</v>
      </c>
      <c r="K552">
        <v>93.17</v>
      </c>
      <c r="L552">
        <v>54</v>
      </c>
      <c r="M552">
        <v>1402</v>
      </c>
      <c r="N552">
        <v>44</v>
      </c>
      <c r="O552">
        <v>32</v>
      </c>
      <c r="P552">
        <v>11</v>
      </c>
    </row>
    <row r="553" spans="1:16" x14ac:dyDescent="0.2">
      <c r="A553" t="s">
        <v>357</v>
      </c>
      <c r="B553" t="s">
        <v>437</v>
      </c>
      <c r="C553" t="s">
        <v>378</v>
      </c>
      <c r="D553" t="s">
        <v>403</v>
      </c>
      <c r="E553">
        <v>783</v>
      </c>
      <c r="F553">
        <v>150</v>
      </c>
      <c r="G553">
        <v>83.11</v>
      </c>
      <c r="H553">
        <v>117</v>
      </c>
      <c r="I553">
        <v>329</v>
      </c>
      <c r="J553">
        <v>96.81</v>
      </c>
      <c r="K553">
        <v>96.87</v>
      </c>
      <c r="L553">
        <v>44</v>
      </c>
      <c r="M553">
        <v>705</v>
      </c>
      <c r="N553">
        <v>19</v>
      </c>
      <c r="O553">
        <v>11</v>
      </c>
      <c r="P553">
        <v>4</v>
      </c>
    </row>
    <row r="554" spans="1:16" x14ac:dyDescent="0.2">
      <c r="A554" t="s">
        <v>357</v>
      </c>
      <c r="B554" t="s">
        <v>437</v>
      </c>
      <c r="C554" t="s">
        <v>164</v>
      </c>
      <c r="D554" t="s">
        <v>403</v>
      </c>
      <c r="E554">
        <v>2808</v>
      </c>
      <c r="F554">
        <v>608</v>
      </c>
      <c r="G554">
        <v>92.21</v>
      </c>
      <c r="H554">
        <v>541</v>
      </c>
      <c r="I554">
        <v>1534</v>
      </c>
      <c r="J554">
        <v>97.06</v>
      </c>
      <c r="K554">
        <v>99.84</v>
      </c>
      <c r="L554">
        <v>106</v>
      </c>
      <c r="M554">
        <v>2499</v>
      </c>
      <c r="N554">
        <v>123</v>
      </c>
      <c r="O554">
        <v>75</v>
      </c>
      <c r="P554">
        <v>5</v>
      </c>
    </row>
    <row r="555" spans="1:16" x14ac:dyDescent="0.2">
      <c r="A555" t="s">
        <v>357</v>
      </c>
      <c r="B555" t="s">
        <v>437</v>
      </c>
      <c r="C555" t="s">
        <v>165</v>
      </c>
      <c r="D555" t="s">
        <v>403</v>
      </c>
      <c r="E555">
        <v>1918</v>
      </c>
      <c r="F555">
        <v>415</v>
      </c>
      <c r="G555">
        <v>95.52</v>
      </c>
      <c r="H555">
        <v>402</v>
      </c>
      <c r="I555">
        <v>1099</v>
      </c>
      <c r="J555">
        <v>101.35</v>
      </c>
      <c r="K555">
        <v>99.53</v>
      </c>
      <c r="L555">
        <v>71</v>
      </c>
      <c r="M555">
        <v>1717</v>
      </c>
      <c r="N555">
        <v>69</v>
      </c>
      <c r="O555">
        <v>59</v>
      </c>
      <c r="P555">
        <v>2</v>
      </c>
    </row>
    <row r="556" spans="1:16" x14ac:dyDescent="0.2">
      <c r="A556" t="s">
        <v>357</v>
      </c>
      <c r="B556" t="s">
        <v>437</v>
      </c>
      <c r="C556" t="s">
        <v>166</v>
      </c>
      <c r="D556" t="s">
        <v>403</v>
      </c>
      <c r="E556">
        <v>810</v>
      </c>
      <c r="F556">
        <v>197</v>
      </c>
      <c r="G556">
        <v>99.81</v>
      </c>
      <c r="H556">
        <v>163</v>
      </c>
      <c r="I556">
        <v>419</v>
      </c>
      <c r="J556">
        <v>103.67</v>
      </c>
      <c r="K556">
        <v>99</v>
      </c>
      <c r="L556">
        <v>41</v>
      </c>
      <c r="M556">
        <v>721</v>
      </c>
      <c r="N556">
        <v>28</v>
      </c>
      <c r="O556">
        <v>18</v>
      </c>
      <c r="P556">
        <v>2</v>
      </c>
    </row>
    <row r="557" spans="1:16" x14ac:dyDescent="0.2">
      <c r="A557" t="s">
        <v>357</v>
      </c>
      <c r="B557" t="s">
        <v>437</v>
      </c>
      <c r="C557" t="s">
        <v>167</v>
      </c>
      <c r="D557" t="s">
        <v>403</v>
      </c>
      <c r="E557">
        <v>969</v>
      </c>
      <c r="F557">
        <v>227</v>
      </c>
      <c r="G557">
        <v>97.75</v>
      </c>
      <c r="H557">
        <v>157</v>
      </c>
      <c r="I557">
        <v>439</v>
      </c>
      <c r="J557">
        <v>110.73</v>
      </c>
      <c r="K557">
        <v>124.8</v>
      </c>
      <c r="L557">
        <v>39</v>
      </c>
      <c r="M557">
        <v>895</v>
      </c>
      <c r="N557">
        <v>20</v>
      </c>
      <c r="O557">
        <v>15</v>
      </c>
    </row>
    <row r="558" spans="1:16" x14ac:dyDescent="0.2">
      <c r="A558" t="s">
        <v>357</v>
      </c>
      <c r="B558" t="s">
        <v>363</v>
      </c>
      <c r="C558" t="s">
        <v>118</v>
      </c>
      <c r="D558" t="s">
        <v>403</v>
      </c>
      <c r="E558">
        <v>3159</v>
      </c>
      <c r="F558">
        <v>724</v>
      </c>
      <c r="G558">
        <v>92.47</v>
      </c>
      <c r="H558">
        <v>629</v>
      </c>
      <c r="I558">
        <v>1741</v>
      </c>
      <c r="J558">
        <v>100.71</v>
      </c>
      <c r="K558">
        <v>97.64</v>
      </c>
      <c r="L558">
        <v>197</v>
      </c>
      <c r="M558">
        <v>2807</v>
      </c>
      <c r="N558">
        <v>83</v>
      </c>
      <c r="O558">
        <v>60</v>
      </c>
      <c r="P558">
        <v>12</v>
      </c>
    </row>
    <row r="559" spans="1:16" x14ac:dyDescent="0.2">
      <c r="A559" t="s">
        <v>357</v>
      </c>
      <c r="B559" t="s">
        <v>363</v>
      </c>
      <c r="C559" t="s">
        <v>91</v>
      </c>
      <c r="D559" t="s">
        <v>403</v>
      </c>
      <c r="E559">
        <v>9779</v>
      </c>
      <c r="F559">
        <v>2262</v>
      </c>
      <c r="G559">
        <v>94.89</v>
      </c>
      <c r="H559">
        <v>2134</v>
      </c>
      <c r="I559">
        <v>5030</v>
      </c>
      <c r="J559">
        <v>97.99</v>
      </c>
      <c r="K559">
        <v>102.12</v>
      </c>
      <c r="L559">
        <v>839</v>
      </c>
      <c r="M559">
        <v>7954</v>
      </c>
      <c r="N559">
        <v>373</v>
      </c>
      <c r="O559">
        <v>580</v>
      </c>
      <c r="P559">
        <v>33</v>
      </c>
    </row>
    <row r="560" spans="1:16" x14ac:dyDescent="0.2">
      <c r="A560" t="s">
        <v>357</v>
      </c>
      <c r="B560" t="s">
        <v>363</v>
      </c>
      <c r="C560" t="s">
        <v>94</v>
      </c>
      <c r="D560" t="s">
        <v>403</v>
      </c>
      <c r="E560">
        <v>11178</v>
      </c>
      <c r="F560">
        <v>2581</v>
      </c>
      <c r="G560">
        <v>95.27</v>
      </c>
      <c r="H560">
        <v>1889</v>
      </c>
      <c r="I560">
        <v>4876</v>
      </c>
      <c r="J560">
        <v>103.7</v>
      </c>
      <c r="K560">
        <v>106.05</v>
      </c>
      <c r="L560">
        <v>482</v>
      </c>
      <c r="M560">
        <v>10097</v>
      </c>
      <c r="N560">
        <v>337</v>
      </c>
      <c r="O560">
        <v>241</v>
      </c>
      <c r="P560">
        <v>21</v>
      </c>
    </row>
    <row r="561" spans="1:16" x14ac:dyDescent="0.2">
      <c r="A561" t="s">
        <v>357</v>
      </c>
      <c r="B561" t="s">
        <v>363</v>
      </c>
      <c r="C561" t="s">
        <v>141</v>
      </c>
      <c r="D561" t="s">
        <v>403</v>
      </c>
      <c r="E561">
        <v>4550</v>
      </c>
      <c r="F561">
        <v>1006</v>
      </c>
      <c r="G561">
        <v>93.47</v>
      </c>
      <c r="H561">
        <v>972</v>
      </c>
      <c r="I561">
        <v>2389</v>
      </c>
      <c r="J561">
        <v>109.31</v>
      </c>
      <c r="K561">
        <v>108.84</v>
      </c>
      <c r="L561">
        <v>246</v>
      </c>
      <c r="M561">
        <v>4039</v>
      </c>
      <c r="N561">
        <v>144</v>
      </c>
      <c r="O561">
        <v>102</v>
      </c>
      <c r="P561">
        <v>19</v>
      </c>
    </row>
    <row r="562" spans="1:16" x14ac:dyDescent="0.2">
      <c r="A562" t="s">
        <v>357</v>
      </c>
      <c r="B562" t="s">
        <v>363</v>
      </c>
      <c r="C562" t="s">
        <v>83</v>
      </c>
      <c r="D562" t="s">
        <v>403</v>
      </c>
      <c r="E562">
        <v>505</v>
      </c>
      <c r="F562">
        <v>139</v>
      </c>
      <c r="G562">
        <v>109.76</v>
      </c>
      <c r="H562">
        <v>67</v>
      </c>
      <c r="I562">
        <v>190</v>
      </c>
      <c r="J562">
        <v>146.06</v>
      </c>
      <c r="K562">
        <v>129.57</v>
      </c>
      <c r="L562">
        <v>10</v>
      </c>
      <c r="M562">
        <v>463</v>
      </c>
      <c r="N562">
        <v>19</v>
      </c>
      <c r="O562">
        <v>12</v>
      </c>
      <c r="P562">
        <v>1</v>
      </c>
    </row>
    <row r="563" spans="1:16" x14ac:dyDescent="0.2">
      <c r="A563" t="s">
        <v>357</v>
      </c>
      <c r="B563" t="s">
        <v>363</v>
      </c>
      <c r="C563" t="s">
        <v>163</v>
      </c>
      <c r="D563" t="s">
        <v>403</v>
      </c>
      <c r="E563">
        <v>1536</v>
      </c>
      <c r="F563">
        <v>349</v>
      </c>
      <c r="G563">
        <v>91.54</v>
      </c>
      <c r="H563">
        <v>301</v>
      </c>
      <c r="I563">
        <v>817</v>
      </c>
      <c r="J563">
        <v>91.76</v>
      </c>
      <c r="K563">
        <v>93.56</v>
      </c>
      <c r="L563">
        <v>54</v>
      </c>
      <c r="M563">
        <v>1395</v>
      </c>
      <c r="N563">
        <v>44</v>
      </c>
      <c r="O563">
        <v>32</v>
      </c>
      <c r="P563">
        <v>11</v>
      </c>
    </row>
    <row r="564" spans="1:16" x14ac:dyDescent="0.2">
      <c r="A564" t="s">
        <v>357</v>
      </c>
      <c r="B564" t="s">
        <v>364</v>
      </c>
      <c r="C564" t="s">
        <v>91</v>
      </c>
      <c r="D564" t="s">
        <v>403</v>
      </c>
      <c r="E564">
        <v>5441</v>
      </c>
      <c r="F564">
        <v>885</v>
      </c>
      <c r="G564">
        <v>71.930000000000007</v>
      </c>
      <c r="H564">
        <v>1537</v>
      </c>
      <c r="I564">
        <v>5640</v>
      </c>
      <c r="J564">
        <v>65.81</v>
      </c>
      <c r="K564">
        <v>67.319999999999993</v>
      </c>
      <c r="L564">
        <v>1349</v>
      </c>
      <c r="M564">
        <v>2822</v>
      </c>
      <c r="N564">
        <v>168</v>
      </c>
      <c r="O564">
        <v>1085</v>
      </c>
      <c r="P564">
        <v>17</v>
      </c>
    </row>
    <row r="565" spans="1:16" x14ac:dyDescent="0.2">
      <c r="A565" t="s">
        <v>357</v>
      </c>
      <c r="B565" t="s">
        <v>364</v>
      </c>
      <c r="C565" t="s">
        <v>136</v>
      </c>
      <c r="D565" t="s">
        <v>403</v>
      </c>
      <c r="E565">
        <v>4398</v>
      </c>
      <c r="F565">
        <v>870</v>
      </c>
      <c r="G565">
        <v>80.95</v>
      </c>
      <c r="H565">
        <v>1837</v>
      </c>
      <c r="I565">
        <v>5044</v>
      </c>
      <c r="J565">
        <v>58.36</v>
      </c>
      <c r="K565">
        <v>58.39</v>
      </c>
      <c r="L565">
        <v>723</v>
      </c>
      <c r="M565">
        <v>3317</v>
      </c>
      <c r="N565">
        <v>142</v>
      </c>
      <c r="O565">
        <v>215</v>
      </c>
      <c r="P565">
        <v>1</v>
      </c>
    </row>
    <row r="566" spans="1:16" x14ac:dyDescent="0.2">
      <c r="A566" t="s">
        <v>357</v>
      </c>
      <c r="B566" t="s">
        <v>365</v>
      </c>
      <c r="C566" t="s">
        <v>126</v>
      </c>
      <c r="D566" t="s">
        <v>403</v>
      </c>
      <c r="E566">
        <v>392</v>
      </c>
      <c r="F566">
        <v>59</v>
      </c>
      <c r="G566">
        <v>70.97</v>
      </c>
      <c r="H566">
        <v>199</v>
      </c>
      <c r="I566">
        <v>552</v>
      </c>
      <c r="J566">
        <v>45.68</v>
      </c>
      <c r="K566">
        <v>48.59</v>
      </c>
      <c r="M566">
        <v>330</v>
      </c>
      <c r="N566">
        <v>21</v>
      </c>
      <c r="O566">
        <v>40</v>
      </c>
      <c r="P566">
        <v>1</v>
      </c>
    </row>
    <row r="567" spans="1:16" x14ac:dyDescent="0.2">
      <c r="A567" t="s">
        <v>357</v>
      </c>
      <c r="B567" t="s">
        <v>366</v>
      </c>
      <c r="C567" t="s">
        <v>671</v>
      </c>
      <c r="D567" t="s">
        <v>403</v>
      </c>
      <c r="E567">
        <v>4301</v>
      </c>
      <c r="F567">
        <v>1050</v>
      </c>
      <c r="G567">
        <v>94.15</v>
      </c>
      <c r="H567">
        <v>1291</v>
      </c>
      <c r="I567">
        <v>3331</v>
      </c>
      <c r="J567">
        <v>83.32</v>
      </c>
      <c r="K567">
        <v>95.47</v>
      </c>
      <c r="L567">
        <v>6</v>
      </c>
      <c r="M567">
        <v>3907</v>
      </c>
      <c r="N567">
        <v>183</v>
      </c>
      <c r="O567">
        <v>195</v>
      </c>
      <c r="P567">
        <v>10</v>
      </c>
    </row>
    <row r="568" spans="1:16" x14ac:dyDescent="0.2">
      <c r="A568" t="s">
        <v>357</v>
      </c>
      <c r="B568" t="s">
        <v>366</v>
      </c>
      <c r="C568" t="s">
        <v>126</v>
      </c>
      <c r="D568" t="s">
        <v>403</v>
      </c>
      <c r="E568">
        <v>445</v>
      </c>
      <c r="F568">
        <v>53</v>
      </c>
      <c r="G568">
        <v>69.42</v>
      </c>
      <c r="H568">
        <v>189</v>
      </c>
      <c r="I568">
        <v>457</v>
      </c>
      <c r="J568">
        <v>69.400000000000006</v>
      </c>
      <c r="K568">
        <v>81.099999999999994</v>
      </c>
      <c r="M568">
        <v>409</v>
      </c>
      <c r="N568">
        <v>20</v>
      </c>
      <c r="O568">
        <v>15</v>
      </c>
      <c r="P568">
        <v>1</v>
      </c>
    </row>
    <row r="569" spans="1:16" x14ac:dyDescent="0.2">
      <c r="A569" t="s">
        <v>357</v>
      </c>
      <c r="B569" t="s">
        <v>363</v>
      </c>
      <c r="C569" t="s">
        <v>116</v>
      </c>
      <c r="D569" t="s">
        <v>403</v>
      </c>
      <c r="E569">
        <v>3727</v>
      </c>
      <c r="F569">
        <v>481</v>
      </c>
      <c r="G569">
        <v>74.11</v>
      </c>
      <c r="H569">
        <v>1385</v>
      </c>
      <c r="I569">
        <v>3424</v>
      </c>
      <c r="J569">
        <v>56.98</v>
      </c>
      <c r="K569">
        <v>56.14</v>
      </c>
      <c r="L569">
        <v>413</v>
      </c>
      <c r="M569">
        <v>2892</v>
      </c>
      <c r="N569">
        <v>203</v>
      </c>
      <c r="O569">
        <v>208</v>
      </c>
      <c r="P569">
        <v>11</v>
      </c>
    </row>
    <row r="570" spans="1:16" x14ac:dyDescent="0.2">
      <c r="A570" t="s">
        <v>357</v>
      </c>
      <c r="B570" t="s">
        <v>363</v>
      </c>
      <c r="C570" t="s">
        <v>119</v>
      </c>
      <c r="D570" t="s">
        <v>403</v>
      </c>
      <c r="E570">
        <v>1346</v>
      </c>
      <c r="F570">
        <v>321</v>
      </c>
      <c r="G570">
        <v>102.48</v>
      </c>
      <c r="H570">
        <v>320</v>
      </c>
      <c r="I570">
        <v>837</v>
      </c>
      <c r="J570">
        <v>106.06</v>
      </c>
      <c r="K570">
        <v>121.57</v>
      </c>
      <c r="L570">
        <v>109</v>
      </c>
      <c r="M570">
        <v>1151</v>
      </c>
      <c r="N570">
        <v>49</v>
      </c>
      <c r="O570">
        <v>29</v>
      </c>
      <c r="P570">
        <v>8</v>
      </c>
    </row>
    <row r="571" spans="1:16" x14ac:dyDescent="0.2">
      <c r="A571" t="s">
        <v>357</v>
      </c>
      <c r="B571" t="s">
        <v>363</v>
      </c>
      <c r="C571" t="s">
        <v>120</v>
      </c>
      <c r="D571" t="s">
        <v>403</v>
      </c>
      <c r="E571">
        <v>2837</v>
      </c>
      <c r="F571">
        <v>755</v>
      </c>
      <c r="G571">
        <v>101.17</v>
      </c>
      <c r="H571">
        <v>447</v>
      </c>
      <c r="I571">
        <v>1164</v>
      </c>
      <c r="J571">
        <v>117.4</v>
      </c>
      <c r="K571">
        <v>119.55</v>
      </c>
      <c r="L571">
        <v>72</v>
      </c>
      <c r="M571">
        <v>2609</v>
      </c>
      <c r="N571">
        <v>103</v>
      </c>
      <c r="O571">
        <v>49</v>
      </c>
      <c r="P571">
        <v>4</v>
      </c>
    </row>
    <row r="572" spans="1:16" x14ac:dyDescent="0.2">
      <c r="A572" t="s">
        <v>357</v>
      </c>
      <c r="B572" t="s">
        <v>363</v>
      </c>
      <c r="C572" t="s">
        <v>121</v>
      </c>
      <c r="D572" t="s">
        <v>403</v>
      </c>
      <c r="E572">
        <v>4380</v>
      </c>
      <c r="F572">
        <v>1071</v>
      </c>
      <c r="G572">
        <v>95.39</v>
      </c>
      <c r="H572">
        <v>860</v>
      </c>
      <c r="I572">
        <v>2067</v>
      </c>
      <c r="J572">
        <v>99.22</v>
      </c>
      <c r="K572">
        <v>109.06</v>
      </c>
      <c r="L572">
        <v>181</v>
      </c>
      <c r="M572">
        <v>3999</v>
      </c>
      <c r="N572">
        <v>116</v>
      </c>
      <c r="O572">
        <v>78</v>
      </c>
      <c r="P572">
        <v>6</v>
      </c>
    </row>
    <row r="573" spans="1:16" x14ac:dyDescent="0.2">
      <c r="A573" t="s">
        <v>357</v>
      </c>
      <c r="B573" t="s">
        <v>363</v>
      </c>
      <c r="C573" t="s">
        <v>130</v>
      </c>
      <c r="D573" t="s">
        <v>403</v>
      </c>
      <c r="E573">
        <v>4828</v>
      </c>
      <c r="F573">
        <v>1278</v>
      </c>
      <c r="G573">
        <v>106.03</v>
      </c>
      <c r="H573">
        <v>877</v>
      </c>
      <c r="I573">
        <v>2317</v>
      </c>
      <c r="J573">
        <v>114.27</v>
      </c>
      <c r="K573">
        <v>116.22</v>
      </c>
      <c r="L573">
        <v>255</v>
      </c>
      <c r="M573">
        <v>4304</v>
      </c>
      <c r="N573">
        <v>167</v>
      </c>
      <c r="O573">
        <v>96</v>
      </c>
      <c r="P573">
        <v>6</v>
      </c>
    </row>
    <row r="574" spans="1:16" x14ac:dyDescent="0.2">
      <c r="A574" t="s">
        <v>357</v>
      </c>
      <c r="B574" t="s">
        <v>363</v>
      </c>
      <c r="C574" t="s">
        <v>132</v>
      </c>
      <c r="D574" t="s">
        <v>403</v>
      </c>
      <c r="E574">
        <v>4680</v>
      </c>
      <c r="F574">
        <v>1057</v>
      </c>
      <c r="G574">
        <v>93.26</v>
      </c>
      <c r="H574">
        <v>925</v>
      </c>
      <c r="I574">
        <v>2456</v>
      </c>
      <c r="J574">
        <v>108.01</v>
      </c>
      <c r="K574">
        <v>107.64</v>
      </c>
      <c r="L574">
        <v>191</v>
      </c>
      <c r="M574">
        <v>4236</v>
      </c>
      <c r="N574">
        <v>152</v>
      </c>
      <c r="O574">
        <v>81</v>
      </c>
      <c r="P574">
        <v>20</v>
      </c>
    </row>
    <row r="575" spans="1:16" x14ac:dyDescent="0.2">
      <c r="A575" t="s">
        <v>357</v>
      </c>
      <c r="B575" t="s">
        <v>363</v>
      </c>
      <c r="C575" t="s">
        <v>146</v>
      </c>
      <c r="D575" t="s">
        <v>403</v>
      </c>
      <c r="E575">
        <v>4326</v>
      </c>
      <c r="F575">
        <v>1336</v>
      </c>
      <c r="G575">
        <v>111.26</v>
      </c>
      <c r="H575">
        <v>774</v>
      </c>
      <c r="I575">
        <v>2183</v>
      </c>
      <c r="J575">
        <v>123.5</v>
      </c>
      <c r="K575">
        <v>123.68</v>
      </c>
      <c r="L575">
        <v>263</v>
      </c>
      <c r="M575">
        <v>3855</v>
      </c>
      <c r="N575">
        <v>119</v>
      </c>
      <c r="O575">
        <v>81</v>
      </c>
      <c r="P575">
        <v>8</v>
      </c>
    </row>
    <row r="576" spans="1:16" x14ac:dyDescent="0.2">
      <c r="A576" t="s">
        <v>357</v>
      </c>
      <c r="B576" t="s">
        <v>363</v>
      </c>
      <c r="C576" t="s">
        <v>149</v>
      </c>
      <c r="D576" t="s">
        <v>403</v>
      </c>
      <c r="E576">
        <v>3985</v>
      </c>
      <c r="F576">
        <v>899</v>
      </c>
      <c r="G576">
        <v>94.19</v>
      </c>
      <c r="H576">
        <v>709</v>
      </c>
      <c r="I576">
        <v>1893</v>
      </c>
      <c r="J576">
        <v>108.95</v>
      </c>
      <c r="K576">
        <v>108.45</v>
      </c>
      <c r="L576">
        <v>270</v>
      </c>
      <c r="M576">
        <v>3554</v>
      </c>
      <c r="N576">
        <v>104</v>
      </c>
      <c r="O576">
        <v>51</v>
      </c>
      <c r="P576">
        <v>6</v>
      </c>
    </row>
    <row r="577" spans="1:16" x14ac:dyDescent="0.2">
      <c r="A577" t="s">
        <v>357</v>
      </c>
      <c r="B577" t="s">
        <v>363</v>
      </c>
      <c r="C577" t="s">
        <v>151</v>
      </c>
      <c r="D577" t="s">
        <v>403</v>
      </c>
      <c r="E577">
        <v>3247</v>
      </c>
      <c r="F577">
        <v>786</v>
      </c>
      <c r="G577">
        <v>99.83</v>
      </c>
      <c r="H577">
        <v>584</v>
      </c>
      <c r="I577">
        <v>1624</v>
      </c>
      <c r="J577">
        <v>105.97</v>
      </c>
      <c r="K577">
        <v>107.07</v>
      </c>
      <c r="L577">
        <v>84</v>
      </c>
      <c r="M577">
        <v>3004</v>
      </c>
      <c r="N577">
        <v>98</v>
      </c>
      <c r="O577">
        <v>57</v>
      </c>
      <c r="P577">
        <v>4</v>
      </c>
    </row>
    <row r="578" spans="1:16" x14ac:dyDescent="0.2">
      <c r="A578" t="s">
        <v>357</v>
      </c>
      <c r="B578" t="s">
        <v>363</v>
      </c>
      <c r="C578" t="s">
        <v>153</v>
      </c>
      <c r="D578" t="s">
        <v>403</v>
      </c>
      <c r="E578">
        <v>4042</v>
      </c>
      <c r="F578">
        <v>928</v>
      </c>
      <c r="G578">
        <v>91.8</v>
      </c>
      <c r="H578">
        <v>669</v>
      </c>
      <c r="I578">
        <v>1689</v>
      </c>
      <c r="J578">
        <v>106.16</v>
      </c>
      <c r="K578">
        <v>108.31</v>
      </c>
      <c r="L578">
        <v>220</v>
      </c>
      <c r="M578">
        <v>3634</v>
      </c>
      <c r="N578">
        <v>119</v>
      </c>
      <c r="O578">
        <v>66</v>
      </c>
      <c r="P578">
        <v>3</v>
      </c>
    </row>
    <row r="579" spans="1:16" x14ac:dyDescent="0.2">
      <c r="A579" t="s">
        <v>357</v>
      </c>
      <c r="B579" t="s">
        <v>363</v>
      </c>
      <c r="C579" t="s">
        <v>155</v>
      </c>
      <c r="D579" t="s">
        <v>403</v>
      </c>
      <c r="E579">
        <v>702</v>
      </c>
      <c r="F579">
        <v>262</v>
      </c>
      <c r="G579">
        <v>134</v>
      </c>
      <c r="H579">
        <v>150</v>
      </c>
      <c r="I579">
        <v>459</v>
      </c>
      <c r="J579">
        <v>126.91</v>
      </c>
      <c r="K579">
        <v>123.83</v>
      </c>
      <c r="L579">
        <v>32</v>
      </c>
      <c r="M579">
        <v>590</v>
      </c>
      <c r="N579">
        <v>26</v>
      </c>
      <c r="O579">
        <v>53</v>
      </c>
      <c r="P579">
        <v>1</v>
      </c>
    </row>
    <row r="580" spans="1:16" x14ac:dyDescent="0.2">
      <c r="A580" t="s">
        <v>357</v>
      </c>
      <c r="B580" t="s">
        <v>363</v>
      </c>
      <c r="C580" t="s">
        <v>377</v>
      </c>
      <c r="D580" t="s">
        <v>403</v>
      </c>
      <c r="E580">
        <v>238</v>
      </c>
      <c r="F580">
        <v>55</v>
      </c>
      <c r="G580">
        <v>88.27</v>
      </c>
      <c r="H580">
        <v>17</v>
      </c>
      <c r="I580">
        <v>42</v>
      </c>
      <c r="J580">
        <v>131.35</v>
      </c>
      <c r="K580">
        <v>128.05000000000001</v>
      </c>
      <c r="L580">
        <v>66</v>
      </c>
      <c r="M580">
        <v>154</v>
      </c>
      <c r="N580">
        <v>12</v>
      </c>
      <c r="O580">
        <v>5</v>
      </c>
      <c r="P580">
        <v>1</v>
      </c>
    </row>
    <row r="581" spans="1:16" x14ac:dyDescent="0.2">
      <c r="A581" t="s">
        <v>357</v>
      </c>
      <c r="B581" t="s">
        <v>363</v>
      </c>
      <c r="C581" t="s">
        <v>161</v>
      </c>
      <c r="D581" t="s">
        <v>403</v>
      </c>
      <c r="E581">
        <v>789</v>
      </c>
      <c r="F581">
        <v>134</v>
      </c>
      <c r="G581">
        <v>80.87</v>
      </c>
      <c r="H581">
        <v>169</v>
      </c>
      <c r="I581">
        <v>486</v>
      </c>
      <c r="J581">
        <v>86.18</v>
      </c>
      <c r="K581">
        <v>94.33</v>
      </c>
      <c r="L581">
        <v>29</v>
      </c>
      <c r="M581">
        <v>706</v>
      </c>
      <c r="N581">
        <v>30</v>
      </c>
      <c r="O581">
        <v>24</v>
      </c>
    </row>
    <row r="582" spans="1:16" x14ac:dyDescent="0.2">
      <c r="A582" t="s">
        <v>357</v>
      </c>
      <c r="B582" t="s">
        <v>363</v>
      </c>
      <c r="C582" t="s">
        <v>378</v>
      </c>
      <c r="D582" t="s">
        <v>403</v>
      </c>
      <c r="E582">
        <v>781</v>
      </c>
      <c r="F582">
        <v>150</v>
      </c>
      <c r="G582">
        <v>83.13</v>
      </c>
      <c r="H582">
        <v>112</v>
      </c>
      <c r="I582">
        <v>321</v>
      </c>
      <c r="J582">
        <v>98.04</v>
      </c>
      <c r="K582">
        <v>98.18</v>
      </c>
      <c r="L582">
        <v>44</v>
      </c>
      <c r="M582">
        <v>703</v>
      </c>
      <c r="N582">
        <v>19</v>
      </c>
      <c r="O582">
        <v>11</v>
      </c>
      <c r="P582">
        <v>4</v>
      </c>
    </row>
    <row r="583" spans="1:16" x14ac:dyDescent="0.2">
      <c r="A583" t="s">
        <v>357</v>
      </c>
      <c r="B583" t="s">
        <v>363</v>
      </c>
      <c r="C583" t="s">
        <v>165</v>
      </c>
      <c r="D583" t="s">
        <v>403</v>
      </c>
      <c r="E583">
        <v>1754</v>
      </c>
      <c r="F583">
        <v>377</v>
      </c>
      <c r="G583">
        <v>96.21</v>
      </c>
      <c r="H583">
        <v>346</v>
      </c>
      <c r="I583">
        <v>934</v>
      </c>
      <c r="J583">
        <v>108.29</v>
      </c>
      <c r="K583">
        <v>107.74</v>
      </c>
      <c r="L583">
        <v>68</v>
      </c>
      <c r="M583">
        <v>1578</v>
      </c>
      <c r="N583">
        <v>61</v>
      </c>
      <c r="O583">
        <v>45</v>
      </c>
      <c r="P583">
        <v>2</v>
      </c>
    </row>
    <row r="584" spans="1:16" x14ac:dyDescent="0.2">
      <c r="A584" t="s">
        <v>357</v>
      </c>
      <c r="B584" t="s">
        <v>365</v>
      </c>
      <c r="C584" t="s">
        <v>403</v>
      </c>
      <c r="D584" t="s">
        <v>403</v>
      </c>
      <c r="E584">
        <v>4305</v>
      </c>
      <c r="F584">
        <v>775</v>
      </c>
      <c r="G584">
        <v>80.22</v>
      </c>
      <c r="H584">
        <v>1721</v>
      </c>
      <c r="I584">
        <v>4471</v>
      </c>
      <c r="J584">
        <v>54.56</v>
      </c>
      <c r="K584">
        <v>56.64</v>
      </c>
      <c r="L584">
        <v>54</v>
      </c>
      <c r="M584">
        <v>3636</v>
      </c>
      <c r="N584">
        <v>267</v>
      </c>
      <c r="O584">
        <v>324</v>
      </c>
      <c r="P584">
        <v>24</v>
      </c>
    </row>
    <row r="585" spans="1:16" x14ac:dyDescent="0.2">
      <c r="A585" t="s">
        <v>357</v>
      </c>
      <c r="B585" t="s">
        <v>365</v>
      </c>
      <c r="C585" t="s">
        <v>143</v>
      </c>
      <c r="D585" t="s">
        <v>403</v>
      </c>
      <c r="E585">
        <v>50</v>
      </c>
      <c r="F585">
        <v>13</v>
      </c>
      <c r="G585">
        <v>106.54</v>
      </c>
      <c r="H585">
        <v>21</v>
      </c>
      <c r="I585">
        <v>58</v>
      </c>
      <c r="J585">
        <v>51.43</v>
      </c>
      <c r="K585">
        <v>54.36</v>
      </c>
      <c r="M585">
        <v>43</v>
      </c>
      <c r="N585">
        <v>4</v>
      </c>
      <c r="O585">
        <v>3</v>
      </c>
    </row>
    <row r="586" spans="1:16" x14ac:dyDescent="0.2">
      <c r="A586" t="s">
        <v>357</v>
      </c>
      <c r="B586" t="s">
        <v>363</v>
      </c>
      <c r="C586" t="s">
        <v>671</v>
      </c>
      <c r="D586" t="s">
        <v>403</v>
      </c>
      <c r="E586">
        <v>302377</v>
      </c>
      <c r="F586">
        <v>69214</v>
      </c>
      <c r="G586">
        <v>93.69</v>
      </c>
      <c r="H586">
        <v>59105</v>
      </c>
      <c r="I586">
        <v>165616</v>
      </c>
      <c r="J586">
        <v>98.81</v>
      </c>
      <c r="K586">
        <v>97.11</v>
      </c>
      <c r="L586">
        <v>15162</v>
      </c>
      <c r="M586">
        <v>268372</v>
      </c>
      <c r="N586">
        <v>10223</v>
      </c>
      <c r="O586">
        <v>7814</v>
      </c>
      <c r="P586">
        <v>806</v>
      </c>
    </row>
    <row r="587" spans="1:16" x14ac:dyDescent="0.2">
      <c r="A587" t="s">
        <v>357</v>
      </c>
      <c r="B587" t="s">
        <v>363</v>
      </c>
      <c r="C587" t="s">
        <v>403</v>
      </c>
      <c r="D587" t="s">
        <v>403</v>
      </c>
      <c r="E587">
        <v>450</v>
      </c>
      <c r="F587">
        <v>11</v>
      </c>
      <c r="G587">
        <v>61.95</v>
      </c>
      <c r="H587">
        <v>257</v>
      </c>
      <c r="I587">
        <v>9572</v>
      </c>
      <c r="J587">
        <v>52.28</v>
      </c>
      <c r="K587">
        <v>14.35</v>
      </c>
      <c r="L587">
        <v>9</v>
      </c>
      <c r="M587">
        <v>349</v>
      </c>
      <c r="N587">
        <v>60</v>
      </c>
      <c r="O587">
        <v>30</v>
      </c>
      <c r="P587">
        <v>2</v>
      </c>
    </row>
    <row r="588" spans="1:16" x14ac:dyDescent="0.2">
      <c r="A588" t="s">
        <v>357</v>
      </c>
      <c r="B588" t="s">
        <v>363</v>
      </c>
      <c r="C588" t="s">
        <v>123</v>
      </c>
      <c r="D588" t="s">
        <v>403</v>
      </c>
      <c r="E588">
        <v>3221</v>
      </c>
      <c r="F588">
        <v>585</v>
      </c>
      <c r="G588">
        <v>82.18</v>
      </c>
      <c r="H588">
        <v>543</v>
      </c>
      <c r="I588">
        <v>1492</v>
      </c>
      <c r="J588">
        <v>99.28</v>
      </c>
      <c r="K588">
        <v>98.2</v>
      </c>
      <c r="L588">
        <v>130</v>
      </c>
      <c r="M588">
        <v>2925</v>
      </c>
      <c r="N588">
        <v>95</v>
      </c>
      <c r="O588">
        <v>62</v>
      </c>
      <c r="P588">
        <v>9</v>
      </c>
    </row>
    <row r="589" spans="1:16" x14ac:dyDescent="0.2">
      <c r="A589" t="s">
        <v>357</v>
      </c>
      <c r="B589" t="s">
        <v>363</v>
      </c>
      <c r="C589" t="s">
        <v>125</v>
      </c>
      <c r="D589" t="s">
        <v>403</v>
      </c>
      <c r="E589">
        <v>19123</v>
      </c>
      <c r="F589">
        <v>4471</v>
      </c>
      <c r="G589">
        <v>91.58</v>
      </c>
      <c r="H589">
        <v>4051</v>
      </c>
      <c r="I589">
        <v>10823</v>
      </c>
      <c r="J589">
        <v>94.75</v>
      </c>
      <c r="K589">
        <v>100.03</v>
      </c>
      <c r="L589">
        <v>642</v>
      </c>
      <c r="M589">
        <v>17147</v>
      </c>
      <c r="N589">
        <v>687</v>
      </c>
      <c r="O589">
        <v>577</v>
      </c>
      <c r="P589">
        <v>70</v>
      </c>
    </row>
    <row r="590" spans="1:16" x14ac:dyDescent="0.2">
      <c r="A590" t="s">
        <v>357</v>
      </c>
      <c r="B590" t="s">
        <v>363</v>
      </c>
      <c r="C590" t="s">
        <v>127</v>
      </c>
      <c r="D590" t="s">
        <v>403</v>
      </c>
      <c r="E590">
        <v>8068</v>
      </c>
      <c r="F590">
        <v>1859</v>
      </c>
      <c r="G590">
        <v>95.76</v>
      </c>
      <c r="H590">
        <v>1383</v>
      </c>
      <c r="I590">
        <v>3767</v>
      </c>
      <c r="J590">
        <v>104.03</v>
      </c>
      <c r="K590">
        <v>104.74</v>
      </c>
      <c r="L590">
        <v>583</v>
      </c>
      <c r="M590">
        <v>7031</v>
      </c>
      <c r="N590">
        <v>232</v>
      </c>
      <c r="O590">
        <v>206</v>
      </c>
      <c r="P590">
        <v>16</v>
      </c>
    </row>
    <row r="591" spans="1:16" x14ac:dyDescent="0.2">
      <c r="A591" t="s">
        <v>357</v>
      </c>
      <c r="B591" t="s">
        <v>363</v>
      </c>
      <c r="C591" t="s">
        <v>129</v>
      </c>
      <c r="D591" t="s">
        <v>403</v>
      </c>
      <c r="E591">
        <v>7154</v>
      </c>
      <c r="F591">
        <v>1778</v>
      </c>
      <c r="G591">
        <v>99.7</v>
      </c>
      <c r="H591">
        <v>1134</v>
      </c>
      <c r="I591">
        <v>3052</v>
      </c>
      <c r="J591">
        <v>103.98</v>
      </c>
      <c r="K591">
        <v>106.17</v>
      </c>
      <c r="L591">
        <v>289</v>
      </c>
      <c r="M591">
        <v>6484</v>
      </c>
      <c r="N591">
        <v>212</v>
      </c>
      <c r="O591">
        <v>142</v>
      </c>
      <c r="P591">
        <v>27</v>
      </c>
    </row>
    <row r="592" spans="1:16" x14ac:dyDescent="0.2">
      <c r="A592" t="s">
        <v>357</v>
      </c>
      <c r="B592" t="s">
        <v>363</v>
      </c>
      <c r="C592" t="s">
        <v>137</v>
      </c>
      <c r="D592" t="s">
        <v>403</v>
      </c>
      <c r="E592">
        <v>4108</v>
      </c>
      <c r="F592">
        <v>904</v>
      </c>
      <c r="G592">
        <v>90.78</v>
      </c>
      <c r="H592">
        <v>779</v>
      </c>
      <c r="I592">
        <v>2092</v>
      </c>
      <c r="J592">
        <v>97.16</v>
      </c>
      <c r="K592">
        <v>105.08</v>
      </c>
      <c r="L592">
        <v>211</v>
      </c>
      <c r="M592">
        <v>3666</v>
      </c>
      <c r="N592">
        <v>127</v>
      </c>
      <c r="O592">
        <v>98</v>
      </c>
      <c r="P592">
        <v>6</v>
      </c>
    </row>
    <row r="593" spans="1:16" x14ac:dyDescent="0.2">
      <c r="A593" t="s">
        <v>357</v>
      </c>
      <c r="B593" t="s">
        <v>363</v>
      </c>
      <c r="C593" t="s">
        <v>138</v>
      </c>
      <c r="D593" t="s">
        <v>403</v>
      </c>
      <c r="E593">
        <v>2115</v>
      </c>
      <c r="F593">
        <v>419</v>
      </c>
      <c r="G593">
        <v>90.57</v>
      </c>
      <c r="H593">
        <v>403</v>
      </c>
      <c r="I593">
        <v>1176</v>
      </c>
      <c r="J593">
        <v>93.78</v>
      </c>
      <c r="K593">
        <v>97.68</v>
      </c>
      <c r="L593">
        <v>110</v>
      </c>
      <c r="M593">
        <v>1870</v>
      </c>
      <c r="N593">
        <v>73</v>
      </c>
      <c r="O593">
        <v>55</v>
      </c>
      <c r="P593">
        <v>7</v>
      </c>
    </row>
    <row r="594" spans="1:16" x14ac:dyDescent="0.2">
      <c r="A594" t="s">
        <v>357</v>
      </c>
      <c r="B594" t="s">
        <v>363</v>
      </c>
      <c r="C594" t="s">
        <v>140</v>
      </c>
      <c r="D594" t="s">
        <v>403</v>
      </c>
      <c r="E594">
        <v>6909</v>
      </c>
      <c r="F594">
        <v>1431</v>
      </c>
      <c r="G594">
        <v>87.17</v>
      </c>
      <c r="H594">
        <v>1401</v>
      </c>
      <c r="I594">
        <v>3658</v>
      </c>
      <c r="J594">
        <v>94.55</v>
      </c>
      <c r="K594">
        <v>98.03</v>
      </c>
      <c r="L594">
        <v>563</v>
      </c>
      <c r="M594">
        <v>5821</v>
      </c>
      <c r="N594">
        <v>265</v>
      </c>
      <c r="O594">
        <v>245</v>
      </c>
      <c r="P594">
        <v>15</v>
      </c>
    </row>
    <row r="595" spans="1:16" x14ac:dyDescent="0.2">
      <c r="A595" t="s">
        <v>357</v>
      </c>
      <c r="B595" t="s">
        <v>363</v>
      </c>
      <c r="C595" t="s">
        <v>142</v>
      </c>
      <c r="D595" t="s">
        <v>403</v>
      </c>
      <c r="E595">
        <v>2416</v>
      </c>
      <c r="F595">
        <v>551</v>
      </c>
      <c r="G595">
        <v>89.49</v>
      </c>
      <c r="H595">
        <v>412</v>
      </c>
      <c r="I595">
        <v>1158</v>
      </c>
      <c r="J595">
        <v>95.64</v>
      </c>
      <c r="K595">
        <v>101.86</v>
      </c>
      <c r="L595">
        <v>114</v>
      </c>
      <c r="M595">
        <v>2176</v>
      </c>
      <c r="N595">
        <v>73</v>
      </c>
      <c r="O595">
        <v>48</v>
      </c>
      <c r="P595">
        <v>5</v>
      </c>
    </row>
    <row r="596" spans="1:16" x14ac:dyDescent="0.2">
      <c r="A596" t="s">
        <v>357</v>
      </c>
      <c r="B596" t="s">
        <v>363</v>
      </c>
      <c r="C596" t="s">
        <v>143</v>
      </c>
      <c r="D596" t="s">
        <v>403</v>
      </c>
      <c r="E596">
        <v>4107</v>
      </c>
      <c r="F596">
        <v>991</v>
      </c>
      <c r="G596">
        <v>93.51</v>
      </c>
      <c r="H596">
        <v>789</v>
      </c>
      <c r="I596">
        <v>2213</v>
      </c>
      <c r="J596">
        <v>98.3</v>
      </c>
      <c r="K596">
        <v>101.69</v>
      </c>
      <c r="L596">
        <v>155</v>
      </c>
      <c r="M596">
        <v>3705</v>
      </c>
      <c r="N596">
        <v>130</v>
      </c>
      <c r="O596">
        <v>107</v>
      </c>
      <c r="P596">
        <v>10</v>
      </c>
    </row>
    <row r="597" spans="1:16" x14ac:dyDescent="0.2">
      <c r="A597" t="s">
        <v>357</v>
      </c>
      <c r="B597" t="s">
        <v>363</v>
      </c>
      <c r="C597" t="s">
        <v>150</v>
      </c>
      <c r="D597" t="s">
        <v>403</v>
      </c>
      <c r="E597">
        <v>15443</v>
      </c>
      <c r="F597">
        <v>3293</v>
      </c>
      <c r="G597">
        <v>90.67</v>
      </c>
      <c r="H597">
        <v>2997</v>
      </c>
      <c r="I597">
        <v>7983</v>
      </c>
      <c r="J597">
        <v>102.83</v>
      </c>
      <c r="K597">
        <v>106.32</v>
      </c>
      <c r="L597">
        <v>678</v>
      </c>
      <c r="M597">
        <v>13874</v>
      </c>
      <c r="N597">
        <v>492</v>
      </c>
      <c r="O597">
        <v>347</v>
      </c>
      <c r="P597">
        <v>52</v>
      </c>
    </row>
    <row r="598" spans="1:16" x14ac:dyDescent="0.2">
      <c r="A598" t="s">
        <v>357</v>
      </c>
      <c r="B598" t="s">
        <v>363</v>
      </c>
      <c r="C598" t="s">
        <v>152</v>
      </c>
      <c r="D598" t="s">
        <v>403</v>
      </c>
      <c r="E598">
        <v>6516</v>
      </c>
      <c r="F598">
        <v>1102</v>
      </c>
      <c r="G598">
        <v>81.41</v>
      </c>
      <c r="H598">
        <v>1340</v>
      </c>
      <c r="I598">
        <v>3557</v>
      </c>
      <c r="J598">
        <v>84.73</v>
      </c>
      <c r="K598">
        <v>87.02</v>
      </c>
      <c r="L598">
        <v>438</v>
      </c>
      <c r="M598">
        <v>5705</v>
      </c>
      <c r="N598">
        <v>190</v>
      </c>
      <c r="O598">
        <v>173</v>
      </c>
      <c r="P598">
        <v>10</v>
      </c>
    </row>
    <row r="599" spans="1:16" x14ac:dyDescent="0.2">
      <c r="A599" t="s">
        <v>357</v>
      </c>
      <c r="B599" t="s">
        <v>363</v>
      </c>
      <c r="C599" t="s">
        <v>154</v>
      </c>
      <c r="D599" t="s">
        <v>403</v>
      </c>
      <c r="E599">
        <v>1997</v>
      </c>
      <c r="F599">
        <v>813</v>
      </c>
      <c r="G599">
        <v>128.94999999999999</v>
      </c>
      <c r="H599">
        <v>460</v>
      </c>
      <c r="I599">
        <v>1208</v>
      </c>
      <c r="J599">
        <v>126.98</v>
      </c>
      <c r="K599">
        <v>124.52</v>
      </c>
      <c r="L599">
        <v>73</v>
      </c>
      <c r="M599">
        <v>1796</v>
      </c>
      <c r="N599">
        <v>94</v>
      </c>
      <c r="O599">
        <v>33</v>
      </c>
      <c r="P599">
        <v>1</v>
      </c>
    </row>
    <row r="600" spans="1:16" x14ac:dyDescent="0.2">
      <c r="A600" t="s">
        <v>357</v>
      </c>
      <c r="B600" t="s">
        <v>363</v>
      </c>
      <c r="C600" t="s">
        <v>157</v>
      </c>
      <c r="D600" t="s">
        <v>403</v>
      </c>
      <c r="E600">
        <v>1335</v>
      </c>
      <c r="F600">
        <v>320</v>
      </c>
      <c r="G600">
        <v>90.98</v>
      </c>
      <c r="H600">
        <v>195</v>
      </c>
      <c r="I600">
        <v>538</v>
      </c>
      <c r="J600">
        <v>95.59</v>
      </c>
      <c r="K600">
        <v>105.83</v>
      </c>
      <c r="L600">
        <v>57</v>
      </c>
      <c r="M600">
        <v>1213</v>
      </c>
      <c r="N600">
        <v>39</v>
      </c>
      <c r="O600">
        <v>20</v>
      </c>
      <c r="P600">
        <v>6</v>
      </c>
    </row>
    <row r="601" spans="1:16" x14ac:dyDescent="0.2">
      <c r="A601" t="s">
        <v>357</v>
      </c>
      <c r="B601" t="s">
        <v>363</v>
      </c>
      <c r="C601" t="s">
        <v>166</v>
      </c>
      <c r="D601" t="s">
        <v>403</v>
      </c>
      <c r="E601">
        <v>809</v>
      </c>
      <c r="F601">
        <v>196</v>
      </c>
      <c r="G601">
        <v>99.77</v>
      </c>
      <c r="H601">
        <v>162</v>
      </c>
      <c r="I601">
        <v>415</v>
      </c>
      <c r="J601">
        <v>103.7</v>
      </c>
      <c r="K601">
        <v>99.54</v>
      </c>
      <c r="L601">
        <v>41</v>
      </c>
      <c r="M601">
        <v>720</v>
      </c>
      <c r="N601">
        <v>28</v>
      </c>
      <c r="O601">
        <v>18</v>
      </c>
      <c r="P601">
        <v>2</v>
      </c>
    </row>
    <row r="602" spans="1:16" x14ac:dyDescent="0.2">
      <c r="A602" t="s">
        <v>357</v>
      </c>
      <c r="B602" t="s">
        <v>364</v>
      </c>
      <c r="C602" t="s">
        <v>403</v>
      </c>
      <c r="D602" t="s">
        <v>403</v>
      </c>
      <c r="E602">
        <v>517</v>
      </c>
      <c r="F602">
        <v>231</v>
      </c>
      <c r="G602">
        <v>211.48</v>
      </c>
      <c r="H602">
        <v>239</v>
      </c>
      <c r="I602">
        <v>860</v>
      </c>
      <c r="J602">
        <v>72.459999999999994</v>
      </c>
      <c r="K602">
        <v>91.69</v>
      </c>
      <c r="L602">
        <v>46</v>
      </c>
      <c r="M602">
        <v>391</v>
      </c>
      <c r="N602">
        <v>15</v>
      </c>
      <c r="O602">
        <v>62</v>
      </c>
      <c r="P602">
        <v>3</v>
      </c>
    </row>
    <row r="603" spans="1:16" x14ac:dyDescent="0.2">
      <c r="A603" t="s">
        <v>357</v>
      </c>
      <c r="B603" t="s">
        <v>364</v>
      </c>
      <c r="C603" t="s">
        <v>140</v>
      </c>
      <c r="D603" t="s">
        <v>403</v>
      </c>
      <c r="E603">
        <v>6402</v>
      </c>
      <c r="F603">
        <v>1063</v>
      </c>
      <c r="G603">
        <v>76.55</v>
      </c>
      <c r="H603">
        <v>2456</v>
      </c>
      <c r="I603">
        <v>6296</v>
      </c>
      <c r="J603">
        <v>66.790000000000006</v>
      </c>
      <c r="K603">
        <v>69.319999999999993</v>
      </c>
      <c r="L603">
        <v>1316</v>
      </c>
      <c r="M603">
        <v>4133</v>
      </c>
      <c r="N603">
        <v>269</v>
      </c>
      <c r="O603">
        <v>673</v>
      </c>
      <c r="P603">
        <v>11</v>
      </c>
    </row>
    <row r="604" spans="1:16" x14ac:dyDescent="0.2">
      <c r="A604" t="s">
        <v>357</v>
      </c>
      <c r="B604" t="s">
        <v>366</v>
      </c>
      <c r="C604" t="s">
        <v>403</v>
      </c>
      <c r="D604" t="s">
        <v>403</v>
      </c>
      <c r="E604">
        <v>3176</v>
      </c>
      <c r="F604">
        <v>826</v>
      </c>
      <c r="G604">
        <v>97.91</v>
      </c>
      <c r="H604">
        <v>857</v>
      </c>
      <c r="I604">
        <v>2256</v>
      </c>
      <c r="J604">
        <v>90.67</v>
      </c>
      <c r="K604">
        <v>102.19</v>
      </c>
      <c r="L604">
        <v>6</v>
      </c>
      <c r="M604">
        <v>2865</v>
      </c>
      <c r="N604">
        <v>143</v>
      </c>
      <c r="O604">
        <v>154</v>
      </c>
      <c r="P604">
        <v>8</v>
      </c>
    </row>
    <row r="605" spans="1:16" x14ac:dyDescent="0.2">
      <c r="A605" t="s">
        <v>357</v>
      </c>
      <c r="B605" t="s">
        <v>366</v>
      </c>
      <c r="C605" t="s">
        <v>158</v>
      </c>
      <c r="D605" t="s">
        <v>403</v>
      </c>
      <c r="E605">
        <v>680</v>
      </c>
      <c r="F605">
        <v>171</v>
      </c>
      <c r="G605">
        <v>92.74</v>
      </c>
      <c r="H605">
        <v>245</v>
      </c>
      <c r="I605">
        <v>618</v>
      </c>
      <c r="J605">
        <v>68.37</v>
      </c>
      <c r="K605">
        <v>81.52</v>
      </c>
      <c r="M605">
        <v>633</v>
      </c>
      <c r="N605">
        <v>20</v>
      </c>
      <c r="O605">
        <v>26</v>
      </c>
      <c r="P605">
        <v>1</v>
      </c>
    </row>
    <row r="606" spans="1:16" x14ac:dyDescent="0.2">
      <c r="A606" t="s">
        <v>357</v>
      </c>
      <c r="B606" t="s">
        <v>363</v>
      </c>
      <c r="C606" t="s">
        <v>115</v>
      </c>
      <c r="D606" t="s">
        <v>403</v>
      </c>
      <c r="E606">
        <v>2984</v>
      </c>
      <c r="F606">
        <v>731</v>
      </c>
      <c r="G606">
        <v>95.69</v>
      </c>
      <c r="H606">
        <v>653</v>
      </c>
      <c r="I606">
        <v>1699</v>
      </c>
      <c r="J606">
        <v>94.15</v>
      </c>
      <c r="K606">
        <v>100.23</v>
      </c>
      <c r="L606">
        <v>93</v>
      </c>
      <c r="M606">
        <v>2709</v>
      </c>
      <c r="N606">
        <v>102</v>
      </c>
      <c r="O606">
        <v>73</v>
      </c>
      <c r="P606">
        <v>7</v>
      </c>
    </row>
    <row r="607" spans="1:16" x14ac:dyDescent="0.2">
      <c r="A607" t="s">
        <v>357</v>
      </c>
      <c r="B607" t="s">
        <v>363</v>
      </c>
      <c r="C607" t="s">
        <v>117</v>
      </c>
      <c r="D607" t="s">
        <v>403</v>
      </c>
      <c r="E607">
        <v>4541</v>
      </c>
      <c r="F607">
        <v>1126</v>
      </c>
      <c r="G607">
        <v>104.15</v>
      </c>
      <c r="H607">
        <v>871</v>
      </c>
      <c r="I607">
        <v>2238</v>
      </c>
      <c r="J607">
        <v>108.29</v>
      </c>
      <c r="K607">
        <v>111.26</v>
      </c>
      <c r="L607">
        <v>119</v>
      </c>
      <c r="M607">
        <v>4153</v>
      </c>
      <c r="N607">
        <v>136</v>
      </c>
      <c r="O607">
        <v>122</v>
      </c>
      <c r="P607">
        <v>11</v>
      </c>
    </row>
    <row r="608" spans="1:16" x14ac:dyDescent="0.2">
      <c r="A608" t="s">
        <v>357</v>
      </c>
      <c r="B608" t="s">
        <v>363</v>
      </c>
      <c r="C608" t="s">
        <v>122</v>
      </c>
      <c r="D608" t="s">
        <v>403</v>
      </c>
      <c r="E608">
        <v>4064</v>
      </c>
      <c r="F608">
        <v>1332</v>
      </c>
      <c r="G608">
        <v>108.93</v>
      </c>
      <c r="H608">
        <v>687</v>
      </c>
      <c r="I608">
        <v>1819</v>
      </c>
      <c r="J608">
        <v>119.53</v>
      </c>
      <c r="K608">
        <v>124.57</v>
      </c>
      <c r="L608">
        <v>300</v>
      </c>
      <c r="M608">
        <v>3548</v>
      </c>
      <c r="N608">
        <v>115</v>
      </c>
      <c r="O608">
        <v>85</v>
      </c>
      <c r="P608">
        <v>16</v>
      </c>
    </row>
    <row r="609" spans="1:16" x14ac:dyDescent="0.2">
      <c r="A609" t="s">
        <v>357</v>
      </c>
      <c r="B609" t="s">
        <v>363</v>
      </c>
      <c r="C609" t="s">
        <v>124</v>
      </c>
      <c r="D609" t="s">
        <v>403</v>
      </c>
      <c r="E609">
        <v>14788</v>
      </c>
      <c r="F609">
        <v>3665</v>
      </c>
      <c r="G609">
        <v>96.1</v>
      </c>
      <c r="H609">
        <v>2868</v>
      </c>
      <c r="I609">
        <v>7630</v>
      </c>
      <c r="J609">
        <v>104.05</v>
      </c>
      <c r="K609">
        <v>110.86</v>
      </c>
      <c r="L609">
        <v>456</v>
      </c>
      <c r="M609">
        <v>13373</v>
      </c>
      <c r="N609">
        <v>498</v>
      </c>
      <c r="O609">
        <v>415</v>
      </c>
      <c r="P609">
        <v>46</v>
      </c>
    </row>
    <row r="610" spans="1:16" x14ac:dyDescent="0.2">
      <c r="A610" t="s">
        <v>357</v>
      </c>
      <c r="B610" t="s">
        <v>363</v>
      </c>
      <c r="C610" t="s">
        <v>126</v>
      </c>
      <c r="D610" t="s">
        <v>403</v>
      </c>
      <c r="E610">
        <v>14772</v>
      </c>
      <c r="F610">
        <v>3063</v>
      </c>
      <c r="G610">
        <v>88.29</v>
      </c>
      <c r="H610">
        <v>2474</v>
      </c>
      <c r="I610">
        <v>6808</v>
      </c>
      <c r="J610">
        <v>98.45</v>
      </c>
      <c r="K610">
        <v>100.47</v>
      </c>
      <c r="L610">
        <v>846</v>
      </c>
      <c r="M610">
        <v>13052</v>
      </c>
      <c r="N610">
        <v>463</v>
      </c>
      <c r="O610">
        <v>377</v>
      </c>
      <c r="P610">
        <v>34</v>
      </c>
    </row>
    <row r="611" spans="1:16" x14ac:dyDescent="0.2">
      <c r="A611" t="s">
        <v>357</v>
      </c>
      <c r="B611" t="s">
        <v>363</v>
      </c>
      <c r="C611" t="s">
        <v>85</v>
      </c>
      <c r="D611" t="s">
        <v>403</v>
      </c>
      <c r="E611">
        <v>8386</v>
      </c>
      <c r="F611">
        <v>1963</v>
      </c>
      <c r="G611">
        <v>91.62</v>
      </c>
      <c r="H611">
        <v>1766</v>
      </c>
      <c r="I611">
        <v>4441</v>
      </c>
      <c r="J611">
        <v>90.98</v>
      </c>
      <c r="K611">
        <v>94.6</v>
      </c>
      <c r="L611">
        <v>322</v>
      </c>
      <c r="M611">
        <v>7503</v>
      </c>
      <c r="N611">
        <v>286</v>
      </c>
      <c r="O611">
        <v>248</v>
      </c>
      <c r="P611">
        <v>27</v>
      </c>
    </row>
    <row r="612" spans="1:16" x14ac:dyDescent="0.2">
      <c r="A612" t="s">
        <v>357</v>
      </c>
      <c r="B612" t="s">
        <v>363</v>
      </c>
      <c r="C612" t="s">
        <v>128</v>
      </c>
      <c r="D612" t="s">
        <v>403</v>
      </c>
      <c r="E612">
        <v>3394</v>
      </c>
      <c r="F612">
        <v>773</v>
      </c>
      <c r="G612">
        <v>90.19</v>
      </c>
      <c r="H612">
        <v>606</v>
      </c>
      <c r="I612">
        <v>1609</v>
      </c>
      <c r="J612">
        <v>96.88</v>
      </c>
      <c r="K612">
        <v>105.12</v>
      </c>
      <c r="L612">
        <v>173</v>
      </c>
      <c r="M612">
        <v>3054</v>
      </c>
      <c r="N612">
        <v>93</v>
      </c>
      <c r="O612">
        <v>62</v>
      </c>
      <c r="P612">
        <v>12</v>
      </c>
    </row>
    <row r="613" spans="1:16" x14ac:dyDescent="0.2">
      <c r="A613" t="s">
        <v>357</v>
      </c>
      <c r="B613" t="s">
        <v>363</v>
      </c>
      <c r="C613" t="s">
        <v>131</v>
      </c>
      <c r="D613" t="s">
        <v>403</v>
      </c>
      <c r="E613">
        <v>8971</v>
      </c>
      <c r="F613">
        <v>1992</v>
      </c>
      <c r="G613">
        <v>95.96</v>
      </c>
      <c r="H613">
        <v>1751</v>
      </c>
      <c r="I613">
        <v>4689</v>
      </c>
      <c r="J613">
        <v>114.91</v>
      </c>
      <c r="K613">
        <v>113.23</v>
      </c>
      <c r="L613">
        <v>371</v>
      </c>
      <c r="M613">
        <v>8118</v>
      </c>
      <c r="N613">
        <v>230</v>
      </c>
      <c r="O613">
        <v>217</v>
      </c>
      <c r="P613">
        <v>35</v>
      </c>
    </row>
    <row r="614" spans="1:16" x14ac:dyDescent="0.2">
      <c r="A614" t="s">
        <v>357</v>
      </c>
      <c r="B614" t="s">
        <v>363</v>
      </c>
      <c r="C614" t="s">
        <v>133</v>
      </c>
      <c r="D614" t="s">
        <v>403</v>
      </c>
      <c r="E614">
        <v>3728</v>
      </c>
      <c r="F614">
        <v>916</v>
      </c>
      <c r="G614">
        <v>105.24</v>
      </c>
      <c r="H614">
        <v>712</v>
      </c>
      <c r="I614">
        <v>1989</v>
      </c>
      <c r="J614">
        <v>110.26</v>
      </c>
      <c r="K614">
        <v>112.67</v>
      </c>
      <c r="L614">
        <v>136</v>
      </c>
      <c r="M614">
        <v>3323</v>
      </c>
      <c r="N614">
        <v>137</v>
      </c>
      <c r="O614">
        <v>120</v>
      </c>
      <c r="P614">
        <v>12</v>
      </c>
    </row>
    <row r="615" spans="1:16" x14ac:dyDescent="0.2">
      <c r="A615" t="s">
        <v>357</v>
      </c>
      <c r="B615" t="s">
        <v>363</v>
      </c>
      <c r="C615" t="s">
        <v>134</v>
      </c>
      <c r="D615" t="s">
        <v>403</v>
      </c>
      <c r="E615">
        <v>6208</v>
      </c>
      <c r="F615">
        <v>1461</v>
      </c>
      <c r="G615">
        <v>94.48</v>
      </c>
      <c r="H615">
        <v>1025</v>
      </c>
      <c r="I615">
        <v>2721</v>
      </c>
      <c r="J615">
        <v>107.35</v>
      </c>
      <c r="K615">
        <v>109.37</v>
      </c>
      <c r="L615">
        <v>296</v>
      </c>
      <c r="M615">
        <v>5554</v>
      </c>
      <c r="N615">
        <v>186</v>
      </c>
      <c r="O615">
        <v>156</v>
      </c>
      <c r="P615">
        <v>16</v>
      </c>
    </row>
    <row r="616" spans="1:16" x14ac:dyDescent="0.2">
      <c r="A616" t="s">
        <v>357</v>
      </c>
      <c r="B616" t="s">
        <v>363</v>
      </c>
      <c r="C616" t="s">
        <v>135</v>
      </c>
      <c r="D616" t="s">
        <v>403</v>
      </c>
      <c r="E616">
        <v>7128</v>
      </c>
      <c r="F616">
        <v>1354</v>
      </c>
      <c r="G616">
        <v>88.37</v>
      </c>
      <c r="H616">
        <v>1456</v>
      </c>
      <c r="I616">
        <v>3745</v>
      </c>
      <c r="J616">
        <v>108.6</v>
      </c>
      <c r="K616">
        <v>103.28</v>
      </c>
      <c r="L616">
        <v>284</v>
      </c>
      <c r="M616">
        <v>6462</v>
      </c>
      <c r="N616">
        <v>218</v>
      </c>
      <c r="O616">
        <v>148</v>
      </c>
      <c r="P616">
        <v>16</v>
      </c>
    </row>
    <row r="617" spans="1:16" x14ac:dyDescent="0.2">
      <c r="A617" t="s">
        <v>357</v>
      </c>
      <c r="B617" t="s">
        <v>363</v>
      </c>
      <c r="C617" t="s">
        <v>136</v>
      </c>
      <c r="D617" t="s">
        <v>403</v>
      </c>
      <c r="E617">
        <v>4628</v>
      </c>
      <c r="F617">
        <v>800</v>
      </c>
      <c r="G617">
        <v>80.760000000000005</v>
      </c>
      <c r="H617">
        <v>1252</v>
      </c>
      <c r="I617">
        <v>3141</v>
      </c>
      <c r="J617">
        <v>73.83</v>
      </c>
      <c r="K617">
        <v>76.06</v>
      </c>
      <c r="L617">
        <v>340</v>
      </c>
      <c r="M617">
        <v>3949</v>
      </c>
      <c r="N617">
        <v>167</v>
      </c>
      <c r="O617">
        <v>161</v>
      </c>
      <c r="P617">
        <v>11</v>
      </c>
    </row>
    <row r="618" spans="1:16" x14ac:dyDescent="0.2">
      <c r="A618" t="s">
        <v>357</v>
      </c>
      <c r="B618" t="s">
        <v>363</v>
      </c>
      <c r="C618" t="s">
        <v>139</v>
      </c>
      <c r="D618" t="s">
        <v>403</v>
      </c>
      <c r="E618">
        <v>1835</v>
      </c>
      <c r="F618">
        <v>291</v>
      </c>
      <c r="G618">
        <v>80.17</v>
      </c>
      <c r="H618">
        <v>335</v>
      </c>
      <c r="I618">
        <v>954</v>
      </c>
      <c r="J618">
        <v>79.14</v>
      </c>
      <c r="K618">
        <v>81.22</v>
      </c>
      <c r="L618">
        <v>45</v>
      </c>
      <c r="M618">
        <v>1689</v>
      </c>
      <c r="N618">
        <v>49</v>
      </c>
      <c r="O618">
        <v>51</v>
      </c>
      <c r="P618">
        <v>1</v>
      </c>
    </row>
    <row r="619" spans="1:16" x14ac:dyDescent="0.2">
      <c r="A619" t="s">
        <v>357</v>
      </c>
      <c r="B619" t="s">
        <v>363</v>
      </c>
      <c r="C619" t="s">
        <v>144</v>
      </c>
      <c r="D619" t="s">
        <v>403</v>
      </c>
      <c r="E619">
        <v>8938</v>
      </c>
      <c r="F619">
        <v>2287</v>
      </c>
      <c r="G619">
        <v>101.01</v>
      </c>
      <c r="H619">
        <v>1481</v>
      </c>
      <c r="I619">
        <v>4010</v>
      </c>
      <c r="J619">
        <v>118.37</v>
      </c>
      <c r="K619">
        <v>121.98</v>
      </c>
      <c r="L619">
        <v>352</v>
      </c>
      <c r="M619">
        <v>8072</v>
      </c>
      <c r="N619">
        <v>264</v>
      </c>
      <c r="O619">
        <v>232</v>
      </c>
      <c r="P619">
        <v>18</v>
      </c>
    </row>
    <row r="620" spans="1:16" x14ac:dyDescent="0.2">
      <c r="A620" t="s">
        <v>357</v>
      </c>
      <c r="B620" t="s">
        <v>363</v>
      </c>
      <c r="C620" t="s">
        <v>145</v>
      </c>
      <c r="D620" t="s">
        <v>403</v>
      </c>
      <c r="E620">
        <v>9195</v>
      </c>
      <c r="F620">
        <v>2354</v>
      </c>
      <c r="G620">
        <v>99.14</v>
      </c>
      <c r="H620">
        <v>1497</v>
      </c>
      <c r="I620">
        <v>4046</v>
      </c>
      <c r="J620">
        <v>110.84</v>
      </c>
      <c r="K620">
        <v>115.2</v>
      </c>
      <c r="L620">
        <v>383</v>
      </c>
      <c r="M620">
        <v>8399</v>
      </c>
      <c r="N620">
        <v>239</v>
      </c>
      <c r="O620">
        <v>154</v>
      </c>
      <c r="P620">
        <v>20</v>
      </c>
    </row>
    <row r="621" spans="1:16" x14ac:dyDescent="0.2">
      <c r="A621" t="s">
        <v>357</v>
      </c>
      <c r="B621" t="s">
        <v>363</v>
      </c>
      <c r="C621" t="s">
        <v>147</v>
      </c>
      <c r="D621" t="s">
        <v>403</v>
      </c>
      <c r="E621">
        <v>8511</v>
      </c>
      <c r="F621">
        <v>1293</v>
      </c>
      <c r="G621">
        <v>72.53</v>
      </c>
      <c r="H621">
        <v>3136</v>
      </c>
      <c r="I621">
        <v>8069</v>
      </c>
      <c r="J621">
        <v>49.27</v>
      </c>
      <c r="K621">
        <v>53.71</v>
      </c>
      <c r="L621">
        <v>505</v>
      </c>
      <c r="M621">
        <v>6806</v>
      </c>
      <c r="N621">
        <v>861</v>
      </c>
      <c r="O621">
        <v>299</v>
      </c>
      <c r="P621">
        <v>40</v>
      </c>
    </row>
    <row r="622" spans="1:16" x14ac:dyDescent="0.2">
      <c r="A622" t="s">
        <v>357</v>
      </c>
      <c r="B622" t="s">
        <v>363</v>
      </c>
      <c r="C622" t="s">
        <v>148</v>
      </c>
      <c r="D622" t="s">
        <v>403</v>
      </c>
      <c r="E622">
        <v>1148</v>
      </c>
      <c r="F622">
        <v>294</v>
      </c>
      <c r="G622">
        <v>102.6</v>
      </c>
      <c r="H622">
        <v>186</v>
      </c>
      <c r="I622">
        <v>605</v>
      </c>
      <c r="J622">
        <v>109.72</v>
      </c>
      <c r="K622">
        <v>108.9</v>
      </c>
      <c r="L622">
        <v>54</v>
      </c>
      <c r="M622">
        <v>1020</v>
      </c>
      <c r="N622">
        <v>38</v>
      </c>
      <c r="O622">
        <v>30</v>
      </c>
      <c r="P622">
        <v>6</v>
      </c>
    </row>
    <row r="623" spans="1:16" x14ac:dyDescent="0.2">
      <c r="A623" t="s">
        <v>357</v>
      </c>
      <c r="B623" t="s">
        <v>363</v>
      </c>
      <c r="C623" t="s">
        <v>156</v>
      </c>
      <c r="D623" t="s">
        <v>403</v>
      </c>
      <c r="E623">
        <v>15439</v>
      </c>
      <c r="F623">
        <v>3888</v>
      </c>
      <c r="G623">
        <v>97.93</v>
      </c>
      <c r="H623">
        <v>2534</v>
      </c>
      <c r="I623">
        <v>7132</v>
      </c>
      <c r="J623">
        <v>112.66</v>
      </c>
      <c r="K623">
        <v>114.98</v>
      </c>
      <c r="L623">
        <v>769</v>
      </c>
      <c r="M623">
        <v>13890</v>
      </c>
      <c r="N623">
        <v>416</v>
      </c>
      <c r="O623">
        <v>339</v>
      </c>
      <c r="P623">
        <v>25</v>
      </c>
    </row>
    <row r="624" spans="1:16" x14ac:dyDescent="0.2">
      <c r="A624" t="s">
        <v>357</v>
      </c>
      <c r="B624" t="s">
        <v>363</v>
      </c>
      <c r="C624" t="s">
        <v>158</v>
      </c>
      <c r="D624" t="s">
        <v>403</v>
      </c>
      <c r="E624">
        <v>11281</v>
      </c>
      <c r="F624">
        <v>2571</v>
      </c>
      <c r="G624">
        <v>95.03</v>
      </c>
      <c r="H624">
        <v>1996</v>
      </c>
      <c r="I624">
        <v>5321</v>
      </c>
      <c r="J624">
        <v>103.61</v>
      </c>
      <c r="K624">
        <v>109.2</v>
      </c>
      <c r="L624">
        <v>773</v>
      </c>
      <c r="M624">
        <v>9908</v>
      </c>
      <c r="N624">
        <v>324</v>
      </c>
      <c r="O624">
        <v>258</v>
      </c>
      <c r="P624">
        <v>18</v>
      </c>
    </row>
    <row r="625" spans="1:16" x14ac:dyDescent="0.2">
      <c r="A625" t="s">
        <v>357</v>
      </c>
      <c r="B625" t="s">
        <v>363</v>
      </c>
      <c r="C625" t="s">
        <v>159</v>
      </c>
      <c r="D625" t="s">
        <v>403</v>
      </c>
      <c r="E625">
        <v>1538</v>
      </c>
      <c r="F625">
        <v>376</v>
      </c>
      <c r="G625">
        <v>97.63</v>
      </c>
      <c r="H625">
        <v>316</v>
      </c>
      <c r="I625">
        <v>832</v>
      </c>
      <c r="J625">
        <v>112.59</v>
      </c>
      <c r="K625">
        <v>115.75</v>
      </c>
      <c r="L625">
        <v>101</v>
      </c>
      <c r="M625">
        <v>1340</v>
      </c>
      <c r="N625">
        <v>42</v>
      </c>
      <c r="O625">
        <v>50</v>
      </c>
      <c r="P625">
        <v>5</v>
      </c>
    </row>
    <row r="626" spans="1:16" x14ac:dyDescent="0.2">
      <c r="A626" t="s">
        <v>357</v>
      </c>
      <c r="B626" t="s">
        <v>363</v>
      </c>
      <c r="C626" t="s">
        <v>162</v>
      </c>
      <c r="D626" t="s">
        <v>403</v>
      </c>
      <c r="E626">
        <v>1150</v>
      </c>
      <c r="F626">
        <v>203</v>
      </c>
      <c r="G626">
        <v>77.97</v>
      </c>
      <c r="H626">
        <v>227</v>
      </c>
      <c r="I626">
        <v>663</v>
      </c>
      <c r="J626">
        <v>87.29</v>
      </c>
      <c r="K626">
        <v>87.98</v>
      </c>
      <c r="L626">
        <v>82</v>
      </c>
      <c r="M626">
        <v>995</v>
      </c>
      <c r="N626">
        <v>46</v>
      </c>
      <c r="O626">
        <v>21</v>
      </c>
      <c r="P626">
        <v>6</v>
      </c>
    </row>
    <row r="627" spans="1:16" x14ac:dyDescent="0.2">
      <c r="A627" t="s">
        <v>357</v>
      </c>
      <c r="B627" t="s">
        <v>363</v>
      </c>
      <c r="C627" t="s">
        <v>164</v>
      </c>
      <c r="D627" t="s">
        <v>403</v>
      </c>
      <c r="E627">
        <v>2677</v>
      </c>
      <c r="F627">
        <v>583</v>
      </c>
      <c r="G627">
        <v>92.59</v>
      </c>
      <c r="H627">
        <v>489</v>
      </c>
      <c r="I627">
        <v>1402</v>
      </c>
      <c r="J627">
        <v>101.86</v>
      </c>
      <c r="K627">
        <v>102.91</v>
      </c>
      <c r="L627">
        <v>105</v>
      </c>
      <c r="M627">
        <v>2387</v>
      </c>
      <c r="N627">
        <v>119</v>
      </c>
      <c r="O627">
        <v>61</v>
      </c>
      <c r="P627">
        <v>5</v>
      </c>
    </row>
    <row r="628" spans="1:16" x14ac:dyDescent="0.2">
      <c r="A628" t="s">
        <v>357</v>
      </c>
      <c r="B628" t="s">
        <v>363</v>
      </c>
      <c r="C628" t="s">
        <v>167</v>
      </c>
      <c r="D628" t="s">
        <v>403</v>
      </c>
      <c r="E628">
        <v>933</v>
      </c>
      <c r="F628">
        <v>223</v>
      </c>
      <c r="G628">
        <v>98.7</v>
      </c>
      <c r="H628">
        <v>145</v>
      </c>
      <c r="I628">
        <v>410</v>
      </c>
      <c r="J628">
        <v>113.16</v>
      </c>
      <c r="K628">
        <v>127.38</v>
      </c>
      <c r="L628">
        <v>39</v>
      </c>
      <c r="M628">
        <v>862</v>
      </c>
      <c r="N628">
        <v>19</v>
      </c>
      <c r="O628">
        <v>13</v>
      </c>
    </row>
    <row r="629" spans="1:16" x14ac:dyDescent="0.2">
      <c r="A629" t="s">
        <v>357</v>
      </c>
      <c r="B629" t="s">
        <v>364</v>
      </c>
      <c r="C629" t="s">
        <v>671</v>
      </c>
      <c r="D629" t="s">
        <v>403</v>
      </c>
      <c r="E629">
        <v>16758</v>
      </c>
      <c r="F629">
        <v>3049</v>
      </c>
      <c r="G629">
        <v>80.37</v>
      </c>
      <c r="H629">
        <v>6069</v>
      </c>
      <c r="I629">
        <v>17840</v>
      </c>
      <c r="J629">
        <v>64.209999999999994</v>
      </c>
      <c r="K629">
        <v>66.680000000000007</v>
      </c>
      <c r="L629">
        <v>3434</v>
      </c>
      <c r="M629">
        <v>10663</v>
      </c>
      <c r="N629">
        <v>594</v>
      </c>
      <c r="O629">
        <v>2035</v>
      </c>
      <c r="P629">
        <v>32</v>
      </c>
    </row>
    <row r="630" spans="1:16" x14ac:dyDescent="0.2">
      <c r="A630" t="s">
        <v>357</v>
      </c>
      <c r="B630" t="s">
        <v>365</v>
      </c>
      <c r="C630" t="s">
        <v>671</v>
      </c>
      <c r="D630" t="s">
        <v>403</v>
      </c>
      <c r="E630">
        <v>4747</v>
      </c>
      <c r="F630">
        <v>847</v>
      </c>
      <c r="G630">
        <v>79.73</v>
      </c>
      <c r="H630">
        <v>1941</v>
      </c>
      <c r="I630">
        <v>5081</v>
      </c>
      <c r="J630">
        <v>53.61</v>
      </c>
      <c r="K630">
        <v>55.74</v>
      </c>
      <c r="L630">
        <v>54</v>
      </c>
      <c r="M630">
        <v>4009</v>
      </c>
      <c r="N630">
        <v>292</v>
      </c>
      <c r="O630">
        <v>367</v>
      </c>
      <c r="P630">
        <v>25</v>
      </c>
    </row>
    <row r="631" spans="1:16" x14ac:dyDescent="0.2">
      <c r="A631" t="s">
        <v>357</v>
      </c>
      <c r="B631" t="s">
        <v>437</v>
      </c>
      <c r="C631" t="s">
        <v>376</v>
      </c>
      <c r="D631" t="s">
        <v>403</v>
      </c>
      <c r="E631">
        <v>454</v>
      </c>
      <c r="F631">
        <v>12</v>
      </c>
      <c r="G631">
        <v>61.95</v>
      </c>
      <c r="H631">
        <v>257</v>
      </c>
      <c r="I631">
        <v>9574</v>
      </c>
      <c r="J631">
        <v>52.28</v>
      </c>
      <c r="K631">
        <v>14.35</v>
      </c>
      <c r="L631">
        <v>11</v>
      </c>
      <c r="M631">
        <v>351</v>
      </c>
      <c r="N631">
        <v>60</v>
      </c>
      <c r="O631">
        <v>30</v>
      </c>
      <c r="P631">
        <v>2</v>
      </c>
    </row>
    <row r="632" spans="1:16" x14ac:dyDescent="0.2">
      <c r="A632" t="s">
        <v>357</v>
      </c>
      <c r="B632" t="s">
        <v>363</v>
      </c>
      <c r="C632" t="s">
        <v>404</v>
      </c>
      <c r="D632" t="s">
        <v>403</v>
      </c>
      <c r="E632">
        <v>70413</v>
      </c>
      <c r="F632">
        <v>16118</v>
      </c>
      <c r="G632">
        <v>93.77</v>
      </c>
      <c r="H632">
        <v>13649</v>
      </c>
      <c r="I632">
        <v>35212</v>
      </c>
      <c r="J632">
        <v>97.99</v>
      </c>
      <c r="K632">
        <v>101.11</v>
      </c>
      <c r="L632">
        <v>4056</v>
      </c>
      <c r="M632">
        <v>61786</v>
      </c>
      <c r="N632">
        <v>2315</v>
      </c>
      <c r="O632">
        <v>2069</v>
      </c>
      <c r="P632">
        <v>187</v>
      </c>
    </row>
    <row r="633" spans="1:16" x14ac:dyDescent="0.2">
      <c r="A633" t="s">
        <v>357</v>
      </c>
      <c r="B633" t="s">
        <v>363</v>
      </c>
      <c r="C633" t="s">
        <v>407</v>
      </c>
      <c r="D633" t="s">
        <v>403</v>
      </c>
      <c r="E633">
        <v>51945</v>
      </c>
      <c r="F633">
        <v>10844</v>
      </c>
      <c r="G633">
        <v>90.08</v>
      </c>
      <c r="H633">
        <v>10344</v>
      </c>
      <c r="I633">
        <v>27514</v>
      </c>
      <c r="J633">
        <v>99.71</v>
      </c>
      <c r="K633">
        <v>100.62</v>
      </c>
      <c r="L633">
        <v>2652</v>
      </c>
      <c r="M633">
        <v>46142</v>
      </c>
      <c r="N633">
        <v>1676</v>
      </c>
      <c r="O633">
        <v>1326</v>
      </c>
      <c r="P633">
        <v>149</v>
      </c>
    </row>
    <row r="634" spans="1:16" x14ac:dyDescent="0.2">
      <c r="A634" t="s">
        <v>357</v>
      </c>
      <c r="B634" t="s">
        <v>363</v>
      </c>
      <c r="C634" t="s">
        <v>408</v>
      </c>
      <c r="D634" t="s">
        <v>403</v>
      </c>
      <c r="E634">
        <v>57231</v>
      </c>
      <c r="F634">
        <v>13375</v>
      </c>
      <c r="G634">
        <v>94.71</v>
      </c>
      <c r="H634">
        <v>11501</v>
      </c>
      <c r="I634">
        <v>30777</v>
      </c>
      <c r="J634">
        <v>93.83</v>
      </c>
      <c r="K634">
        <v>98.17</v>
      </c>
      <c r="L634">
        <v>3073</v>
      </c>
      <c r="M634">
        <v>50454</v>
      </c>
      <c r="N634">
        <v>2247</v>
      </c>
      <c r="O634">
        <v>1330</v>
      </c>
      <c r="P634">
        <v>127</v>
      </c>
    </row>
    <row r="635" spans="1:16" x14ac:dyDescent="0.2">
      <c r="A635" t="s">
        <v>357</v>
      </c>
      <c r="B635" t="s">
        <v>363</v>
      </c>
      <c r="C635" t="s">
        <v>405</v>
      </c>
      <c r="D635" t="s">
        <v>403</v>
      </c>
      <c r="E635">
        <v>63244</v>
      </c>
      <c r="F635">
        <v>15465</v>
      </c>
      <c r="G635">
        <v>96.08</v>
      </c>
      <c r="H635">
        <v>12374</v>
      </c>
      <c r="I635">
        <v>32910</v>
      </c>
      <c r="J635">
        <v>100.34</v>
      </c>
      <c r="K635">
        <v>104.58</v>
      </c>
      <c r="L635">
        <v>2501</v>
      </c>
      <c r="M635">
        <v>56657</v>
      </c>
      <c r="N635">
        <v>2146</v>
      </c>
      <c r="O635">
        <v>1741</v>
      </c>
      <c r="P635">
        <v>199</v>
      </c>
    </row>
    <row r="636" spans="1:16" x14ac:dyDescent="0.2">
      <c r="A636" t="s">
        <v>357</v>
      </c>
      <c r="B636" t="s">
        <v>437</v>
      </c>
      <c r="C636" t="s">
        <v>406</v>
      </c>
      <c r="D636" t="s">
        <v>403</v>
      </c>
      <c r="E636">
        <v>60856</v>
      </c>
      <c r="F636">
        <v>13779</v>
      </c>
      <c r="G636">
        <v>93.28</v>
      </c>
      <c r="H636">
        <v>11703</v>
      </c>
      <c r="I636">
        <v>31418</v>
      </c>
      <c r="J636">
        <v>100.93</v>
      </c>
      <c r="K636">
        <v>104.17</v>
      </c>
      <c r="L636">
        <v>2878</v>
      </c>
      <c r="M636">
        <v>54491</v>
      </c>
      <c r="N636">
        <v>1887</v>
      </c>
      <c r="O636">
        <v>1448</v>
      </c>
      <c r="P636">
        <v>152</v>
      </c>
    </row>
    <row r="637" spans="1:16" x14ac:dyDescent="0.2">
      <c r="A637" t="s">
        <v>357</v>
      </c>
      <c r="B637" t="s">
        <v>437</v>
      </c>
      <c r="C637" t="s">
        <v>404</v>
      </c>
      <c r="D637" t="s">
        <v>403</v>
      </c>
      <c r="E637">
        <v>78732</v>
      </c>
      <c r="F637">
        <v>17587</v>
      </c>
      <c r="G637">
        <v>92</v>
      </c>
      <c r="H637">
        <v>16216</v>
      </c>
      <c r="I637">
        <v>43639</v>
      </c>
      <c r="J637">
        <v>93.11</v>
      </c>
      <c r="K637">
        <v>94.89</v>
      </c>
      <c r="L637">
        <v>5449</v>
      </c>
      <c r="M637">
        <v>67103</v>
      </c>
      <c r="N637">
        <v>2626</v>
      </c>
      <c r="O637">
        <v>3338</v>
      </c>
      <c r="P637">
        <v>216</v>
      </c>
    </row>
    <row r="638" spans="1:16" x14ac:dyDescent="0.2">
      <c r="A638" t="s">
        <v>357</v>
      </c>
      <c r="B638" t="s">
        <v>437</v>
      </c>
      <c r="C638" t="s">
        <v>407</v>
      </c>
      <c r="D638" t="s">
        <v>403</v>
      </c>
      <c r="E638">
        <v>63451</v>
      </c>
      <c r="F638">
        <v>12941</v>
      </c>
      <c r="G638">
        <v>88.09</v>
      </c>
      <c r="H638">
        <v>14893</v>
      </c>
      <c r="I638">
        <v>39563</v>
      </c>
      <c r="J638">
        <v>88.58</v>
      </c>
      <c r="K638">
        <v>89.69</v>
      </c>
      <c r="L638">
        <v>4703</v>
      </c>
      <c r="M638">
        <v>54199</v>
      </c>
      <c r="N638">
        <v>2123</v>
      </c>
      <c r="O638">
        <v>2265</v>
      </c>
      <c r="P638">
        <v>161</v>
      </c>
    </row>
    <row r="639" spans="1:16" x14ac:dyDescent="0.2">
      <c r="A639" t="s">
        <v>357</v>
      </c>
      <c r="B639" t="s">
        <v>437</v>
      </c>
      <c r="C639" t="s">
        <v>408</v>
      </c>
      <c r="D639" t="s">
        <v>403</v>
      </c>
      <c r="E639">
        <v>59726</v>
      </c>
      <c r="F639">
        <v>13997</v>
      </c>
      <c r="G639">
        <v>94.73</v>
      </c>
      <c r="H639">
        <v>12344</v>
      </c>
      <c r="I639">
        <v>33054</v>
      </c>
      <c r="J639">
        <v>91.87</v>
      </c>
      <c r="K639">
        <v>96.7</v>
      </c>
      <c r="L639">
        <v>3102</v>
      </c>
      <c r="M639">
        <v>52663</v>
      </c>
      <c r="N639">
        <v>2352</v>
      </c>
      <c r="O639">
        <v>1473</v>
      </c>
      <c r="P639">
        <v>136</v>
      </c>
    </row>
    <row r="640" spans="1:16" x14ac:dyDescent="0.2">
      <c r="A640" t="s">
        <v>357</v>
      </c>
      <c r="B640" t="s">
        <v>437</v>
      </c>
      <c r="C640" t="s">
        <v>405</v>
      </c>
      <c r="D640" t="s">
        <v>403</v>
      </c>
      <c r="E640">
        <v>64964</v>
      </c>
      <c r="F640">
        <v>15844</v>
      </c>
      <c r="G640">
        <v>96.43</v>
      </c>
      <c r="H640">
        <v>12993</v>
      </c>
      <c r="I640">
        <v>34620</v>
      </c>
      <c r="J640">
        <v>98.82</v>
      </c>
      <c r="K640">
        <v>103.33</v>
      </c>
      <c r="L640">
        <v>2513</v>
      </c>
      <c r="M640">
        <v>58144</v>
      </c>
      <c r="N640">
        <v>2244</v>
      </c>
      <c r="O640">
        <v>1857</v>
      </c>
      <c r="P640">
        <v>206</v>
      </c>
    </row>
    <row r="641" spans="1:16" x14ac:dyDescent="0.2">
      <c r="A641" t="s">
        <v>357</v>
      </c>
      <c r="B641" t="s">
        <v>363</v>
      </c>
      <c r="C641" t="s">
        <v>376</v>
      </c>
      <c r="D641" t="s">
        <v>403</v>
      </c>
      <c r="E641">
        <v>450</v>
      </c>
      <c r="F641">
        <v>11</v>
      </c>
      <c r="G641">
        <v>61.95</v>
      </c>
      <c r="H641">
        <v>257</v>
      </c>
      <c r="I641">
        <v>9572</v>
      </c>
      <c r="J641">
        <v>52.28</v>
      </c>
      <c r="K641">
        <v>14.35</v>
      </c>
      <c r="L641">
        <v>9</v>
      </c>
      <c r="M641">
        <v>349</v>
      </c>
      <c r="N641">
        <v>60</v>
      </c>
      <c r="O641">
        <v>30</v>
      </c>
      <c r="P641">
        <v>2</v>
      </c>
    </row>
    <row r="642" spans="1:16" x14ac:dyDescent="0.2">
      <c r="A642" t="s">
        <v>357</v>
      </c>
      <c r="B642" t="s">
        <v>363</v>
      </c>
      <c r="C642" t="s">
        <v>406</v>
      </c>
      <c r="D642" t="s">
        <v>403</v>
      </c>
      <c r="E642">
        <v>59094</v>
      </c>
      <c r="F642">
        <v>13401</v>
      </c>
      <c r="G642">
        <v>93.46</v>
      </c>
      <c r="H642">
        <v>10980</v>
      </c>
      <c r="I642">
        <v>29631</v>
      </c>
      <c r="J642">
        <v>103.58</v>
      </c>
      <c r="K642">
        <v>106.41</v>
      </c>
      <c r="L642">
        <v>2871</v>
      </c>
      <c r="M642">
        <v>52984</v>
      </c>
      <c r="N642">
        <v>1779</v>
      </c>
      <c r="O642">
        <v>1318</v>
      </c>
      <c r="P642">
        <v>142</v>
      </c>
    </row>
    <row r="643" spans="1:16" x14ac:dyDescent="0.2">
      <c r="A643" t="s">
        <v>358</v>
      </c>
      <c r="B643" t="s">
        <v>437</v>
      </c>
      <c r="C643" t="s">
        <v>403</v>
      </c>
      <c r="D643" t="s">
        <v>403</v>
      </c>
      <c r="E643">
        <v>3496</v>
      </c>
      <c r="F643">
        <v>58</v>
      </c>
      <c r="G643">
        <v>38.770000000000003</v>
      </c>
      <c r="L643">
        <v>1525</v>
      </c>
      <c r="M643">
        <v>1491</v>
      </c>
      <c r="N643">
        <v>295</v>
      </c>
      <c r="O643">
        <v>173</v>
      </c>
      <c r="P643">
        <v>12</v>
      </c>
    </row>
    <row r="644" spans="1:16" x14ac:dyDescent="0.2">
      <c r="A644" t="s">
        <v>358</v>
      </c>
      <c r="B644" t="s">
        <v>437</v>
      </c>
      <c r="C644" t="s">
        <v>671</v>
      </c>
      <c r="D644" t="s">
        <v>403</v>
      </c>
      <c r="E644">
        <v>328183</v>
      </c>
      <c r="F644">
        <v>74160</v>
      </c>
      <c r="G644">
        <v>92.81</v>
      </c>
      <c r="H644">
        <v>68406</v>
      </c>
      <c r="I644">
        <v>191868</v>
      </c>
      <c r="J644">
        <v>94.17</v>
      </c>
      <c r="K644">
        <v>93.15</v>
      </c>
      <c r="L644">
        <v>18656</v>
      </c>
      <c r="M644">
        <v>286951</v>
      </c>
      <c r="N644">
        <v>11292</v>
      </c>
      <c r="O644">
        <v>10411</v>
      </c>
      <c r="P644">
        <v>873</v>
      </c>
    </row>
    <row r="645" spans="1:16" x14ac:dyDescent="0.2">
      <c r="A645" t="s">
        <v>358</v>
      </c>
      <c r="B645" t="s">
        <v>437</v>
      </c>
      <c r="C645" t="s">
        <v>876</v>
      </c>
      <c r="D645" t="s">
        <v>403</v>
      </c>
      <c r="E645">
        <v>88</v>
      </c>
      <c r="F645">
        <v>35</v>
      </c>
      <c r="G645">
        <v>130.97999999999999</v>
      </c>
      <c r="H645">
        <v>2</v>
      </c>
      <c r="I645">
        <v>52</v>
      </c>
      <c r="J645">
        <v>139.5</v>
      </c>
      <c r="K645">
        <v>281.81</v>
      </c>
      <c r="L645">
        <v>3</v>
      </c>
      <c r="M645">
        <v>8</v>
      </c>
      <c r="N645">
        <v>64</v>
      </c>
      <c r="O645">
        <v>12</v>
      </c>
      <c r="P645">
        <v>1</v>
      </c>
    </row>
    <row r="646" spans="1:16" x14ac:dyDescent="0.2">
      <c r="A646" t="s">
        <v>358</v>
      </c>
      <c r="B646" t="s">
        <v>437</v>
      </c>
      <c r="C646" t="s">
        <v>115</v>
      </c>
      <c r="D646" t="s">
        <v>403</v>
      </c>
      <c r="E646">
        <v>658</v>
      </c>
      <c r="F646">
        <v>193</v>
      </c>
      <c r="G646">
        <v>118.64</v>
      </c>
      <c r="H646">
        <v>503</v>
      </c>
      <c r="I646">
        <v>1422</v>
      </c>
      <c r="J646">
        <v>129.13999999999999</v>
      </c>
      <c r="K646">
        <v>122.73</v>
      </c>
      <c r="L646">
        <v>71</v>
      </c>
      <c r="M646">
        <v>470</v>
      </c>
      <c r="N646">
        <v>71</v>
      </c>
      <c r="O646">
        <v>43</v>
      </c>
      <c r="P646">
        <v>3</v>
      </c>
    </row>
    <row r="647" spans="1:16" x14ac:dyDescent="0.2">
      <c r="A647" t="s">
        <v>358</v>
      </c>
      <c r="B647" t="s">
        <v>437</v>
      </c>
      <c r="C647" t="s">
        <v>116</v>
      </c>
      <c r="D647" t="s">
        <v>403</v>
      </c>
      <c r="E647">
        <v>1482</v>
      </c>
      <c r="F647">
        <v>230</v>
      </c>
      <c r="G647">
        <v>71.52</v>
      </c>
      <c r="H647">
        <v>1324</v>
      </c>
      <c r="I647">
        <v>3306</v>
      </c>
      <c r="J647">
        <v>70.209999999999994</v>
      </c>
      <c r="K647">
        <v>66.569999999999993</v>
      </c>
      <c r="L647">
        <v>342</v>
      </c>
      <c r="M647">
        <v>716</v>
      </c>
      <c r="N647">
        <v>211</v>
      </c>
      <c r="O647">
        <v>210</v>
      </c>
      <c r="P647">
        <v>3</v>
      </c>
    </row>
    <row r="648" spans="1:16" x14ac:dyDescent="0.2">
      <c r="A648" t="s">
        <v>358</v>
      </c>
      <c r="B648" t="s">
        <v>437</v>
      </c>
      <c r="C648" t="s">
        <v>117</v>
      </c>
      <c r="D648" t="s">
        <v>403</v>
      </c>
      <c r="E648">
        <v>436</v>
      </c>
      <c r="F648">
        <v>119</v>
      </c>
      <c r="G648">
        <v>101.81</v>
      </c>
      <c r="H648">
        <v>457</v>
      </c>
      <c r="I648">
        <v>1276</v>
      </c>
      <c r="J648">
        <v>124.97</v>
      </c>
      <c r="K648">
        <v>115.57</v>
      </c>
      <c r="L648">
        <v>63</v>
      </c>
      <c r="M648">
        <v>251</v>
      </c>
      <c r="N648">
        <v>54</v>
      </c>
      <c r="O648">
        <v>50</v>
      </c>
      <c r="P648">
        <v>18</v>
      </c>
    </row>
    <row r="649" spans="1:16" x14ac:dyDescent="0.2">
      <c r="A649" t="s">
        <v>358</v>
      </c>
      <c r="B649" t="s">
        <v>437</v>
      </c>
      <c r="C649" t="s">
        <v>118</v>
      </c>
      <c r="D649" t="s">
        <v>403</v>
      </c>
      <c r="E649">
        <v>850</v>
      </c>
      <c r="F649">
        <v>246</v>
      </c>
      <c r="G649">
        <v>104.11</v>
      </c>
      <c r="H649">
        <v>557</v>
      </c>
      <c r="I649">
        <v>1528</v>
      </c>
      <c r="J649">
        <v>129.04</v>
      </c>
      <c r="K649">
        <v>122.11</v>
      </c>
      <c r="L649">
        <v>145</v>
      </c>
      <c r="M649">
        <v>597</v>
      </c>
      <c r="N649">
        <v>73</v>
      </c>
      <c r="O649">
        <v>24</v>
      </c>
      <c r="P649">
        <v>11</v>
      </c>
    </row>
    <row r="650" spans="1:16" x14ac:dyDescent="0.2">
      <c r="A650" t="s">
        <v>358</v>
      </c>
      <c r="B650" t="s">
        <v>437</v>
      </c>
      <c r="C650" t="s">
        <v>119</v>
      </c>
      <c r="D650" t="s">
        <v>403</v>
      </c>
      <c r="E650">
        <v>814</v>
      </c>
      <c r="F650">
        <v>201</v>
      </c>
      <c r="G650">
        <v>99.41</v>
      </c>
      <c r="H650">
        <v>587</v>
      </c>
      <c r="I650">
        <v>1694</v>
      </c>
      <c r="J650">
        <v>123.35</v>
      </c>
      <c r="K650">
        <v>121.62</v>
      </c>
      <c r="L650">
        <v>108</v>
      </c>
      <c r="M650">
        <v>582</v>
      </c>
      <c r="N650">
        <v>59</v>
      </c>
      <c r="O650">
        <v>54</v>
      </c>
      <c r="P650">
        <v>11</v>
      </c>
    </row>
    <row r="651" spans="1:16" x14ac:dyDescent="0.2">
      <c r="A651" t="s">
        <v>358</v>
      </c>
      <c r="B651" t="s">
        <v>437</v>
      </c>
      <c r="C651" t="s">
        <v>120</v>
      </c>
      <c r="D651" t="s">
        <v>403</v>
      </c>
      <c r="E651">
        <v>261</v>
      </c>
      <c r="F651">
        <v>59</v>
      </c>
      <c r="G651">
        <v>91.97</v>
      </c>
      <c r="H651">
        <v>308</v>
      </c>
      <c r="I651">
        <v>895</v>
      </c>
      <c r="J651">
        <v>141.16999999999999</v>
      </c>
      <c r="K651">
        <v>129.96</v>
      </c>
      <c r="L651">
        <v>34</v>
      </c>
      <c r="M651">
        <v>162</v>
      </c>
      <c r="N651">
        <v>48</v>
      </c>
      <c r="O651">
        <v>12</v>
      </c>
      <c r="P651">
        <v>5</v>
      </c>
    </row>
    <row r="652" spans="1:16" x14ac:dyDescent="0.2">
      <c r="A652" t="s">
        <v>358</v>
      </c>
      <c r="B652" t="s">
        <v>437</v>
      </c>
      <c r="C652" t="s">
        <v>91</v>
      </c>
      <c r="D652" t="s">
        <v>403</v>
      </c>
      <c r="E652">
        <v>9402</v>
      </c>
      <c r="F652">
        <v>1365</v>
      </c>
      <c r="G652">
        <v>68.05</v>
      </c>
      <c r="H652">
        <v>3596</v>
      </c>
      <c r="I652">
        <v>11044</v>
      </c>
      <c r="J652">
        <v>80.819999999999993</v>
      </c>
      <c r="K652">
        <v>80.73</v>
      </c>
      <c r="L652">
        <v>2221</v>
      </c>
      <c r="M652">
        <v>5023</v>
      </c>
      <c r="N652">
        <v>461</v>
      </c>
      <c r="O652">
        <v>1665</v>
      </c>
      <c r="P652">
        <v>32</v>
      </c>
    </row>
    <row r="653" spans="1:16" x14ac:dyDescent="0.2">
      <c r="A653" t="s">
        <v>358</v>
      </c>
      <c r="B653" t="s">
        <v>437</v>
      </c>
      <c r="C653" t="s">
        <v>121</v>
      </c>
      <c r="D653" t="s">
        <v>403</v>
      </c>
      <c r="E653">
        <v>701</v>
      </c>
      <c r="F653">
        <v>244</v>
      </c>
      <c r="G653">
        <v>119.87</v>
      </c>
      <c r="H653">
        <v>545</v>
      </c>
      <c r="I653">
        <v>1377</v>
      </c>
      <c r="J653">
        <v>139.31</v>
      </c>
      <c r="K653">
        <v>144.16999999999999</v>
      </c>
      <c r="L653">
        <v>138</v>
      </c>
      <c r="M653">
        <v>470</v>
      </c>
      <c r="N653">
        <v>57</v>
      </c>
      <c r="O653">
        <v>34</v>
      </c>
      <c r="P653">
        <v>2</v>
      </c>
    </row>
    <row r="654" spans="1:16" x14ac:dyDescent="0.2">
      <c r="A654" t="s">
        <v>358</v>
      </c>
      <c r="B654" t="s">
        <v>437</v>
      </c>
      <c r="C654" t="s">
        <v>122</v>
      </c>
      <c r="D654" t="s">
        <v>403</v>
      </c>
      <c r="E654">
        <v>743</v>
      </c>
      <c r="F654">
        <v>208</v>
      </c>
      <c r="G654">
        <v>107.57</v>
      </c>
      <c r="H654">
        <v>451</v>
      </c>
      <c r="I654">
        <v>1301</v>
      </c>
      <c r="J654">
        <v>129.56</v>
      </c>
      <c r="K654">
        <v>124.28</v>
      </c>
      <c r="L654">
        <v>200</v>
      </c>
      <c r="M654">
        <v>417</v>
      </c>
      <c r="N654">
        <v>72</v>
      </c>
      <c r="O654">
        <v>30</v>
      </c>
      <c r="P654">
        <v>24</v>
      </c>
    </row>
    <row r="655" spans="1:16" x14ac:dyDescent="0.2">
      <c r="A655" t="s">
        <v>358</v>
      </c>
      <c r="B655" t="s">
        <v>437</v>
      </c>
      <c r="C655" t="s">
        <v>94</v>
      </c>
      <c r="D655" t="s">
        <v>403</v>
      </c>
      <c r="E655">
        <v>2976</v>
      </c>
      <c r="F655">
        <v>652</v>
      </c>
      <c r="G655">
        <v>84.8</v>
      </c>
      <c r="H655">
        <v>1870</v>
      </c>
      <c r="I655">
        <v>4991</v>
      </c>
      <c r="J655">
        <v>95.02</v>
      </c>
      <c r="K655">
        <v>97.02</v>
      </c>
      <c r="L655">
        <v>456</v>
      </c>
      <c r="M655">
        <v>2067</v>
      </c>
      <c r="N655">
        <v>192</v>
      </c>
      <c r="O655">
        <v>221</v>
      </c>
      <c r="P655">
        <v>40</v>
      </c>
    </row>
    <row r="656" spans="1:16" x14ac:dyDescent="0.2">
      <c r="A656" t="s">
        <v>358</v>
      </c>
      <c r="B656" t="s">
        <v>437</v>
      </c>
      <c r="C656" t="s">
        <v>123</v>
      </c>
      <c r="D656" t="s">
        <v>403</v>
      </c>
      <c r="E656">
        <v>1387</v>
      </c>
      <c r="F656">
        <v>279</v>
      </c>
      <c r="G656">
        <v>87.95</v>
      </c>
      <c r="H656">
        <v>903</v>
      </c>
      <c r="I656">
        <v>2746</v>
      </c>
      <c r="J656">
        <v>111.02</v>
      </c>
      <c r="K656">
        <v>98.49</v>
      </c>
      <c r="L656">
        <v>181</v>
      </c>
      <c r="M656">
        <v>955</v>
      </c>
      <c r="N656">
        <v>120</v>
      </c>
      <c r="O656">
        <v>96</v>
      </c>
      <c r="P656">
        <v>35</v>
      </c>
    </row>
    <row r="657" spans="1:16" x14ac:dyDescent="0.2">
      <c r="A657" t="s">
        <v>358</v>
      </c>
      <c r="B657" t="s">
        <v>437</v>
      </c>
      <c r="C657" t="s">
        <v>124</v>
      </c>
      <c r="D657" t="s">
        <v>403</v>
      </c>
      <c r="E657">
        <v>4068</v>
      </c>
      <c r="F657">
        <v>1345</v>
      </c>
      <c r="G657">
        <v>106.82</v>
      </c>
      <c r="H657">
        <v>2590</v>
      </c>
      <c r="I657">
        <v>7643</v>
      </c>
      <c r="J657">
        <v>85.22</v>
      </c>
      <c r="K657">
        <v>87.33</v>
      </c>
      <c r="L657">
        <v>228</v>
      </c>
      <c r="M657">
        <v>3034</v>
      </c>
      <c r="N657">
        <v>328</v>
      </c>
      <c r="O657">
        <v>419</v>
      </c>
      <c r="P657">
        <v>59</v>
      </c>
    </row>
    <row r="658" spans="1:16" x14ac:dyDescent="0.2">
      <c r="A658" t="s">
        <v>358</v>
      </c>
      <c r="B658" t="s">
        <v>437</v>
      </c>
      <c r="C658" t="s">
        <v>125</v>
      </c>
      <c r="D658" t="s">
        <v>403</v>
      </c>
      <c r="E658">
        <v>5507</v>
      </c>
      <c r="F658">
        <v>1502</v>
      </c>
      <c r="G658">
        <v>98.32</v>
      </c>
      <c r="H658">
        <v>3522</v>
      </c>
      <c r="I658">
        <v>10412</v>
      </c>
      <c r="J658">
        <v>81.99</v>
      </c>
      <c r="K658">
        <v>83.67</v>
      </c>
      <c r="L658">
        <v>332</v>
      </c>
      <c r="M658">
        <v>3979</v>
      </c>
      <c r="N658">
        <v>444</v>
      </c>
      <c r="O658">
        <v>701</v>
      </c>
      <c r="P658">
        <v>51</v>
      </c>
    </row>
    <row r="659" spans="1:16" x14ac:dyDescent="0.2">
      <c r="A659" t="s">
        <v>358</v>
      </c>
      <c r="B659" t="s">
        <v>437</v>
      </c>
      <c r="C659" t="s">
        <v>126</v>
      </c>
      <c r="D659" t="s">
        <v>403</v>
      </c>
      <c r="E659">
        <v>5395</v>
      </c>
      <c r="F659">
        <v>1462</v>
      </c>
      <c r="G659">
        <v>92.95</v>
      </c>
      <c r="H659">
        <v>3431</v>
      </c>
      <c r="I659">
        <v>8220</v>
      </c>
      <c r="J659">
        <v>78.31</v>
      </c>
      <c r="K659">
        <v>79.13</v>
      </c>
      <c r="L659">
        <v>763</v>
      </c>
      <c r="M659">
        <v>3314</v>
      </c>
      <c r="N659">
        <v>649</v>
      </c>
      <c r="O659">
        <v>640</v>
      </c>
      <c r="P659">
        <v>29</v>
      </c>
    </row>
    <row r="660" spans="1:16" x14ac:dyDescent="0.2">
      <c r="A660" t="s">
        <v>358</v>
      </c>
      <c r="B660" t="s">
        <v>437</v>
      </c>
      <c r="C660" t="s">
        <v>127</v>
      </c>
      <c r="D660" t="s">
        <v>403</v>
      </c>
      <c r="E660">
        <v>3060</v>
      </c>
      <c r="F660">
        <v>789</v>
      </c>
      <c r="G660">
        <v>97.08</v>
      </c>
      <c r="H660">
        <v>1558</v>
      </c>
      <c r="I660">
        <v>4434</v>
      </c>
      <c r="J660">
        <v>91.09</v>
      </c>
      <c r="K660">
        <v>93.82</v>
      </c>
      <c r="L660">
        <v>480</v>
      </c>
      <c r="M660">
        <v>2138</v>
      </c>
      <c r="N660">
        <v>212</v>
      </c>
      <c r="O660">
        <v>228</v>
      </c>
      <c r="P660">
        <v>2</v>
      </c>
    </row>
    <row r="661" spans="1:16" x14ac:dyDescent="0.2">
      <c r="A661" t="s">
        <v>358</v>
      </c>
      <c r="B661" t="s">
        <v>437</v>
      </c>
      <c r="C661" t="s">
        <v>85</v>
      </c>
      <c r="D661" t="s">
        <v>403</v>
      </c>
      <c r="E661">
        <v>2508</v>
      </c>
      <c r="F661">
        <v>625</v>
      </c>
      <c r="G661">
        <v>97.66</v>
      </c>
      <c r="H661">
        <v>1542</v>
      </c>
      <c r="I661">
        <v>4310</v>
      </c>
      <c r="J661">
        <v>94.33</v>
      </c>
      <c r="K661">
        <v>94.26</v>
      </c>
      <c r="L661">
        <v>234</v>
      </c>
      <c r="M661">
        <v>1766</v>
      </c>
      <c r="N661">
        <v>228</v>
      </c>
      <c r="O661">
        <v>246</v>
      </c>
      <c r="P661">
        <v>34</v>
      </c>
    </row>
    <row r="662" spans="1:16" x14ac:dyDescent="0.2">
      <c r="A662" t="s">
        <v>358</v>
      </c>
      <c r="B662" t="s">
        <v>437</v>
      </c>
      <c r="C662" t="s">
        <v>128</v>
      </c>
      <c r="D662" t="s">
        <v>403</v>
      </c>
      <c r="E662">
        <v>574</v>
      </c>
      <c r="F662">
        <v>188</v>
      </c>
      <c r="G662">
        <v>113.82</v>
      </c>
      <c r="H662">
        <v>456</v>
      </c>
      <c r="I662">
        <v>1410</v>
      </c>
      <c r="J662">
        <v>132.44</v>
      </c>
      <c r="K662">
        <v>121.18</v>
      </c>
      <c r="L662">
        <v>93</v>
      </c>
      <c r="M662">
        <v>378</v>
      </c>
      <c r="N662">
        <v>77</v>
      </c>
      <c r="O662">
        <v>20</v>
      </c>
      <c r="P662">
        <v>6</v>
      </c>
    </row>
    <row r="663" spans="1:16" x14ac:dyDescent="0.2">
      <c r="A663" t="s">
        <v>358</v>
      </c>
      <c r="B663" t="s">
        <v>437</v>
      </c>
      <c r="C663" t="s">
        <v>129</v>
      </c>
      <c r="D663" t="s">
        <v>403</v>
      </c>
      <c r="E663">
        <v>1227</v>
      </c>
      <c r="F663">
        <v>293</v>
      </c>
      <c r="G663">
        <v>99.72</v>
      </c>
      <c r="H663">
        <v>783</v>
      </c>
      <c r="I663">
        <v>2448</v>
      </c>
      <c r="J663">
        <v>114.72</v>
      </c>
      <c r="K663">
        <v>109.36</v>
      </c>
      <c r="L663">
        <v>169</v>
      </c>
      <c r="M663">
        <v>880</v>
      </c>
      <c r="N663">
        <v>140</v>
      </c>
      <c r="O663">
        <v>26</v>
      </c>
      <c r="P663">
        <v>12</v>
      </c>
    </row>
    <row r="664" spans="1:16" x14ac:dyDescent="0.2">
      <c r="A664" t="s">
        <v>358</v>
      </c>
      <c r="B664" t="s">
        <v>437</v>
      </c>
      <c r="C664" t="s">
        <v>130</v>
      </c>
      <c r="D664" t="s">
        <v>403</v>
      </c>
      <c r="E664">
        <v>973</v>
      </c>
      <c r="F664">
        <v>289</v>
      </c>
      <c r="G664">
        <v>120.9</v>
      </c>
      <c r="H664">
        <v>559</v>
      </c>
      <c r="I664">
        <v>1776</v>
      </c>
      <c r="J664">
        <v>150.21</v>
      </c>
      <c r="K664">
        <v>138.19999999999999</v>
      </c>
      <c r="L664">
        <v>133</v>
      </c>
      <c r="M664">
        <v>652</v>
      </c>
      <c r="N664">
        <v>121</v>
      </c>
      <c r="O664">
        <v>67</v>
      </c>
    </row>
    <row r="665" spans="1:16" x14ac:dyDescent="0.2">
      <c r="A665" t="s">
        <v>358</v>
      </c>
      <c r="B665" t="s">
        <v>437</v>
      </c>
      <c r="C665" t="s">
        <v>131</v>
      </c>
      <c r="D665" t="s">
        <v>403</v>
      </c>
      <c r="E665">
        <v>2557</v>
      </c>
      <c r="F665">
        <v>494</v>
      </c>
      <c r="G665">
        <v>84.99</v>
      </c>
      <c r="H665">
        <v>1540</v>
      </c>
      <c r="I665">
        <v>4362</v>
      </c>
      <c r="J665">
        <v>102.13</v>
      </c>
      <c r="K665">
        <v>94.64</v>
      </c>
      <c r="L665">
        <v>239</v>
      </c>
      <c r="M665">
        <v>1887</v>
      </c>
      <c r="N665">
        <v>175</v>
      </c>
      <c r="O665">
        <v>225</v>
      </c>
      <c r="P665">
        <v>31</v>
      </c>
    </row>
    <row r="666" spans="1:16" x14ac:dyDescent="0.2">
      <c r="A666" t="s">
        <v>358</v>
      </c>
      <c r="B666" t="s">
        <v>437</v>
      </c>
      <c r="C666" t="s">
        <v>132</v>
      </c>
      <c r="D666" t="s">
        <v>403</v>
      </c>
      <c r="E666">
        <v>890</v>
      </c>
      <c r="F666">
        <v>146</v>
      </c>
      <c r="G666">
        <v>78.48</v>
      </c>
      <c r="H666">
        <v>997</v>
      </c>
      <c r="I666">
        <v>2698</v>
      </c>
      <c r="J666">
        <v>112.53</v>
      </c>
      <c r="K666">
        <v>105.88</v>
      </c>
      <c r="L666">
        <v>126</v>
      </c>
      <c r="M666">
        <v>589</v>
      </c>
      <c r="N666">
        <v>136</v>
      </c>
      <c r="O666">
        <v>36</v>
      </c>
      <c r="P666">
        <v>3</v>
      </c>
    </row>
    <row r="667" spans="1:16" x14ac:dyDescent="0.2">
      <c r="A667" t="s">
        <v>358</v>
      </c>
      <c r="B667" t="s">
        <v>437</v>
      </c>
      <c r="C667" t="s">
        <v>133</v>
      </c>
      <c r="D667" t="s">
        <v>403</v>
      </c>
      <c r="E667">
        <v>2266</v>
      </c>
      <c r="F667">
        <v>1173</v>
      </c>
      <c r="G667">
        <v>178.05</v>
      </c>
      <c r="H667">
        <v>1255</v>
      </c>
      <c r="I667">
        <v>3355</v>
      </c>
      <c r="J667">
        <v>164.63</v>
      </c>
      <c r="K667">
        <v>166.96</v>
      </c>
      <c r="L667">
        <v>96</v>
      </c>
      <c r="M667">
        <v>1562</v>
      </c>
      <c r="N667">
        <v>248</v>
      </c>
      <c r="O667">
        <v>268</v>
      </c>
      <c r="P667">
        <v>92</v>
      </c>
    </row>
    <row r="668" spans="1:16" x14ac:dyDescent="0.2">
      <c r="A668" t="s">
        <v>358</v>
      </c>
      <c r="B668" t="s">
        <v>437</v>
      </c>
      <c r="C668" t="s">
        <v>134</v>
      </c>
      <c r="D668" t="s">
        <v>403</v>
      </c>
      <c r="E668">
        <v>956</v>
      </c>
      <c r="F668">
        <v>292</v>
      </c>
      <c r="G668">
        <v>115.13</v>
      </c>
      <c r="H668">
        <v>649</v>
      </c>
      <c r="I668">
        <v>1916</v>
      </c>
      <c r="J668">
        <v>122.59</v>
      </c>
      <c r="K668">
        <v>114.68</v>
      </c>
      <c r="L668">
        <v>75</v>
      </c>
      <c r="M668">
        <v>681</v>
      </c>
      <c r="N668">
        <v>79</v>
      </c>
      <c r="O668">
        <v>95</v>
      </c>
      <c r="P668">
        <v>26</v>
      </c>
    </row>
    <row r="669" spans="1:16" x14ac:dyDescent="0.2">
      <c r="A669" t="s">
        <v>358</v>
      </c>
      <c r="B669" t="s">
        <v>437</v>
      </c>
      <c r="C669" t="s">
        <v>135</v>
      </c>
      <c r="D669" t="s">
        <v>403</v>
      </c>
      <c r="E669">
        <v>1584</v>
      </c>
      <c r="F669">
        <v>235</v>
      </c>
      <c r="G669">
        <v>72.17</v>
      </c>
      <c r="H669">
        <v>1301</v>
      </c>
      <c r="I669">
        <v>3552</v>
      </c>
      <c r="J669">
        <v>110.49</v>
      </c>
      <c r="K669">
        <v>101.24</v>
      </c>
      <c r="L669">
        <v>215</v>
      </c>
      <c r="M669">
        <v>1131</v>
      </c>
      <c r="N669">
        <v>160</v>
      </c>
      <c r="O669">
        <v>78</v>
      </c>
    </row>
    <row r="670" spans="1:16" x14ac:dyDescent="0.2">
      <c r="A670" t="s">
        <v>358</v>
      </c>
      <c r="B670" t="s">
        <v>437</v>
      </c>
      <c r="C670" t="s">
        <v>136</v>
      </c>
      <c r="D670" t="s">
        <v>403</v>
      </c>
      <c r="E670">
        <v>5454</v>
      </c>
      <c r="F670">
        <v>1004</v>
      </c>
      <c r="G670">
        <v>77.91</v>
      </c>
      <c r="H670">
        <v>2772</v>
      </c>
      <c r="I670">
        <v>7711</v>
      </c>
      <c r="J670">
        <v>65.83</v>
      </c>
      <c r="K670">
        <v>68</v>
      </c>
      <c r="L670">
        <v>906</v>
      </c>
      <c r="M670">
        <v>3953</v>
      </c>
      <c r="N670">
        <v>254</v>
      </c>
      <c r="O670">
        <v>341</v>
      </c>
    </row>
    <row r="671" spans="1:16" x14ac:dyDescent="0.2">
      <c r="A671" t="s">
        <v>358</v>
      </c>
      <c r="B671" t="s">
        <v>437</v>
      </c>
      <c r="C671" t="s">
        <v>137</v>
      </c>
      <c r="D671" t="s">
        <v>403</v>
      </c>
      <c r="E671">
        <v>1412</v>
      </c>
      <c r="F671">
        <v>281</v>
      </c>
      <c r="G671">
        <v>87.98</v>
      </c>
      <c r="H671">
        <v>1069</v>
      </c>
      <c r="I671">
        <v>3159</v>
      </c>
      <c r="J671">
        <v>97.76</v>
      </c>
      <c r="K671">
        <v>94.1</v>
      </c>
      <c r="L671">
        <v>223</v>
      </c>
      <c r="M671">
        <v>860</v>
      </c>
      <c r="N671">
        <v>184</v>
      </c>
      <c r="O671">
        <v>143</v>
      </c>
      <c r="P671">
        <v>2</v>
      </c>
    </row>
    <row r="672" spans="1:16" x14ac:dyDescent="0.2">
      <c r="A672" t="s">
        <v>358</v>
      </c>
      <c r="B672" t="s">
        <v>437</v>
      </c>
      <c r="C672" t="s">
        <v>138</v>
      </c>
      <c r="D672" t="s">
        <v>403</v>
      </c>
      <c r="E672">
        <v>707</v>
      </c>
      <c r="F672">
        <v>161</v>
      </c>
      <c r="G672">
        <v>99.73</v>
      </c>
      <c r="H672">
        <v>467</v>
      </c>
      <c r="I672">
        <v>1464</v>
      </c>
      <c r="J672">
        <v>115.24</v>
      </c>
      <c r="K672">
        <v>112.44</v>
      </c>
      <c r="L672">
        <v>89</v>
      </c>
      <c r="M672">
        <v>468</v>
      </c>
      <c r="N672">
        <v>65</v>
      </c>
      <c r="O672">
        <v>85</v>
      </c>
    </row>
    <row r="673" spans="1:16" x14ac:dyDescent="0.2">
      <c r="A673" t="s">
        <v>358</v>
      </c>
      <c r="B673" t="s">
        <v>437</v>
      </c>
      <c r="C673" t="s">
        <v>139</v>
      </c>
      <c r="D673" t="s">
        <v>403</v>
      </c>
      <c r="E673">
        <v>1463</v>
      </c>
      <c r="F673">
        <v>210</v>
      </c>
      <c r="G673">
        <v>74.12</v>
      </c>
      <c r="H673">
        <v>644</v>
      </c>
      <c r="I673">
        <v>2193</v>
      </c>
      <c r="J673">
        <v>91.33</v>
      </c>
      <c r="K673">
        <v>83.49</v>
      </c>
      <c r="L673">
        <v>185</v>
      </c>
      <c r="M673">
        <v>1011</v>
      </c>
      <c r="N673">
        <v>155</v>
      </c>
      <c r="O673">
        <v>111</v>
      </c>
      <c r="P673">
        <v>1</v>
      </c>
    </row>
    <row r="674" spans="1:16" x14ac:dyDescent="0.2">
      <c r="A674" t="s">
        <v>358</v>
      </c>
      <c r="B674" t="s">
        <v>437</v>
      </c>
      <c r="C674" t="s">
        <v>140</v>
      </c>
      <c r="D674" t="s">
        <v>403</v>
      </c>
      <c r="E674">
        <v>9138</v>
      </c>
      <c r="F674">
        <v>1595</v>
      </c>
      <c r="G674">
        <v>78.849999999999994</v>
      </c>
      <c r="H674">
        <v>4159</v>
      </c>
      <c r="I674">
        <v>10787</v>
      </c>
      <c r="J674">
        <v>79.17</v>
      </c>
      <c r="K674">
        <v>80.5</v>
      </c>
      <c r="L674">
        <v>1846</v>
      </c>
      <c r="M674">
        <v>5730</v>
      </c>
      <c r="N674">
        <v>587</v>
      </c>
      <c r="O674">
        <v>948</v>
      </c>
      <c r="P674">
        <v>27</v>
      </c>
    </row>
    <row r="675" spans="1:16" x14ac:dyDescent="0.2">
      <c r="A675" t="s">
        <v>358</v>
      </c>
      <c r="B675" t="s">
        <v>437</v>
      </c>
      <c r="C675" t="s">
        <v>141</v>
      </c>
      <c r="D675" t="s">
        <v>403</v>
      </c>
      <c r="E675">
        <v>2140</v>
      </c>
      <c r="F675">
        <v>398</v>
      </c>
      <c r="G675">
        <v>81.03</v>
      </c>
      <c r="H675">
        <v>1331</v>
      </c>
      <c r="I675">
        <v>3539</v>
      </c>
      <c r="J675">
        <v>92.76</v>
      </c>
      <c r="K675">
        <v>90.71</v>
      </c>
      <c r="L675">
        <v>332</v>
      </c>
      <c r="M675">
        <v>1530</v>
      </c>
      <c r="N675">
        <v>117</v>
      </c>
      <c r="O675">
        <v>112</v>
      </c>
      <c r="P675">
        <v>49</v>
      </c>
    </row>
    <row r="676" spans="1:16" x14ac:dyDescent="0.2">
      <c r="A676" t="s">
        <v>358</v>
      </c>
      <c r="B676" t="s">
        <v>437</v>
      </c>
      <c r="C676" t="s">
        <v>142</v>
      </c>
      <c r="D676" t="s">
        <v>403</v>
      </c>
      <c r="E676">
        <v>611</v>
      </c>
      <c r="F676">
        <v>203</v>
      </c>
      <c r="G676">
        <v>113.75</v>
      </c>
      <c r="H676">
        <v>431</v>
      </c>
      <c r="I676">
        <v>1226</v>
      </c>
      <c r="J676">
        <v>128.96</v>
      </c>
      <c r="K676">
        <v>127.26</v>
      </c>
      <c r="L676">
        <v>65</v>
      </c>
      <c r="M676">
        <v>457</v>
      </c>
      <c r="N676">
        <v>72</v>
      </c>
      <c r="O676">
        <v>17</v>
      </c>
    </row>
    <row r="677" spans="1:16" x14ac:dyDescent="0.2">
      <c r="A677" t="s">
        <v>358</v>
      </c>
      <c r="B677" t="s">
        <v>437</v>
      </c>
      <c r="C677" t="s">
        <v>143</v>
      </c>
      <c r="D677" t="s">
        <v>403</v>
      </c>
      <c r="E677">
        <v>1476</v>
      </c>
      <c r="F677">
        <v>233</v>
      </c>
      <c r="G677">
        <v>77.33</v>
      </c>
      <c r="H677">
        <v>1670</v>
      </c>
      <c r="I677">
        <v>4241</v>
      </c>
      <c r="J677">
        <v>77.540000000000006</v>
      </c>
      <c r="K677">
        <v>80</v>
      </c>
      <c r="L677">
        <v>97</v>
      </c>
      <c r="M677">
        <v>1045</v>
      </c>
      <c r="N677">
        <v>152</v>
      </c>
      <c r="O677">
        <v>181</v>
      </c>
      <c r="P677">
        <v>1</v>
      </c>
    </row>
    <row r="678" spans="1:16" x14ac:dyDescent="0.2">
      <c r="A678" t="s">
        <v>358</v>
      </c>
      <c r="B678" t="s">
        <v>437</v>
      </c>
      <c r="C678" t="s">
        <v>144</v>
      </c>
      <c r="D678" t="s">
        <v>403</v>
      </c>
      <c r="E678">
        <v>1754</v>
      </c>
      <c r="F678">
        <v>278</v>
      </c>
      <c r="G678">
        <v>75.44</v>
      </c>
      <c r="H678">
        <v>1078</v>
      </c>
      <c r="I678">
        <v>3335</v>
      </c>
      <c r="J678">
        <v>99.61</v>
      </c>
      <c r="K678">
        <v>94.18</v>
      </c>
      <c r="L678">
        <v>296</v>
      </c>
      <c r="M678">
        <v>1094</v>
      </c>
      <c r="N678">
        <v>122</v>
      </c>
      <c r="O678">
        <v>240</v>
      </c>
      <c r="P678">
        <v>2</v>
      </c>
    </row>
    <row r="679" spans="1:16" x14ac:dyDescent="0.2">
      <c r="A679" t="s">
        <v>358</v>
      </c>
      <c r="B679" t="s">
        <v>437</v>
      </c>
      <c r="C679" t="s">
        <v>145</v>
      </c>
      <c r="D679" t="s">
        <v>403</v>
      </c>
      <c r="E679">
        <v>1424</v>
      </c>
      <c r="F679">
        <v>238</v>
      </c>
      <c r="G679">
        <v>80.34</v>
      </c>
      <c r="H679">
        <v>1203</v>
      </c>
      <c r="I679">
        <v>3258</v>
      </c>
      <c r="J679">
        <v>107.05</v>
      </c>
      <c r="K679">
        <v>102.18</v>
      </c>
      <c r="L679">
        <v>251</v>
      </c>
      <c r="M679">
        <v>955</v>
      </c>
      <c r="N679">
        <v>121</v>
      </c>
      <c r="O679">
        <v>91</v>
      </c>
      <c r="P679">
        <v>6</v>
      </c>
    </row>
    <row r="680" spans="1:16" x14ac:dyDescent="0.2">
      <c r="A680" t="s">
        <v>358</v>
      </c>
      <c r="B680" t="s">
        <v>437</v>
      </c>
      <c r="C680" t="s">
        <v>146</v>
      </c>
      <c r="D680" t="s">
        <v>403</v>
      </c>
      <c r="E680">
        <v>2003</v>
      </c>
      <c r="F680">
        <v>421</v>
      </c>
      <c r="G680">
        <v>87.65</v>
      </c>
      <c r="H680">
        <v>1669</v>
      </c>
      <c r="I680">
        <v>5002</v>
      </c>
      <c r="J680">
        <v>95.21</v>
      </c>
      <c r="K680">
        <v>91.46</v>
      </c>
      <c r="L680">
        <v>290</v>
      </c>
      <c r="M680">
        <v>1441</v>
      </c>
      <c r="N680">
        <v>156</v>
      </c>
      <c r="O680">
        <v>85</v>
      </c>
      <c r="P680">
        <v>31</v>
      </c>
    </row>
    <row r="681" spans="1:16" x14ac:dyDescent="0.2">
      <c r="A681" t="s">
        <v>358</v>
      </c>
      <c r="B681" t="s">
        <v>437</v>
      </c>
      <c r="C681" t="s">
        <v>147</v>
      </c>
      <c r="D681" t="s">
        <v>403</v>
      </c>
      <c r="E681">
        <v>3309</v>
      </c>
      <c r="F681">
        <v>371</v>
      </c>
      <c r="G681">
        <v>59.59</v>
      </c>
      <c r="H681">
        <v>3123</v>
      </c>
      <c r="I681">
        <v>8183</v>
      </c>
      <c r="J681">
        <v>48.81</v>
      </c>
      <c r="K681">
        <v>52.12</v>
      </c>
      <c r="L681">
        <v>508</v>
      </c>
      <c r="M681">
        <v>1600</v>
      </c>
      <c r="N681">
        <v>847</v>
      </c>
      <c r="O681">
        <v>322</v>
      </c>
      <c r="P681">
        <v>32</v>
      </c>
    </row>
    <row r="682" spans="1:16" x14ac:dyDescent="0.2">
      <c r="A682" t="s">
        <v>358</v>
      </c>
      <c r="B682" t="s">
        <v>437</v>
      </c>
      <c r="C682" t="s">
        <v>148</v>
      </c>
      <c r="D682" t="s">
        <v>403</v>
      </c>
      <c r="E682">
        <v>607</v>
      </c>
      <c r="F682">
        <v>234</v>
      </c>
      <c r="G682">
        <v>131.72</v>
      </c>
      <c r="H682">
        <v>382</v>
      </c>
      <c r="I682">
        <v>1134</v>
      </c>
      <c r="J682">
        <v>145.91</v>
      </c>
      <c r="K682">
        <v>127.91</v>
      </c>
      <c r="L682">
        <v>29</v>
      </c>
      <c r="M682">
        <v>461</v>
      </c>
      <c r="N682">
        <v>47</v>
      </c>
      <c r="O682">
        <v>49</v>
      </c>
      <c r="P682">
        <v>21</v>
      </c>
    </row>
    <row r="683" spans="1:16" x14ac:dyDescent="0.2">
      <c r="A683" t="s">
        <v>358</v>
      </c>
      <c r="B683" t="s">
        <v>437</v>
      </c>
      <c r="C683" t="s">
        <v>149</v>
      </c>
      <c r="D683" t="s">
        <v>403</v>
      </c>
      <c r="E683">
        <v>1531</v>
      </c>
      <c r="F683">
        <v>359</v>
      </c>
      <c r="G683">
        <v>94.75</v>
      </c>
      <c r="H683">
        <v>891</v>
      </c>
      <c r="I683">
        <v>2386</v>
      </c>
      <c r="J683">
        <v>108.12</v>
      </c>
      <c r="K683">
        <v>105.44</v>
      </c>
      <c r="L683">
        <v>230</v>
      </c>
      <c r="M683">
        <v>1125</v>
      </c>
      <c r="N683">
        <v>112</v>
      </c>
      <c r="O683">
        <v>64</v>
      </c>
    </row>
    <row r="684" spans="1:16" x14ac:dyDescent="0.2">
      <c r="A684" t="s">
        <v>358</v>
      </c>
      <c r="B684" t="s">
        <v>437</v>
      </c>
      <c r="C684" t="s">
        <v>150</v>
      </c>
      <c r="D684" t="s">
        <v>403</v>
      </c>
      <c r="E684">
        <v>6055</v>
      </c>
      <c r="F684">
        <v>1835</v>
      </c>
      <c r="G684">
        <v>102.89</v>
      </c>
      <c r="H684">
        <v>3453</v>
      </c>
      <c r="I684">
        <v>10418</v>
      </c>
      <c r="J684">
        <v>85.64</v>
      </c>
      <c r="K684">
        <v>85.89</v>
      </c>
      <c r="L684">
        <v>747</v>
      </c>
      <c r="M684">
        <v>4089</v>
      </c>
      <c r="N684">
        <v>607</v>
      </c>
      <c r="O684">
        <v>526</v>
      </c>
      <c r="P684">
        <v>86</v>
      </c>
    </row>
    <row r="685" spans="1:16" x14ac:dyDescent="0.2">
      <c r="A685" t="s">
        <v>358</v>
      </c>
      <c r="B685" t="s">
        <v>437</v>
      </c>
      <c r="C685" t="s">
        <v>151</v>
      </c>
      <c r="D685" t="s">
        <v>403</v>
      </c>
      <c r="E685">
        <v>525</v>
      </c>
      <c r="F685">
        <v>116</v>
      </c>
      <c r="G685">
        <v>94.96</v>
      </c>
      <c r="H685">
        <v>696</v>
      </c>
      <c r="I685">
        <v>1974</v>
      </c>
      <c r="J685">
        <v>121.41</v>
      </c>
      <c r="K685">
        <v>115.09</v>
      </c>
      <c r="L685">
        <v>49</v>
      </c>
      <c r="M685">
        <v>349</v>
      </c>
      <c r="N685">
        <v>92</v>
      </c>
      <c r="O685">
        <v>21</v>
      </c>
      <c r="P685">
        <v>14</v>
      </c>
    </row>
    <row r="686" spans="1:16" x14ac:dyDescent="0.2">
      <c r="A686" t="s">
        <v>358</v>
      </c>
      <c r="B686" t="s">
        <v>437</v>
      </c>
      <c r="C686" t="s">
        <v>152</v>
      </c>
      <c r="D686" t="s">
        <v>403</v>
      </c>
      <c r="E686">
        <v>3149</v>
      </c>
      <c r="F686">
        <v>569</v>
      </c>
      <c r="G686">
        <v>82.47</v>
      </c>
      <c r="H686">
        <v>2146</v>
      </c>
      <c r="I686">
        <v>5981</v>
      </c>
      <c r="J686">
        <v>82.39</v>
      </c>
      <c r="K686">
        <v>80.12</v>
      </c>
      <c r="L686">
        <v>499</v>
      </c>
      <c r="M686">
        <v>2180</v>
      </c>
      <c r="N686">
        <v>201</v>
      </c>
      <c r="O686">
        <v>264</v>
      </c>
      <c r="P686">
        <v>5</v>
      </c>
    </row>
    <row r="687" spans="1:16" x14ac:dyDescent="0.2">
      <c r="A687" t="s">
        <v>358</v>
      </c>
      <c r="B687" t="s">
        <v>437</v>
      </c>
      <c r="C687" t="s">
        <v>153</v>
      </c>
      <c r="D687" t="s">
        <v>403</v>
      </c>
      <c r="E687">
        <v>661</v>
      </c>
      <c r="F687">
        <v>260</v>
      </c>
      <c r="G687">
        <v>115.5</v>
      </c>
      <c r="H687">
        <v>578</v>
      </c>
      <c r="I687">
        <v>1668</v>
      </c>
      <c r="J687">
        <v>132.31</v>
      </c>
      <c r="K687">
        <v>121.2</v>
      </c>
      <c r="L687">
        <v>135</v>
      </c>
      <c r="M687">
        <v>459</v>
      </c>
      <c r="N687">
        <v>55</v>
      </c>
      <c r="O687">
        <v>11</v>
      </c>
      <c r="P687">
        <v>1</v>
      </c>
    </row>
    <row r="688" spans="1:16" x14ac:dyDescent="0.2">
      <c r="A688" t="s">
        <v>358</v>
      </c>
      <c r="B688" t="s">
        <v>437</v>
      </c>
      <c r="C688" t="s">
        <v>154</v>
      </c>
      <c r="D688" t="s">
        <v>403</v>
      </c>
      <c r="E688">
        <v>416</v>
      </c>
      <c r="F688">
        <v>182</v>
      </c>
      <c r="G688">
        <v>134.05000000000001</v>
      </c>
      <c r="H688">
        <v>661</v>
      </c>
      <c r="I688">
        <v>1704</v>
      </c>
      <c r="J688">
        <v>121.97</v>
      </c>
      <c r="K688">
        <v>117.28</v>
      </c>
      <c r="L688">
        <v>30</v>
      </c>
      <c r="M688">
        <v>294</v>
      </c>
      <c r="N688">
        <v>66</v>
      </c>
      <c r="O688">
        <v>26</v>
      </c>
    </row>
    <row r="689" spans="1:16" x14ac:dyDescent="0.2">
      <c r="A689" t="s">
        <v>358</v>
      </c>
      <c r="B689" t="s">
        <v>437</v>
      </c>
      <c r="C689" t="s">
        <v>155</v>
      </c>
      <c r="D689" t="s">
        <v>403</v>
      </c>
      <c r="E689">
        <v>521</v>
      </c>
      <c r="F689">
        <v>184</v>
      </c>
      <c r="G689">
        <v>120.84</v>
      </c>
      <c r="H689">
        <v>260</v>
      </c>
      <c r="I689">
        <v>804</v>
      </c>
      <c r="J689">
        <v>117.69</v>
      </c>
      <c r="K689">
        <v>126.37</v>
      </c>
      <c r="L689">
        <v>83</v>
      </c>
      <c r="M689">
        <v>322</v>
      </c>
      <c r="N689">
        <v>53</v>
      </c>
      <c r="O689">
        <v>60</v>
      </c>
      <c r="P689">
        <v>3</v>
      </c>
    </row>
    <row r="690" spans="1:16" x14ac:dyDescent="0.2">
      <c r="A690" t="s">
        <v>358</v>
      </c>
      <c r="B690" t="s">
        <v>437</v>
      </c>
      <c r="C690" t="s">
        <v>156</v>
      </c>
      <c r="D690" t="s">
        <v>403</v>
      </c>
      <c r="E690">
        <v>3355</v>
      </c>
      <c r="F690">
        <v>916</v>
      </c>
      <c r="G690">
        <v>92.95</v>
      </c>
      <c r="H690">
        <v>1741</v>
      </c>
      <c r="I690">
        <v>5017</v>
      </c>
      <c r="J690">
        <v>88.23</v>
      </c>
      <c r="K690">
        <v>86.4</v>
      </c>
      <c r="L690">
        <v>553</v>
      </c>
      <c r="M690">
        <v>2381</v>
      </c>
      <c r="N690">
        <v>253</v>
      </c>
      <c r="O690">
        <v>158</v>
      </c>
      <c r="P690">
        <v>10</v>
      </c>
    </row>
    <row r="691" spans="1:16" x14ac:dyDescent="0.2">
      <c r="A691" t="s">
        <v>358</v>
      </c>
      <c r="B691" t="s">
        <v>437</v>
      </c>
      <c r="C691" t="s">
        <v>377</v>
      </c>
      <c r="D691" t="s">
        <v>403</v>
      </c>
      <c r="E691">
        <v>108</v>
      </c>
      <c r="F691">
        <v>11</v>
      </c>
      <c r="G691">
        <v>58.09</v>
      </c>
      <c r="L691">
        <v>82</v>
      </c>
      <c r="M691">
        <v>25</v>
      </c>
      <c r="O691">
        <v>1</v>
      </c>
    </row>
    <row r="692" spans="1:16" x14ac:dyDescent="0.2">
      <c r="A692" t="s">
        <v>358</v>
      </c>
      <c r="B692" t="s">
        <v>437</v>
      </c>
      <c r="C692" t="s">
        <v>157</v>
      </c>
      <c r="D692" t="s">
        <v>403</v>
      </c>
      <c r="E692">
        <v>217</v>
      </c>
      <c r="F692">
        <v>86</v>
      </c>
      <c r="G692">
        <v>115.21</v>
      </c>
      <c r="H692">
        <v>201</v>
      </c>
      <c r="I692">
        <v>619</v>
      </c>
      <c r="J692">
        <v>139.21</v>
      </c>
      <c r="K692">
        <v>138.56</v>
      </c>
      <c r="L692">
        <v>32</v>
      </c>
      <c r="M692">
        <v>149</v>
      </c>
      <c r="N692">
        <v>30</v>
      </c>
      <c r="O692">
        <v>6</v>
      </c>
    </row>
    <row r="693" spans="1:16" x14ac:dyDescent="0.2">
      <c r="A693" t="s">
        <v>358</v>
      </c>
      <c r="B693" t="s">
        <v>437</v>
      </c>
      <c r="C693" t="s">
        <v>158</v>
      </c>
      <c r="D693" t="s">
        <v>403</v>
      </c>
      <c r="E693">
        <v>3570</v>
      </c>
      <c r="F693">
        <v>648</v>
      </c>
      <c r="G693">
        <v>81.3</v>
      </c>
      <c r="H693">
        <v>2449</v>
      </c>
      <c r="I693">
        <v>7218</v>
      </c>
      <c r="J693">
        <v>85.87</v>
      </c>
      <c r="K693">
        <v>92.12</v>
      </c>
      <c r="L693">
        <v>570</v>
      </c>
      <c r="M693">
        <v>2318</v>
      </c>
      <c r="N693">
        <v>432</v>
      </c>
      <c r="O693">
        <v>244</v>
      </c>
      <c r="P693">
        <v>6</v>
      </c>
    </row>
    <row r="694" spans="1:16" x14ac:dyDescent="0.2">
      <c r="A694" t="s">
        <v>358</v>
      </c>
      <c r="B694" t="s">
        <v>437</v>
      </c>
      <c r="C694" t="s">
        <v>409</v>
      </c>
      <c r="D694" t="s">
        <v>403</v>
      </c>
      <c r="H694">
        <v>282</v>
      </c>
      <c r="I694">
        <v>333</v>
      </c>
      <c r="J694">
        <v>36.549999999999997</v>
      </c>
      <c r="K694">
        <v>37.4</v>
      </c>
    </row>
    <row r="695" spans="1:16" x14ac:dyDescent="0.2">
      <c r="A695" t="s">
        <v>358</v>
      </c>
      <c r="B695" t="s">
        <v>437</v>
      </c>
      <c r="C695" t="s">
        <v>838</v>
      </c>
      <c r="D695" t="s">
        <v>403</v>
      </c>
      <c r="H695">
        <v>173</v>
      </c>
      <c r="I695">
        <v>227</v>
      </c>
      <c r="J695">
        <v>42.57</v>
      </c>
      <c r="K695">
        <v>40.04</v>
      </c>
    </row>
    <row r="696" spans="1:16" x14ac:dyDescent="0.2">
      <c r="A696" t="s">
        <v>358</v>
      </c>
      <c r="B696" t="s">
        <v>437</v>
      </c>
      <c r="C696" t="s">
        <v>878</v>
      </c>
      <c r="D696" t="s">
        <v>403</v>
      </c>
      <c r="E696">
        <v>2</v>
      </c>
      <c r="F696">
        <v>1</v>
      </c>
      <c r="G696">
        <v>87</v>
      </c>
      <c r="L696">
        <v>1</v>
      </c>
      <c r="O696">
        <v>1</v>
      </c>
    </row>
    <row r="697" spans="1:16" x14ac:dyDescent="0.2">
      <c r="A697" t="s">
        <v>358</v>
      </c>
      <c r="B697" t="s">
        <v>437</v>
      </c>
      <c r="C697" t="s">
        <v>159</v>
      </c>
      <c r="D697" t="s">
        <v>403</v>
      </c>
      <c r="E697">
        <v>1436</v>
      </c>
      <c r="F697">
        <v>356</v>
      </c>
      <c r="G697">
        <v>100.31</v>
      </c>
      <c r="H697">
        <v>1054</v>
      </c>
      <c r="I697">
        <v>2958</v>
      </c>
      <c r="J697">
        <v>94.6</v>
      </c>
      <c r="K697">
        <v>86.49</v>
      </c>
      <c r="L697">
        <v>170</v>
      </c>
      <c r="M697">
        <v>1017</v>
      </c>
      <c r="N697">
        <v>130</v>
      </c>
      <c r="O697">
        <v>119</v>
      </c>
    </row>
    <row r="698" spans="1:16" x14ac:dyDescent="0.2">
      <c r="A698" t="s">
        <v>358</v>
      </c>
      <c r="B698" t="s">
        <v>437</v>
      </c>
      <c r="C698" t="s">
        <v>83</v>
      </c>
      <c r="D698" t="s">
        <v>403</v>
      </c>
      <c r="E698">
        <v>245</v>
      </c>
      <c r="F698">
        <v>105</v>
      </c>
      <c r="G698">
        <v>126.5</v>
      </c>
      <c r="H698">
        <v>155</v>
      </c>
      <c r="I698">
        <v>424</v>
      </c>
      <c r="J698">
        <v>154.26</v>
      </c>
      <c r="K698">
        <v>157.51</v>
      </c>
      <c r="L698">
        <v>28</v>
      </c>
      <c r="M698">
        <v>165</v>
      </c>
      <c r="N698">
        <v>19</v>
      </c>
      <c r="O698">
        <v>33</v>
      </c>
    </row>
    <row r="699" spans="1:16" x14ac:dyDescent="0.2">
      <c r="A699" t="s">
        <v>358</v>
      </c>
      <c r="B699" t="s">
        <v>437</v>
      </c>
      <c r="C699" t="s">
        <v>161</v>
      </c>
      <c r="D699" t="s">
        <v>403</v>
      </c>
      <c r="E699">
        <v>305</v>
      </c>
      <c r="F699">
        <v>124</v>
      </c>
      <c r="G699">
        <v>119.75</v>
      </c>
      <c r="H699">
        <v>403</v>
      </c>
      <c r="I699">
        <v>1107</v>
      </c>
      <c r="J699">
        <v>134.47999999999999</v>
      </c>
      <c r="K699">
        <v>126.97</v>
      </c>
      <c r="L699">
        <v>34</v>
      </c>
      <c r="M699">
        <v>186</v>
      </c>
      <c r="N699">
        <v>44</v>
      </c>
      <c r="O699">
        <v>41</v>
      </c>
    </row>
    <row r="700" spans="1:16" x14ac:dyDescent="0.2">
      <c r="A700" t="s">
        <v>358</v>
      </c>
      <c r="B700" t="s">
        <v>437</v>
      </c>
      <c r="C700" t="s">
        <v>162</v>
      </c>
      <c r="D700" t="s">
        <v>403</v>
      </c>
      <c r="E700">
        <v>348</v>
      </c>
      <c r="F700">
        <v>156</v>
      </c>
      <c r="G700">
        <v>128.30000000000001</v>
      </c>
      <c r="H700">
        <v>258</v>
      </c>
      <c r="I700">
        <v>777</v>
      </c>
      <c r="J700">
        <v>150.27000000000001</v>
      </c>
      <c r="K700">
        <v>141.22999999999999</v>
      </c>
      <c r="L700">
        <v>63</v>
      </c>
      <c r="M700">
        <v>220</v>
      </c>
      <c r="N700">
        <v>41</v>
      </c>
      <c r="O700">
        <v>21</v>
      </c>
      <c r="P700">
        <v>3</v>
      </c>
    </row>
    <row r="701" spans="1:16" x14ac:dyDescent="0.2">
      <c r="A701" t="s">
        <v>358</v>
      </c>
      <c r="B701" t="s">
        <v>437</v>
      </c>
      <c r="C701" t="s">
        <v>163</v>
      </c>
      <c r="D701" t="s">
        <v>403</v>
      </c>
      <c r="E701">
        <v>436</v>
      </c>
      <c r="F701">
        <v>193</v>
      </c>
      <c r="G701">
        <v>131.47</v>
      </c>
      <c r="H701">
        <v>291</v>
      </c>
      <c r="I701">
        <v>832</v>
      </c>
      <c r="J701">
        <v>141.15</v>
      </c>
      <c r="K701">
        <v>125.02</v>
      </c>
      <c r="L701">
        <v>64</v>
      </c>
      <c r="M701">
        <v>298</v>
      </c>
      <c r="N701">
        <v>33</v>
      </c>
      <c r="O701">
        <v>21</v>
      </c>
      <c r="P701">
        <v>20</v>
      </c>
    </row>
    <row r="702" spans="1:16" x14ac:dyDescent="0.2">
      <c r="A702" t="s">
        <v>358</v>
      </c>
      <c r="B702" t="s">
        <v>437</v>
      </c>
      <c r="C702" t="s">
        <v>378</v>
      </c>
      <c r="D702" t="s">
        <v>403</v>
      </c>
      <c r="E702">
        <v>166</v>
      </c>
      <c r="F702">
        <v>56</v>
      </c>
      <c r="G702">
        <v>114.43</v>
      </c>
      <c r="H702">
        <v>167</v>
      </c>
      <c r="I702">
        <v>472</v>
      </c>
      <c r="J702">
        <v>159.11000000000001</v>
      </c>
      <c r="K702">
        <v>147.26</v>
      </c>
      <c r="L702">
        <v>30</v>
      </c>
      <c r="M702">
        <v>103</v>
      </c>
      <c r="N702">
        <v>7</v>
      </c>
      <c r="O702">
        <v>17</v>
      </c>
      <c r="P702">
        <v>9</v>
      </c>
    </row>
    <row r="703" spans="1:16" x14ac:dyDescent="0.2">
      <c r="A703" t="s">
        <v>358</v>
      </c>
      <c r="B703" t="s">
        <v>437</v>
      </c>
      <c r="C703" t="s">
        <v>164</v>
      </c>
      <c r="D703" t="s">
        <v>403</v>
      </c>
      <c r="E703">
        <v>569</v>
      </c>
      <c r="F703">
        <v>145</v>
      </c>
      <c r="G703">
        <v>95.35</v>
      </c>
      <c r="H703">
        <v>378</v>
      </c>
      <c r="I703">
        <v>1058</v>
      </c>
      <c r="J703">
        <v>133.16999999999999</v>
      </c>
      <c r="K703">
        <v>124.78</v>
      </c>
      <c r="L703">
        <v>101</v>
      </c>
      <c r="M703">
        <v>361</v>
      </c>
      <c r="N703">
        <v>76</v>
      </c>
      <c r="O703">
        <v>31</v>
      </c>
    </row>
    <row r="704" spans="1:16" x14ac:dyDescent="0.2">
      <c r="A704" t="s">
        <v>358</v>
      </c>
      <c r="B704" t="s">
        <v>437</v>
      </c>
      <c r="C704" t="s">
        <v>165</v>
      </c>
      <c r="D704" t="s">
        <v>403</v>
      </c>
      <c r="E704">
        <v>544</v>
      </c>
      <c r="F704">
        <v>171</v>
      </c>
      <c r="G704">
        <v>108.43</v>
      </c>
      <c r="H704">
        <v>323</v>
      </c>
      <c r="I704">
        <v>959</v>
      </c>
      <c r="J704">
        <v>141.16</v>
      </c>
      <c r="K704">
        <v>125.08</v>
      </c>
      <c r="L704">
        <v>71</v>
      </c>
      <c r="M704">
        <v>404</v>
      </c>
      <c r="N704">
        <v>43</v>
      </c>
      <c r="O704">
        <v>26</v>
      </c>
    </row>
    <row r="705" spans="1:16" x14ac:dyDescent="0.2">
      <c r="A705" t="s">
        <v>358</v>
      </c>
      <c r="B705" t="s">
        <v>437</v>
      </c>
      <c r="C705" t="s">
        <v>166</v>
      </c>
      <c r="D705" t="s">
        <v>403</v>
      </c>
      <c r="E705">
        <v>256</v>
      </c>
      <c r="F705">
        <v>129</v>
      </c>
      <c r="G705">
        <v>142.65</v>
      </c>
      <c r="H705">
        <v>98</v>
      </c>
      <c r="I705">
        <v>315</v>
      </c>
      <c r="J705">
        <v>131.81</v>
      </c>
      <c r="K705">
        <v>140.57</v>
      </c>
      <c r="L705">
        <v>38</v>
      </c>
      <c r="M705">
        <v>164</v>
      </c>
      <c r="N705">
        <v>15</v>
      </c>
      <c r="O705">
        <v>38</v>
      </c>
      <c r="P705">
        <v>1</v>
      </c>
    </row>
    <row r="706" spans="1:16" x14ac:dyDescent="0.2">
      <c r="A706" t="s">
        <v>358</v>
      </c>
      <c r="B706" t="s">
        <v>437</v>
      </c>
      <c r="C706" t="s">
        <v>167</v>
      </c>
      <c r="D706" t="s">
        <v>403</v>
      </c>
      <c r="E706">
        <v>187</v>
      </c>
      <c r="F706">
        <v>74</v>
      </c>
      <c r="G706">
        <v>112.54</v>
      </c>
      <c r="H706">
        <v>167</v>
      </c>
      <c r="I706">
        <v>408</v>
      </c>
      <c r="J706">
        <v>154.25</v>
      </c>
      <c r="K706">
        <v>148.07</v>
      </c>
      <c r="L706">
        <v>30</v>
      </c>
      <c r="M706">
        <v>121</v>
      </c>
      <c r="N706">
        <v>18</v>
      </c>
      <c r="O706">
        <v>18</v>
      </c>
    </row>
    <row r="707" spans="1:16" x14ac:dyDescent="0.2">
      <c r="A707" t="s">
        <v>358</v>
      </c>
      <c r="B707" t="s">
        <v>437</v>
      </c>
      <c r="C707" t="s">
        <v>410</v>
      </c>
      <c r="D707" t="s">
        <v>403</v>
      </c>
      <c r="E707">
        <v>217224</v>
      </c>
      <c r="F707">
        <v>49135</v>
      </c>
      <c r="G707">
        <v>94.64</v>
      </c>
      <c r="H707">
        <v>297</v>
      </c>
      <c r="I707">
        <v>809</v>
      </c>
      <c r="J707">
        <v>89.32</v>
      </c>
      <c r="K707">
        <v>89.53</v>
      </c>
      <c r="L707">
        <v>1229</v>
      </c>
      <c r="M707">
        <v>214416</v>
      </c>
      <c r="N707">
        <v>1312</v>
      </c>
      <c r="O707">
        <v>266</v>
      </c>
      <c r="P707">
        <v>1</v>
      </c>
    </row>
    <row r="708" spans="1:16" x14ac:dyDescent="0.2">
      <c r="A708" t="s">
        <v>358</v>
      </c>
      <c r="B708" t="s">
        <v>363</v>
      </c>
      <c r="C708" t="s">
        <v>116</v>
      </c>
      <c r="D708" t="s">
        <v>403</v>
      </c>
      <c r="E708">
        <v>1375</v>
      </c>
      <c r="F708">
        <v>200</v>
      </c>
      <c r="G708">
        <v>68.69</v>
      </c>
      <c r="H708">
        <v>1215</v>
      </c>
      <c r="I708">
        <v>3042</v>
      </c>
      <c r="J708">
        <v>67.64</v>
      </c>
      <c r="K708">
        <v>64.7</v>
      </c>
      <c r="L708">
        <v>342</v>
      </c>
      <c r="M708">
        <v>643</v>
      </c>
      <c r="N708">
        <v>195</v>
      </c>
      <c r="O708">
        <v>192</v>
      </c>
      <c r="P708">
        <v>3</v>
      </c>
    </row>
    <row r="709" spans="1:16" x14ac:dyDescent="0.2">
      <c r="A709" t="s">
        <v>358</v>
      </c>
      <c r="B709" t="s">
        <v>363</v>
      </c>
      <c r="C709" t="s">
        <v>119</v>
      </c>
      <c r="D709" t="s">
        <v>403</v>
      </c>
      <c r="E709">
        <v>737</v>
      </c>
      <c r="F709">
        <v>178</v>
      </c>
      <c r="G709">
        <v>99.43</v>
      </c>
      <c r="H709">
        <v>502</v>
      </c>
      <c r="I709">
        <v>1456</v>
      </c>
      <c r="J709">
        <v>127.89</v>
      </c>
      <c r="K709">
        <v>128.31</v>
      </c>
      <c r="L709">
        <v>108</v>
      </c>
      <c r="M709">
        <v>527</v>
      </c>
      <c r="N709">
        <v>51</v>
      </c>
      <c r="O709">
        <v>43</v>
      </c>
      <c r="P709">
        <v>8</v>
      </c>
    </row>
    <row r="710" spans="1:16" x14ac:dyDescent="0.2">
      <c r="A710" t="s">
        <v>358</v>
      </c>
      <c r="B710" t="s">
        <v>363</v>
      </c>
      <c r="C710" t="s">
        <v>120</v>
      </c>
      <c r="D710" t="s">
        <v>403</v>
      </c>
      <c r="E710">
        <v>245</v>
      </c>
      <c r="F710">
        <v>55</v>
      </c>
      <c r="G710">
        <v>90.85</v>
      </c>
      <c r="H710">
        <v>281</v>
      </c>
      <c r="I710">
        <v>830</v>
      </c>
      <c r="J710">
        <v>144.47</v>
      </c>
      <c r="K710">
        <v>132.96</v>
      </c>
      <c r="L710">
        <v>34</v>
      </c>
      <c r="M710">
        <v>157</v>
      </c>
      <c r="N710">
        <v>42</v>
      </c>
      <c r="O710">
        <v>7</v>
      </c>
      <c r="P710">
        <v>5</v>
      </c>
    </row>
    <row r="711" spans="1:16" x14ac:dyDescent="0.2">
      <c r="A711" t="s">
        <v>358</v>
      </c>
      <c r="B711" t="s">
        <v>363</v>
      </c>
      <c r="C711" t="s">
        <v>121</v>
      </c>
      <c r="D711" t="s">
        <v>403</v>
      </c>
      <c r="E711">
        <v>690</v>
      </c>
      <c r="F711">
        <v>242</v>
      </c>
      <c r="G711">
        <v>120.76</v>
      </c>
      <c r="H711">
        <v>539</v>
      </c>
      <c r="I711">
        <v>1367</v>
      </c>
      <c r="J711">
        <v>139.86000000000001</v>
      </c>
      <c r="K711">
        <v>144.82</v>
      </c>
      <c r="L711">
        <v>136</v>
      </c>
      <c r="M711">
        <v>463</v>
      </c>
      <c r="N711">
        <v>55</v>
      </c>
      <c r="O711">
        <v>34</v>
      </c>
      <c r="P711">
        <v>2</v>
      </c>
    </row>
    <row r="712" spans="1:16" x14ac:dyDescent="0.2">
      <c r="A712" t="s">
        <v>358</v>
      </c>
      <c r="B712" t="s">
        <v>363</v>
      </c>
      <c r="C712" t="s">
        <v>130</v>
      </c>
      <c r="D712" t="s">
        <v>403</v>
      </c>
      <c r="E712">
        <v>875</v>
      </c>
      <c r="F712">
        <v>255</v>
      </c>
      <c r="G712">
        <v>117.73</v>
      </c>
      <c r="H712">
        <v>467</v>
      </c>
      <c r="I712">
        <v>1475</v>
      </c>
      <c r="J712">
        <v>157.19</v>
      </c>
      <c r="K712">
        <v>146.88</v>
      </c>
      <c r="L712">
        <v>131</v>
      </c>
      <c r="M712">
        <v>587</v>
      </c>
      <c r="N712">
        <v>106</v>
      </c>
      <c r="O712">
        <v>51</v>
      </c>
    </row>
    <row r="713" spans="1:16" x14ac:dyDescent="0.2">
      <c r="A713" t="s">
        <v>358</v>
      </c>
      <c r="B713" t="s">
        <v>363</v>
      </c>
      <c r="C713" t="s">
        <v>132</v>
      </c>
      <c r="D713" t="s">
        <v>403</v>
      </c>
      <c r="E713">
        <v>867</v>
      </c>
      <c r="F713">
        <v>145</v>
      </c>
      <c r="G713">
        <v>78.900000000000006</v>
      </c>
      <c r="H713">
        <v>938</v>
      </c>
      <c r="I713">
        <v>2570</v>
      </c>
      <c r="J713">
        <v>114.29</v>
      </c>
      <c r="K713">
        <v>107.41</v>
      </c>
      <c r="L713">
        <v>126</v>
      </c>
      <c r="M713">
        <v>580</v>
      </c>
      <c r="N713">
        <v>124</v>
      </c>
      <c r="O713">
        <v>34</v>
      </c>
      <c r="P713">
        <v>3</v>
      </c>
    </row>
    <row r="714" spans="1:16" x14ac:dyDescent="0.2">
      <c r="A714" t="s">
        <v>358</v>
      </c>
      <c r="B714" t="s">
        <v>363</v>
      </c>
      <c r="C714" t="s">
        <v>146</v>
      </c>
      <c r="D714" t="s">
        <v>403</v>
      </c>
      <c r="E714">
        <v>1906</v>
      </c>
      <c r="F714">
        <v>402</v>
      </c>
      <c r="G714">
        <v>88.22</v>
      </c>
      <c r="H714">
        <v>1545</v>
      </c>
      <c r="I714">
        <v>4590</v>
      </c>
      <c r="J714">
        <v>97.81</v>
      </c>
      <c r="K714">
        <v>93.63</v>
      </c>
      <c r="L714">
        <v>289</v>
      </c>
      <c r="M714">
        <v>1372</v>
      </c>
      <c r="N714">
        <v>143</v>
      </c>
      <c r="O714">
        <v>76</v>
      </c>
      <c r="P714">
        <v>26</v>
      </c>
    </row>
    <row r="715" spans="1:16" x14ac:dyDescent="0.2">
      <c r="A715" t="s">
        <v>358</v>
      </c>
      <c r="B715" t="s">
        <v>363</v>
      </c>
      <c r="C715" t="s">
        <v>149</v>
      </c>
      <c r="D715" t="s">
        <v>403</v>
      </c>
      <c r="E715">
        <v>1427</v>
      </c>
      <c r="F715">
        <v>336</v>
      </c>
      <c r="G715">
        <v>94.71</v>
      </c>
      <c r="H715">
        <v>785</v>
      </c>
      <c r="I715">
        <v>2105</v>
      </c>
      <c r="J715">
        <v>112.07</v>
      </c>
      <c r="K715">
        <v>109.63</v>
      </c>
      <c r="L715">
        <v>230</v>
      </c>
      <c r="M715">
        <v>1036</v>
      </c>
      <c r="N715">
        <v>106</v>
      </c>
      <c r="O715">
        <v>55</v>
      </c>
    </row>
    <row r="716" spans="1:16" x14ac:dyDescent="0.2">
      <c r="A716" t="s">
        <v>358</v>
      </c>
      <c r="B716" t="s">
        <v>363</v>
      </c>
      <c r="C716" t="s">
        <v>151</v>
      </c>
      <c r="D716" t="s">
        <v>403</v>
      </c>
      <c r="E716">
        <v>509</v>
      </c>
      <c r="F716">
        <v>113</v>
      </c>
      <c r="G716">
        <v>95.23</v>
      </c>
      <c r="H716">
        <v>682</v>
      </c>
      <c r="I716">
        <v>1950</v>
      </c>
      <c r="J716">
        <v>122.53</v>
      </c>
      <c r="K716">
        <v>115.68</v>
      </c>
      <c r="L716">
        <v>49</v>
      </c>
      <c r="M716">
        <v>340</v>
      </c>
      <c r="N716">
        <v>89</v>
      </c>
      <c r="O716">
        <v>18</v>
      </c>
      <c r="P716">
        <v>13</v>
      </c>
    </row>
    <row r="717" spans="1:16" x14ac:dyDescent="0.2">
      <c r="A717" t="s">
        <v>358</v>
      </c>
      <c r="B717" t="s">
        <v>363</v>
      </c>
      <c r="C717" t="s">
        <v>153</v>
      </c>
      <c r="D717" t="s">
        <v>403</v>
      </c>
      <c r="E717">
        <v>653</v>
      </c>
      <c r="F717">
        <v>254</v>
      </c>
      <c r="G717">
        <v>114.85</v>
      </c>
      <c r="H717">
        <v>565</v>
      </c>
      <c r="I717">
        <v>1642</v>
      </c>
      <c r="J717">
        <v>133.31</v>
      </c>
      <c r="K717">
        <v>121.85</v>
      </c>
      <c r="L717">
        <v>135</v>
      </c>
      <c r="M717">
        <v>452</v>
      </c>
      <c r="N717">
        <v>55</v>
      </c>
      <c r="O717">
        <v>10</v>
      </c>
      <c r="P717">
        <v>1</v>
      </c>
    </row>
    <row r="718" spans="1:16" x14ac:dyDescent="0.2">
      <c r="A718" t="s">
        <v>358</v>
      </c>
      <c r="B718" t="s">
        <v>363</v>
      </c>
      <c r="C718" t="s">
        <v>155</v>
      </c>
      <c r="D718" t="s">
        <v>403</v>
      </c>
      <c r="E718">
        <v>356</v>
      </c>
      <c r="F718">
        <v>125</v>
      </c>
      <c r="G718">
        <v>118.88</v>
      </c>
      <c r="H718">
        <v>236</v>
      </c>
      <c r="I718">
        <v>689</v>
      </c>
      <c r="J718">
        <v>117.89</v>
      </c>
      <c r="K718">
        <v>120.29</v>
      </c>
      <c r="L718">
        <v>69</v>
      </c>
      <c r="M718">
        <v>185</v>
      </c>
      <c r="N718">
        <v>47</v>
      </c>
      <c r="O718">
        <v>54</v>
      </c>
      <c r="P718">
        <v>1</v>
      </c>
    </row>
    <row r="719" spans="1:16" x14ac:dyDescent="0.2">
      <c r="A719" t="s">
        <v>358</v>
      </c>
      <c r="B719" t="s">
        <v>363</v>
      </c>
      <c r="C719" t="s">
        <v>377</v>
      </c>
      <c r="D719" t="s">
        <v>403</v>
      </c>
      <c r="E719">
        <v>85</v>
      </c>
      <c r="F719">
        <v>10</v>
      </c>
      <c r="G719">
        <v>58.13</v>
      </c>
      <c r="L719">
        <v>65</v>
      </c>
      <c r="M719">
        <v>19</v>
      </c>
      <c r="O719">
        <v>1</v>
      </c>
    </row>
    <row r="720" spans="1:16" x14ac:dyDescent="0.2">
      <c r="A720" t="s">
        <v>358</v>
      </c>
      <c r="B720" t="s">
        <v>363</v>
      </c>
      <c r="C720" t="s">
        <v>161</v>
      </c>
      <c r="D720" t="s">
        <v>403</v>
      </c>
      <c r="E720">
        <v>303</v>
      </c>
      <c r="F720">
        <v>123</v>
      </c>
      <c r="G720">
        <v>119.79</v>
      </c>
      <c r="H720">
        <v>394</v>
      </c>
      <c r="I720">
        <v>1092</v>
      </c>
      <c r="J720">
        <v>135.66</v>
      </c>
      <c r="K720">
        <v>127.56</v>
      </c>
      <c r="L720">
        <v>34</v>
      </c>
      <c r="M720">
        <v>185</v>
      </c>
      <c r="N720">
        <v>43</v>
      </c>
      <c r="O720">
        <v>41</v>
      </c>
    </row>
    <row r="721" spans="1:16" x14ac:dyDescent="0.2">
      <c r="A721" t="s">
        <v>358</v>
      </c>
      <c r="B721" t="s">
        <v>363</v>
      </c>
      <c r="C721" t="s">
        <v>378</v>
      </c>
      <c r="D721" t="s">
        <v>403</v>
      </c>
      <c r="E721">
        <v>163</v>
      </c>
      <c r="F721">
        <v>55</v>
      </c>
      <c r="G721">
        <v>114.77</v>
      </c>
      <c r="H721">
        <v>163</v>
      </c>
      <c r="I721">
        <v>461</v>
      </c>
      <c r="J721">
        <v>161.01</v>
      </c>
      <c r="K721">
        <v>148.9</v>
      </c>
      <c r="L721">
        <v>30</v>
      </c>
      <c r="M721">
        <v>101</v>
      </c>
      <c r="N721">
        <v>6</v>
      </c>
      <c r="O721">
        <v>17</v>
      </c>
      <c r="P721">
        <v>9</v>
      </c>
    </row>
    <row r="722" spans="1:16" x14ac:dyDescent="0.2">
      <c r="A722" t="s">
        <v>358</v>
      </c>
      <c r="B722" t="s">
        <v>363</v>
      </c>
      <c r="C722" t="s">
        <v>165</v>
      </c>
      <c r="D722" t="s">
        <v>403</v>
      </c>
      <c r="E722">
        <v>527</v>
      </c>
      <c r="F722">
        <v>167</v>
      </c>
      <c r="G722">
        <v>109.11</v>
      </c>
      <c r="H722">
        <v>307</v>
      </c>
      <c r="I722">
        <v>935</v>
      </c>
      <c r="J722">
        <v>142.24</v>
      </c>
      <c r="K722">
        <v>125.8</v>
      </c>
      <c r="L722">
        <v>70</v>
      </c>
      <c r="M722">
        <v>393</v>
      </c>
      <c r="N722">
        <v>41</v>
      </c>
      <c r="O722">
        <v>23</v>
      </c>
    </row>
    <row r="723" spans="1:16" x14ac:dyDescent="0.2">
      <c r="A723" t="s">
        <v>358</v>
      </c>
      <c r="B723" t="s">
        <v>364</v>
      </c>
      <c r="C723" t="s">
        <v>410</v>
      </c>
      <c r="D723" t="s">
        <v>403</v>
      </c>
      <c r="E723">
        <v>274</v>
      </c>
      <c r="F723">
        <v>229</v>
      </c>
      <c r="G723">
        <v>327.64</v>
      </c>
      <c r="I723">
        <v>2</v>
      </c>
      <c r="K723">
        <v>269</v>
      </c>
      <c r="L723">
        <v>4</v>
      </c>
      <c r="M723">
        <v>259</v>
      </c>
      <c r="N723">
        <v>11</v>
      </c>
    </row>
    <row r="724" spans="1:16" x14ac:dyDescent="0.2">
      <c r="A724" t="s">
        <v>358</v>
      </c>
      <c r="B724" t="s">
        <v>365</v>
      </c>
      <c r="C724" t="s">
        <v>403</v>
      </c>
      <c r="D724" t="s">
        <v>403</v>
      </c>
      <c r="E724">
        <v>1634</v>
      </c>
      <c r="F724">
        <v>258</v>
      </c>
      <c r="G724">
        <v>74.959999999999994</v>
      </c>
      <c r="H724">
        <v>1615</v>
      </c>
      <c r="I724">
        <v>3814</v>
      </c>
      <c r="J724">
        <v>58.44</v>
      </c>
      <c r="K724">
        <v>65.239999999999995</v>
      </c>
      <c r="L724">
        <v>52</v>
      </c>
      <c r="M724">
        <v>1015</v>
      </c>
      <c r="N724">
        <v>239</v>
      </c>
      <c r="O724">
        <v>306</v>
      </c>
      <c r="P724">
        <v>22</v>
      </c>
    </row>
    <row r="725" spans="1:16" x14ac:dyDescent="0.2">
      <c r="A725" t="s">
        <v>358</v>
      </c>
      <c r="B725" t="s">
        <v>365</v>
      </c>
      <c r="C725" t="s">
        <v>143</v>
      </c>
      <c r="D725" t="s">
        <v>403</v>
      </c>
      <c r="E725">
        <v>39</v>
      </c>
      <c r="F725">
        <v>4</v>
      </c>
      <c r="G725">
        <v>58.62</v>
      </c>
      <c r="H725">
        <v>75</v>
      </c>
      <c r="I725">
        <v>393</v>
      </c>
      <c r="J725">
        <v>46.56</v>
      </c>
      <c r="K725">
        <v>22.79</v>
      </c>
      <c r="M725">
        <v>24</v>
      </c>
      <c r="N725">
        <v>5</v>
      </c>
      <c r="O725">
        <v>9</v>
      </c>
      <c r="P725">
        <v>1</v>
      </c>
    </row>
    <row r="726" spans="1:16" x14ac:dyDescent="0.2">
      <c r="A726" t="s">
        <v>358</v>
      </c>
      <c r="B726" t="s">
        <v>363</v>
      </c>
      <c r="C726" t="s">
        <v>118</v>
      </c>
      <c r="D726" t="s">
        <v>403</v>
      </c>
      <c r="E726">
        <v>831</v>
      </c>
      <c r="F726">
        <v>244</v>
      </c>
      <c r="G726">
        <v>105.08</v>
      </c>
      <c r="H726">
        <v>541</v>
      </c>
      <c r="I726">
        <v>1499</v>
      </c>
      <c r="J726">
        <v>129.15</v>
      </c>
      <c r="K726">
        <v>122.28</v>
      </c>
      <c r="L726">
        <v>138</v>
      </c>
      <c r="M726">
        <v>587</v>
      </c>
      <c r="N726">
        <v>73</v>
      </c>
      <c r="O726">
        <v>22</v>
      </c>
      <c r="P726">
        <v>11</v>
      </c>
    </row>
    <row r="727" spans="1:16" x14ac:dyDescent="0.2">
      <c r="A727" t="s">
        <v>358</v>
      </c>
      <c r="B727" t="s">
        <v>363</v>
      </c>
      <c r="C727" t="s">
        <v>91</v>
      </c>
      <c r="D727" t="s">
        <v>403</v>
      </c>
      <c r="E727">
        <v>3926</v>
      </c>
      <c r="F727">
        <v>484</v>
      </c>
      <c r="G727">
        <v>63.87</v>
      </c>
      <c r="H727">
        <v>2012</v>
      </c>
      <c r="I727">
        <v>5249</v>
      </c>
      <c r="J727">
        <v>91.84</v>
      </c>
      <c r="K727">
        <v>93.85</v>
      </c>
      <c r="L727">
        <v>862</v>
      </c>
      <c r="M727">
        <v>2202</v>
      </c>
      <c r="N727">
        <v>296</v>
      </c>
      <c r="O727">
        <v>552</v>
      </c>
      <c r="P727">
        <v>14</v>
      </c>
    </row>
    <row r="728" spans="1:16" x14ac:dyDescent="0.2">
      <c r="A728" t="s">
        <v>358</v>
      </c>
      <c r="B728" t="s">
        <v>363</v>
      </c>
      <c r="C728" t="s">
        <v>94</v>
      </c>
      <c r="D728" t="s">
        <v>403</v>
      </c>
      <c r="E728">
        <v>2835</v>
      </c>
      <c r="F728">
        <v>617</v>
      </c>
      <c r="G728">
        <v>84.29</v>
      </c>
      <c r="H728">
        <v>1708</v>
      </c>
      <c r="I728">
        <v>4616</v>
      </c>
      <c r="J728">
        <v>96.34</v>
      </c>
      <c r="K728">
        <v>98.12</v>
      </c>
      <c r="L728">
        <v>455</v>
      </c>
      <c r="M728">
        <v>1979</v>
      </c>
      <c r="N728">
        <v>172</v>
      </c>
      <c r="O728">
        <v>190</v>
      </c>
      <c r="P728">
        <v>39</v>
      </c>
    </row>
    <row r="729" spans="1:16" x14ac:dyDescent="0.2">
      <c r="A729" t="s">
        <v>358</v>
      </c>
      <c r="B729" t="s">
        <v>363</v>
      </c>
      <c r="C729" t="s">
        <v>141</v>
      </c>
      <c r="D729" t="s">
        <v>403</v>
      </c>
      <c r="E729">
        <v>2093</v>
      </c>
      <c r="F729">
        <v>388</v>
      </c>
      <c r="G729">
        <v>81.180000000000007</v>
      </c>
      <c r="H729">
        <v>1271</v>
      </c>
      <c r="I729">
        <v>3464</v>
      </c>
      <c r="J729">
        <v>94.09</v>
      </c>
      <c r="K729">
        <v>91.44</v>
      </c>
      <c r="L729">
        <v>332</v>
      </c>
      <c r="M729">
        <v>1493</v>
      </c>
      <c r="N729">
        <v>114</v>
      </c>
      <c r="O729">
        <v>108</v>
      </c>
      <c r="P729">
        <v>46</v>
      </c>
    </row>
    <row r="730" spans="1:16" x14ac:dyDescent="0.2">
      <c r="A730" t="s">
        <v>358</v>
      </c>
      <c r="B730" t="s">
        <v>363</v>
      </c>
      <c r="C730" t="s">
        <v>83</v>
      </c>
      <c r="D730" t="s">
        <v>403</v>
      </c>
      <c r="E730">
        <v>244</v>
      </c>
      <c r="F730">
        <v>105</v>
      </c>
      <c r="G730">
        <v>126.91</v>
      </c>
      <c r="H730">
        <v>150</v>
      </c>
      <c r="I730">
        <v>417</v>
      </c>
      <c r="J730">
        <v>154.65</v>
      </c>
      <c r="K730">
        <v>157.44</v>
      </c>
      <c r="L730">
        <v>28</v>
      </c>
      <c r="M730">
        <v>164</v>
      </c>
      <c r="N730">
        <v>19</v>
      </c>
      <c r="O730">
        <v>33</v>
      </c>
    </row>
    <row r="731" spans="1:16" x14ac:dyDescent="0.2">
      <c r="A731" t="s">
        <v>358</v>
      </c>
      <c r="B731" t="s">
        <v>363</v>
      </c>
      <c r="C731" t="s">
        <v>163</v>
      </c>
      <c r="D731" t="s">
        <v>403</v>
      </c>
      <c r="E731">
        <v>434</v>
      </c>
      <c r="F731">
        <v>192</v>
      </c>
      <c r="G731">
        <v>131.52000000000001</v>
      </c>
      <c r="H731">
        <v>278</v>
      </c>
      <c r="I731">
        <v>811</v>
      </c>
      <c r="J731">
        <v>144.24</v>
      </c>
      <c r="K731">
        <v>125.95</v>
      </c>
      <c r="L731">
        <v>64</v>
      </c>
      <c r="M731">
        <v>297</v>
      </c>
      <c r="N731">
        <v>33</v>
      </c>
      <c r="O731">
        <v>20</v>
      </c>
      <c r="P731">
        <v>20</v>
      </c>
    </row>
    <row r="732" spans="1:16" x14ac:dyDescent="0.2">
      <c r="A732" t="s">
        <v>358</v>
      </c>
      <c r="B732" t="s">
        <v>364</v>
      </c>
      <c r="C732" t="s">
        <v>91</v>
      </c>
      <c r="D732" t="s">
        <v>403</v>
      </c>
      <c r="E732">
        <v>5436</v>
      </c>
      <c r="F732">
        <v>878</v>
      </c>
      <c r="G732">
        <v>71.12</v>
      </c>
      <c r="H732">
        <v>1540</v>
      </c>
      <c r="I732">
        <v>5738</v>
      </c>
      <c r="J732">
        <v>67.03</v>
      </c>
      <c r="K732">
        <v>68.94</v>
      </c>
      <c r="L732">
        <v>1356</v>
      </c>
      <c r="M732">
        <v>2796</v>
      </c>
      <c r="N732">
        <v>164</v>
      </c>
      <c r="O732">
        <v>1102</v>
      </c>
      <c r="P732">
        <v>18</v>
      </c>
    </row>
    <row r="733" spans="1:16" x14ac:dyDescent="0.2">
      <c r="A733" t="s">
        <v>358</v>
      </c>
      <c r="B733" t="s">
        <v>364</v>
      </c>
      <c r="C733" t="s">
        <v>136</v>
      </c>
      <c r="D733" t="s">
        <v>403</v>
      </c>
      <c r="E733">
        <v>4396</v>
      </c>
      <c r="F733">
        <v>811</v>
      </c>
      <c r="G733">
        <v>77.14</v>
      </c>
      <c r="H733">
        <v>1859</v>
      </c>
      <c r="I733">
        <v>5127</v>
      </c>
      <c r="J733">
        <v>57.91</v>
      </c>
      <c r="K733">
        <v>58.48</v>
      </c>
      <c r="L733">
        <v>724</v>
      </c>
      <c r="M733">
        <v>3321</v>
      </c>
      <c r="N733">
        <v>135</v>
      </c>
      <c r="O733">
        <v>216</v>
      </c>
    </row>
    <row r="734" spans="1:16" x14ac:dyDescent="0.2">
      <c r="A734" t="s">
        <v>358</v>
      </c>
      <c r="B734" t="s">
        <v>365</v>
      </c>
      <c r="C734" t="s">
        <v>126</v>
      </c>
      <c r="D734" t="s">
        <v>403</v>
      </c>
      <c r="E734">
        <v>133</v>
      </c>
      <c r="F734">
        <v>12</v>
      </c>
      <c r="G734">
        <v>52.3</v>
      </c>
      <c r="H734">
        <v>249</v>
      </c>
      <c r="I734">
        <v>864</v>
      </c>
      <c r="J734">
        <v>24.75</v>
      </c>
      <c r="K734">
        <v>28.83</v>
      </c>
      <c r="M734">
        <v>54</v>
      </c>
      <c r="N734">
        <v>38</v>
      </c>
      <c r="O734">
        <v>39</v>
      </c>
      <c r="P734">
        <v>2</v>
      </c>
    </row>
    <row r="735" spans="1:16" x14ac:dyDescent="0.2">
      <c r="A735" t="s">
        <v>358</v>
      </c>
      <c r="B735" t="s">
        <v>366</v>
      </c>
      <c r="C735" t="s">
        <v>671</v>
      </c>
      <c r="D735" t="s">
        <v>403</v>
      </c>
      <c r="E735">
        <v>4301</v>
      </c>
      <c r="F735">
        <v>1050</v>
      </c>
      <c r="G735">
        <v>94.15</v>
      </c>
      <c r="H735">
        <v>1291</v>
      </c>
      <c r="I735">
        <v>3331</v>
      </c>
      <c r="J735">
        <v>83.32</v>
      </c>
      <c r="K735">
        <v>95.47</v>
      </c>
      <c r="L735">
        <v>6</v>
      </c>
      <c r="M735">
        <v>3907</v>
      </c>
      <c r="N735">
        <v>183</v>
      </c>
      <c r="O735">
        <v>195</v>
      </c>
      <c r="P735">
        <v>10</v>
      </c>
    </row>
    <row r="736" spans="1:16" x14ac:dyDescent="0.2">
      <c r="A736" t="s">
        <v>358</v>
      </c>
      <c r="B736" t="s">
        <v>366</v>
      </c>
      <c r="C736" t="s">
        <v>126</v>
      </c>
      <c r="D736" t="s">
        <v>403</v>
      </c>
      <c r="E736">
        <v>21</v>
      </c>
      <c r="F736">
        <v>7</v>
      </c>
      <c r="G736">
        <v>96.43</v>
      </c>
      <c r="H736">
        <v>19</v>
      </c>
      <c r="I736">
        <v>68</v>
      </c>
      <c r="J736">
        <v>83.37</v>
      </c>
      <c r="K736">
        <v>90.74</v>
      </c>
      <c r="M736">
        <v>9</v>
      </c>
      <c r="N736">
        <v>7</v>
      </c>
      <c r="O736">
        <v>5</v>
      </c>
    </row>
    <row r="737" spans="1:16" x14ac:dyDescent="0.2">
      <c r="A737" t="s">
        <v>358</v>
      </c>
      <c r="B737" t="s">
        <v>366</v>
      </c>
      <c r="C737" t="s">
        <v>410</v>
      </c>
      <c r="D737" t="s">
        <v>403</v>
      </c>
      <c r="E737">
        <v>3038</v>
      </c>
      <c r="F737">
        <v>722</v>
      </c>
      <c r="G737">
        <v>92.7</v>
      </c>
      <c r="I737">
        <v>3</v>
      </c>
      <c r="K737">
        <v>43.33</v>
      </c>
      <c r="L737">
        <v>1</v>
      </c>
      <c r="M737">
        <v>3026</v>
      </c>
      <c r="N737">
        <v>11</v>
      </c>
    </row>
    <row r="738" spans="1:16" x14ac:dyDescent="0.2">
      <c r="A738" t="s">
        <v>358</v>
      </c>
      <c r="B738" t="s">
        <v>363</v>
      </c>
      <c r="C738" t="s">
        <v>115</v>
      </c>
      <c r="D738" t="s">
        <v>403</v>
      </c>
      <c r="E738">
        <v>650</v>
      </c>
      <c r="F738">
        <v>193</v>
      </c>
      <c r="G738">
        <v>119.09</v>
      </c>
      <c r="H738">
        <v>494</v>
      </c>
      <c r="I738">
        <v>1403</v>
      </c>
      <c r="J738">
        <v>130.08000000000001</v>
      </c>
      <c r="K738">
        <v>123.54</v>
      </c>
      <c r="L738">
        <v>71</v>
      </c>
      <c r="M738">
        <v>464</v>
      </c>
      <c r="N738">
        <v>70</v>
      </c>
      <c r="O738">
        <v>42</v>
      </c>
      <c r="P738">
        <v>3</v>
      </c>
    </row>
    <row r="739" spans="1:16" x14ac:dyDescent="0.2">
      <c r="A739" t="s">
        <v>358</v>
      </c>
      <c r="B739" t="s">
        <v>363</v>
      </c>
      <c r="C739" t="s">
        <v>117</v>
      </c>
      <c r="D739" t="s">
        <v>403</v>
      </c>
      <c r="E739">
        <v>433</v>
      </c>
      <c r="F739">
        <v>118</v>
      </c>
      <c r="G739">
        <v>101.67</v>
      </c>
      <c r="H739">
        <v>440</v>
      </c>
      <c r="I739">
        <v>1245</v>
      </c>
      <c r="J739">
        <v>127.52</v>
      </c>
      <c r="K739">
        <v>116.95</v>
      </c>
      <c r="L739">
        <v>63</v>
      </c>
      <c r="M739">
        <v>251</v>
      </c>
      <c r="N739">
        <v>53</v>
      </c>
      <c r="O739">
        <v>48</v>
      </c>
      <c r="P739">
        <v>18</v>
      </c>
    </row>
    <row r="740" spans="1:16" x14ac:dyDescent="0.2">
      <c r="A740" t="s">
        <v>358</v>
      </c>
      <c r="B740" t="s">
        <v>363</v>
      </c>
      <c r="C740" t="s">
        <v>122</v>
      </c>
      <c r="D740" t="s">
        <v>403</v>
      </c>
      <c r="E740">
        <v>726</v>
      </c>
      <c r="F740">
        <v>204</v>
      </c>
      <c r="G740">
        <v>107.58</v>
      </c>
      <c r="H740">
        <v>437</v>
      </c>
      <c r="I740">
        <v>1275</v>
      </c>
      <c r="J740">
        <v>130.88999999999999</v>
      </c>
      <c r="K740">
        <v>124.61</v>
      </c>
      <c r="L740">
        <v>199</v>
      </c>
      <c r="M740">
        <v>404</v>
      </c>
      <c r="N740">
        <v>69</v>
      </c>
      <c r="O740">
        <v>30</v>
      </c>
      <c r="P740">
        <v>24</v>
      </c>
    </row>
    <row r="741" spans="1:16" x14ac:dyDescent="0.2">
      <c r="A741" t="s">
        <v>358</v>
      </c>
      <c r="B741" t="s">
        <v>363</v>
      </c>
      <c r="C741" t="s">
        <v>124</v>
      </c>
      <c r="D741" t="s">
        <v>403</v>
      </c>
      <c r="E741">
        <v>3900</v>
      </c>
      <c r="F741">
        <v>1323</v>
      </c>
      <c r="G741">
        <v>108.75</v>
      </c>
      <c r="H741">
        <v>2405</v>
      </c>
      <c r="I741">
        <v>7235</v>
      </c>
      <c r="J741">
        <v>88.19</v>
      </c>
      <c r="K741">
        <v>89.21</v>
      </c>
      <c r="L741">
        <v>227</v>
      </c>
      <c r="M741">
        <v>2944</v>
      </c>
      <c r="N741">
        <v>305</v>
      </c>
      <c r="O741">
        <v>367</v>
      </c>
      <c r="P741">
        <v>57</v>
      </c>
    </row>
    <row r="742" spans="1:16" x14ac:dyDescent="0.2">
      <c r="A742" t="s">
        <v>358</v>
      </c>
      <c r="B742" t="s">
        <v>363</v>
      </c>
      <c r="C742" t="s">
        <v>126</v>
      </c>
      <c r="D742" t="s">
        <v>403</v>
      </c>
      <c r="E742">
        <v>5241</v>
      </c>
      <c r="F742">
        <v>1443</v>
      </c>
      <c r="G742">
        <v>93.97</v>
      </c>
      <c r="H742">
        <v>3157</v>
      </c>
      <c r="I742">
        <v>7269</v>
      </c>
      <c r="J742">
        <v>82.65</v>
      </c>
      <c r="K742">
        <v>85.2</v>
      </c>
      <c r="L742">
        <v>763</v>
      </c>
      <c r="M742">
        <v>3251</v>
      </c>
      <c r="N742">
        <v>604</v>
      </c>
      <c r="O742">
        <v>596</v>
      </c>
      <c r="P742">
        <v>27</v>
      </c>
    </row>
    <row r="743" spans="1:16" x14ac:dyDescent="0.2">
      <c r="A743" t="s">
        <v>358</v>
      </c>
      <c r="B743" t="s">
        <v>363</v>
      </c>
      <c r="C743" t="s">
        <v>85</v>
      </c>
      <c r="D743" t="s">
        <v>403</v>
      </c>
      <c r="E743">
        <v>2366</v>
      </c>
      <c r="F743">
        <v>602</v>
      </c>
      <c r="G743">
        <v>98.9</v>
      </c>
      <c r="H743">
        <v>1423</v>
      </c>
      <c r="I743">
        <v>3990</v>
      </c>
      <c r="J743">
        <v>96.77</v>
      </c>
      <c r="K743">
        <v>96.54</v>
      </c>
      <c r="L743">
        <v>234</v>
      </c>
      <c r="M743">
        <v>1681</v>
      </c>
      <c r="N743">
        <v>205</v>
      </c>
      <c r="O743">
        <v>214</v>
      </c>
      <c r="P743">
        <v>32</v>
      </c>
    </row>
    <row r="744" spans="1:16" x14ac:dyDescent="0.2">
      <c r="A744" t="s">
        <v>358</v>
      </c>
      <c r="B744" t="s">
        <v>363</v>
      </c>
      <c r="C744" t="s">
        <v>128</v>
      </c>
      <c r="D744" t="s">
        <v>403</v>
      </c>
      <c r="E744">
        <v>499</v>
      </c>
      <c r="F744">
        <v>164</v>
      </c>
      <c r="G744">
        <v>114.48</v>
      </c>
      <c r="H744">
        <v>352</v>
      </c>
      <c r="I744">
        <v>1106</v>
      </c>
      <c r="J744">
        <v>143.05000000000001</v>
      </c>
      <c r="K744">
        <v>131.62</v>
      </c>
      <c r="L744">
        <v>93</v>
      </c>
      <c r="M744">
        <v>322</v>
      </c>
      <c r="N744">
        <v>64</v>
      </c>
      <c r="O744">
        <v>17</v>
      </c>
      <c r="P744">
        <v>3</v>
      </c>
    </row>
    <row r="745" spans="1:16" x14ac:dyDescent="0.2">
      <c r="A745" t="s">
        <v>358</v>
      </c>
      <c r="B745" t="s">
        <v>363</v>
      </c>
      <c r="C745" t="s">
        <v>131</v>
      </c>
      <c r="D745" t="s">
        <v>403</v>
      </c>
      <c r="E745">
        <v>2507</v>
      </c>
      <c r="F745">
        <v>490</v>
      </c>
      <c r="G745">
        <v>85.24</v>
      </c>
      <c r="H745">
        <v>1470</v>
      </c>
      <c r="I745">
        <v>4235</v>
      </c>
      <c r="J745">
        <v>104.54</v>
      </c>
      <c r="K745">
        <v>95.78</v>
      </c>
      <c r="L745">
        <v>239</v>
      </c>
      <c r="M745">
        <v>1857</v>
      </c>
      <c r="N745">
        <v>166</v>
      </c>
      <c r="O745">
        <v>214</v>
      </c>
      <c r="P745">
        <v>31</v>
      </c>
    </row>
    <row r="746" spans="1:16" x14ac:dyDescent="0.2">
      <c r="A746" t="s">
        <v>358</v>
      </c>
      <c r="B746" t="s">
        <v>363</v>
      </c>
      <c r="C746" t="s">
        <v>133</v>
      </c>
      <c r="D746" t="s">
        <v>403</v>
      </c>
      <c r="E746">
        <v>2117</v>
      </c>
      <c r="F746">
        <v>1062</v>
      </c>
      <c r="G746">
        <v>168.89</v>
      </c>
      <c r="H746">
        <v>1145</v>
      </c>
      <c r="I746">
        <v>3077</v>
      </c>
      <c r="J746">
        <v>167.87</v>
      </c>
      <c r="K746">
        <v>167.02</v>
      </c>
      <c r="L746">
        <v>93</v>
      </c>
      <c r="M746">
        <v>1459</v>
      </c>
      <c r="N746">
        <v>231</v>
      </c>
      <c r="O746">
        <v>244</v>
      </c>
      <c r="P746">
        <v>90</v>
      </c>
    </row>
    <row r="747" spans="1:16" x14ac:dyDescent="0.2">
      <c r="A747" t="s">
        <v>358</v>
      </c>
      <c r="B747" t="s">
        <v>363</v>
      </c>
      <c r="C747" t="s">
        <v>134</v>
      </c>
      <c r="D747" t="s">
        <v>403</v>
      </c>
      <c r="E747">
        <v>931</v>
      </c>
      <c r="F747">
        <v>282</v>
      </c>
      <c r="G747">
        <v>115.19</v>
      </c>
      <c r="H747">
        <v>631</v>
      </c>
      <c r="I747">
        <v>1873</v>
      </c>
      <c r="J747">
        <v>123.7</v>
      </c>
      <c r="K747">
        <v>115.97</v>
      </c>
      <c r="L747">
        <v>74</v>
      </c>
      <c r="M747">
        <v>664</v>
      </c>
      <c r="N747">
        <v>77</v>
      </c>
      <c r="O747">
        <v>91</v>
      </c>
      <c r="P747">
        <v>25</v>
      </c>
    </row>
    <row r="748" spans="1:16" x14ac:dyDescent="0.2">
      <c r="A748" t="s">
        <v>358</v>
      </c>
      <c r="B748" t="s">
        <v>363</v>
      </c>
      <c r="C748" t="s">
        <v>135</v>
      </c>
      <c r="D748" t="s">
        <v>403</v>
      </c>
      <c r="E748">
        <v>1552</v>
      </c>
      <c r="F748">
        <v>233</v>
      </c>
      <c r="G748">
        <v>72.599999999999994</v>
      </c>
      <c r="H748">
        <v>1265</v>
      </c>
      <c r="I748">
        <v>3496</v>
      </c>
      <c r="J748">
        <v>111.54</v>
      </c>
      <c r="K748">
        <v>101.86</v>
      </c>
      <c r="L748">
        <v>214</v>
      </c>
      <c r="M748">
        <v>1108</v>
      </c>
      <c r="N748">
        <v>155</v>
      </c>
      <c r="O748">
        <v>75</v>
      </c>
    </row>
    <row r="749" spans="1:16" x14ac:dyDescent="0.2">
      <c r="A749" t="s">
        <v>358</v>
      </c>
      <c r="B749" t="s">
        <v>363</v>
      </c>
      <c r="C749" t="s">
        <v>136</v>
      </c>
      <c r="D749" t="s">
        <v>403</v>
      </c>
      <c r="E749">
        <v>1035</v>
      </c>
      <c r="F749">
        <v>187</v>
      </c>
      <c r="G749">
        <v>80.47</v>
      </c>
      <c r="H749">
        <v>893</v>
      </c>
      <c r="I749">
        <v>2510</v>
      </c>
      <c r="J749">
        <v>80.709999999999994</v>
      </c>
      <c r="K749">
        <v>86.33</v>
      </c>
      <c r="L749">
        <v>182</v>
      </c>
      <c r="M749">
        <v>624</v>
      </c>
      <c r="N749">
        <v>113</v>
      </c>
      <c r="O749">
        <v>116</v>
      </c>
    </row>
    <row r="750" spans="1:16" x14ac:dyDescent="0.2">
      <c r="A750" t="s">
        <v>358</v>
      </c>
      <c r="B750" t="s">
        <v>363</v>
      </c>
      <c r="C750" t="s">
        <v>139</v>
      </c>
      <c r="D750" t="s">
        <v>403</v>
      </c>
      <c r="E750">
        <v>1434</v>
      </c>
      <c r="F750">
        <v>208</v>
      </c>
      <c r="G750">
        <v>74.03</v>
      </c>
      <c r="H750">
        <v>625</v>
      </c>
      <c r="I750">
        <v>2167</v>
      </c>
      <c r="J750">
        <v>91.91</v>
      </c>
      <c r="K750">
        <v>83.61</v>
      </c>
      <c r="L750">
        <v>185</v>
      </c>
      <c r="M750">
        <v>994</v>
      </c>
      <c r="N750">
        <v>147</v>
      </c>
      <c r="O750">
        <v>107</v>
      </c>
      <c r="P750">
        <v>1</v>
      </c>
    </row>
    <row r="751" spans="1:16" x14ac:dyDescent="0.2">
      <c r="A751" t="s">
        <v>358</v>
      </c>
      <c r="B751" t="s">
        <v>363</v>
      </c>
      <c r="C751" t="s">
        <v>144</v>
      </c>
      <c r="D751" t="s">
        <v>403</v>
      </c>
      <c r="E751">
        <v>1718</v>
      </c>
      <c r="F751">
        <v>275</v>
      </c>
      <c r="G751">
        <v>75.69</v>
      </c>
      <c r="H751">
        <v>1053</v>
      </c>
      <c r="I751">
        <v>3285</v>
      </c>
      <c r="J751">
        <v>100.12</v>
      </c>
      <c r="K751">
        <v>94.82</v>
      </c>
      <c r="L751">
        <v>296</v>
      </c>
      <c r="M751">
        <v>1074</v>
      </c>
      <c r="N751">
        <v>119</v>
      </c>
      <c r="O751">
        <v>227</v>
      </c>
      <c r="P751">
        <v>2</v>
      </c>
    </row>
    <row r="752" spans="1:16" x14ac:dyDescent="0.2">
      <c r="A752" t="s">
        <v>358</v>
      </c>
      <c r="B752" t="s">
        <v>363</v>
      </c>
      <c r="C752" t="s">
        <v>145</v>
      </c>
      <c r="D752" t="s">
        <v>403</v>
      </c>
      <c r="E752">
        <v>1399</v>
      </c>
      <c r="F752">
        <v>235</v>
      </c>
      <c r="G752">
        <v>80</v>
      </c>
      <c r="H752">
        <v>1171</v>
      </c>
      <c r="I752">
        <v>3215</v>
      </c>
      <c r="J752">
        <v>107.88</v>
      </c>
      <c r="K752">
        <v>102.67</v>
      </c>
      <c r="L752">
        <v>250</v>
      </c>
      <c r="M752">
        <v>935</v>
      </c>
      <c r="N752">
        <v>121</v>
      </c>
      <c r="O752">
        <v>87</v>
      </c>
      <c r="P752">
        <v>6</v>
      </c>
    </row>
    <row r="753" spans="1:16" x14ac:dyDescent="0.2">
      <c r="A753" t="s">
        <v>358</v>
      </c>
      <c r="B753" t="s">
        <v>363</v>
      </c>
      <c r="C753" t="s">
        <v>147</v>
      </c>
      <c r="D753" t="s">
        <v>403</v>
      </c>
      <c r="E753">
        <v>3251</v>
      </c>
      <c r="F753">
        <v>360</v>
      </c>
      <c r="G753">
        <v>59.3</v>
      </c>
      <c r="H753">
        <v>3069</v>
      </c>
      <c r="I753">
        <v>8090</v>
      </c>
      <c r="J753">
        <v>48.82</v>
      </c>
      <c r="K753">
        <v>52.11</v>
      </c>
      <c r="L753">
        <v>506</v>
      </c>
      <c r="M753">
        <v>1574</v>
      </c>
      <c r="N753">
        <v>828</v>
      </c>
      <c r="O753">
        <v>311</v>
      </c>
      <c r="P753">
        <v>32</v>
      </c>
    </row>
    <row r="754" spans="1:16" x14ac:dyDescent="0.2">
      <c r="A754" t="s">
        <v>358</v>
      </c>
      <c r="B754" t="s">
        <v>363</v>
      </c>
      <c r="C754" t="s">
        <v>148</v>
      </c>
      <c r="D754" t="s">
        <v>403</v>
      </c>
      <c r="E754">
        <v>597</v>
      </c>
      <c r="F754">
        <v>231</v>
      </c>
      <c r="G754">
        <v>131.81</v>
      </c>
      <c r="H754">
        <v>375</v>
      </c>
      <c r="I754">
        <v>1123</v>
      </c>
      <c r="J754">
        <v>147.31</v>
      </c>
      <c r="K754">
        <v>128.33000000000001</v>
      </c>
      <c r="L754">
        <v>29</v>
      </c>
      <c r="M754">
        <v>455</v>
      </c>
      <c r="N754">
        <v>46</v>
      </c>
      <c r="O754">
        <v>47</v>
      </c>
      <c r="P754">
        <v>20</v>
      </c>
    </row>
    <row r="755" spans="1:16" x14ac:dyDescent="0.2">
      <c r="A755" t="s">
        <v>358</v>
      </c>
      <c r="B755" t="s">
        <v>363</v>
      </c>
      <c r="C755" t="s">
        <v>156</v>
      </c>
      <c r="D755" t="s">
        <v>403</v>
      </c>
      <c r="E755">
        <v>3274</v>
      </c>
      <c r="F755">
        <v>900</v>
      </c>
      <c r="G755">
        <v>93.29</v>
      </c>
      <c r="H755">
        <v>1644</v>
      </c>
      <c r="I755">
        <v>4879</v>
      </c>
      <c r="J755">
        <v>91.33</v>
      </c>
      <c r="K755">
        <v>87.78</v>
      </c>
      <c r="L755">
        <v>553</v>
      </c>
      <c r="M755">
        <v>2325</v>
      </c>
      <c r="N755">
        <v>246</v>
      </c>
      <c r="O755">
        <v>140</v>
      </c>
      <c r="P755">
        <v>10</v>
      </c>
    </row>
    <row r="756" spans="1:16" x14ac:dyDescent="0.2">
      <c r="A756" t="s">
        <v>358</v>
      </c>
      <c r="B756" t="s">
        <v>363</v>
      </c>
      <c r="C756" t="s">
        <v>158</v>
      </c>
      <c r="D756" t="s">
        <v>403</v>
      </c>
      <c r="E756">
        <v>3414</v>
      </c>
      <c r="F756">
        <v>620</v>
      </c>
      <c r="G756">
        <v>81.22</v>
      </c>
      <c r="H756">
        <v>2295</v>
      </c>
      <c r="I756">
        <v>6141</v>
      </c>
      <c r="J756">
        <v>88.51</v>
      </c>
      <c r="K756">
        <v>89.05</v>
      </c>
      <c r="L756">
        <v>566</v>
      </c>
      <c r="M756">
        <v>2213</v>
      </c>
      <c r="N756">
        <v>410</v>
      </c>
      <c r="O756">
        <v>219</v>
      </c>
      <c r="P756">
        <v>6</v>
      </c>
    </row>
    <row r="757" spans="1:16" x14ac:dyDescent="0.2">
      <c r="A757" t="s">
        <v>358</v>
      </c>
      <c r="B757" t="s">
        <v>363</v>
      </c>
      <c r="C757" t="s">
        <v>159</v>
      </c>
      <c r="D757" t="s">
        <v>403</v>
      </c>
      <c r="E757">
        <v>1416</v>
      </c>
      <c r="F757">
        <v>352</v>
      </c>
      <c r="G757">
        <v>100.45</v>
      </c>
      <c r="H757">
        <v>1028</v>
      </c>
      <c r="I757">
        <v>2912</v>
      </c>
      <c r="J757">
        <v>95.36</v>
      </c>
      <c r="K757">
        <v>86.92</v>
      </c>
      <c r="L757">
        <v>170</v>
      </c>
      <c r="M757">
        <v>1001</v>
      </c>
      <c r="N757">
        <v>129</v>
      </c>
      <c r="O757">
        <v>116</v>
      </c>
    </row>
    <row r="758" spans="1:16" x14ac:dyDescent="0.2">
      <c r="A758" t="s">
        <v>358</v>
      </c>
      <c r="B758" t="s">
        <v>363</v>
      </c>
      <c r="C758" t="s">
        <v>162</v>
      </c>
      <c r="D758" t="s">
        <v>403</v>
      </c>
      <c r="E758">
        <v>345</v>
      </c>
      <c r="F758">
        <v>156</v>
      </c>
      <c r="G758">
        <v>128.76</v>
      </c>
      <c r="H758">
        <v>248</v>
      </c>
      <c r="I758">
        <v>763</v>
      </c>
      <c r="J758">
        <v>150.16999999999999</v>
      </c>
      <c r="K758">
        <v>141.34</v>
      </c>
      <c r="L758">
        <v>63</v>
      </c>
      <c r="M758">
        <v>218</v>
      </c>
      <c r="N758">
        <v>40</v>
      </c>
      <c r="O758">
        <v>21</v>
      </c>
      <c r="P758">
        <v>3</v>
      </c>
    </row>
    <row r="759" spans="1:16" x14ac:dyDescent="0.2">
      <c r="A759" t="s">
        <v>358</v>
      </c>
      <c r="B759" t="s">
        <v>363</v>
      </c>
      <c r="C759" t="s">
        <v>164</v>
      </c>
      <c r="D759" t="s">
        <v>403</v>
      </c>
      <c r="E759">
        <v>555</v>
      </c>
      <c r="F759">
        <v>142</v>
      </c>
      <c r="G759">
        <v>95.53</v>
      </c>
      <c r="H759">
        <v>364</v>
      </c>
      <c r="I759">
        <v>1041</v>
      </c>
      <c r="J759">
        <v>134.57</v>
      </c>
      <c r="K759">
        <v>125.34</v>
      </c>
      <c r="L759">
        <v>99</v>
      </c>
      <c r="M759">
        <v>354</v>
      </c>
      <c r="N759">
        <v>73</v>
      </c>
      <c r="O759">
        <v>29</v>
      </c>
    </row>
    <row r="760" spans="1:16" x14ac:dyDescent="0.2">
      <c r="A760" t="s">
        <v>358</v>
      </c>
      <c r="B760" t="s">
        <v>363</v>
      </c>
      <c r="C760" t="s">
        <v>167</v>
      </c>
      <c r="D760" t="s">
        <v>403</v>
      </c>
      <c r="E760">
        <v>182</v>
      </c>
      <c r="F760">
        <v>73</v>
      </c>
      <c r="G760">
        <v>114.35</v>
      </c>
      <c r="H760">
        <v>162</v>
      </c>
      <c r="I760">
        <v>402</v>
      </c>
      <c r="J760">
        <v>155.97999999999999</v>
      </c>
      <c r="K760">
        <v>148.68</v>
      </c>
      <c r="L760">
        <v>30</v>
      </c>
      <c r="M760">
        <v>119</v>
      </c>
      <c r="N760">
        <v>17</v>
      </c>
      <c r="O760">
        <v>16</v>
      </c>
    </row>
    <row r="761" spans="1:16" x14ac:dyDescent="0.2">
      <c r="A761" t="s">
        <v>358</v>
      </c>
      <c r="B761" t="s">
        <v>363</v>
      </c>
      <c r="C761" t="s">
        <v>410</v>
      </c>
      <c r="D761" t="s">
        <v>403</v>
      </c>
      <c r="E761">
        <v>210971</v>
      </c>
      <c r="F761">
        <v>47611</v>
      </c>
      <c r="G761">
        <v>94.52</v>
      </c>
      <c r="H761">
        <v>295</v>
      </c>
      <c r="I761">
        <v>794</v>
      </c>
      <c r="J761">
        <v>89.81</v>
      </c>
      <c r="K761">
        <v>89.72</v>
      </c>
      <c r="L761">
        <v>1222</v>
      </c>
      <c r="M761">
        <v>208215</v>
      </c>
      <c r="N761">
        <v>1280</v>
      </c>
      <c r="O761">
        <v>253</v>
      </c>
      <c r="P761">
        <v>1</v>
      </c>
    </row>
    <row r="762" spans="1:16" x14ac:dyDescent="0.2">
      <c r="A762" t="s">
        <v>358</v>
      </c>
      <c r="B762" t="s">
        <v>364</v>
      </c>
      <c r="C762" t="s">
        <v>671</v>
      </c>
      <c r="D762" t="s">
        <v>403</v>
      </c>
      <c r="E762">
        <v>16806</v>
      </c>
      <c r="F762">
        <v>3105</v>
      </c>
      <c r="G762">
        <v>81.19</v>
      </c>
      <c r="H762">
        <v>6068</v>
      </c>
      <c r="I762">
        <v>17839</v>
      </c>
      <c r="J762">
        <v>64.44</v>
      </c>
      <c r="K762">
        <v>66.8</v>
      </c>
      <c r="L762">
        <v>3427</v>
      </c>
      <c r="M762">
        <v>10715</v>
      </c>
      <c r="N762">
        <v>599</v>
      </c>
      <c r="O762">
        <v>2031</v>
      </c>
      <c r="P762">
        <v>34</v>
      </c>
    </row>
    <row r="763" spans="1:16" x14ac:dyDescent="0.2">
      <c r="A763" t="s">
        <v>358</v>
      </c>
      <c r="B763" t="s">
        <v>365</v>
      </c>
      <c r="C763" t="s">
        <v>671</v>
      </c>
      <c r="D763" t="s">
        <v>403</v>
      </c>
      <c r="E763">
        <v>4747</v>
      </c>
      <c r="F763">
        <v>847</v>
      </c>
      <c r="G763">
        <v>79.73</v>
      </c>
      <c r="H763">
        <v>1941</v>
      </c>
      <c r="I763">
        <v>5081</v>
      </c>
      <c r="J763">
        <v>53.61</v>
      </c>
      <c r="K763">
        <v>55.74</v>
      </c>
      <c r="L763">
        <v>54</v>
      </c>
      <c r="M763">
        <v>4009</v>
      </c>
      <c r="N763">
        <v>292</v>
      </c>
      <c r="O763">
        <v>367</v>
      </c>
      <c r="P763">
        <v>25</v>
      </c>
    </row>
    <row r="764" spans="1:16" x14ac:dyDescent="0.2">
      <c r="A764" t="s">
        <v>358</v>
      </c>
      <c r="B764" t="s">
        <v>365</v>
      </c>
      <c r="C764" t="s">
        <v>410</v>
      </c>
      <c r="D764" t="s">
        <v>403</v>
      </c>
      <c r="E764">
        <v>2941</v>
      </c>
      <c r="F764">
        <v>573</v>
      </c>
      <c r="G764">
        <v>83.9</v>
      </c>
      <c r="H764">
        <v>2</v>
      </c>
      <c r="I764">
        <v>10</v>
      </c>
      <c r="J764">
        <v>16.5</v>
      </c>
      <c r="K764">
        <v>52.3</v>
      </c>
      <c r="L764">
        <v>2</v>
      </c>
      <c r="M764">
        <v>2916</v>
      </c>
      <c r="N764">
        <v>10</v>
      </c>
      <c r="O764">
        <v>13</v>
      </c>
    </row>
    <row r="765" spans="1:16" x14ac:dyDescent="0.2">
      <c r="A765" t="s">
        <v>358</v>
      </c>
      <c r="B765" t="s">
        <v>363</v>
      </c>
      <c r="C765" t="s">
        <v>671</v>
      </c>
      <c r="D765" t="s">
        <v>403</v>
      </c>
      <c r="E765">
        <v>302329</v>
      </c>
      <c r="F765">
        <v>69158</v>
      </c>
      <c r="G765">
        <v>93.65</v>
      </c>
      <c r="H765">
        <v>59106</v>
      </c>
      <c r="I765">
        <v>165617</v>
      </c>
      <c r="J765">
        <v>98.79</v>
      </c>
      <c r="K765">
        <v>97.09</v>
      </c>
      <c r="L765">
        <v>15169</v>
      </c>
      <c r="M765">
        <v>268320</v>
      </c>
      <c r="N765">
        <v>10218</v>
      </c>
      <c r="O765">
        <v>7818</v>
      </c>
      <c r="P765">
        <v>804</v>
      </c>
    </row>
    <row r="766" spans="1:16" x14ac:dyDescent="0.2">
      <c r="A766" t="s">
        <v>358</v>
      </c>
      <c r="B766" t="s">
        <v>363</v>
      </c>
      <c r="C766" t="s">
        <v>403</v>
      </c>
      <c r="D766" t="s">
        <v>403</v>
      </c>
      <c r="E766">
        <v>3547</v>
      </c>
      <c r="F766">
        <v>86</v>
      </c>
      <c r="G766">
        <v>39.869999999999997</v>
      </c>
      <c r="H766">
        <v>457</v>
      </c>
      <c r="I766">
        <v>609</v>
      </c>
      <c r="J766">
        <v>39.28</v>
      </c>
      <c r="K766">
        <v>56.46</v>
      </c>
      <c r="L766">
        <v>1528</v>
      </c>
      <c r="M766">
        <v>1469</v>
      </c>
      <c r="N766">
        <v>354</v>
      </c>
      <c r="O766">
        <v>183</v>
      </c>
      <c r="P766">
        <v>13</v>
      </c>
    </row>
    <row r="767" spans="1:16" x14ac:dyDescent="0.2">
      <c r="A767" t="s">
        <v>358</v>
      </c>
      <c r="B767" t="s">
        <v>363</v>
      </c>
      <c r="C767" t="s">
        <v>123</v>
      </c>
      <c r="D767" t="s">
        <v>403</v>
      </c>
      <c r="E767">
        <v>1364</v>
      </c>
      <c r="F767">
        <v>275</v>
      </c>
      <c r="G767">
        <v>87.88</v>
      </c>
      <c r="H767">
        <v>885</v>
      </c>
      <c r="I767">
        <v>2713</v>
      </c>
      <c r="J767">
        <v>111.75</v>
      </c>
      <c r="K767">
        <v>98.99</v>
      </c>
      <c r="L767">
        <v>181</v>
      </c>
      <c r="M767">
        <v>939</v>
      </c>
      <c r="N767">
        <v>114</v>
      </c>
      <c r="O767">
        <v>96</v>
      </c>
      <c r="P767">
        <v>34</v>
      </c>
    </row>
    <row r="768" spans="1:16" x14ac:dyDescent="0.2">
      <c r="A768" t="s">
        <v>358</v>
      </c>
      <c r="B768" t="s">
        <v>363</v>
      </c>
      <c r="C768" t="s">
        <v>125</v>
      </c>
      <c r="D768" t="s">
        <v>403</v>
      </c>
      <c r="E768">
        <v>5261</v>
      </c>
      <c r="F768">
        <v>1447</v>
      </c>
      <c r="G768">
        <v>98.86</v>
      </c>
      <c r="H768">
        <v>3271</v>
      </c>
      <c r="I768">
        <v>9831</v>
      </c>
      <c r="J768">
        <v>84.9</v>
      </c>
      <c r="K768">
        <v>85.13</v>
      </c>
      <c r="L768">
        <v>332</v>
      </c>
      <c r="M768">
        <v>3815</v>
      </c>
      <c r="N768">
        <v>421</v>
      </c>
      <c r="O768">
        <v>643</v>
      </c>
      <c r="P768">
        <v>50</v>
      </c>
    </row>
    <row r="769" spans="1:16" x14ac:dyDescent="0.2">
      <c r="A769" t="s">
        <v>358</v>
      </c>
      <c r="B769" t="s">
        <v>363</v>
      </c>
      <c r="C769" t="s">
        <v>127</v>
      </c>
      <c r="D769" t="s">
        <v>403</v>
      </c>
      <c r="E769">
        <v>2861</v>
      </c>
      <c r="F769">
        <v>746</v>
      </c>
      <c r="G769">
        <v>97.38</v>
      </c>
      <c r="H769">
        <v>1429</v>
      </c>
      <c r="I769">
        <v>4147</v>
      </c>
      <c r="J769">
        <v>93.59</v>
      </c>
      <c r="K769">
        <v>95.61</v>
      </c>
      <c r="L769">
        <v>479</v>
      </c>
      <c r="M769">
        <v>1983</v>
      </c>
      <c r="N769">
        <v>187</v>
      </c>
      <c r="O769">
        <v>210</v>
      </c>
      <c r="P769">
        <v>2</v>
      </c>
    </row>
    <row r="770" spans="1:16" x14ac:dyDescent="0.2">
      <c r="A770" t="s">
        <v>358</v>
      </c>
      <c r="B770" t="s">
        <v>363</v>
      </c>
      <c r="C770" t="s">
        <v>129</v>
      </c>
      <c r="D770" t="s">
        <v>403</v>
      </c>
      <c r="E770">
        <v>1141</v>
      </c>
      <c r="F770">
        <v>275</v>
      </c>
      <c r="G770">
        <v>100.03</v>
      </c>
      <c r="H770">
        <v>675</v>
      </c>
      <c r="I770">
        <v>2110</v>
      </c>
      <c r="J770">
        <v>118.59</v>
      </c>
      <c r="K770">
        <v>114.85</v>
      </c>
      <c r="L770">
        <v>169</v>
      </c>
      <c r="M770">
        <v>813</v>
      </c>
      <c r="N770">
        <v>128</v>
      </c>
      <c r="O770">
        <v>22</v>
      </c>
      <c r="P770">
        <v>9</v>
      </c>
    </row>
    <row r="771" spans="1:16" x14ac:dyDescent="0.2">
      <c r="A771" t="s">
        <v>358</v>
      </c>
      <c r="B771" t="s">
        <v>363</v>
      </c>
      <c r="C771" t="s">
        <v>137</v>
      </c>
      <c r="D771" t="s">
        <v>403</v>
      </c>
      <c r="E771">
        <v>1383</v>
      </c>
      <c r="F771">
        <v>277</v>
      </c>
      <c r="G771">
        <v>88.25</v>
      </c>
      <c r="H771">
        <v>1037</v>
      </c>
      <c r="I771">
        <v>3105</v>
      </c>
      <c r="J771">
        <v>99.25</v>
      </c>
      <c r="K771">
        <v>94.91</v>
      </c>
      <c r="L771">
        <v>222</v>
      </c>
      <c r="M771">
        <v>845</v>
      </c>
      <c r="N771">
        <v>177</v>
      </c>
      <c r="O771">
        <v>137</v>
      </c>
      <c r="P771">
        <v>2</v>
      </c>
    </row>
    <row r="772" spans="1:16" x14ac:dyDescent="0.2">
      <c r="A772" t="s">
        <v>358</v>
      </c>
      <c r="B772" t="s">
        <v>363</v>
      </c>
      <c r="C772" t="s">
        <v>138</v>
      </c>
      <c r="D772" t="s">
        <v>403</v>
      </c>
      <c r="E772">
        <v>689</v>
      </c>
      <c r="F772">
        <v>158</v>
      </c>
      <c r="G772">
        <v>100.08</v>
      </c>
      <c r="H772">
        <v>457</v>
      </c>
      <c r="I772">
        <v>1449</v>
      </c>
      <c r="J772">
        <v>116.31</v>
      </c>
      <c r="K772">
        <v>113.13</v>
      </c>
      <c r="L772">
        <v>87</v>
      </c>
      <c r="M772">
        <v>456</v>
      </c>
      <c r="N772">
        <v>63</v>
      </c>
      <c r="O772">
        <v>83</v>
      </c>
    </row>
    <row r="773" spans="1:16" x14ac:dyDescent="0.2">
      <c r="A773" t="s">
        <v>358</v>
      </c>
      <c r="B773" t="s">
        <v>363</v>
      </c>
      <c r="C773" t="s">
        <v>140</v>
      </c>
      <c r="D773" t="s">
        <v>403</v>
      </c>
      <c r="E773">
        <v>2699</v>
      </c>
      <c r="F773">
        <v>574</v>
      </c>
      <c r="G773">
        <v>88.8</v>
      </c>
      <c r="H773">
        <v>1642</v>
      </c>
      <c r="I773">
        <v>4417</v>
      </c>
      <c r="J773">
        <v>98.74</v>
      </c>
      <c r="K773">
        <v>96.86</v>
      </c>
      <c r="L773">
        <v>521</v>
      </c>
      <c r="M773">
        <v>1601</v>
      </c>
      <c r="N773">
        <v>311</v>
      </c>
      <c r="O773">
        <v>251</v>
      </c>
      <c r="P773">
        <v>15</v>
      </c>
    </row>
    <row r="774" spans="1:16" x14ac:dyDescent="0.2">
      <c r="A774" t="s">
        <v>358</v>
      </c>
      <c r="B774" t="s">
        <v>363</v>
      </c>
      <c r="C774" t="s">
        <v>142</v>
      </c>
      <c r="D774" t="s">
        <v>403</v>
      </c>
      <c r="E774">
        <v>596</v>
      </c>
      <c r="F774">
        <v>200</v>
      </c>
      <c r="G774">
        <v>114.12</v>
      </c>
      <c r="H774">
        <v>415</v>
      </c>
      <c r="I774">
        <v>1204</v>
      </c>
      <c r="J774">
        <v>131.66999999999999</v>
      </c>
      <c r="K774">
        <v>128.69</v>
      </c>
      <c r="L774">
        <v>65</v>
      </c>
      <c r="M774">
        <v>445</v>
      </c>
      <c r="N774">
        <v>69</v>
      </c>
      <c r="O774">
        <v>17</v>
      </c>
    </row>
    <row r="775" spans="1:16" x14ac:dyDescent="0.2">
      <c r="A775" t="s">
        <v>358</v>
      </c>
      <c r="B775" t="s">
        <v>363</v>
      </c>
      <c r="C775" t="s">
        <v>143</v>
      </c>
      <c r="D775" t="s">
        <v>403</v>
      </c>
      <c r="E775">
        <v>1434</v>
      </c>
      <c r="F775">
        <v>229</v>
      </c>
      <c r="G775">
        <v>77.92</v>
      </c>
      <c r="H775">
        <v>1587</v>
      </c>
      <c r="I775">
        <v>3834</v>
      </c>
      <c r="J775">
        <v>78.84</v>
      </c>
      <c r="K775">
        <v>85.36</v>
      </c>
      <c r="L775">
        <v>97</v>
      </c>
      <c r="M775">
        <v>1018</v>
      </c>
      <c r="N775">
        <v>147</v>
      </c>
      <c r="O775">
        <v>172</v>
      </c>
    </row>
    <row r="776" spans="1:16" x14ac:dyDescent="0.2">
      <c r="A776" t="s">
        <v>358</v>
      </c>
      <c r="B776" t="s">
        <v>363</v>
      </c>
      <c r="C776" t="s">
        <v>150</v>
      </c>
      <c r="D776" t="s">
        <v>403</v>
      </c>
      <c r="E776">
        <v>5858</v>
      </c>
      <c r="F776">
        <v>1795</v>
      </c>
      <c r="G776">
        <v>104.07</v>
      </c>
      <c r="H776">
        <v>3251</v>
      </c>
      <c r="I776">
        <v>10122</v>
      </c>
      <c r="J776">
        <v>88.58</v>
      </c>
      <c r="K776">
        <v>87.22</v>
      </c>
      <c r="L776">
        <v>743</v>
      </c>
      <c r="M776">
        <v>3977</v>
      </c>
      <c r="N776">
        <v>572</v>
      </c>
      <c r="O776">
        <v>484</v>
      </c>
      <c r="P776">
        <v>82</v>
      </c>
    </row>
    <row r="777" spans="1:16" x14ac:dyDescent="0.2">
      <c r="A777" t="s">
        <v>358</v>
      </c>
      <c r="B777" t="s">
        <v>363</v>
      </c>
      <c r="C777" t="s">
        <v>152</v>
      </c>
      <c r="D777" t="s">
        <v>403</v>
      </c>
      <c r="E777">
        <v>3034</v>
      </c>
      <c r="F777">
        <v>550</v>
      </c>
      <c r="G777">
        <v>82.78</v>
      </c>
      <c r="H777">
        <v>2038</v>
      </c>
      <c r="I777">
        <v>5694</v>
      </c>
      <c r="J777">
        <v>83.92</v>
      </c>
      <c r="K777">
        <v>80.989999999999995</v>
      </c>
      <c r="L777">
        <v>499</v>
      </c>
      <c r="M777">
        <v>2093</v>
      </c>
      <c r="N777">
        <v>192</v>
      </c>
      <c r="O777">
        <v>246</v>
      </c>
      <c r="P777">
        <v>4</v>
      </c>
    </row>
    <row r="778" spans="1:16" x14ac:dyDescent="0.2">
      <c r="A778" t="s">
        <v>358</v>
      </c>
      <c r="B778" t="s">
        <v>363</v>
      </c>
      <c r="C778" t="s">
        <v>154</v>
      </c>
      <c r="D778" t="s">
        <v>403</v>
      </c>
      <c r="E778">
        <v>408</v>
      </c>
      <c r="F778">
        <v>180</v>
      </c>
      <c r="G778">
        <v>135.15</v>
      </c>
      <c r="H778">
        <v>650</v>
      </c>
      <c r="I778">
        <v>1682</v>
      </c>
      <c r="J778">
        <v>122.82</v>
      </c>
      <c r="K778">
        <v>118.01</v>
      </c>
      <c r="L778">
        <v>28</v>
      </c>
      <c r="M778">
        <v>292</v>
      </c>
      <c r="N778">
        <v>63</v>
      </c>
      <c r="O778">
        <v>25</v>
      </c>
    </row>
    <row r="779" spans="1:16" x14ac:dyDescent="0.2">
      <c r="A779" t="s">
        <v>358</v>
      </c>
      <c r="B779" t="s">
        <v>363</v>
      </c>
      <c r="C779" t="s">
        <v>157</v>
      </c>
      <c r="D779" t="s">
        <v>403</v>
      </c>
      <c r="E779">
        <v>215</v>
      </c>
      <c r="F779">
        <v>85</v>
      </c>
      <c r="G779">
        <v>115.56</v>
      </c>
      <c r="H779">
        <v>197</v>
      </c>
      <c r="I779">
        <v>606</v>
      </c>
      <c r="J779">
        <v>140.36000000000001</v>
      </c>
      <c r="K779">
        <v>140.22</v>
      </c>
      <c r="L779">
        <v>32</v>
      </c>
      <c r="M779">
        <v>148</v>
      </c>
      <c r="N779">
        <v>29</v>
      </c>
      <c r="O779">
        <v>6</v>
      </c>
    </row>
    <row r="780" spans="1:16" x14ac:dyDescent="0.2">
      <c r="A780" t="s">
        <v>358</v>
      </c>
      <c r="B780" t="s">
        <v>363</v>
      </c>
      <c r="C780" t="s">
        <v>166</v>
      </c>
      <c r="D780" t="s">
        <v>403</v>
      </c>
      <c r="E780">
        <v>245</v>
      </c>
      <c r="F780">
        <v>127</v>
      </c>
      <c r="G780">
        <v>145.19999999999999</v>
      </c>
      <c r="H780">
        <v>95</v>
      </c>
      <c r="I780">
        <v>308</v>
      </c>
      <c r="J780">
        <v>133.82</v>
      </c>
      <c r="K780">
        <v>141.75</v>
      </c>
      <c r="L780">
        <v>38</v>
      </c>
      <c r="M780">
        <v>158</v>
      </c>
      <c r="N780">
        <v>13</v>
      </c>
      <c r="O780">
        <v>35</v>
      </c>
      <c r="P780">
        <v>1</v>
      </c>
    </row>
    <row r="781" spans="1:16" x14ac:dyDescent="0.2">
      <c r="A781" t="s">
        <v>358</v>
      </c>
      <c r="B781" t="s">
        <v>364</v>
      </c>
      <c r="C781" t="s">
        <v>403</v>
      </c>
      <c r="D781" t="s">
        <v>403</v>
      </c>
      <c r="E781">
        <v>301</v>
      </c>
      <c r="F781">
        <v>170</v>
      </c>
      <c r="G781">
        <v>236.35</v>
      </c>
      <c r="H781">
        <v>180</v>
      </c>
      <c r="I781">
        <v>651</v>
      </c>
      <c r="J781">
        <v>87.08</v>
      </c>
      <c r="K781">
        <v>92.58</v>
      </c>
      <c r="L781">
        <v>22</v>
      </c>
      <c r="M781">
        <v>230</v>
      </c>
      <c r="N781">
        <v>20</v>
      </c>
      <c r="O781">
        <v>25</v>
      </c>
      <c r="P781">
        <v>4</v>
      </c>
    </row>
    <row r="782" spans="1:16" x14ac:dyDescent="0.2">
      <c r="A782" t="s">
        <v>358</v>
      </c>
      <c r="B782" t="s">
        <v>364</v>
      </c>
      <c r="C782" t="s">
        <v>140</v>
      </c>
      <c r="D782" t="s">
        <v>403</v>
      </c>
      <c r="E782">
        <v>6399</v>
      </c>
      <c r="F782">
        <v>1017</v>
      </c>
      <c r="G782">
        <v>74.69</v>
      </c>
      <c r="H782">
        <v>2489</v>
      </c>
      <c r="I782">
        <v>6321</v>
      </c>
      <c r="J782">
        <v>66.09</v>
      </c>
      <c r="K782">
        <v>68.89</v>
      </c>
      <c r="L782">
        <v>1321</v>
      </c>
      <c r="M782">
        <v>4109</v>
      </c>
      <c r="N782">
        <v>269</v>
      </c>
      <c r="O782">
        <v>688</v>
      </c>
      <c r="P782">
        <v>12</v>
      </c>
    </row>
    <row r="783" spans="1:16" x14ac:dyDescent="0.2">
      <c r="A783" t="s">
        <v>358</v>
      </c>
      <c r="B783" t="s">
        <v>366</v>
      </c>
      <c r="C783" t="s">
        <v>403</v>
      </c>
      <c r="D783" t="s">
        <v>403</v>
      </c>
      <c r="E783">
        <v>1156</v>
      </c>
      <c r="F783">
        <v>298</v>
      </c>
      <c r="G783">
        <v>97.16</v>
      </c>
      <c r="H783">
        <v>1195</v>
      </c>
      <c r="I783">
        <v>2283</v>
      </c>
      <c r="J783">
        <v>84.68</v>
      </c>
      <c r="K783">
        <v>86.73</v>
      </c>
      <c r="L783">
        <v>5</v>
      </c>
      <c r="M783">
        <v>816</v>
      </c>
      <c r="N783">
        <v>148</v>
      </c>
      <c r="O783">
        <v>177</v>
      </c>
      <c r="P783">
        <v>10</v>
      </c>
    </row>
    <row r="784" spans="1:16" x14ac:dyDescent="0.2">
      <c r="A784" t="s">
        <v>358</v>
      </c>
      <c r="B784" t="s">
        <v>366</v>
      </c>
      <c r="C784" t="s">
        <v>158</v>
      </c>
      <c r="D784" t="s">
        <v>403</v>
      </c>
      <c r="E784">
        <v>86</v>
      </c>
      <c r="F784">
        <v>23</v>
      </c>
      <c r="G784">
        <v>104.2</v>
      </c>
      <c r="H784">
        <v>77</v>
      </c>
      <c r="I784">
        <v>977</v>
      </c>
      <c r="J784">
        <v>62.25</v>
      </c>
      <c r="K784">
        <v>116.36</v>
      </c>
      <c r="M784">
        <v>56</v>
      </c>
      <c r="N784">
        <v>17</v>
      </c>
      <c r="O784">
        <v>13</v>
      </c>
    </row>
    <row r="785" spans="1:16" x14ac:dyDescent="0.2">
      <c r="A785" t="s">
        <v>358</v>
      </c>
      <c r="B785" t="s">
        <v>437</v>
      </c>
      <c r="C785" t="s">
        <v>376</v>
      </c>
      <c r="D785" t="s">
        <v>403</v>
      </c>
      <c r="E785">
        <v>220810</v>
      </c>
      <c r="F785">
        <v>49229</v>
      </c>
      <c r="G785">
        <v>93.77</v>
      </c>
      <c r="H785">
        <v>754</v>
      </c>
      <c r="I785">
        <v>1421</v>
      </c>
      <c r="J785">
        <v>58.99</v>
      </c>
      <c r="K785">
        <v>76.44</v>
      </c>
      <c r="L785">
        <v>2758</v>
      </c>
      <c r="M785">
        <v>215915</v>
      </c>
      <c r="N785">
        <v>1671</v>
      </c>
      <c r="O785">
        <v>452</v>
      </c>
      <c r="P785">
        <v>14</v>
      </c>
    </row>
    <row r="786" spans="1:16" x14ac:dyDescent="0.2">
      <c r="A786" t="s">
        <v>358</v>
      </c>
      <c r="B786" t="s">
        <v>437</v>
      </c>
      <c r="C786" t="s">
        <v>406</v>
      </c>
      <c r="D786" t="s">
        <v>403</v>
      </c>
      <c r="E786">
        <v>18718</v>
      </c>
      <c r="F786">
        <v>4724</v>
      </c>
      <c r="G786">
        <v>94.58</v>
      </c>
      <c r="H786">
        <v>12622</v>
      </c>
      <c r="I786">
        <v>35935</v>
      </c>
      <c r="J786">
        <v>94.18</v>
      </c>
      <c r="K786">
        <v>92.43</v>
      </c>
      <c r="L786">
        <v>2567</v>
      </c>
      <c r="M786">
        <v>12893</v>
      </c>
      <c r="N786">
        <v>1671</v>
      </c>
      <c r="O786">
        <v>1407</v>
      </c>
      <c r="P786">
        <v>180</v>
      </c>
    </row>
    <row r="787" spans="1:16" x14ac:dyDescent="0.2">
      <c r="A787" t="s">
        <v>358</v>
      </c>
      <c r="B787" t="s">
        <v>437</v>
      </c>
      <c r="C787" t="s">
        <v>404</v>
      </c>
      <c r="D787" t="s">
        <v>403</v>
      </c>
      <c r="E787">
        <v>27367</v>
      </c>
      <c r="F787">
        <v>5945</v>
      </c>
      <c r="G787">
        <v>85.66</v>
      </c>
      <c r="H787">
        <v>16040</v>
      </c>
      <c r="I787">
        <v>44116</v>
      </c>
      <c r="J787">
        <v>95.94</v>
      </c>
      <c r="K787">
        <v>94.31</v>
      </c>
      <c r="L787">
        <v>5072</v>
      </c>
      <c r="M787">
        <v>16544</v>
      </c>
      <c r="N787">
        <v>2261</v>
      </c>
      <c r="O787">
        <v>3276</v>
      </c>
      <c r="P787">
        <v>214</v>
      </c>
    </row>
    <row r="788" spans="1:16" x14ac:dyDescent="0.2">
      <c r="A788" t="s">
        <v>358</v>
      </c>
      <c r="B788" t="s">
        <v>437</v>
      </c>
      <c r="C788" t="s">
        <v>405</v>
      </c>
      <c r="D788" t="s">
        <v>403</v>
      </c>
      <c r="E788">
        <v>19052</v>
      </c>
      <c r="F788">
        <v>5909</v>
      </c>
      <c r="G788">
        <v>110.2</v>
      </c>
      <c r="H788">
        <v>11911</v>
      </c>
      <c r="I788">
        <v>34306</v>
      </c>
      <c r="J788">
        <v>98.56</v>
      </c>
      <c r="K788">
        <v>98.78</v>
      </c>
      <c r="L788">
        <v>1569</v>
      </c>
      <c r="M788">
        <v>13653</v>
      </c>
      <c r="N788">
        <v>1666</v>
      </c>
      <c r="O788">
        <v>1914</v>
      </c>
      <c r="P788">
        <v>250</v>
      </c>
    </row>
    <row r="789" spans="1:16" x14ac:dyDescent="0.2">
      <c r="A789" t="s">
        <v>358</v>
      </c>
      <c r="B789" t="s">
        <v>437</v>
      </c>
      <c r="C789" t="s">
        <v>407</v>
      </c>
      <c r="D789" t="s">
        <v>403</v>
      </c>
      <c r="E789">
        <v>25514</v>
      </c>
      <c r="F789">
        <v>4912</v>
      </c>
      <c r="G789">
        <v>82.95</v>
      </c>
      <c r="H789">
        <v>14525</v>
      </c>
      <c r="I789">
        <v>40509</v>
      </c>
      <c r="J789">
        <v>93.07</v>
      </c>
      <c r="K789">
        <v>90.38</v>
      </c>
      <c r="L789">
        <v>4132</v>
      </c>
      <c r="M789">
        <v>17189</v>
      </c>
      <c r="N789">
        <v>1945</v>
      </c>
      <c r="O789">
        <v>2135</v>
      </c>
      <c r="P789">
        <v>113</v>
      </c>
    </row>
    <row r="790" spans="1:16" x14ac:dyDescent="0.2">
      <c r="A790" t="s">
        <v>358</v>
      </c>
      <c r="B790" t="s">
        <v>437</v>
      </c>
      <c r="C790" t="s">
        <v>408</v>
      </c>
      <c r="D790" t="s">
        <v>403</v>
      </c>
      <c r="E790">
        <v>16722</v>
      </c>
      <c r="F790">
        <v>3441</v>
      </c>
      <c r="G790">
        <v>85.13</v>
      </c>
      <c r="H790">
        <v>12554</v>
      </c>
      <c r="I790">
        <v>35581</v>
      </c>
      <c r="J790">
        <v>91.12</v>
      </c>
      <c r="K790">
        <v>90.85</v>
      </c>
      <c r="L790">
        <v>2558</v>
      </c>
      <c r="M790">
        <v>10757</v>
      </c>
      <c r="N790">
        <v>2078</v>
      </c>
      <c r="O790">
        <v>1227</v>
      </c>
      <c r="P790">
        <v>102</v>
      </c>
    </row>
    <row r="791" spans="1:16" x14ac:dyDescent="0.2">
      <c r="A791" t="s">
        <v>358</v>
      </c>
      <c r="B791" t="s">
        <v>363</v>
      </c>
      <c r="C791" t="s">
        <v>376</v>
      </c>
      <c r="D791" t="s">
        <v>403</v>
      </c>
      <c r="E791">
        <v>214518</v>
      </c>
      <c r="F791">
        <v>47697</v>
      </c>
      <c r="G791">
        <v>93.61</v>
      </c>
      <c r="H791">
        <v>752</v>
      </c>
      <c r="I791">
        <v>1403</v>
      </c>
      <c r="J791">
        <v>59.1</v>
      </c>
      <c r="K791">
        <v>75.28</v>
      </c>
      <c r="L791">
        <v>2750</v>
      </c>
      <c r="M791">
        <v>209684</v>
      </c>
      <c r="N791">
        <v>1634</v>
      </c>
      <c r="O791">
        <v>436</v>
      </c>
      <c r="P791">
        <v>14</v>
      </c>
    </row>
    <row r="792" spans="1:16" x14ac:dyDescent="0.2">
      <c r="A792" t="s">
        <v>358</v>
      </c>
      <c r="B792" t="s">
        <v>363</v>
      </c>
      <c r="C792" t="s">
        <v>406</v>
      </c>
      <c r="D792" t="s">
        <v>403</v>
      </c>
      <c r="E792">
        <v>18042</v>
      </c>
      <c r="F792">
        <v>4572</v>
      </c>
      <c r="G792">
        <v>94.86</v>
      </c>
      <c r="H792">
        <v>11849</v>
      </c>
      <c r="I792">
        <v>34077</v>
      </c>
      <c r="J792">
        <v>96.29</v>
      </c>
      <c r="K792">
        <v>94.26</v>
      </c>
      <c r="L792">
        <v>2561</v>
      </c>
      <c r="M792">
        <v>12441</v>
      </c>
      <c r="N792">
        <v>1579</v>
      </c>
      <c r="O792">
        <v>1294</v>
      </c>
      <c r="P792">
        <v>167</v>
      </c>
    </row>
    <row r="793" spans="1:16" x14ac:dyDescent="0.2">
      <c r="A793" t="s">
        <v>358</v>
      </c>
      <c r="B793" t="s">
        <v>363</v>
      </c>
      <c r="C793" t="s">
        <v>404</v>
      </c>
      <c r="D793" t="s">
        <v>403</v>
      </c>
      <c r="E793">
        <v>21258</v>
      </c>
      <c r="F793">
        <v>4932</v>
      </c>
      <c r="G793">
        <v>89.42</v>
      </c>
      <c r="H793">
        <v>13681</v>
      </c>
      <c r="I793">
        <v>36207</v>
      </c>
      <c r="J793">
        <v>100.91</v>
      </c>
      <c r="K793">
        <v>100.36</v>
      </c>
      <c r="L793">
        <v>3685</v>
      </c>
      <c r="M793">
        <v>13357</v>
      </c>
      <c r="N793">
        <v>1984</v>
      </c>
      <c r="O793">
        <v>2043</v>
      </c>
      <c r="P793">
        <v>189</v>
      </c>
    </row>
    <row r="794" spans="1:16" x14ac:dyDescent="0.2">
      <c r="A794" t="s">
        <v>358</v>
      </c>
      <c r="B794" t="s">
        <v>363</v>
      </c>
      <c r="C794" t="s">
        <v>405</v>
      </c>
      <c r="D794" t="s">
        <v>403</v>
      </c>
      <c r="E794">
        <v>18054</v>
      </c>
      <c r="F794">
        <v>5635</v>
      </c>
      <c r="G794">
        <v>109.87</v>
      </c>
      <c r="H794">
        <v>10998</v>
      </c>
      <c r="I794">
        <v>32072</v>
      </c>
      <c r="J794">
        <v>101.23</v>
      </c>
      <c r="K794">
        <v>100.36</v>
      </c>
      <c r="L794">
        <v>1562</v>
      </c>
      <c r="M794">
        <v>12987</v>
      </c>
      <c r="N794">
        <v>1540</v>
      </c>
      <c r="O794">
        <v>1725</v>
      </c>
      <c r="P794">
        <v>240</v>
      </c>
    </row>
    <row r="795" spans="1:16" x14ac:dyDescent="0.2">
      <c r="A795" t="s">
        <v>358</v>
      </c>
      <c r="B795" t="s">
        <v>363</v>
      </c>
      <c r="C795" t="s">
        <v>407</v>
      </c>
      <c r="D795" t="s">
        <v>403</v>
      </c>
      <c r="E795">
        <v>14431</v>
      </c>
      <c r="F795">
        <v>3044</v>
      </c>
      <c r="G795">
        <v>88.47</v>
      </c>
      <c r="H795">
        <v>9848</v>
      </c>
      <c r="I795">
        <v>28437</v>
      </c>
      <c r="J795">
        <v>107.04</v>
      </c>
      <c r="K795">
        <v>101.27</v>
      </c>
      <c r="L795">
        <v>2076</v>
      </c>
      <c r="M795">
        <v>9598</v>
      </c>
      <c r="N795">
        <v>1479</v>
      </c>
      <c r="O795">
        <v>1178</v>
      </c>
      <c r="P795">
        <v>100</v>
      </c>
    </row>
    <row r="796" spans="1:16" x14ac:dyDescent="0.2">
      <c r="A796" t="s">
        <v>358</v>
      </c>
      <c r="B796" t="s">
        <v>363</v>
      </c>
      <c r="C796" t="s">
        <v>408</v>
      </c>
      <c r="D796" t="s">
        <v>403</v>
      </c>
      <c r="E796">
        <v>16026</v>
      </c>
      <c r="F796">
        <v>3278</v>
      </c>
      <c r="G796">
        <v>84.72</v>
      </c>
      <c r="H796">
        <v>11978</v>
      </c>
      <c r="I796">
        <v>33421</v>
      </c>
      <c r="J796">
        <v>92.32</v>
      </c>
      <c r="K796">
        <v>90.66</v>
      </c>
      <c r="L796">
        <v>2535</v>
      </c>
      <c r="M796">
        <v>10253</v>
      </c>
      <c r="N796">
        <v>2002</v>
      </c>
      <c r="O796">
        <v>1142</v>
      </c>
      <c r="P796">
        <v>94</v>
      </c>
    </row>
    <row r="797" spans="1:16" x14ac:dyDescent="0.2">
      <c r="A797" t="s">
        <v>359</v>
      </c>
      <c r="B797" t="s">
        <v>437</v>
      </c>
      <c r="C797" t="s">
        <v>671</v>
      </c>
      <c r="D797" t="s">
        <v>403</v>
      </c>
      <c r="E797">
        <v>328183</v>
      </c>
      <c r="F797">
        <v>74160</v>
      </c>
      <c r="G797">
        <v>92.81</v>
      </c>
      <c r="H797">
        <v>68406</v>
      </c>
      <c r="I797">
        <v>191868</v>
      </c>
      <c r="J797">
        <v>94.17</v>
      </c>
      <c r="K797">
        <v>93.15</v>
      </c>
    </row>
    <row r="798" spans="1:16" x14ac:dyDescent="0.2">
      <c r="A798" t="s">
        <v>359</v>
      </c>
      <c r="B798" t="s">
        <v>363</v>
      </c>
      <c r="C798" t="s">
        <v>671</v>
      </c>
      <c r="D798" t="s">
        <v>403</v>
      </c>
      <c r="E798">
        <v>302377</v>
      </c>
      <c r="F798">
        <v>69214</v>
      </c>
      <c r="G798">
        <v>93.69</v>
      </c>
      <c r="H798">
        <v>59105</v>
      </c>
      <c r="I798">
        <v>165616</v>
      </c>
      <c r="J798">
        <v>98.81</v>
      </c>
      <c r="K798">
        <v>97.11</v>
      </c>
    </row>
    <row r="799" spans="1:16" x14ac:dyDescent="0.2">
      <c r="A799" t="s">
        <v>359</v>
      </c>
      <c r="B799" t="s">
        <v>363</v>
      </c>
      <c r="C799" t="s">
        <v>371</v>
      </c>
      <c r="D799" t="s">
        <v>403</v>
      </c>
      <c r="E799">
        <v>952</v>
      </c>
      <c r="F799">
        <v>236</v>
      </c>
      <c r="G799">
        <v>101.98</v>
      </c>
      <c r="H799">
        <v>172</v>
      </c>
      <c r="I799">
        <v>523</v>
      </c>
      <c r="J799">
        <v>91.09</v>
      </c>
      <c r="K799">
        <v>102.49</v>
      </c>
    </row>
    <row r="800" spans="1:16" x14ac:dyDescent="0.2">
      <c r="A800" t="s">
        <v>359</v>
      </c>
      <c r="B800" t="s">
        <v>363</v>
      </c>
      <c r="C800" t="s">
        <v>282</v>
      </c>
      <c r="D800" t="s">
        <v>403</v>
      </c>
      <c r="E800">
        <v>7770</v>
      </c>
      <c r="F800">
        <v>1928</v>
      </c>
      <c r="G800">
        <v>99.46</v>
      </c>
      <c r="H800">
        <v>1267</v>
      </c>
      <c r="I800">
        <v>3574</v>
      </c>
      <c r="J800">
        <v>101.83</v>
      </c>
      <c r="K800">
        <v>98.28</v>
      </c>
    </row>
    <row r="801" spans="1:11" x14ac:dyDescent="0.2">
      <c r="A801" t="s">
        <v>359</v>
      </c>
      <c r="B801" t="s">
        <v>363</v>
      </c>
      <c r="C801" t="s">
        <v>243</v>
      </c>
      <c r="D801" t="s">
        <v>403</v>
      </c>
      <c r="E801">
        <v>3495</v>
      </c>
      <c r="F801">
        <v>801</v>
      </c>
      <c r="G801">
        <v>95.92</v>
      </c>
      <c r="H801">
        <v>622</v>
      </c>
      <c r="I801">
        <v>1840</v>
      </c>
      <c r="J801">
        <v>100.31</v>
      </c>
      <c r="K801">
        <v>96.89</v>
      </c>
    </row>
    <row r="802" spans="1:11" x14ac:dyDescent="0.2">
      <c r="A802" t="s">
        <v>359</v>
      </c>
      <c r="B802" t="s">
        <v>363</v>
      </c>
      <c r="C802" t="s">
        <v>273</v>
      </c>
      <c r="D802" t="s">
        <v>403</v>
      </c>
      <c r="E802">
        <v>5782</v>
      </c>
      <c r="F802">
        <v>1463</v>
      </c>
      <c r="G802">
        <v>99.67</v>
      </c>
      <c r="H802">
        <v>1044</v>
      </c>
      <c r="I802">
        <v>3068</v>
      </c>
      <c r="J802">
        <v>107.07</v>
      </c>
      <c r="K802">
        <v>103.17</v>
      </c>
    </row>
    <row r="803" spans="1:11" x14ac:dyDescent="0.2">
      <c r="A803" t="s">
        <v>359</v>
      </c>
      <c r="B803" t="s">
        <v>363</v>
      </c>
      <c r="C803" t="s">
        <v>260</v>
      </c>
      <c r="D803" t="s">
        <v>403</v>
      </c>
      <c r="E803">
        <v>29371</v>
      </c>
      <c r="F803">
        <v>7067</v>
      </c>
      <c r="G803">
        <v>97.03</v>
      </c>
      <c r="H803">
        <v>5226</v>
      </c>
      <c r="I803">
        <v>14747</v>
      </c>
      <c r="J803">
        <v>106.49</v>
      </c>
      <c r="K803">
        <v>105.37</v>
      </c>
    </row>
    <row r="804" spans="1:11" x14ac:dyDescent="0.2">
      <c r="A804" t="s">
        <v>359</v>
      </c>
      <c r="B804" t="s">
        <v>363</v>
      </c>
      <c r="C804" t="s">
        <v>278</v>
      </c>
      <c r="D804" t="s">
        <v>403</v>
      </c>
      <c r="E804">
        <v>5476</v>
      </c>
      <c r="F804">
        <v>1221</v>
      </c>
      <c r="G804">
        <v>93.01</v>
      </c>
      <c r="H804">
        <v>1250</v>
      </c>
      <c r="I804">
        <v>3207</v>
      </c>
      <c r="J804">
        <v>96.59</v>
      </c>
      <c r="K804">
        <v>94.34</v>
      </c>
    </row>
    <row r="805" spans="1:11" x14ac:dyDescent="0.2">
      <c r="A805" t="s">
        <v>359</v>
      </c>
      <c r="B805" t="s">
        <v>363</v>
      </c>
      <c r="C805" t="s">
        <v>281</v>
      </c>
      <c r="D805" t="s">
        <v>403</v>
      </c>
      <c r="E805">
        <v>1904</v>
      </c>
      <c r="F805">
        <v>325</v>
      </c>
      <c r="G805">
        <v>81.78</v>
      </c>
      <c r="H805">
        <v>434</v>
      </c>
      <c r="I805">
        <v>1100</v>
      </c>
      <c r="J805">
        <v>87.99</v>
      </c>
      <c r="K805">
        <v>102.49</v>
      </c>
    </row>
    <row r="806" spans="1:11" x14ac:dyDescent="0.2">
      <c r="A806" t="s">
        <v>359</v>
      </c>
      <c r="B806" t="s">
        <v>363</v>
      </c>
      <c r="C806" t="s">
        <v>274</v>
      </c>
      <c r="D806" t="s">
        <v>403</v>
      </c>
      <c r="E806">
        <v>418</v>
      </c>
      <c r="F806">
        <v>109</v>
      </c>
      <c r="G806">
        <v>95.8</v>
      </c>
      <c r="H806">
        <v>72</v>
      </c>
      <c r="I806">
        <v>200</v>
      </c>
      <c r="J806">
        <v>136.06</v>
      </c>
      <c r="K806">
        <v>119.75</v>
      </c>
    </row>
    <row r="807" spans="1:11" x14ac:dyDescent="0.2">
      <c r="A807" t="s">
        <v>359</v>
      </c>
      <c r="B807" t="s">
        <v>363</v>
      </c>
      <c r="C807" t="s">
        <v>252</v>
      </c>
      <c r="D807" t="s">
        <v>403</v>
      </c>
      <c r="E807">
        <v>879</v>
      </c>
      <c r="F807">
        <v>211</v>
      </c>
      <c r="G807">
        <v>98.61</v>
      </c>
      <c r="H807">
        <v>189</v>
      </c>
      <c r="I807">
        <v>494</v>
      </c>
      <c r="J807">
        <v>90.69</v>
      </c>
      <c r="K807">
        <v>87.24</v>
      </c>
    </row>
    <row r="808" spans="1:11" x14ac:dyDescent="0.2">
      <c r="A808" t="s">
        <v>359</v>
      </c>
      <c r="B808" t="s">
        <v>363</v>
      </c>
      <c r="C808" t="s">
        <v>245</v>
      </c>
      <c r="D808" t="s">
        <v>403</v>
      </c>
      <c r="E808">
        <v>20590</v>
      </c>
      <c r="F808">
        <v>4629</v>
      </c>
      <c r="G808">
        <v>90.61</v>
      </c>
      <c r="H808">
        <v>4627</v>
      </c>
      <c r="I808">
        <v>12906</v>
      </c>
      <c r="J808">
        <v>90.82</v>
      </c>
      <c r="K808">
        <v>91.63</v>
      </c>
    </row>
    <row r="809" spans="1:11" x14ac:dyDescent="0.2">
      <c r="A809" t="s">
        <v>359</v>
      </c>
      <c r="B809" t="s">
        <v>363</v>
      </c>
      <c r="C809" t="s">
        <v>290</v>
      </c>
      <c r="D809" t="s">
        <v>403</v>
      </c>
      <c r="E809">
        <v>15344</v>
      </c>
      <c r="F809">
        <v>3767</v>
      </c>
      <c r="G809">
        <v>95.47</v>
      </c>
      <c r="H809">
        <v>3212</v>
      </c>
      <c r="I809">
        <v>9284</v>
      </c>
      <c r="J809">
        <v>99.47</v>
      </c>
      <c r="K809">
        <v>99.15</v>
      </c>
    </row>
    <row r="810" spans="1:11" x14ac:dyDescent="0.2">
      <c r="A810" t="s">
        <v>359</v>
      </c>
      <c r="B810" t="s">
        <v>363</v>
      </c>
      <c r="C810" t="s">
        <v>289</v>
      </c>
      <c r="D810" t="s">
        <v>403</v>
      </c>
      <c r="E810">
        <v>1788</v>
      </c>
      <c r="F810">
        <v>388</v>
      </c>
      <c r="G810">
        <v>91.14</v>
      </c>
      <c r="H810">
        <v>415</v>
      </c>
      <c r="I810">
        <v>1150</v>
      </c>
      <c r="J810">
        <v>92.04</v>
      </c>
      <c r="K810">
        <v>91.48</v>
      </c>
    </row>
    <row r="811" spans="1:11" x14ac:dyDescent="0.2">
      <c r="A811" t="s">
        <v>359</v>
      </c>
      <c r="B811" t="s">
        <v>363</v>
      </c>
      <c r="C811" t="s">
        <v>291</v>
      </c>
      <c r="D811" t="s">
        <v>403</v>
      </c>
      <c r="E811">
        <v>2502</v>
      </c>
      <c r="F811">
        <v>411</v>
      </c>
      <c r="G811">
        <v>79.819999999999993</v>
      </c>
      <c r="H811">
        <v>482</v>
      </c>
      <c r="I811">
        <v>1321</v>
      </c>
      <c r="J811">
        <v>85.85</v>
      </c>
      <c r="K811">
        <v>88.34</v>
      </c>
    </row>
    <row r="812" spans="1:11" x14ac:dyDescent="0.2">
      <c r="A812" t="s">
        <v>359</v>
      </c>
      <c r="B812" t="s">
        <v>363</v>
      </c>
      <c r="C812" t="s">
        <v>262</v>
      </c>
      <c r="D812" t="s">
        <v>403</v>
      </c>
      <c r="E812">
        <v>1516</v>
      </c>
      <c r="F812">
        <v>354</v>
      </c>
      <c r="G812">
        <v>97.94</v>
      </c>
      <c r="H812">
        <v>259</v>
      </c>
      <c r="I812">
        <v>833</v>
      </c>
      <c r="J812">
        <v>102.3</v>
      </c>
      <c r="K812">
        <v>100.66</v>
      </c>
    </row>
    <row r="813" spans="1:11" x14ac:dyDescent="0.2">
      <c r="A813" t="s">
        <v>359</v>
      </c>
      <c r="B813" t="s">
        <v>363</v>
      </c>
      <c r="C813" t="s">
        <v>277</v>
      </c>
      <c r="D813" t="s">
        <v>403</v>
      </c>
      <c r="E813">
        <v>6881</v>
      </c>
      <c r="F813">
        <v>1586</v>
      </c>
      <c r="G813">
        <v>92.98</v>
      </c>
      <c r="H813">
        <v>1190</v>
      </c>
      <c r="I813">
        <v>3366</v>
      </c>
      <c r="J813">
        <v>104.76</v>
      </c>
      <c r="K813">
        <v>101.01</v>
      </c>
    </row>
    <row r="814" spans="1:11" x14ac:dyDescent="0.2">
      <c r="A814" t="s">
        <v>359</v>
      </c>
      <c r="B814" t="s">
        <v>363</v>
      </c>
      <c r="C814" t="s">
        <v>258</v>
      </c>
      <c r="D814" t="s">
        <v>403</v>
      </c>
      <c r="E814">
        <v>4869</v>
      </c>
      <c r="F814">
        <v>1059</v>
      </c>
      <c r="G814">
        <v>90.49</v>
      </c>
      <c r="H814">
        <v>1057</v>
      </c>
      <c r="I814">
        <v>2793</v>
      </c>
      <c r="J814">
        <v>100.58</v>
      </c>
      <c r="K814">
        <v>98.41</v>
      </c>
    </row>
    <row r="815" spans="1:11" x14ac:dyDescent="0.2">
      <c r="A815" t="s">
        <v>359</v>
      </c>
      <c r="B815" t="s">
        <v>363</v>
      </c>
      <c r="C815" t="s">
        <v>292</v>
      </c>
      <c r="D815" t="s">
        <v>403</v>
      </c>
      <c r="E815">
        <v>2308</v>
      </c>
      <c r="F815">
        <v>493</v>
      </c>
      <c r="G815">
        <v>89.33</v>
      </c>
      <c r="H815">
        <v>481</v>
      </c>
      <c r="I815">
        <v>1400</v>
      </c>
      <c r="J815">
        <v>87.52</v>
      </c>
      <c r="K815">
        <v>88.82</v>
      </c>
    </row>
    <row r="816" spans="1:11" x14ac:dyDescent="0.2">
      <c r="A816" t="s">
        <v>359</v>
      </c>
      <c r="B816" t="s">
        <v>363</v>
      </c>
      <c r="C816" t="s">
        <v>264</v>
      </c>
      <c r="D816" t="s">
        <v>403</v>
      </c>
      <c r="E816">
        <v>3638</v>
      </c>
      <c r="F816">
        <v>755</v>
      </c>
      <c r="G816">
        <v>90.84</v>
      </c>
      <c r="H816">
        <v>808</v>
      </c>
      <c r="I816">
        <v>2299</v>
      </c>
      <c r="J816">
        <v>91.75</v>
      </c>
      <c r="K816">
        <v>86.88</v>
      </c>
    </row>
    <row r="817" spans="1:11" x14ac:dyDescent="0.2">
      <c r="A817" t="s">
        <v>359</v>
      </c>
      <c r="B817" t="s">
        <v>363</v>
      </c>
      <c r="C817" t="s">
        <v>248</v>
      </c>
      <c r="D817" t="s">
        <v>403</v>
      </c>
      <c r="E817">
        <v>5366</v>
      </c>
      <c r="F817">
        <v>1181</v>
      </c>
      <c r="G817">
        <v>91.83</v>
      </c>
      <c r="H817">
        <v>1071</v>
      </c>
      <c r="I817">
        <v>2881</v>
      </c>
      <c r="J817">
        <v>92.27</v>
      </c>
      <c r="K817">
        <v>95.41</v>
      </c>
    </row>
    <row r="818" spans="1:11" x14ac:dyDescent="0.2">
      <c r="A818" t="s">
        <v>359</v>
      </c>
      <c r="B818" t="s">
        <v>363</v>
      </c>
      <c r="C818" t="s">
        <v>253</v>
      </c>
      <c r="D818" t="s">
        <v>403</v>
      </c>
      <c r="E818">
        <v>3880</v>
      </c>
      <c r="F818">
        <v>951</v>
      </c>
      <c r="G818">
        <v>97.3</v>
      </c>
      <c r="H818">
        <v>854</v>
      </c>
      <c r="I818">
        <v>2316</v>
      </c>
      <c r="J818">
        <v>95.32</v>
      </c>
      <c r="K818">
        <v>94.92</v>
      </c>
    </row>
    <row r="819" spans="1:11" x14ac:dyDescent="0.2">
      <c r="A819" t="s">
        <v>359</v>
      </c>
      <c r="B819" t="s">
        <v>363</v>
      </c>
      <c r="C819" t="s">
        <v>270</v>
      </c>
      <c r="D819" t="s">
        <v>403</v>
      </c>
      <c r="E819">
        <v>5881</v>
      </c>
      <c r="F819">
        <v>1546</v>
      </c>
      <c r="G819">
        <v>99.4</v>
      </c>
      <c r="H819">
        <v>1026</v>
      </c>
      <c r="I819">
        <v>2891</v>
      </c>
      <c r="J819">
        <v>104.43</v>
      </c>
      <c r="K819">
        <v>104.8</v>
      </c>
    </row>
    <row r="820" spans="1:11" x14ac:dyDescent="0.2">
      <c r="A820" t="s">
        <v>359</v>
      </c>
      <c r="B820" t="s">
        <v>363</v>
      </c>
      <c r="C820" t="s">
        <v>280</v>
      </c>
      <c r="D820" t="s">
        <v>403</v>
      </c>
      <c r="E820">
        <v>1424</v>
      </c>
      <c r="F820">
        <v>232</v>
      </c>
      <c r="G820">
        <v>82.07</v>
      </c>
      <c r="H820">
        <v>328</v>
      </c>
      <c r="I820">
        <v>875</v>
      </c>
      <c r="J820">
        <v>86.12</v>
      </c>
      <c r="K820">
        <v>81.52</v>
      </c>
    </row>
    <row r="821" spans="1:11" x14ac:dyDescent="0.2">
      <c r="A821" t="s">
        <v>359</v>
      </c>
      <c r="B821" t="s">
        <v>363</v>
      </c>
      <c r="C821" t="s">
        <v>254</v>
      </c>
      <c r="D821" t="s">
        <v>403</v>
      </c>
      <c r="E821">
        <v>6319</v>
      </c>
      <c r="F821">
        <v>1381</v>
      </c>
      <c r="G821">
        <v>93.69</v>
      </c>
      <c r="H821">
        <v>1304</v>
      </c>
      <c r="I821">
        <v>3676</v>
      </c>
      <c r="J821">
        <v>115.39</v>
      </c>
      <c r="K821">
        <v>103.26</v>
      </c>
    </row>
    <row r="822" spans="1:11" x14ac:dyDescent="0.2">
      <c r="A822" t="s">
        <v>359</v>
      </c>
      <c r="B822" t="s">
        <v>363</v>
      </c>
      <c r="C822" t="s">
        <v>261</v>
      </c>
      <c r="D822" t="s">
        <v>403</v>
      </c>
      <c r="E822">
        <v>4595</v>
      </c>
      <c r="F822">
        <v>890</v>
      </c>
      <c r="G822">
        <v>83.47</v>
      </c>
      <c r="H822">
        <v>813</v>
      </c>
      <c r="I822">
        <v>2454</v>
      </c>
      <c r="J822">
        <v>95.92</v>
      </c>
      <c r="K822">
        <v>93.51</v>
      </c>
    </row>
    <row r="823" spans="1:11" x14ac:dyDescent="0.2">
      <c r="A823" t="s">
        <v>359</v>
      </c>
      <c r="B823" t="s">
        <v>363</v>
      </c>
      <c r="C823" t="s">
        <v>267</v>
      </c>
      <c r="D823" t="s">
        <v>403</v>
      </c>
      <c r="E823">
        <v>5155</v>
      </c>
      <c r="F823">
        <v>1040</v>
      </c>
      <c r="G823">
        <v>87.33</v>
      </c>
      <c r="H823">
        <v>1016</v>
      </c>
      <c r="I823">
        <v>2816</v>
      </c>
      <c r="J823">
        <v>93.13</v>
      </c>
      <c r="K823">
        <v>95.42</v>
      </c>
    </row>
    <row r="824" spans="1:11" x14ac:dyDescent="0.2">
      <c r="A824" t="s">
        <v>359</v>
      </c>
      <c r="B824" t="s">
        <v>363</v>
      </c>
      <c r="C824" t="s">
        <v>283</v>
      </c>
      <c r="D824" t="s">
        <v>403</v>
      </c>
      <c r="E824">
        <v>4004</v>
      </c>
      <c r="F824">
        <v>1129</v>
      </c>
      <c r="G824">
        <v>111.28</v>
      </c>
      <c r="H824">
        <v>771</v>
      </c>
      <c r="I824">
        <v>2099</v>
      </c>
      <c r="J824">
        <v>121.8</v>
      </c>
      <c r="K824">
        <v>115.52</v>
      </c>
    </row>
    <row r="825" spans="1:11" x14ac:dyDescent="0.2">
      <c r="A825" t="s">
        <v>359</v>
      </c>
      <c r="B825" t="s">
        <v>363</v>
      </c>
      <c r="C825" t="s">
        <v>286</v>
      </c>
      <c r="D825" t="s">
        <v>403</v>
      </c>
      <c r="E825">
        <v>844</v>
      </c>
      <c r="F825">
        <v>143</v>
      </c>
      <c r="G825">
        <v>79.39</v>
      </c>
      <c r="H825">
        <v>180</v>
      </c>
      <c r="I825">
        <v>520</v>
      </c>
      <c r="J825">
        <v>81.23</v>
      </c>
      <c r="K825">
        <v>86.2</v>
      </c>
    </row>
    <row r="826" spans="1:11" x14ac:dyDescent="0.2">
      <c r="A826" t="s">
        <v>359</v>
      </c>
      <c r="B826" t="s">
        <v>363</v>
      </c>
      <c r="C826" t="s">
        <v>276</v>
      </c>
      <c r="D826" t="s">
        <v>403</v>
      </c>
      <c r="E826">
        <v>15758</v>
      </c>
      <c r="F826">
        <v>3386</v>
      </c>
      <c r="G826">
        <v>89.68</v>
      </c>
      <c r="H826">
        <v>2804</v>
      </c>
      <c r="I826">
        <v>8179</v>
      </c>
      <c r="J826">
        <v>93.37</v>
      </c>
      <c r="K826">
        <v>92.24</v>
      </c>
    </row>
    <row r="827" spans="1:11" x14ac:dyDescent="0.2">
      <c r="A827" t="s">
        <v>359</v>
      </c>
      <c r="B827" t="s">
        <v>363</v>
      </c>
      <c r="C827" t="s">
        <v>251</v>
      </c>
      <c r="D827" t="s">
        <v>403</v>
      </c>
      <c r="E827">
        <v>581</v>
      </c>
      <c r="F827">
        <v>86</v>
      </c>
      <c r="G827">
        <v>73.48</v>
      </c>
      <c r="H827">
        <v>118</v>
      </c>
      <c r="I827">
        <v>360</v>
      </c>
      <c r="J827">
        <v>75.28</v>
      </c>
      <c r="K827">
        <v>74.3</v>
      </c>
    </row>
    <row r="828" spans="1:11" x14ac:dyDescent="0.2">
      <c r="A828" t="s">
        <v>359</v>
      </c>
      <c r="B828" t="s">
        <v>363</v>
      </c>
      <c r="C828" t="s">
        <v>250</v>
      </c>
      <c r="D828" t="s">
        <v>403</v>
      </c>
      <c r="E828">
        <v>1629</v>
      </c>
      <c r="F828">
        <v>253</v>
      </c>
      <c r="G828">
        <v>73.72</v>
      </c>
      <c r="H828">
        <v>315</v>
      </c>
      <c r="I828">
        <v>915</v>
      </c>
      <c r="J828">
        <v>80.430000000000007</v>
      </c>
      <c r="K828">
        <v>79.09</v>
      </c>
    </row>
    <row r="829" spans="1:11" x14ac:dyDescent="0.2">
      <c r="A829" t="s">
        <v>359</v>
      </c>
      <c r="B829" t="s">
        <v>363</v>
      </c>
      <c r="C829" t="s">
        <v>287</v>
      </c>
      <c r="D829" t="s">
        <v>403</v>
      </c>
      <c r="E829">
        <v>1321</v>
      </c>
      <c r="F829">
        <v>289</v>
      </c>
      <c r="G829">
        <v>86.01</v>
      </c>
      <c r="H829">
        <v>200</v>
      </c>
      <c r="I829">
        <v>579</v>
      </c>
      <c r="J829">
        <v>93.11</v>
      </c>
      <c r="K829">
        <v>96.2</v>
      </c>
    </row>
    <row r="830" spans="1:11" x14ac:dyDescent="0.2">
      <c r="A830" t="s">
        <v>359</v>
      </c>
      <c r="B830" t="s">
        <v>363</v>
      </c>
      <c r="C830" t="s">
        <v>285</v>
      </c>
      <c r="D830" t="s">
        <v>403</v>
      </c>
      <c r="E830">
        <v>4206</v>
      </c>
      <c r="F830">
        <v>1104</v>
      </c>
      <c r="G830">
        <v>103.77</v>
      </c>
      <c r="H830">
        <v>725</v>
      </c>
      <c r="I830">
        <v>2008</v>
      </c>
      <c r="J830">
        <v>116.62</v>
      </c>
      <c r="K830">
        <v>109.92</v>
      </c>
    </row>
    <row r="831" spans="1:11" x14ac:dyDescent="0.2">
      <c r="A831" t="s">
        <v>359</v>
      </c>
      <c r="B831" t="s">
        <v>363</v>
      </c>
      <c r="C831" t="s">
        <v>246</v>
      </c>
      <c r="D831" t="s">
        <v>403</v>
      </c>
      <c r="E831">
        <v>2133</v>
      </c>
      <c r="F831">
        <v>477</v>
      </c>
      <c r="G831">
        <v>91.67</v>
      </c>
      <c r="H831">
        <v>382</v>
      </c>
      <c r="I831">
        <v>1193</v>
      </c>
      <c r="J831">
        <v>91.34</v>
      </c>
      <c r="K831">
        <v>92.16</v>
      </c>
    </row>
    <row r="832" spans="1:11" x14ac:dyDescent="0.2">
      <c r="A832" t="s">
        <v>359</v>
      </c>
      <c r="B832" t="s">
        <v>363</v>
      </c>
      <c r="C832" t="s">
        <v>256</v>
      </c>
      <c r="D832" t="s">
        <v>403</v>
      </c>
      <c r="E832">
        <v>3934</v>
      </c>
      <c r="F832">
        <v>961</v>
      </c>
      <c r="G832">
        <v>95.62</v>
      </c>
      <c r="H832">
        <v>703</v>
      </c>
      <c r="I832">
        <v>1937</v>
      </c>
      <c r="J832">
        <v>101.03</v>
      </c>
      <c r="K832">
        <v>98.16</v>
      </c>
    </row>
    <row r="833" spans="1:11" x14ac:dyDescent="0.2">
      <c r="A833" t="s">
        <v>359</v>
      </c>
      <c r="B833" t="s">
        <v>363</v>
      </c>
      <c r="C833" t="s">
        <v>263</v>
      </c>
      <c r="D833" t="s">
        <v>403</v>
      </c>
      <c r="E833">
        <v>8289</v>
      </c>
      <c r="F833">
        <v>1926</v>
      </c>
      <c r="G833">
        <v>95.34</v>
      </c>
      <c r="H833">
        <v>1699</v>
      </c>
      <c r="I833">
        <v>4536</v>
      </c>
      <c r="J833">
        <v>99.67</v>
      </c>
      <c r="K833">
        <v>97.3</v>
      </c>
    </row>
    <row r="834" spans="1:11" x14ac:dyDescent="0.2">
      <c r="A834" t="s">
        <v>359</v>
      </c>
      <c r="B834" t="s">
        <v>363</v>
      </c>
      <c r="C834" t="s">
        <v>284</v>
      </c>
      <c r="D834" t="s">
        <v>403</v>
      </c>
      <c r="E834">
        <v>8356</v>
      </c>
      <c r="F834">
        <v>1786</v>
      </c>
      <c r="G834">
        <v>94.79</v>
      </c>
      <c r="H834">
        <v>1783</v>
      </c>
      <c r="I834">
        <v>4724</v>
      </c>
      <c r="J834">
        <v>111.15</v>
      </c>
      <c r="K834">
        <v>106.12</v>
      </c>
    </row>
    <row r="835" spans="1:11" x14ac:dyDescent="0.2">
      <c r="A835" t="s">
        <v>359</v>
      </c>
      <c r="B835" t="s">
        <v>363</v>
      </c>
      <c r="C835" t="s">
        <v>266</v>
      </c>
      <c r="D835" t="s">
        <v>403</v>
      </c>
      <c r="E835">
        <v>6043</v>
      </c>
      <c r="F835">
        <v>1024</v>
      </c>
      <c r="G835">
        <v>80.02</v>
      </c>
      <c r="H835">
        <v>1310</v>
      </c>
      <c r="I835">
        <v>3576</v>
      </c>
      <c r="J835">
        <v>78.16</v>
      </c>
      <c r="K835">
        <v>80.58</v>
      </c>
    </row>
    <row r="836" spans="1:11" x14ac:dyDescent="0.2">
      <c r="A836" t="s">
        <v>359</v>
      </c>
      <c r="B836" t="s">
        <v>363</v>
      </c>
      <c r="C836" t="s">
        <v>279</v>
      </c>
      <c r="D836" t="s">
        <v>403</v>
      </c>
      <c r="E836">
        <v>4219</v>
      </c>
      <c r="F836">
        <v>914</v>
      </c>
      <c r="G836">
        <v>91.52</v>
      </c>
      <c r="H836">
        <v>757</v>
      </c>
      <c r="I836">
        <v>2173</v>
      </c>
      <c r="J836">
        <v>102.86</v>
      </c>
      <c r="K836">
        <v>98.33</v>
      </c>
    </row>
    <row r="837" spans="1:11" x14ac:dyDescent="0.2">
      <c r="A837" t="s">
        <v>359</v>
      </c>
      <c r="B837" t="s">
        <v>363</v>
      </c>
      <c r="C837" t="s">
        <v>373</v>
      </c>
      <c r="D837" t="s">
        <v>403</v>
      </c>
      <c r="E837">
        <v>3211</v>
      </c>
      <c r="F837">
        <v>1124</v>
      </c>
      <c r="G837">
        <v>122.78</v>
      </c>
      <c r="H837">
        <v>668</v>
      </c>
      <c r="I837">
        <v>1680</v>
      </c>
      <c r="J837">
        <v>123.02</v>
      </c>
      <c r="K837">
        <v>126.11</v>
      </c>
    </row>
    <row r="838" spans="1:11" x14ac:dyDescent="0.2">
      <c r="A838" t="s">
        <v>359</v>
      </c>
      <c r="B838" t="s">
        <v>363</v>
      </c>
      <c r="C838" t="s">
        <v>275</v>
      </c>
      <c r="D838" t="s">
        <v>403</v>
      </c>
      <c r="E838">
        <v>8737</v>
      </c>
      <c r="F838">
        <v>2324</v>
      </c>
      <c r="G838">
        <v>103.87</v>
      </c>
      <c r="H838">
        <v>1826</v>
      </c>
      <c r="I838">
        <v>4887</v>
      </c>
      <c r="J838">
        <v>107.42</v>
      </c>
      <c r="K838">
        <v>106.85</v>
      </c>
    </row>
    <row r="839" spans="1:11" x14ac:dyDescent="0.2">
      <c r="A839" t="s">
        <v>359</v>
      </c>
      <c r="B839" t="s">
        <v>363</v>
      </c>
      <c r="C839" t="s">
        <v>412</v>
      </c>
      <c r="D839" t="s">
        <v>403</v>
      </c>
      <c r="E839">
        <v>2</v>
      </c>
      <c r="G839">
        <v>59</v>
      </c>
    </row>
    <row r="840" spans="1:11" x14ac:dyDescent="0.2">
      <c r="A840" t="s">
        <v>359</v>
      </c>
      <c r="B840" t="s">
        <v>363</v>
      </c>
      <c r="C840" t="s">
        <v>259</v>
      </c>
      <c r="D840" t="s">
        <v>403</v>
      </c>
      <c r="E840">
        <v>2057</v>
      </c>
      <c r="F840">
        <v>858</v>
      </c>
      <c r="G840">
        <v>134.47</v>
      </c>
      <c r="H840">
        <v>491</v>
      </c>
      <c r="I840">
        <v>1414</v>
      </c>
      <c r="J840">
        <v>127.3</v>
      </c>
      <c r="K840">
        <v>118.28</v>
      </c>
    </row>
    <row r="841" spans="1:11" x14ac:dyDescent="0.2">
      <c r="A841" t="s">
        <v>359</v>
      </c>
      <c r="B841" t="s">
        <v>363</v>
      </c>
      <c r="C841" t="s">
        <v>288</v>
      </c>
      <c r="D841" t="s">
        <v>403</v>
      </c>
      <c r="E841">
        <v>816</v>
      </c>
      <c r="F841">
        <v>194</v>
      </c>
      <c r="G841">
        <v>98.78</v>
      </c>
      <c r="H841">
        <v>204</v>
      </c>
      <c r="I841">
        <v>535</v>
      </c>
      <c r="J841">
        <v>94.58</v>
      </c>
      <c r="K841">
        <v>93.72</v>
      </c>
    </row>
    <row r="842" spans="1:11" x14ac:dyDescent="0.2">
      <c r="A842" t="s">
        <v>359</v>
      </c>
      <c r="B842" t="s">
        <v>363</v>
      </c>
      <c r="C842" t="s">
        <v>268</v>
      </c>
      <c r="D842" t="s">
        <v>403</v>
      </c>
      <c r="E842">
        <v>8434</v>
      </c>
      <c r="F842">
        <v>1944</v>
      </c>
      <c r="G842">
        <v>94.95</v>
      </c>
      <c r="H842">
        <v>1573</v>
      </c>
      <c r="I842">
        <v>4374</v>
      </c>
      <c r="J842">
        <v>97.61</v>
      </c>
      <c r="K842">
        <v>95.15</v>
      </c>
    </row>
    <row r="843" spans="1:11" x14ac:dyDescent="0.2">
      <c r="A843" t="s">
        <v>359</v>
      </c>
      <c r="B843" t="s">
        <v>363</v>
      </c>
      <c r="C843" t="s">
        <v>269</v>
      </c>
      <c r="D843" t="s">
        <v>403</v>
      </c>
      <c r="E843">
        <v>925</v>
      </c>
      <c r="F843">
        <v>198</v>
      </c>
      <c r="G843">
        <v>87.9</v>
      </c>
      <c r="H843">
        <v>178</v>
      </c>
      <c r="I843">
        <v>480</v>
      </c>
      <c r="J843">
        <v>84.95</v>
      </c>
      <c r="K843">
        <v>84.48</v>
      </c>
    </row>
    <row r="844" spans="1:11" x14ac:dyDescent="0.2">
      <c r="A844" t="s">
        <v>359</v>
      </c>
      <c r="B844" t="s">
        <v>363</v>
      </c>
      <c r="C844" t="s">
        <v>271</v>
      </c>
      <c r="D844" t="s">
        <v>403</v>
      </c>
      <c r="E844">
        <v>8394</v>
      </c>
      <c r="F844">
        <v>1967</v>
      </c>
      <c r="G844">
        <v>91.52</v>
      </c>
      <c r="H844">
        <v>1838</v>
      </c>
      <c r="I844">
        <v>5017</v>
      </c>
      <c r="J844">
        <v>87.28</v>
      </c>
      <c r="K844">
        <v>83.32</v>
      </c>
    </row>
    <row r="845" spans="1:11" x14ac:dyDescent="0.2">
      <c r="A845" t="s">
        <v>359</v>
      </c>
      <c r="B845" t="s">
        <v>363</v>
      </c>
      <c r="C845" t="s">
        <v>255</v>
      </c>
      <c r="D845" t="s">
        <v>403</v>
      </c>
      <c r="E845">
        <v>32913</v>
      </c>
      <c r="F845">
        <v>7546</v>
      </c>
      <c r="G845">
        <v>93.26</v>
      </c>
      <c r="H845">
        <v>6463</v>
      </c>
      <c r="I845">
        <v>18401</v>
      </c>
      <c r="J845">
        <v>98.71</v>
      </c>
      <c r="K845">
        <v>97.5</v>
      </c>
    </row>
    <row r="846" spans="1:11" x14ac:dyDescent="0.2">
      <c r="A846" t="s">
        <v>359</v>
      </c>
      <c r="B846" t="s">
        <v>363</v>
      </c>
      <c r="C846" t="s">
        <v>272</v>
      </c>
      <c r="D846" t="s">
        <v>403</v>
      </c>
      <c r="E846">
        <v>1899</v>
      </c>
      <c r="F846">
        <v>385</v>
      </c>
      <c r="G846">
        <v>83.11</v>
      </c>
      <c r="H846">
        <v>320</v>
      </c>
      <c r="I846">
        <v>907</v>
      </c>
      <c r="J846">
        <v>91.59</v>
      </c>
      <c r="K846">
        <v>92.09</v>
      </c>
    </row>
    <row r="847" spans="1:11" x14ac:dyDescent="0.2">
      <c r="A847" t="s">
        <v>359</v>
      </c>
      <c r="B847" t="s">
        <v>363</v>
      </c>
      <c r="C847" t="s">
        <v>249</v>
      </c>
      <c r="D847" t="s">
        <v>403</v>
      </c>
      <c r="E847">
        <v>11490</v>
      </c>
      <c r="F847">
        <v>2583</v>
      </c>
      <c r="G847">
        <v>93.62</v>
      </c>
      <c r="H847">
        <v>2045</v>
      </c>
      <c r="I847">
        <v>5494</v>
      </c>
      <c r="J847">
        <v>97.26</v>
      </c>
      <c r="K847">
        <v>94.64</v>
      </c>
    </row>
    <row r="848" spans="1:11" x14ac:dyDescent="0.2">
      <c r="A848" t="s">
        <v>359</v>
      </c>
      <c r="B848" t="s">
        <v>363</v>
      </c>
      <c r="C848" t="s">
        <v>293</v>
      </c>
      <c r="D848" t="s">
        <v>403</v>
      </c>
      <c r="E848">
        <v>518</v>
      </c>
      <c r="F848">
        <v>132</v>
      </c>
      <c r="G848">
        <v>102.55</v>
      </c>
      <c r="H848">
        <v>75</v>
      </c>
      <c r="I848">
        <v>201</v>
      </c>
      <c r="J848">
        <v>112.51</v>
      </c>
      <c r="K848">
        <v>109.2</v>
      </c>
    </row>
    <row r="849" spans="1:11" x14ac:dyDescent="0.2">
      <c r="A849" t="s">
        <v>359</v>
      </c>
      <c r="B849" t="s">
        <v>363</v>
      </c>
      <c r="C849" t="s">
        <v>257</v>
      </c>
      <c r="D849" t="s">
        <v>403</v>
      </c>
      <c r="E849">
        <v>6486</v>
      </c>
      <c r="F849">
        <v>1166</v>
      </c>
      <c r="G849">
        <v>81.96</v>
      </c>
      <c r="H849">
        <v>1177</v>
      </c>
      <c r="I849">
        <v>3545</v>
      </c>
      <c r="J849">
        <v>88.94</v>
      </c>
      <c r="K849">
        <v>87.34</v>
      </c>
    </row>
    <row r="850" spans="1:11" x14ac:dyDescent="0.2">
      <c r="A850" t="s">
        <v>359</v>
      </c>
      <c r="B850" t="s">
        <v>363</v>
      </c>
      <c r="C850" t="s">
        <v>244</v>
      </c>
      <c r="D850" t="s">
        <v>403</v>
      </c>
      <c r="E850">
        <v>3719</v>
      </c>
      <c r="F850">
        <v>671</v>
      </c>
      <c r="G850">
        <v>83.55</v>
      </c>
      <c r="H850">
        <v>709</v>
      </c>
      <c r="I850">
        <v>2203</v>
      </c>
      <c r="J850">
        <v>91.3</v>
      </c>
      <c r="K850">
        <v>83.97</v>
      </c>
    </row>
    <row r="851" spans="1:11" x14ac:dyDescent="0.2">
      <c r="A851" t="s">
        <v>359</v>
      </c>
      <c r="B851" t="s">
        <v>363</v>
      </c>
      <c r="C851" t="s">
        <v>265</v>
      </c>
      <c r="D851" t="s">
        <v>403</v>
      </c>
      <c r="E851">
        <v>2510</v>
      </c>
      <c r="F851">
        <v>463</v>
      </c>
      <c r="G851">
        <v>83.97</v>
      </c>
      <c r="H851">
        <v>452</v>
      </c>
      <c r="I851">
        <v>1307</v>
      </c>
      <c r="J851">
        <v>93.63</v>
      </c>
      <c r="K851">
        <v>89.89</v>
      </c>
    </row>
    <row r="852" spans="1:11" x14ac:dyDescent="0.2">
      <c r="A852" t="s">
        <v>359</v>
      </c>
      <c r="B852" t="s">
        <v>363</v>
      </c>
      <c r="C852" t="s">
        <v>247</v>
      </c>
      <c r="D852" t="s">
        <v>403</v>
      </c>
      <c r="E852">
        <v>846</v>
      </c>
      <c r="F852">
        <v>157</v>
      </c>
      <c r="G852">
        <v>82.52</v>
      </c>
      <c r="H852">
        <v>120</v>
      </c>
      <c r="I852">
        <v>358</v>
      </c>
      <c r="J852">
        <v>87.18</v>
      </c>
      <c r="K852">
        <v>89.75</v>
      </c>
    </row>
    <row r="853" spans="1:11" x14ac:dyDescent="0.2">
      <c r="A853" t="s">
        <v>359</v>
      </c>
      <c r="B853" t="s">
        <v>364</v>
      </c>
      <c r="C853" t="s">
        <v>671</v>
      </c>
      <c r="D853" t="s">
        <v>403</v>
      </c>
      <c r="E853">
        <v>16758</v>
      </c>
      <c r="F853">
        <v>3049</v>
      </c>
      <c r="G853">
        <v>80.37</v>
      </c>
      <c r="H853">
        <v>6069</v>
      </c>
      <c r="I853">
        <v>17840</v>
      </c>
      <c r="J853">
        <v>64.209999999999994</v>
      </c>
      <c r="K853">
        <v>66.680000000000007</v>
      </c>
    </row>
    <row r="854" spans="1:11" x14ac:dyDescent="0.2">
      <c r="A854" t="s">
        <v>359</v>
      </c>
      <c r="B854" t="s">
        <v>364</v>
      </c>
      <c r="C854" t="s">
        <v>371</v>
      </c>
      <c r="D854" t="s">
        <v>403</v>
      </c>
      <c r="E854">
        <v>21</v>
      </c>
      <c r="F854">
        <v>4</v>
      </c>
      <c r="G854">
        <v>140.47999999999999</v>
      </c>
      <c r="H854">
        <v>12</v>
      </c>
      <c r="I854">
        <v>23</v>
      </c>
      <c r="J854">
        <v>64.25</v>
      </c>
      <c r="K854">
        <v>84.96</v>
      </c>
    </row>
    <row r="855" spans="1:11" x14ac:dyDescent="0.2">
      <c r="A855" t="s">
        <v>359</v>
      </c>
      <c r="B855" t="s">
        <v>364</v>
      </c>
      <c r="C855" t="s">
        <v>282</v>
      </c>
      <c r="D855" t="s">
        <v>403</v>
      </c>
      <c r="E855">
        <v>460</v>
      </c>
      <c r="F855">
        <v>86</v>
      </c>
      <c r="G855">
        <v>81.709999999999994</v>
      </c>
      <c r="H855">
        <v>223</v>
      </c>
      <c r="I855">
        <v>598</v>
      </c>
      <c r="J855">
        <v>58.14</v>
      </c>
      <c r="K855">
        <v>55.01</v>
      </c>
    </row>
    <row r="856" spans="1:11" x14ac:dyDescent="0.2">
      <c r="A856" t="s">
        <v>359</v>
      </c>
      <c r="B856" t="s">
        <v>364</v>
      </c>
      <c r="C856" t="s">
        <v>243</v>
      </c>
      <c r="D856" t="s">
        <v>403</v>
      </c>
      <c r="E856">
        <v>228</v>
      </c>
      <c r="F856">
        <v>43</v>
      </c>
      <c r="G856">
        <v>89.83</v>
      </c>
      <c r="H856">
        <v>86</v>
      </c>
      <c r="I856">
        <v>250</v>
      </c>
      <c r="J856">
        <v>47.36</v>
      </c>
      <c r="K856">
        <v>55.98</v>
      </c>
    </row>
    <row r="857" spans="1:11" x14ac:dyDescent="0.2">
      <c r="A857" t="s">
        <v>359</v>
      </c>
      <c r="B857" t="s">
        <v>364</v>
      </c>
      <c r="C857" t="s">
        <v>273</v>
      </c>
      <c r="D857" t="s">
        <v>403</v>
      </c>
      <c r="E857">
        <v>404</v>
      </c>
      <c r="F857">
        <v>67</v>
      </c>
      <c r="G857">
        <v>77.34</v>
      </c>
      <c r="H857">
        <v>173</v>
      </c>
      <c r="I857">
        <v>407</v>
      </c>
      <c r="J857">
        <v>62.76</v>
      </c>
      <c r="K857">
        <v>65.459999999999994</v>
      </c>
    </row>
    <row r="858" spans="1:11" x14ac:dyDescent="0.2">
      <c r="A858" t="s">
        <v>359</v>
      </c>
      <c r="B858" t="s">
        <v>364</v>
      </c>
      <c r="C858" t="s">
        <v>260</v>
      </c>
      <c r="D858" t="s">
        <v>403</v>
      </c>
      <c r="E858">
        <v>1661</v>
      </c>
      <c r="F858">
        <v>281</v>
      </c>
      <c r="G858">
        <v>76.56</v>
      </c>
      <c r="H858">
        <v>646</v>
      </c>
      <c r="I858">
        <v>1616</v>
      </c>
      <c r="J858">
        <v>69.75</v>
      </c>
      <c r="K858">
        <v>72.099999999999994</v>
      </c>
    </row>
    <row r="859" spans="1:11" x14ac:dyDescent="0.2">
      <c r="A859" t="s">
        <v>359</v>
      </c>
      <c r="B859" t="s">
        <v>364</v>
      </c>
      <c r="C859" t="s">
        <v>278</v>
      </c>
      <c r="D859" t="s">
        <v>403</v>
      </c>
      <c r="E859">
        <v>263</v>
      </c>
      <c r="F859">
        <v>45</v>
      </c>
      <c r="G859">
        <v>79.22</v>
      </c>
      <c r="H859">
        <v>88</v>
      </c>
      <c r="I859">
        <v>229</v>
      </c>
      <c r="J859">
        <v>60.15</v>
      </c>
      <c r="K859">
        <v>62.72</v>
      </c>
    </row>
    <row r="860" spans="1:11" x14ac:dyDescent="0.2">
      <c r="A860" t="s">
        <v>359</v>
      </c>
      <c r="B860" t="s">
        <v>364</v>
      </c>
      <c r="C860" t="s">
        <v>281</v>
      </c>
      <c r="D860" t="s">
        <v>403</v>
      </c>
      <c r="E860">
        <v>117</v>
      </c>
      <c r="F860">
        <v>16</v>
      </c>
      <c r="G860">
        <v>71.06</v>
      </c>
      <c r="H860">
        <v>43</v>
      </c>
      <c r="I860">
        <v>138</v>
      </c>
      <c r="J860">
        <v>52.77</v>
      </c>
      <c r="K860">
        <v>62.78</v>
      </c>
    </row>
    <row r="861" spans="1:11" x14ac:dyDescent="0.2">
      <c r="A861" t="s">
        <v>359</v>
      </c>
      <c r="B861" t="s">
        <v>364</v>
      </c>
      <c r="C861" t="s">
        <v>274</v>
      </c>
      <c r="D861" t="s">
        <v>403</v>
      </c>
      <c r="E861">
        <v>15</v>
      </c>
      <c r="F861">
        <v>2</v>
      </c>
      <c r="G861">
        <v>65.8</v>
      </c>
      <c r="H861">
        <v>5</v>
      </c>
      <c r="I861">
        <v>22</v>
      </c>
      <c r="J861">
        <v>48.2</v>
      </c>
      <c r="K861">
        <v>50.23</v>
      </c>
    </row>
    <row r="862" spans="1:11" x14ac:dyDescent="0.2">
      <c r="A862" t="s">
        <v>359</v>
      </c>
      <c r="B862" t="s">
        <v>364</v>
      </c>
      <c r="C862" t="s">
        <v>252</v>
      </c>
      <c r="D862" t="s">
        <v>403</v>
      </c>
      <c r="E862">
        <v>32</v>
      </c>
      <c r="F862">
        <v>4</v>
      </c>
      <c r="G862">
        <v>73.53</v>
      </c>
      <c r="H862">
        <v>9</v>
      </c>
      <c r="I862">
        <v>36</v>
      </c>
      <c r="J862">
        <v>50.22</v>
      </c>
      <c r="K862">
        <v>56.94</v>
      </c>
    </row>
    <row r="863" spans="1:11" x14ac:dyDescent="0.2">
      <c r="A863" t="s">
        <v>359</v>
      </c>
      <c r="B863" t="s">
        <v>364</v>
      </c>
      <c r="C863" t="s">
        <v>245</v>
      </c>
      <c r="D863" t="s">
        <v>403</v>
      </c>
      <c r="E863">
        <v>1269</v>
      </c>
      <c r="F863">
        <v>228</v>
      </c>
      <c r="G863">
        <v>78.33</v>
      </c>
      <c r="H863">
        <v>344</v>
      </c>
      <c r="I863">
        <v>1209</v>
      </c>
      <c r="J863">
        <v>72.02</v>
      </c>
      <c r="K863">
        <v>68.37</v>
      </c>
    </row>
    <row r="864" spans="1:11" x14ac:dyDescent="0.2">
      <c r="A864" t="s">
        <v>359</v>
      </c>
      <c r="B864" t="s">
        <v>364</v>
      </c>
      <c r="C864" t="s">
        <v>290</v>
      </c>
      <c r="D864" t="s">
        <v>403</v>
      </c>
      <c r="E864">
        <v>600</v>
      </c>
      <c r="F864">
        <v>92</v>
      </c>
      <c r="G864">
        <v>74.23</v>
      </c>
      <c r="H864">
        <v>184</v>
      </c>
      <c r="I864">
        <v>606</v>
      </c>
      <c r="J864">
        <v>64.739999999999995</v>
      </c>
      <c r="K864">
        <v>73.22</v>
      </c>
    </row>
    <row r="865" spans="1:11" x14ac:dyDescent="0.2">
      <c r="A865" t="s">
        <v>359</v>
      </c>
      <c r="B865" t="s">
        <v>364</v>
      </c>
      <c r="C865" t="s">
        <v>289</v>
      </c>
      <c r="D865" t="s">
        <v>403</v>
      </c>
      <c r="E865">
        <v>56</v>
      </c>
      <c r="F865">
        <v>14</v>
      </c>
      <c r="G865">
        <v>97.3</v>
      </c>
      <c r="H865">
        <v>21</v>
      </c>
      <c r="I865">
        <v>60</v>
      </c>
      <c r="J865">
        <v>69.19</v>
      </c>
      <c r="K865">
        <v>61.43</v>
      </c>
    </row>
    <row r="866" spans="1:11" x14ac:dyDescent="0.2">
      <c r="A866" t="s">
        <v>359</v>
      </c>
      <c r="B866" t="s">
        <v>364</v>
      </c>
      <c r="C866" t="s">
        <v>291</v>
      </c>
      <c r="D866" t="s">
        <v>403</v>
      </c>
      <c r="E866">
        <v>264</v>
      </c>
      <c r="F866">
        <v>47</v>
      </c>
      <c r="G866">
        <v>78.08</v>
      </c>
      <c r="H866">
        <v>71</v>
      </c>
      <c r="I866">
        <v>214</v>
      </c>
      <c r="J866">
        <v>59.76</v>
      </c>
      <c r="K866">
        <v>66.33</v>
      </c>
    </row>
    <row r="867" spans="1:11" x14ac:dyDescent="0.2">
      <c r="A867" t="s">
        <v>359</v>
      </c>
      <c r="B867" t="s">
        <v>364</v>
      </c>
      <c r="C867" t="s">
        <v>262</v>
      </c>
      <c r="D867" t="s">
        <v>403</v>
      </c>
      <c r="E867">
        <v>103</v>
      </c>
      <c r="F867">
        <v>15</v>
      </c>
      <c r="G867">
        <v>84.47</v>
      </c>
      <c r="H867">
        <v>37</v>
      </c>
      <c r="I867">
        <v>117</v>
      </c>
      <c r="J867">
        <v>70.650000000000006</v>
      </c>
      <c r="K867">
        <v>63.92</v>
      </c>
    </row>
    <row r="868" spans="1:11" x14ac:dyDescent="0.2">
      <c r="A868" t="s">
        <v>359</v>
      </c>
      <c r="B868" t="s">
        <v>364</v>
      </c>
      <c r="C868" t="s">
        <v>277</v>
      </c>
      <c r="D868" t="s">
        <v>403</v>
      </c>
      <c r="E868">
        <v>473</v>
      </c>
      <c r="F868">
        <v>89</v>
      </c>
      <c r="G868">
        <v>78.17</v>
      </c>
      <c r="H868">
        <v>188</v>
      </c>
      <c r="I868">
        <v>533</v>
      </c>
      <c r="J868">
        <v>52.38</v>
      </c>
      <c r="K868">
        <v>57.6</v>
      </c>
    </row>
    <row r="869" spans="1:11" x14ac:dyDescent="0.2">
      <c r="A869" t="s">
        <v>359</v>
      </c>
      <c r="B869" t="s">
        <v>364</v>
      </c>
      <c r="C869" t="s">
        <v>258</v>
      </c>
      <c r="D869" t="s">
        <v>403</v>
      </c>
      <c r="E869">
        <v>308</v>
      </c>
      <c r="F869">
        <v>54</v>
      </c>
      <c r="G869">
        <v>78.89</v>
      </c>
      <c r="H869">
        <v>136</v>
      </c>
      <c r="I869">
        <v>363</v>
      </c>
      <c r="J869">
        <v>57.82</v>
      </c>
      <c r="K869">
        <v>56.88</v>
      </c>
    </row>
    <row r="870" spans="1:11" x14ac:dyDescent="0.2">
      <c r="A870" t="s">
        <v>359</v>
      </c>
      <c r="B870" t="s">
        <v>364</v>
      </c>
      <c r="C870" t="s">
        <v>292</v>
      </c>
      <c r="D870" t="s">
        <v>403</v>
      </c>
      <c r="E870">
        <v>215</v>
      </c>
      <c r="F870">
        <v>35</v>
      </c>
      <c r="G870">
        <v>78.86</v>
      </c>
      <c r="H870">
        <v>82</v>
      </c>
      <c r="I870">
        <v>216</v>
      </c>
      <c r="J870">
        <v>67.8</v>
      </c>
      <c r="K870">
        <v>70.75</v>
      </c>
    </row>
    <row r="871" spans="1:11" x14ac:dyDescent="0.2">
      <c r="A871" t="s">
        <v>359</v>
      </c>
      <c r="B871" t="s">
        <v>364</v>
      </c>
      <c r="C871" t="s">
        <v>264</v>
      </c>
      <c r="D871" t="s">
        <v>403</v>
      </c>
      <c r="E871">
        <v>242</v>
      </c>
      <c r="F871">
        <v>55</v>
      </c>
      <c r="G871">
        <v>86.3</v>
      </c>
      <c r="H871">
        <v>122</v>
      </c>
      <c r="I871">
        <v>295</v>
      </c>
      <c r="J871">
        <v>60.38</v>
      </c>
      <c r="K871">
        <v>62.55</v>
      </c>
    </row>
    <row r="872" spans="1:11" x14ac:dyDescent="0.2">
      <c r="A872" t="s">
        <v>359</v>
      </c>
      <c r="B872" t="s">
        <v>364</v>
      </c>
      <c r="C872" t="s">
        <v>248</v>
      </c>
      <c r="D872" t="s">
        <v>403</v>
      </c>
      <c r="E872">
        <v>284</v>
      </c>
      <c r="F872">
        <v>60</v>
      </c>
      <c r="G872">
        <v>83.92</v>
      </c>
      <c r="H872">
        <v>138</v>
      </c>
      <c r="I872">
        <v>370</v>
      </c>
      <c r="J872">
        <v>56.12</v>
      </c>
      <c r="K872">
        <v>58.61</v>
      </c>
    </row>
    <row r="873" spans="1:11" x14ac:dyDescent="0.2">
      <c r="A873" t="s">
        <v>359</v>
      </c>
      <c r="B873" t="s">
        <v>364</v>
      </c>
      <c r="C873" t="s">
        <v>253</v>
      </c>
      <c r="D873" t="s">
        <v>403</v>
      </c>
      <c r="E873">
        <v>185</v>
      </c>
      <c r="F873">
        <v>42</v>
      </c>
      <c r="G873">
        <v>86.08</v>
      </c>
      <c r="H873">
        <v>43</v>
      </c>
      <c r="I873">
        <v>193</v>
      </c>
      <c r="J873">
        <v>70.19</v>
      </c>
      <c r="K873">
        <v>73.290000000000006</v>
      </c>
    </row>
    <row r="874" spans="1:11" x14ac:dyDescent="0.2">
      <c r="A874" t="s">
        <v>359</v>
      </c>
      <c r="B874" t="s">
        <v>364</v>
      </c>
      <c r="C874" t="s">
        <v>270</v>
      </c>
      <c r="D874" t="s">
        <v>403</v>
      </c>
      <c r="E874">
        <v>175</v>
      </c>
      <c r="F874">
        <v>41</v>
      </c>
      <c r="G874">
        <v>82.69</v>
      </c>
      <c r="H874">
        <v>60</v>
      </c>
      <c r="I874">
        <v>227</v>
      </c>
      <c r="J874">
        <v>67.42</v>
      </c>
      <c r="K874">
        <v>75.849999999999994</v>
      </c>
    </row>
    <row r="875" spans="1:11" x14ac:dyDescent="0.2">
      <c r="A875" t="s">
        <v>359</v>
      </c>
      <c r="B875" t="s">
        <v>364</v>
      </c>
      <c r="C875" t="s">
        <v>280</v>
      </c>
      <c r="D875" t="s">
        <v>403</v>
      </c>
      <c r="E875">
        <v>52</v>
      </c>
      <c r="F875">
        <v>11</v>
      </c>
      <c r="G875">
        <v>88.52</v>
      </c>
      <c r="H875">
        <v>19</v>
      </c>
      <c r="I875">
        <v>74</v>
      </c>
      <c r="J875">
        <v>58.37</v>
      </c>
      <c r="K875">
        <v>54.55</v>
      </c>
    </row>
    <row r="876" spans="1:11" x14ac:dyDescent="0.2">
      <c r="A876" t="s">
        <v>359</v>
      </c>
      <c r="B876" t="s">
        <v>364</v>
      </c>
      <c r="C876" t="s">
        <v>254</v>
      </c>
      <c r="D876" t="s">
        <v>403</v>
      </c>
      <c r="E876">
        <v>519</v>
      </c>
      <c r="F876">
        <v>96</v>
      </c>
      <c r="G876">
        <v>80.459999999999994</v>
      </c>
      <c r="H876">
        <v>196</v>
      </c>
      <c r="I876">
        <v>575</v>
      </c>
      <c r="J876">
        <v>64.63</v>
      </c>
      <c r="K876">
        <v>64.94</v>
      </c>
    </row>
    <row r="877" spans="1:11" x14ac:dyDescent="0.2">
      <c r="A877" t="s">
        <v>359</v>
      </c>
      <c r="B877" t="s">
        <v>364</v>
      </c>
      <c r="C877" t="s">
        <v>261</v>
      </c>
      <c r="D877" t="s">
        <v>403</v>
      </c>
      <c r="E877">
        <v>226</v>
      </c>
      <c r="F877">
        <v>34</v>
      </c>
      <c r="G877">
        <v>75.28</v>
      </c>
      <c r="H877">
        <v>106</v>
      </c>
      <c r="I877">
        <v>261</v>
      </c>
      <c r="J877">
        <v>55.43</v>
      </c>
      <c r="K877">
        <v>57.9</v>
      </c>
    </row>
    <row r="878" spans="1:11" x14ac:dyDescent="0.2">
      <c r="A878" t="s">
        <v>359</v>
      </c>
      <c r="B878" t="s">
        <v>364</v>
      </c>
      <c r="C878" t="s">
        <v>267</v>
      </c>
      <c r="D878" t="s">
        <v>403</v>
      </c>
      <c r="E878">
        <v>368</v>
      </c>
      <c r="F878">
        <v>68</v>
      </c>
      <c r="G878">
        <v>74.14</v>
      </c>
      <c r="H878">
        <v>144</v>
      </c>
      <c r="I878">
        <v>414</v>
      </c>
      <c r="J878">
        <v>61.27</v>
      </c>
      <c r="K878">
        <v>61.58</v>
      </c>
    </row>
    <row r="879" spans="1:11" x14ac:dyDescent="0.2">
      <c r="A879" t="s">
        <v>359</v>
      </c>
      <c r="B879" t="s">
        <v>364</v>
      </c>
      <c r="C879" t="s">
        <v>283</v>
      </c>
      <c r="D879" t="s">
        <v>403</v>
      </c>
      <c r="E879">
        <v>220</v>
      </c>
      <c r="F879">
        <v>51</v>
      </c>
      <c r="G879">
        <v>86.3</v>
      </c>
      <c r="H879">
        <v>98</v>
      </c>
      <c r="I879">
        <v>273</v>
      </c>
      <c r="J879">
        <v>67.23</v>
      </c>
      <c r="K879">
        <v>62.7</v>
      </c>
    </row>
    <row r="880" spans="1:11" x14ac:dyDescent="0.2">
      <c r="A880" t="s">
        <v>359</v>
      </c>
      <c r="B880" t="s">
        <v>364</v>
      </c>
      <c r="C880" t="s">
        <v>286</v>
      </c>
      <c r="D880" t="s">
        <v>403</v>
      </c>
      <c r="E880">
        <v>64</v>
      </c>
      <c r="F880">
        <v>11</v>
      </c>
      <c r="G880">
        <v>70.88</v>
      </c>
      <c r="H880">
        <v>29</v>
      </c>
      <c r="I880">
        <v>74</v>
      </c>
      <c r="J880">
        <v>76.48</v>
      </c>
      <c r="K880">
        <v>93.22</v>
      </c>
    </row>
    <row r="881" spans="1:11" x14ac:dyDescent="0.2">
      <c r="A881" t="s">
        <v>359</v>
      </c>
      <c r="B881" t="s">
        <v>364</v>
      </c>
      <c r="C881" t="s">
        <v>276</v>
      </c>
      <c r="D881" t="s">
        <v>403</v>
      </c>
      <c r="E881">
        <v>535</v>
      </c>
      <c r="F881">
        <v>106</v>
      </c>
      <c r="G881">
        <v>90.53</v>
      </c>
      <c r="H881">
        <v>147</v>
      </c>
      <c r="I881">
        <v>620</v>
      </c>
      <c r="J881">
        <v>68.069999999999993</v>
      </c>
      <c r="K881">
        <v>69.13</v>
      </c>
    </row>
    <row r="882" spans="1:11" x14ac:dyDescent="0.2">
      <c r="A882" t="s">
        <v>359</v>
      </c>
      <c r="B882" t="s">
        <v>364</v>
      </c>
      <c r="C882" t="s">
        <v>251</v>
      </c>
      <c r="D882" t="s">
        <v>403</v>
      </c>
      <c r="E882">
        <v>32</v>
      </c>
      <c r="F882">
        <v>8</v>
      </c>
      <c r="G882">
        <v>94.91</v>
      </c>
      <c r="H882">
        <v>12</v>
      </c>
      <c r="I882">
        <v>38</v>
      </c>
      <c r="J882">
        <v>48.5</v>
      </c>
      <c r="K882">
        <v>53.82</v>
      </c>
    </row>
    <row r="883" spans="1:11" x14ac:dyDescent="0.2">
      <c r="A883" t="s">
        <v>359</v>
      </c>
      <c r="B883" t="s">
        <v>364</v>
      </c>
      <c r="C883" t="s">
        <v>250</v>
      </c>
      <c r="D883" t="s">
        <v>403</v>
      </c>
      <c r="E883">
        <v>81</v>
      </c>
      <c r="F883">
        <v>12</v>
      </c>
      <c r="G883">
        <v>84.49</v>
      </c>
      <c r="H883">
        <v>41</v>
      </c>
      <c r="I883">
        <v>102</v>
      </c>
      <c r="J883">
        <v>55.22</v>
      </c>
      <c r="K883">
        <v>62.41</v>
      </c>
    </row>
    <row r="884" spans="1:11" x14ac:dyDescent="0.2">
      <c r="A884" t="s">
        <v>359</v>
      </c>
      <c r="B884" t="s">
        <v>364</v>
      </c>
      <c r="C884" t="s">
        <v>287</v>
      </c>
      <c r="D884" t="s">
        <v>403</v>
      </c>
      <c r="E884">
        <v>63</v>
      </c>
      <c r="F884">
        <v>11</v>
      </c>
      <c r="G884">
        <v>79.08</v>
      </c>
      <c r="H884">
        <v>12</v>
      </c>
      <c r="I884">
        <v>52</v>
      </c>
      <c r="J884">
        <v>49</v>
      </c>
      <c r="K884">
        <v>75.69</v>
      </c>
    </row>
    <row r="885" spans="1:11" x14ac:dyDescent="0.2">
      <c r="A885" t="s">
        <v>359</v>
      </c>
      <c r="B885" t="s">
        <v>364</v>
      </c>
      <c r="C885" t="s">
        <v>285</v>
      </c>
      <c r="D885" t="s">
        <v>403</v>
      </c>
      <c r="E885">
        <v>229</v>
      </c>
      <c r="F885">
        <v>40</v>
      </c>
      <c r="G885">
        <v>73.39</v>
      </c>
      <c r="H885">
        <v>58</v>
      </c>
      <c r="I885">
        <v>223</v>
      </c>
      <c r="J885">
        <v>52.93</v>
      </c>
      <c r="K885">
        <v>62.23</v>
      </c>
    </row>
    <row r="886" spans="1:11" x14ac:dyDescent="0.2">
      <c r="A886" t="s">
        <v>359</v>
      </c>
      <c r="B886" t="s">
        <v>364</v>
      </c>
      <c r="C886" t="s">
        <v>246</v>
      </c>
      <c r="D886" t="s">
        <v>403</v>
      </c>
      <c r="E886">
        <v>165</v>
      </c>
      <c r="F886">
        <v>25</v>
      </c>
      <c r="G886">
        <v>72.72</v>
      </c>
      <c r="H886">
        <v>51</v>
      </c>
      <c r="I886">
        <v>138</v>
      </c>
      <c r="J886">
        <v>56.16</v>
      </c>
      <c r="K886">
        <v>67.12</v>
      </c>
    </row>
    <row r="887" spans="1:11" x14ac:dyDescent="0.2">
      <c r="A887" t="s">
        <v>359</v>
      </c>
      <c r="B887" t="s">
        <v>364</v>
      </c>
      <c r="C887" t="s">
        <v>256</v>
      </c>
      <c r="D887" t="s">
        <v>403</v>
      </c>
      <c r="E887">
        <v>221</v>
      </c>
      <c r="F887">
        <v>40</v>
      </c>
      <c r="G887">
        <v>78.72</v>
      </c>
      <c r="H887">
        <v>84</v>
      </c>
      <c r="I887">
        <v>242</v>
      </c>
      <c r="J887">
        <v>64.44</v>
      </c>
      <c r="K887">
        <v>67.45</v>
      </c>
    </row>
    <row r="888" spans="1:11" x14ac:dyDescent="0.2">
      <c r="A888" t="s">
        <v>359</v>
      </c>
      <c r="B888" t="s">
        <v>364</v>
      </c>
      <c r="C888" t="s">
        <v>263</v>
      </c>
      <c r="D888" t="s">
        <v>403</v>
      </c>
      <c r="E888">
        <v>587</v>
      </c>
      <c r="F888">
        <v>73</v>
      </c>
      <c r="G888">
        <v>67.62</v>
      </c>
      <c r="H888">
        <v>151</v>
      </c>
      <c r="I888">
        <v>626</v>
      </c>
      <c r="J888">
        <v>64.709999999999994</v>
      </c>
      <c r="K888">
        <v>68.78</v>
      </c>
    </row>
    <row r="889" spans="1:11" x14ac:dyDescent="0.2">
      <c r="A889" t="s">
        <v>359</v>
      </c>
      <c r="B889" t="s">
        <v>364</v>
      </c>
      <c r="C889" t="s">
        <v>284</v>
      </c>
      <c r="D889" t="s">
        <v>403</v>
      </c>
      <c r="E889">
        <v>657</v>
      </c>
      <c r="F889">
        <v>146</v>
      </c>
      <c r="G889">
        <v>89.53</v>
      </c>
      <c r="H889">
        <v>271</v>
      </c>
      <c r="I889">
        <v>736</v>
      </c>
      <c r="J889">
        <v>61.56</v>
      </c>
      <c r="K889">
        <v>60.93</v>
      </c>
    </row>
    <row r="890" spans="1:11" x14ac:dyDescent="0.2">
      <c r="A890" t="s">
        <v>359</v>
      </c>
      <c r="B890" t="s">
        <v>364</v>
      </c>
      <c r="C890" t="s">
        <v>266</v>
      </c>
      <c r="D890" t="s">
        <v>403</v>
      </c>
      <c r="E890">
        <v>397</v>
      </c>
      <c r="F890">
        <v>73</v>
      </c>
      <c r="G890">
        <v>84.24</v>
      </c>
      <c r="H890">
        <v>125</v>
      </c>
      <c r="I890">
        <v>360</v>
      </c>
      <c r="J890">
        <v>59.57</v>
      </c>
      <c r="K890">
        <v>65.62</v>
      </c>
    </row>
    <row r="891" spans="1:11" x14ac:dyDescent="0.2">
      <c r="A891" t="s">
        <v>359</v>
      </c>
      <c r="B891" t="s">
        <v>364</v>
      </c>
      <c r="C891" t="s">
        <v>279</v>
      </c>
      <c r="D891" t="s">
        <v>403</v>
      </c>
      <c r="E891">
        <v>261</v>
      </c>
      <c r="F891">
        <v>46</v>
      </c>
      <c r="G891">
        <v>85.84</v>
      </c>
      <c r="H891">
        <v>119</v>
      </c>
      <c r="I891">
        <v>290</v>
      </c>
      <c r="J891">
        <v>66.23</v>
      </c>
      <c r="K891">
        <v>63.09</v>
      </c>
    </row>
    <row r="892" spans="1:11" x14ac:dyDescent="0.2">
      <c r="A892" t="s">
        <v>359</v>
      </c>
      <c r="B892" t="s">
        <v>364</v>
      </c>
      <c r="C892" t="s">
        <v>373</v>
      </c>
      <c r="D892" t="s">
        <v>403</v>
      </c>
      <c r="E892">
        <v>218</v>
      </c>
      <c r="F892">
        <v>75</v>
      </c>
      <c r="G892">
        <v>123.42</v>
      </c>
      <c r="H892">
        <v>52</v>
      </c>
      <c r="I892">
        <v>179</v>
      </c>
      <c r="J892">
        <v>93.31</v>
      </c>
      <c r="K892">
        <v>126.94</v>
      </c>
    </row>
    <row r="893" spans="1:11" x14ac:dyDescent="0.2">
      <c r="A893" t="s">
        <v>359</v>
      </c>
      <c r="B893" t="s">
        <v>364</v>
      </c>
      <c r="C893" t="s">
        <v>275</v>
      </c>
      <c r="D893" t="s">
        <v>403</v>
      </c>
      <c r="E893">
        <v>666</v>
      </c>
      <c r="F893">
        <v>87</v>
      </c>
      <c r="G893">
        <v>65.94</v>
      </c>
      <c r="H893">
        <v>208</v>
      </c>
      <c r="I893">
        <v>694</v>
      </c>
      <c r="J893">
        <v>62.83</v>
      </c>
      <c r="K893">
        <v>69.349999999999994</v>
      </c>
    </row>
    <row r="894" spans="1:11" x14ac:dyDescent="0.2">
      <c r="A894" t="s">
        <v>359</v>
      </c>
      <c r="B894" t="s">
        <v>364</v>
      </c>
      <c r="C894" t="s">
        <v>259</v>
      </c>
      <c r="D894" t="s">
        <v>403</v>
      </c>
      <c r="E894">
        <v>173</v>
      </c>
      <c r="F894">
        <v>30</v>
      </c>
      <c r="G894">
        <v>78.489999999999995</v>
      </c>
      <c r="H894">
        <v>58</v>
      </c>
      <c r="I894">
        <v>252</v>
      </c>
      <c r="J894">
        <v>85.31</v>
      </c>
      <c r="K894">
        <v>79.62</v>
      </c>
    </row>
    <row r="895" spans="1:11" x14ac:dyDescent="0.2">
      <c r="A895" t="s">
        <v>359</v>
      </c>
      <c r="B895" t="s">
        <v>364</v>
      </c>
      <c r="C895" t="s">
        <v>288</v>
      </c>
      <c r="D895" t="s">
        <v>403</v>
      </c>
      <c r="E895">
        <v>46</v>
      </c>
      <c r="F895">
        <v>7</v>
      </c>
      <c r="G895">
        <v>78.17</v>
      </c>
      <c r="H895">
        <v>11</v>
      </c>
      <c r="I895">
        <v>44</v>
      </c>
      <c r="J895">
        <v>66.73</v>
      </c>
      <c r="K895">
        <v>51.8</v>
      </c>
    </row>
    <row r="896" spans="1:11" x14ac:dyDescent="0.2">
      <c r="A896" t="s">
        <v>359</v>
      </c>
      <c r="B896" t="s">
        <v>364</v>
      </c>
      <c r="C896" t="s">
        <v>268</v>
      </c>
      <c r="D896" t="s">
        <v>403</v>
      </c>
      <c r="E896">
        <v>363</v>
      </c>
      <c r="F896">
        <v>68</v>
      </c>
      <c r="G896">
        <v>82.7</v>
      </c>
      <c r="H896">
        <v>119</v>
      </c>
      <c r="I896">
        <v>431</v>
      </c>
      <c r="J896">
        <v>62.17</v>
      </c>
      <c r="K896">
        <v>68.17</v>
      </c>
    </row>
    <row r="897" spans="1:11" x14ac:dyDescent="0.2">
      <c r="A897" t="s">
        <v>359</v>
      </c>
      <c r="B897" t="s">
        <v>364</v>
      </c>
      <c r="C897" t="s">
        <v>269</v>
      </c>
      <c r="D897" t="s">
        <v>403</v>
      </c>
      <c r="E897">
        <v>37</v>
      </c>
      <c r="F897">
        <v>4</v>
      </c>
      <c r="G897">
        <v>67.97</v>
      </c>
      <c r="H897">
        <v>16</v>
      </c>
      <c r="I897">
        <v>46</v>
      </c>
      <c r="J897">
        <v>67.19</v>
      </c>
      <c r="K897">
        <v>73.87</v>
      </c>
    </row>
    <row r="898" spans="1:11" x14ac:dyDescent="0.2">
      <c r="A898" t="s">
        <v>359</v>
      </c>
      <c r="B898" t="s">
        <v>364</v>
      </c>
      <c r="C898" t="s">
        <v>271</v>
      </c>
      <c r="D898" t="s">
        <v>403</v>
      </c>
      <c r="E898">
        <v>475</v>
      </c>
      <c r="F898">
        <v>125</v>
      </c>
      <c r="G898">
        <v>100.49</v>
      </c>
      <c r="H898">
        <v>185</v>
      </c>
      <c r="I898">
        <v>521</v>
      </c>
      <c r="J898">
        <v>63.25</v>
      </c>
      <c r="K898">
        <v>63.44</v>
      </c>
    </row>
    <row r="899" spans="1:11" x14ac:dyDescent="0.2">
      <c r="A899" t="s">
        <v>359</v>
      </c>
      <c r="B899" t="s">
        <v>364</v>
      </c>
      <c r="C899" t="s">
        <v>255</v>
      </c>
      <c r="D899" t="s">
        <v>403</v>
      </c>
      <c r="E899">
        <v>1497</v>
      </c>
      <c r="F899">
        <v>267</v>
      </c>
      <c r="G899">
        <v>79.180000000000007</v>
      </c>
      <c r="H899">
        <v>618</v>
      </c>
      <c r="I899">
        <v>1561</v>
      </c>
      <c r="J899">
        <v>69.95</v>
      </c>
      <c r="K899">
        <v>69.53</v>
      </c>
    </row>
    <row r="900" spans="1:11" x14ac:dyDescent="0.2">
      <c r="A900" t="s">
        <v>359</v>
      </c>
      <c r="B900" t="s">
        <v>364</v>
      </c>
      <c r="C900" t="s">
        <v>272</v>
      </c>
      <c r="D900" t="s">
        <v>403</v>
      </c>
      <c r="E900">
        <v>126</v>
      </c>
      <c r="F900">
        <v>16</v>
      </c>
      <c r="G900">
        <v>70.75</v>
      </c>
      <c r="H900">
        <v>54</v>
      </c>
      <c r="I900">
        <v>151</v>
      </c>
      <c r="J900">
        <v>66.150000000000006</v>
      </c>
      <c r="K900">
        <v>64.569999999999993</v>
      </c>
    </row>
    <row r="901" spans="1:11" x14ac:dyDescent="0.2">
      <c r="A901" t="s">
        <v>359</v>
      </c>
      <c r="B901" t="s">
        <v>364</v>
      </c>
      <c r="C901" t="s">
        <v>249</v>
      </c>
      <c r="D901" t="s">
        <v>403</v>
      </c>
      <c r="E901">
        <v>368</v>
      </c>
      <c r="F901">
        <v>81</v>
      </c>
      <c r="G901">
        <v>85.87</v>
      </c>
      <c r="H901">
        <v>81</v>
      </c>
      <c r="I901">
        <v>337</v>
      </c>
      <c r="J901">
        <v>70.41</v>
      </c>
      <c r="K901">
        <v>71.91</v>
      </c>
    </row>
    <row r="902" spans="1:11" x14ac:dyDescent="0.2">
      <c r="A902" t="s">
        <v>359</v>
      </c>
      <c r="B902" t="s">
        <v>364</v>
      </c>
      <c r="C902" t="s">
        <v>293</v>
      </c>
      <c r="D902" t="s">
        <v>403</v>
      </c>
      <c r="E902">
        <v>16</v>
      </c>
      <c r="F902">
        <v>1</v>
      </c>
      <c r="G902">
        <v>59</v>
      </c>
      <c r="H902">
        <v>3</v>
      </c>
      <c r="I902">
        <v>14</v>
      </c>
      <c r="J902">
        <v>82.67</v>
      </c>
      <c r="K902">
        <v>59.14</v>
      </c>
    </row>
    <row r="903" spans="1:11" x14ac:dyDescent="0.2">
      <c r="A903" t="s">
        <v>359</v>
      </c>
      <c r="B903" t="s">
        <v>364</v>
      </c>
      <c r="C903" t="s">
        <v>257</v>
      </c>
      <c r="D903" t="s">
        <v>403</v>
      </c>
      <c r="E903">
        <v>371</v>
      </c>
      <c r="F903">
        <v>63</v>
      </c>
      <c r="G903">
        <v>76.930000000000007</v>
      </c>
      <c r="H903">
        <v>160</v>
      </c>
      <c r="I903">
        <v>390</v>
      </c>
      <c r="J903">
        <v>59.67</v>
      </c>
      <c r="K903">
        <v>67.67</v>
      </c>
    </row>
    <row r="904" spans="1:11" x14ac:dyDescent="0.2">
      <c r="A904" t="s">
        <v>359</v>
      </c>
      <c r="B904" t="s">
        <v>364</v>
      </c>
      <c r="C904" t="s">
        <v>244</v>
      </c>
      <c r="D904" t="s">
        <v>403</v>
      </c>
      <c r="E904">
        <v>229</v>
      </c>
      <c r="F904">
        <v>38</v>
      </c>
      <c r="G904">
        <v>82.14</v>
      </c>
      <c r="H904">
        <v>98</v>
      </c>
      <c r="I904">
        <v>281</v>
      </c>
      <c r="J904">
        <v>58.06</v>
      </c>
      <c r="K904">
        <v>52.73</v>
      </c>
    </row>
    <row r="905" spans="1:11" x14ac:dyDescent="0.2">
      <c r="A905" t="s">
        <v>359</v>
      </c>
      <c r="B905" t="s">
        <v>364</v>
      </c>
      <c r="C905" t="s">
        <v>265</v>
      </c>
      <c r="D905" t="s">
        <v>403</v>
      </c>
      <c r="E905">
        <v>98</v>
      </c>
      <c r="F905">
        <v>14</v>
      </c>
      <c r="G905">
        <v>77.459999999999994</v>
      </c>
      <c r="H905">
        <v>27</v>
      </c>
      <c r="I905">
        <v>105</v>
      </c>
      <c r="J905">
        <v>49.63</v>
      </c>
      <c r="K905">
        <v>57.58</v>
      </c>
    </row>
    <row r="906" spans="1:11" x14ac:dyDescent="0.2">
      <c r="A906" t="s">
        <v>359</v>
      </c>
      <c r="B906" t="s">
        <v>364</v>
      </c>
      <c r="C906" t="s">
        <v>247</v>
      </c>
      <c r="D906" t="s">
        <v>403</v>
      </c>
      <c r="E906">
        <v>23</v>
      </c>
      <c r="F906">
        <v>2</v>
      </c>
      <c r="G906">
        <v>70.48</v>
      </c>
      <c r="H906">
        <v>5</v>
      </c>
      <c r="I906">
        <v>14</v>
      </c>
      <c r="J906">
        <v>67</v>
      </c>
      <c r="K906">
        <v>48.21</v>
      </c>
    </row>
    <row r="907" spans="1:11" x14ac:dyDescent="0.2">
      <c r="A907" t="s">
        <v>359</v>
      </c>
      <c r="B907" t="s">
        <v>365</v>
      </c>
      <c r="C907" t="s">
        <v>671</v>
      </c>
      <c r="D907" t="s">
        <v>403</v>
      </c>
      <c r="E907">
        <v>4747</v>
      </c>
      <c r="F907">
        <v>847</v>
      </c>
      <c r="G907">
        <v>79.73</v>
      </c>
      <c r="H907">
        <v>1941</v>
      </c>
      <c r="I907">
        <v>5081</v>
      </c>
      <c r="J907">
        <v>53.61</v>
      </c>
      <c r="K907">
        <v>55.74</v>
      </c>
    </row>
    <row r="908" spans="1:11" x14ac:dyDescent="0.2">
      <c r="A908" t="s">
        <v>359</v>
      </c>
      <c r="B908" t="s">
        <v>365</v>
      </c>
      <c r="C908" t="s">
        <v>371</v>
      </c>
      <c r="D908" t="s">
        <v>403</v>
      </c>
      <c r="E908">
        <v>26</v>
      </c>
      <c r="F908">
        <v>3</v>
      </c>
      <c r="G908">
        <v>71.77</v>
      </c>
      <c r="H908">
        <v>8</v>
      </c>
      <c r="I908">
        <v>19</v>
      </c>
      <c r="J908">
        <v>60.63</v>
      </c>
      <c r="K908">
        <v>72.84</v>
      </c>
    </row>
    <row r="909" spans="1:11" x14ac:dyDescent="0.2">
      <c r="A909" t="s">
        <v>359</v>
      </c>
      <c r="B909" t="s">
        <v>365</v>
      </c>
      <c r="C909" t="s">
        <v>282</v>
      </c>
      <c r="D909" t="s">
        <v>403</v>
      </c>
      <c r="E909">
        <v>76</v>
      </c>
      <c r="F909">
        <v>7</v>
      </c>
      <c r="G909">
        <v>65.959999999999994</v>
      </c>
      <c r="H909">
        <v>36</v>
      </c>
      <c r="I909">
        <v>95</v>
      </c>
      <c r="J909">
        <v>68.64</v>
      </c>
      <c r="K909">
        <v>51.21</v>
      </c>
    </row>
    <row r="910" spans="1:11" x14ac:dyDescent="0.2">
      <c r="A910" t="s">
        <v>359</v>
      </c>
      <c r="B910" t="s">
        <v>365</v>
      </c>
      <c r="C910" t="s">
        <v>243</v>
      </c>
      <c r="D910" t="s">
        <v>403</v>
      </c>
      <c r="E910">
        <v>28</v>
      </c>
      <c r="F910">
        <v>10</v>
      </c>
      <c r="G910">
        <v>106.18</v>
      </c>
      <c r="H910">
        <v>7</v>
      </c>
      <c r="I910">
        <v>18</v>
      </c>
      <c r="J910">
        <v>92.14</v>
      </c>
      <c r="K910">
        <v>63.94</v>
      </c>
    </row>
    <row r="911" spans="1:11" x14ac:dyDescent="0.2">
      <c r="A911" t="s">
        <v>359</v>
      </c>
      <c r="B911" t="s">
        <v>365</v>
      </c>
      <c r="C911" t="s">
        <v>273</v>
      </c>
      <c r="D911" t="s">
        <v>403</v>
      </c>
      <c r="E911">
        <v>67</v>
      </c>
      <c r="F911">
        <v>17</v>
      </c>
      <c r="G911">
        <v>79.87</v>
      </c>
      <c r="H911">
        <v>33</v>
      </c>
      <c r="I911">
        <v>100</v>
      </c>
      <c r="J911">
        <v>48.82</v>
      </c>
      <c r="K911">
        <v>62.56</v>
      </c>
    </row>
    <row r="912" spans="1:11" x14ac:dyDescent="0.2">
      <c r="A912" t="s">
        <v>359</v>
      </c>
      <c r="B912" t="s">
        <v>365</v>
      </c>
      <c r="C912" t="s">
        <v>260</v>
      </c>
      <c r="D912" t="s">
        <v>403</v>
      </c>
      <c r="E912">
        <v>401</v>
      </c>
      <c r="F912">
        <v>78</v>
      </c>
      <c r="G912">
        <v>84.99</v>
      </c>
      <c r="H912">
        <v>136</v>
      </c>
      <c r="I912">
        <v>349</v>
      </c>
      <c r="J912">
        <v>55.26</v>
      </c>
      <c r="K912">
        <v>59.22</v>
      </c>
    </row>
    <row r="913" spans="1:11" x14ac:dyDescent="0.2">
      <c r="A913" t="s">
        <v>359</v>
      </c>
      <c r="B913" t="s">
        <v>365</v>
      </c>
      <c r="C913" t="s">
        <v>278</v>
      </c>
      <c r="D913" t="s">
        <v>403</v>
      </c>
      <c r="E913">
        <v>167</v>
      </c>
      <c r="F913">
        <v>33</v>
      </c>
      <c r="G913">
        <v>78.86</v>
      </c>
      <c r="H913">
        <v>82</v>
      </c>
      <c r="I913">
        <v>213</v>
      </c>
      <c r="J913">
        <v>39.479999999999997</v>
      </c>
      <c r="K913">
        <v>38.46</v>
      </c>
    </row>
    <row r="914" spans="1:11" x14ac:dyDescent="0.2">
      <c r="A914" t="s">
        <v>359</v>
      </c>
      <c r="B914" t="s">
        <v>365</v>
      </c>
      <c r="C914" t="s">
        <v>281</v>
      </c>
      <c r="D914" t="s">
        <v>403</v>
      </c>
      <c r="E914">
        <v>15</v>
      </c>
      <c r="F914">
        <v>2</v>
      </c>
      <c r="G914">
        <v>68.27</v>
      </c>
      <c r="H914">
        <v>6</v>
      </c>
      <c r="I914">
        <v>20</v>
      </c>
      <c r="J914">
        <v>50.5</v>
      </c>
      <c r="K914">
        <v>67.75</v>
      </c>
    </row>
    <row r="915" spans="1:11" x14ac:dyDescent="0.2">
      <c r="A915" t="s">
        <v>359</v>
      </c>
      <c r="B915" t="s">
        <v>365</v>
      </c>
      <c r="C915" t="s">
        <v>274</v>
      </c>
      <c r="D915" t="s">
        <v>403</v>
      </c>
      <c r="E915">
        <v>9</v>
      </c>
      <c r="F915">
        <v>2</v>
      </c>
      <c r="G915">
        <v>114.89</v>
      </c>
      <c r="H915">
        <v>3</v>
      </c>
      <c r="I915">
        <v>9</v>
      </c>
      <c r="J915">
        <v>53</v>
      </c>
      <c r="K915">
        <v>77.89</v>
      </c>
    </row>
    <row r="916" spans="1:11" x14ac:dyDescent="0.2">
      <c r="A916" t="s">
        <v>359</v>
      </c>
      <c r="B916" t="s">
        <v>365</v>
      </c>
      <c r="C916" t="s">
        <v>252</v>
      </c>
      <c r="D916" t="s">
        <v>403</v>
      </c>
      <c r="E916">
        <v>9</v>
      </c>
      <c r="F916">
        <v>2</v>
      </c>
      <c r="G916">
        <v>69.11</v>
      </c>
      <c r="H916">
        <v>4</v>
      </c>
      <c r="I916">
        <v>12</v>
      </c>
      <c r="J916">
        <v>16.25</v>
      </c>
      <c r="K916">
        <v>55.08</v>
      </c>
    </row>
    <row r="917" spans="1:11" x14ac:dyDescent="0.2">
      <c r="A917" t="s">
        <v>359</v>
      </c>
      <c r="B917" t="s">
        <v>365</v>
      </c>
      <c r="C917" t="s">
        <v>245</v>
      </c>
      <c r="D917" t="s">
        <v>403</v>
      </c>
      <c r="E917">
        <v>414</v>
      </c>
      <c r="F917">
        <v>61</v>
      </c>
      <c r="G917">
        <v>76.22</v>
      </c>
      <c r="H917">
        <v>183</v>
      </c>
      <c r="I917">
        <v>487</v>
      </c>
      <c r="J917">
        <v>59.63</v>
      </c>
      <c r="K917">
        <v>61.72</v>
      </c>
    </row>
    <row r="918" spans="1:11" x14ac:dyDescent="0.2">
      <c r="A918" t="s">
        <v>359</v>
      </c>
      <c r="B918" t="s">
        <v>365</v>
      </c>
      <c r="C918" t="s">
        <v>290</v>
      </c>
      <c r="D918" t="s">
        <v>403</v>
      </c>
      <c r="E918">
        <v>200</v>
      </c>
      <c r="F918">
        <v>33</v>
      </c>
      <c r="G918">
        <v>74.650000000000006</v>
      </c>
      <c r="H918">
        <v>89</v>
      </c>
      <c r="I918">
        <v>227</v>
      </c>
      <c r="J918">
        <v>46.78</v>
      </c>
      <c r="K918">
        <v>52.31</v>
      </c>
    </row>
    <row r="919" spans="1:11" x14ac:dyDescent="0.2">
      <c r="A919" t="s">
        <v>359</v>
      </c>
      <c r="B919" t="s">
        <v>365</v>
      </c>
      <c r="C919" t="s">
        <v>289</v>
      </c>
      <c r="D919" t="s">
        <v>403</v>
      </c>
      <c r="E919">
        <v>57</v>
      </c>
      <c r="F919">
        <v>12</v>
      </c>
      <c r="G919">
        <v>80.58</v>
      </c>
      <c r="H919">
        <v>20</v>
      </c>
      <c r="I919">
        <v>60</v>
      </c>
      <c r="J919">
        <v>56.25</v>
      </c>
      <c r="K919">
        <v>55.8</v>
      </c>
    </row>
    <row r="920" spans="1:11" x14ac:dyDescent="0.2">
      <c r="A920" t="s">
        <v>359</v>
      </c>
      <c r="B920" t="s">
        <v>365</v>
      </c>
      <c r="C920" t="s">
        <v>291</v>
      </c>
      <c r="D920" t="s">
        <v>403</v>
      </c>
      <c r="E920">
        <v>28</v>
      </c>
      <c r="F920">
        <v>5</v>
      </c>
      <c r="G920">
        <v>65.819999999999993</v>
      </c>
      <c r="H920">
        <v>11</v>
      </c>
      <c r="I920">
        <v>28</v>
      </c>
      <c r="J920">
        <v>66.09</v>
      </c>
      <c r="K920">
        <v>64.86</v>
      </c>
    </row>
    <row r="921" spans="1:11" x14ac:dyDescent="0.2">
      <c r="A921" t="s">
        <v>359</v>
      </c>
      <c r="B921" t="s">
        <v>365</v>
      </c>
      <c r="C921" t="s">
        <v>262</v>
      </c>
      <c r="D921" t="s">
        <v>403</v>
      </c>
      <c r="E921">
        <v>33</v>
      </c>
      <c r="F921">
        <v>4</v>
      </c>
      <c r="G921">
        <v>59.76</v>
      </c>
      <c r="H921">
        <v>20</v>
      </c>
      <c r="I921">
        <v>40</v>
      </c>
      <c r="J921">
        <v>38.35</v>
      </c>
      <c r="K921">
        <v>53.55</v>
      </c>
    </row>
    <row r="922" spans="1:11" x14ac:dyDescent="0.2">
      <c r="A922" t="s">
        <v>359</v>
      </c>
      <c r="B922" t="s">
        <v>365</v>
      </c>
      <c r="C922" t="s">
        <v>277</v>
      </c>
      <c r="D922" t="s">
        <v>403</v>
      </c>
      <c r="E922">
        <v>107</v>
      </c>
      <c r="F922">
        <v>21</v>
      </c>
      <c r="G922">
        <v>81.36</v>
      </c>
      <c r="H922">
        <v>47</v>
      </c>
      <c r="I922">
        <v>108</v>
      </c>
      <c r="J922">
        <v>51.7</v>
      </c>
      <c r="K922">
        <v>53.98</v>
      </c>
    </row>
    <row r="923" spans="1:11" x14ac:dyDescent="0.2">
      <c r="A923" t="s">
        <v>359</v>
      </c>
      <c r="B923" t="s">
        <v>365</v>
      </c>
      <c r="C923" t="s">
        <v>258</v>
      </c>
      <c r="D923" t="s">
        <v>403</v>
      </c>
      <c r="E923">
        <v>32</v>
      </c>
      <c r="F923">
        <v>7</v>
      </c>
      <c r="G923">
        <v>96.94</v>
      </c>
      <c r="H923">
        <v>19</v>
      </c>
      <c r="I923">
        <v>48</v>
      </c>
      <c r="J923">
        <v>38.58</v>
      </c>
      <c r="K923">
        <v>59.71</v>
      </c>
    </row>
    <row r="924" spans="1:11" x14ac:dyDescent="0.2">
      <c r="A924" t="s">
        <v>359</v>
      </c>
      <c r="B924" t="s">
        <v>365</v>
      </c>
      <c r="C924" t="s">
        <v>292</v>
      </c>
      <c r="D924" t="s">
        <v>403</v>
      </c>
      <c r="E924">
        <v>61</v>
      </c>
      <c r="F924">
        <v>9</v>
      </c>
      <c r="G924">
        <v>69.95</v>
      </c>
      <c r="H924">
        <v>21</v>
      </c>
      <c r="I924">
        <v>56</v>
      </c>
      <c r="J924">
        <v>40.520000000000003</v>
      </c>
      <c r="K924">
        <v>39.950000000000003</v>
      </c>
    </row>
    <row r="925" spans="1:11" x14ac:dyDescent="0.2">
      <c r="A925" t="s">
        <v>359</v>
      </c>
      <c r="B925" t="s">
        <v>365</v>
      </c>
      <c r="C925" t="s">
        <v>264</v>
      </c>
      <c r="D925" t="s">
        <v>403</v>
      </c>
      <c r="E925">
        <v>58</v>
      </c>
      <c r="F925">
        <v>8</v>
      </c>
      <c r="G925">
        <v>73.430000000000007</v>
      </c>
      <c r="H925">
        <v>31</v>
      </c>
      <c r="I925">
        <v>69</v>
      </c>
      <c r="J925">
        <v>51.45</v>
      </c>
      <c r="K925">
        <v>49.52</v>
      </c>
    </row>
    <row r="926" spans="1:11" x14ac:dyDescent="0.2">
      <c r="A926" t="s">
        <v>359</v>
      </c>
      <c r="B926" t="s">
        <v>365</v>
      </c>
      <c r="C926" t="s">
        <v>248</v>
      </c>
      <c r="D926" t="s">
        <v>403</v>
      </c>
      <c r="E926">
        <v>87</v>
      </c>
      <c r="F926">
        <v>21</v>
      </c>
      <c r="G926">
        <v>82.45</v>
      </c>
      <c r="H926">
        <v>32</v>
      </c>
      <c r="I926">
        <v>70</v>
      </c>
      <c r="J926">
        <v>57.44</v>
      </c>
      <c r="K926">
        <v>58.56</v>
      </c>
    </row>
    <row r="927" spans="1:11" x14ac:dyDescent="0.2">
      <c r="A927" t="s">
        <v>359</v>
      </c>
      <c r="B927" t="s">
        <v>365</v>
      </c>
      <c r="C927" t="s">
        <v>253</v>
      </c>
      <c r="D927" t="s">
        <v>403</v>
      </c>
      <c r="E927">
        <v>31</v>
      </c>
      <c r="F927">
        <v>2</v>
      </c>
      <c r="G927">
        <v>73.81</v>
      </c>
      <c r="H927">
        <v>10</v>
      </c>
      <c r="I927">
        <v>37</v>
      </c>
      <c r="J927">
        <v>71.900000000000006</v>
      </c>
      <c r="K927">
        <v>69.319999999999993</v>
      </c>
    </row>
    <row r="928" spans="1:11" x14ac:dyDescent="0.2">
      <c r="A928" t="s">
        <v>359</v>
      </c>
      <c r="B928" t="s">
        <v>365</v>
      </c>
      <c r="C928" t="s">
        <v>270</v>
      </c>
      <c r="D928" t="s">
        <v>403</v>
      </c>
      <c r="E928">
        <v>140</v>
      </c>
      <c r="F928">
        <v>40</v>
      </c>
      <c r="G928">
        <v>102.45</v>
      </c>
      <c r="H928">
        <v>55</v>
      </c>
      <c r="I928">
        <v>144</v>
      </c>
      <c r="J928">
        <v>77</v>
      </c>
      <c r="K928">
        <v>74.22</v>
      </c>
    </row>
    <row r="929" spans="1:11" x14ac:dyDescent="0.2">
      <c r="A929" t="s">
        <v>359</v>
      </c>
      <c r="B929" t="s">
        <v>365</v>
      </c>
      <c r="C929" t="s">
        <v>280</v>
      </c>
      <c r="D929" t="s">
        <v>403</v>
      </c>
      <c r="E929">
        <v>7</v>
      </c>
      <c r="G929">
        <v>49.14</v>
      </c>
      <c r="H929">
        <v>5</v>
      </c>
      <c r="I929">
        <v>11</v>
      </c>
      <c r="J929">
        <v>52.8</v>
      </c>
      <c r="K929">
        <v>54.55</v>
      </c>
    </row>
    <row r="930" spans="1:11" x14ac:dyDescent="0.2">
      <c r="A930" t="s">
        <v>359</v>
      </c>
      <c r="B930" t="s">
        <v>365</v>
      </c>
      <c r="C930" t="s">
        <v>254</v>
      </c>
      <c r="D930" t="s">
        <v>403</v>
      </c>
      <c r="E930">
        <v>60</v>
      </c>
      <c r="F930">
        <v>17</v>
      </c>
      <c r="G930">
        <v>86.18</v>
      </c>
      <c r="H930">
        <v>17</v>
      </c>
      <c r="I930">
        <v>45</v>
      </c>
      <c r="J930">
        <v>70.47</v>
      </c>
      <c r="K930">
        <v>56.18</v>
      </c>
    </row>
    <row r="931" spans="1:11" x14ac:dyDescent="0.2">
      <c r="A931" t="s">
        <v>359</v>
      </c>
      <c r="B931" t="s">
        <v>365</v>
      </c>
      <c r="C931" t="s">
        <v>261</v>
      </c>
      <c r="D931" t="s">
        <v>403</v>
      </c>
      <c r="E931">
        <v>34</v>
      </c>
      <c r="F931">
        <v>4</v>
      </c>
      <c r="G931">
        <v>76.849999999999994</v>
      </c>
      <c r="H931">
        <v>7</v>
      </c>
      <c r="I931">
        <v>25</v>
      </c>
      <c r="J931">
        <v>80.290000000000006</v>
      </c>
      <c r="K931">
        <v>71.84</v>
      </c>
    </row>
    <row r="932" spans="1:11" x14ac:dyDescent="0.2">
      <c r="A932" t="s">
        <v>359</v>
      </c>
      <c r="B932" t="s">
        <v>365</v>
      </c>
      <c r="C932" t="s">
        <v>267</v>
      </c>
      <c r="D932" t="s">
        <v>403</v>
      </c>
      <c r="E932">
        <v>64</v>
      </c>
      <c r="F932">
        <v>12</v>
      </c>
      <c r="G932">
        <v>81.97</v>
      </c>
      <c r="H932">
        <v>29</v>
      </c>
      <c r="I932">
        <v>83</v>
      </c>
      <c r="J932">
        <v>50.93</v>
      </c>
      <c r="K932">
        <v>54.69</v>
      </c>
    </row>
    <row r="933" spans="1:11" x14ac:dyDescent="0.2">
      <c r="A933" t="s">
        <v>359</v>
      </c>
      <c r="B933" t="s">
        <v>365</v>
      </c>
      <c r="C933" t="s">
        <v>283</v>
      </c>
      <c r="D933" t="s">
        <v>403</v>
      </c>
      <c r="E933">
        <v>35</v>
      </c>
      <c r="F933">
        <v>10</v>
      </c>
      <c r="G933">
        <v>89.6</v>
      </c>
      <c r="H933">
        <v>13</v>
      </c>
      <c r="I933">
        <v>36</v>
      </c>
      <c r="J933">
        <v>57</v>
      </c>
      <c r="K933">
        <v>58</v>
      </c>
    </row>
    <row r="934" spans="1:11" x14ac:dyDescent="0.2">
      <c r="A934" t="s">
        <v>359</v>
      </c>
      <c r="B934" t="s">
        <v>365</v>
      </c>
      <c r="C934" t="s">
        <v>286</v>
      </c>
      <c r="D934" t="s">
        <v>403</v>
      </c>
      <c r="E934">
        <v>11</v>
      </c>
      <c r="F934">
        <v>1</v>
      </c>
      <c r="G934">
        <v>80.45</v>
      </c>
      <c r="H934">
        <v>3</v>
      </c>
      <c r="I934">
        <v>8</v>
      </c>
      <c r="J934">
        <v>9</v>
      </c>
      <c r="K934">
        <v>32.130000000000003</v>
      </c>
    </row>
    <row r="935" spans="1:11" x14ac:dyDescent="0.2">
      <c r="A935" t="s">
        <v>359</v>
      </c>
      <c r="B935" t="s">
        <v>365</v>
      </c>
      <c r="C935" t="s">
        <v>276</v>
      </c>
      <c r="D935" t="s">
        <v>403</v>
      </c>
      <c r="E935">
        <v>308</v>
      </c>
      <c r="F935">
        <v>32</v>
      </c>
      <c r="G935">
        <v>64.599999999999994</v>
      </c>
      <c r="H935">
        <v>126</v>
      </c>
      <c r="I935">
        <v>390</v>
      </c>
      <c r="J935">
        <v>41.35</v>
      </c>
      <c r="K935">
        <v>47.05</v>
      </c>
    </row>
    <row r="936" spans="1:11" x14ac:dyDescent="0.2">
      <c r="A936" t="s">
        <v>359</v>
      </c>
      <c r="B936" t="s">
        <v>365</v>
      </c>
      <c r="C936" t="s">
        <v>251</v>
      </c>
      <c r="D936" t="s">
        <v>403</v>
      </c>
      <c r="E936">
        <v>7</v>
      </c>
      <c r="F936">
        <v>1</v>
      </c>
      <c r="G936">
        <v>72.14</v>
      </c>
      <c r="H936">
        <v>4</v>
      </c>
      <c r="I936">
        <v>7</v>
      </c>
      <c r="J936">
        <v>79.75</v>
      </c>
      <c r="K936">
        <v>56.71</v>
      </c>
    </row>
    <row r="937" spans="1:11" x14ac:dyDescent="0.2">
      <c r="A937" t="s">
        <v>359</v>
      </c>
      <c r="B937" t="s">
        <v>365</v>
      </c>
      <c r="C937" t="s">
        <v>250</v>
      </c>
      <c r="D937" t="s">
        <v>403</v>
      </c>
      <c r="E937">
        <v>31</v>
      </c>
      <c r="F937">
        <v>3</v>
      </c>
      <c r="G937">
        <v>82.94</v>
      </c>
      <c r="H937">
        <v>10</v>
      </c>
      <c r="I937">
        <v>34</v>
      </c>
      <c r="J937">
        <v>52</v>
      </c>
      <c r="K937">
        <v>68.760000000000005</v>
      </c>
    </row>
    <row r="938" spans="1:11" x14ac:dyDescent="0.2">
      <c r="A938" t="s">
        <v>359</v>
      </c>
      <c r="B938" t="s">
        <v>365</v>
      </c>
      <c r="C938" t="s">
        <v>287</v>
      </c>
      <c r="D938" t="s">
        <v>403</v>
      </c>
      <c r="E938">
        <v>12</v>
      </c>
      <c r="F938">
        <v>1</v>
      </c>
      <c r="G938">
        <v>70.5</v>
      </c>
      <c r="H938">
        <v>5</v>
      </c>
      <c r="I938">
        <v>9</v>
      </c>
      <c r="J938">
        <v>81.599999999999994</v>
      </c>
      <c r="K938">
        <v>64.11</v>
      </c>
    </row>
    <row r="939" spans="1:11" x14ac:dyDescent="0.2">
      <c r="A939" t="s">
        <v>359</v>
      </c>
      <c r="B939" t="s">
        <v>365</v>
      </c>
      <c r="C939" t="s">
        <v>285</v>
      </c>
      <c r="D939" t="s">
        <v>403</v>
      </c>
      <c r="E939">
        <v>40</v>
      </c>
      <c r="F939">
        <v>5</v>
      </c>
      <c r="G939">
        <v>63.95</v>
      </c>
      <c r="H939">
        <v>19</v>
      </c>
      <c r="I939">
        <v>49</v>
      </c>
      <c r="J939">
        <v>42.68</v>
      </c>
      <c r="K939">
        <v>43.55</v>
      </c>
    </row>
    <row r="940" spans="1:11" x14ac:dyDescent="0.2">
      <c r="A940" t="s">
        <v>359</v>
      </c>
      <c r="B940" t="s">
        <v>365</v>
      </c>
      <c r="C940" t="s">
        <v>246</v>
      </c>
      <c r="D940" t="s">
        <v>403</v>
      </c>
      <c r="E940">
        <v>22</v>
      </c>
      <c r="F940">
        <v>5</v>
      </c>
      <c r="G940">
        <v>72.86</v>
      </c>
      <c r="H940">
        <v>15</v>
      </c>
      <c r="I940">
        <v>39</v>
      </c>
      <c r="J940">
        <v>33.729999999999997</v>
      </c>
      <c r="K940">
        <v>41.26</v>
      </c>
    </row>
    <row r="941" spans="1:11" x14ac:dyDescent="0.2">
      <c r="A941" t="s">
        <v>359</v>
      </c>
      <c r="B941" t="s">
        <v>365</v>
      </c>
      <c r="C941" t="s">
        <v>256</v>
      </c>
      <c r="D941" t="s">
        <v>403</v>
      </c>
      <c r="E941">
        <v>41</v>
      </c>
      <c r="F941">
        <v>12</v>
      </c>
      <c r="G941">
        <v>101.85</v>
      </c>
      <c r="H941">
        <v>9</v>
      </c>
      <c r="I941">
        <v>25</v>
      </c>
      <c r="J941">
        <v>53.44</v>
      </c>
      <c r="K941">
        <v>78.56</v>
      </c>
    </row>
    <row r="942" spans="1:11" x14ac:dyDescent="0.2">
      <c r="A942" t="s">
        <v>359</v>
      </c>
      <c r="B942" t="s">
        <v>365</v>
      </c>
      <c r="C942" t="s">
        <v>263</v>
      </c>
      <c r="D942" t="s">
        <v>403</v>
      </c>
      <c r="E942">
        <v>72</v>
      </c>
      <c r="F942">
        <v>6</v>
      </c>
      <c r="G942">
        <v>60.36</v>
      </c>
      <c r="H942">
        <v>36</v>
      </c>
      <c r="I942">
        <v>92</v>
      </c>
      <c r="J942">
        <v>57.67</v>
      </c>
      <c r="K942">
        <v>48.21</v>
      </c>
    </row>
    <row r="943" spans="1:11" x14ac:dyDescent="0.2">
      <c r="A943" t="s">
        <v>359</v>
      </c>
      <c r="B943" t="s">
        <v>365</v>
      </c>
      <c r="C943" t="s">
        <v>284</v>
      </c>
      <c r="D943" t="s">
        <v>403</v>
      </c>
      <c r="E943">
        <v>72</v>
      </c>
      <c r="F943">
        <v>13</v>
      </c>
      <c r="G943">
        <v>78.89</v>
      </c>
      <c r="H943">
        <v>36</v>
      </c>
      <c r="I943">
        <v>88</v>
      </c>
      <c r="J943">
        <v>66.17</v>
      </c>
      <c r="K943">
        <v>60.38</v>
      </c>
    </row>
    <row r="944" spans="1:11" x14ac:dyDescent="0.2">
      <c r="A944" t="s">
        <v>359</v>
      </c>
      <c r="B944" t="s">
        <v>365</v>
      </c>
      <c r="C944" t="s">
        <v>266</v>
      </c>
      <c r="D944" t="s">
        <v>403</v>
      </c>
      <c r="E944">
        <v>83</v>
      </c>
      <c r="F944">
        <v>11</v>
      </c>
      <c r="G944">
        <v>69.099999999999994</v>
      </c>
      <c r="H944">
        <v>47</v>
      </c>
      <c r="I944">
        <v>96</v>
      </c>
      <c r="J944">
        <v>51.45</v>
      </c>
      <c r="K944">
        <v>48.65</v>
      </c>
    </row>
    <row r="945" spans="1:11" x14ac:dyDescent="0.2">
      <c r="A945" t="s">
        <v>359</v>
      </c>
      <c r="B945" t="s">
        <v>365</v>
      </c>
      <c r="C945" t="s">
        <v>279</v>
      </c>
      <c r="D945" t="s">
        <v>403</v>
      </c>
      <c r="E945">
        <v>49</v>
      </c>
      <c r="F945">
        <v>9</v>
      </c>
      <c r="G945">
        <v>92.84</v>
      </c>
      <c r="H945">
        <v>9</v>
      </c>
      <c r="I945">
        <v>35</v>
      </c>
      <c r="J945">
        <v>65.89</v>
      </c>
      <c r="K945">
        <v>63.94</v>
      </c>
    </row>
    <row r="946" spans="1:11" x14ac:dyDescent="0.2">
      <c r="A946" t="s">
        <v>359</v>
      </c>
      <c r="B946" t="s">
        <v>365</v>
      </c>
      <c r="C946" t="s">
        <v>373</v>
      </c>
      <c r="D946" t="s">
        <v>403</v>
      </c>
      <c r="E946">
        <v>82</v>
      </c>
      <c r="F946">
        <v>15</v>
      </c>
      <c r="G946">
        <v>76.98</v>
      </c>
      <c r="H946">
        <v>20</v>
      </c>
      <c r="I946">
        <v>52</v>
      </c>
      <c r="J946">
        <v>49.8</v>
      </c>
      <c r="K946">
        <v>58.08</v>
      </c>
    </row>
    <row r="947" spans="1:11" x14ac:dyDescent="0.2">
      <c r="A947" t="s">
        <v>359</v>
      </c>
      <c r="B947" t="s">
        <v>365</v>
      </c>
      <c r="C947" t="s">
        <v>275</v>
      </c>
      <c r="D947" t="s">
        <v>403</v>
      </c>
      <c r="E947">
        <v>71</v>
      </c>
      <c r="F947">
        <v>9</v>
      </c>
      <c r="G947">
        <v>65.62</v>
      </c>
      <c r="H947">
        <v>35</v>
      </c>
      <c r="I947">
        <v>82</v>
      </c>
      <c r="J947">
        <v>44.71</v>
      </c>
      <c r="K947">
        <v>52.68</v>
      </c>
    </row>
    <row r="948" spans="1:11" x14ac:dyDescent="0.2">
      <c r="A948" t="s">
        <v>359</v>
      </c>
      <c r="B948" t="s">
        <v>365</v>
      </c>
      <c r="C948" t="s">
        <v>259</v>
      </c>
      <c r="D948" t="s">
        <v>403</v>
      </c>
      <c r="E948">
        <v>10</v>
      </c>
      <c r="F948">
        <v>4</v>
      </c>
      <c r="G948">
        <v>110</v>
      </c>
      <c r="H948">
        <v>2</v>
      </c>
      <c r="I948">
        <v>7</v>
      </c>
      <c r="J948">
        <v>53</v>
      </c>
      <c r="K948">
        <v>66.14</v>
      </c>
    </row>
    <row r="949" spans="1:11" x14ac:dyDescent="0.2">
      <c r="A949" t="s">
        <v>359</v>
      </c>
      <c r="B949" t="s">
        <v>365</v>
      </c>
      <c r="C949" t="s">
        <v>288</v>
      </c>
      <c r="D949" t="s">
        <v>403</v>
      </c>
      <c r="E949">
        <v>7</v>
      </c>
      <c r="F949">
        <v>2</v>
      </c>
      <c r="G949">
        <v>89.71</v>
      </c>
      <c r="I949">
        <v>6</v>
      </c>
      <c r="K949">
        <v>34.5</v>
      </c>
    </row>
    <row r="950" spans="1:11" x14ac:dyDescent="0.2">
      <c r="A950" t="s">
        <v>359</v>
      </c>
      <c r="B950" t="s">
        <v>365</v>
      </c>
      <c r="C950" t="s">
        <v>268</v>
      </c>
      <c r="D950" t="s">
        <v>403</v>
      </c>
      <c r="E950">
        <v>116</v>
      </c>
      <c r="F950">
        <v>21</v>
      </c>
      <c r="G950">
        <v>89.11</v>
      </c>
      <c r="H950">
        <v>36</v>
      </c>
      <c r="I950">
        <v>118</v>
      </c>
      <c r="J950">
        <v>39.47</v>
      </c>
      <c r="K950">
        <v>58.75</v>
      </c>
    </row>
    <row r="951" spans="1:11" x14ac:dyDescent="0.2">
      <c r="A951" t="s">
        <v>359</v>
      </c>
      <c r="B951" t="s">
        <v>365</v>
      </c>
      <c r="C951" t="s">
        <v>269</v>
      </c>
      <c r="D951" t="s">
        <v>403</v>
      </c>
      <c r="E951">
        <v>6</v>
      </c>
      <c r="F951">
        <v>4</v>
      </c>
      <c r="G951">
        <v>127.33</v>
      </c>
      <c r="H951">
        <v>2</v>
      </c>
      <c r="I951">
        <v>6</v>
      </c>
      <c r="J951">
        <v>55</v>
      </c>
      <c r="K951">
        <v>48.17</v>
      </c>
    </row>
    <row r="952" spans="1:11" x14ac:dyDescent="0.2">
      <c r="A952" t="s">
        <v>359</v>
      </c>
      <c r="B952" t="s">
        <v>365</v>
      </c>
      <c r="C952" t="s">
        <v>271</v>
      </c>
      <c r="D952" t="s">
        <v>403</v>
      </c>
      <c r="E952">
        <v>125</v>
      </c>
      <c r="F952">
        <v>15</v>
      </c>
      <c r="G952">
        <v>67.37</v>
      </c>
      <c r="H952">
        <v>66</v>
      </c>
      <c r="I952">
        <v>157</v>
      </c>
      <c r="J952">
        <v>46.98</v>
      </c>
      <c r="K952">
        <v>48.99</v>
      </c>
    </row>
    <row r="953" spans="1:11" x14ac:dyDescent="0.2">
      <c r="A953" t="s">
        <v>359</v>
      </c>
      <c r="B953" t="s">
        <v>365</v>
      </c>
      <c r="C953" t="s">
        <v>255</v>
      </c>
      <c r="D953" t="s">
        <v>403</v>
      </c>
      <c r="E953">
        <v>627</v>
      </c>
      <c r="F953">
        <v>111</v>
      </c>
      <c r="G953">
        <v>81.59</v>
      </c>
      <c r="H953">
        <v>272</v>
      </c>
      <c r="I953">
        <v>635</v>
      </c>
      <c r="J953">
        <v>52.21</v>
      </c>
      <c r="K953">
        <v>53.45</v>
      </c>
    </row>
    <row r="954" spans="1:11" x14ac:dyDescent="0.2">
      <c r="A954" t="s">
        <v>359</v>
      </c>
      <c r="B954" t="s">
        <v>365</v>
      </c>
      <c r="C954" t="s">
        <v>272</v>
      </c>
      <c r="D954" t="s">
        <v>403</v>
      </c>
      <c r="E954">
        <v>25</v>
      </c>
      <c r="F954">
        <v>3</v>
      </c>
      <c r="G954">
        <v>87.08</v>
      </c>
      <c r="H954">
        <v>18</v>
      </c>
      <c r="I954">
        <v>42</v>
      </c>
      <c r="J954">
        <v>41.28</v>
      </c>
      <c r="K954">
        <v>39.79</v>
      </c>
    </row>
    <row r="955" spans="1:11" x14ac:dyDescent="0.2">
      <c r="A955" t="s">
        <v>359</v>
      </c>
      <c r="B955" t="s">
        <v>365</v>
      </c>
      <c r="C955" t="s">
        <v>249</v>
      </c>
      <c r="D955" t="s">
        <v>403</v>
      </c>
      <c r="E955">
        <v>461</v>
      </c>
      <c r="F955">
        <v>99</v>
      </c>
      <c r="G955">
        <v>89.02</v>
      </c>
      <c r="H955">
        <v>159</v>
      </c>
      <c r="I955">
        <v>448</v>
      </c>
      <c r="J955">
        <v>64.099999999999994</v>
      </c>
      <c r="K955">
        <v>61.33</v>
      </c>
    </row>
    <row r="956" spans="1:11" x14ac:dyDescent="0.2">
      <c r="A956" t="s">
        <v>359</v>
      </c>
      <c r="B956" t="s">
        <v>365</v>
      </c>
      <c r="C956" t="s">
        <v>293</v>
      </c>
      <c r="D956" t="s">
        <v>403</v>
      </c>
      <c r="E956">
        <v>3</v>
      </c>
      <c r="F956">
        <v>2</v>
      </c>
      <c r="G956">
        <v>252</v>
      </c>
      <c r="I956">
        <v>3</v>
      </c>
      <c r="K956">
        <v>40</v>
      </c>
    </row>
    <row r="957" spans="1:11" x14ac:dyDescent="0.2">
      <c r="A957" t="s">
        <v>359</v>
      </c>
      <c r="B957" t="s">
        <v>365</v>
      </c>
      <c r="C957" t="s">
        <v>257</v>
      </c>
      <c r="D957" t="s">
        <v>403</v>
      </c>
      <c r="E957">
        <v>169</v>
      </c>
      <c r="F957">
        <v>36</v>
      </c>
      <c r="G957">
        <v>78.930000000000007</v>
      </c>
      <c r="H957">
        <v>70</v>
      </c>
      <c r="I957">
        <v>188</v>
      </c>
      <c r="J957">
        <v>53.03</v>
      </c>
      <c r="K957">
        <v>57.22</v>
      </c>
    </row>
    <row r="958" spans="1:11" x14ac:dyDescent="0.2">
      <c r="A958" t="s">
        <v>359</v>
      </c>
      <c r="B958" t="s">
        <v>365</v>
      </c>
      <c r="C958" t="s">
        <v>244</v>
      </c>
      <c r="D958" t="s">
        <v>403</v>
      </c>
      <c r="E958">
        <v>35</v>
      </c>
      <c r="F958">
        <v>4</v>
      </c>
      <c r="G958">
        <v>74.430000000000007</v>
      </c>
      <c r="H958">
        <v>11</v>
      </c>
      <c r="I958">
        <v>37</v>
      </c>
      <c r="J958">
        <v>74.27</v>
      </c>
      <c r="K958">
        <v>82</v>
      </c>
    </row>
    <row r="959" spans="1:11" x14ac:dyDescent="0.2">
      <c r="A959" t="s">
        <v>359</v>
      </c>
      <c r="B959" t="s">
        <v>365</v>
      </c>
      <c r="C959" t="s">
        <v>265</v>
      </c>
      <c r="D959" t="s">
        <v>403</v>
      </c>
      <c r="E959">
        <v>9</v>
      </c>
      <c r="F959">
        <v>2</v>
      </c>
      <c r="G959">
        <v>66</v>
      </c>
      <c r="H959">
        <v>5</v>
      </c>
      <c r="I959">
        <v>11</v>
      </c>
      <c r="J959">
        <v>78.400000000000006</v>
      </c>
      <c r="K959">
        <v>58.09</v>
      </c>
    </row>
    <row r="960" spans="1:11" x14ac:dyDescent="0.2">
      <c r="A960" t="s">
        <v>359</v>
      </c>
      <c r="B960" t="s">
        <v>365</v>
      </c>
      <c r="C960" t="s">
        <v>247</v>
      </c>
      <c r="D960" t="s">
        <v>403</v>
      </c>
      <c r="E960">
        <v>7</v>
      </c>
      <c r="F960">
        <v>1</v>
      </c>
      <c r="G960">
        <v>79.709999999999994</v>
      </c>
      <c r="H960">
        <v>2</v>
      </c>
      <c r="I960">
        <v>8</v>
      </c>
      <c r="J960">
        <v>63</v>
      </c>
      <c r="K960">
        <v>80.5</v>
      </c>
    </row>
    <row r="961" spans="1:11" x14ac:dyDescent="0.2">
      <c r="A961" t="s">
        <v>359</v>
      </c>
      <c r="B961" t="s">
        <v>366</v>
      </c>
      <c r="C961" t="s">
        <v>671</v>
      </c>
      <c r="D961" t="s">
        <v>403</v>
      </c>
      <c r="E961">
        <v>4301</v>
      </c>
      <c r="F961">
        <v>1050</v>
      </c>
      <c r="G961">
        <v>94.15</v>
      </c>
      <c r="H961">
        <v>1291</v>
      </c>
      <c r="I961">
        <v>3331</v>
      </c>
      <c r="J961">
        <v>83.32</v>
      </c>
      <c r="K961">
        <v>95.47</v>
      </c>
    </row>
    <row r="962" spans="1:11" x14ac:dyDescent="0.2">
      <c r="A962" t="s">
        <v>359</v>
      </c>
      <c r="B962" t="s">
        <v>366</v>
      </c>
      <c r="C962" t="s">
        <v>371</v>
      </c>
      <c r="D962" t="s">
        <v>403</v>
      </c>
      <c r="E962">
        <v>11</v>
      </c>
      <c r="F962">
        <v>5</v>
      </c>
      <c r="G962">
        <v>111.82</v>
      </c>
      <c r="H962">
        <v>3</v>
      </c>
      <c r="I962">
        <v>10</v>
      </c>
      <c r="J962">
        <v>84</v>
      </c>
      <c r="K962">
        <v>97.6</v>
      </c>
    </row>
    <row r="963" spans="1:11" x14ac:dyDescent="0.2">
      <c r="A963" t="s">
        <v>359</v>
      </c>
      <c r="B963" t="s">
        <v>366</v>
      </c>
      <c r="C963" t="s">
        <v>282</v>
      </c>
      <c r="D963" t="s">
        <v>403</v>
      </c>
      <c r="E963">
        <v>90</v>
      </c>
      <c r="F963">
        <v>17</v>
      </c>
      <c r="G963">
        <v>83.5</v>
      </c>
      <c r="H963">
        <v>13</v>
      </c>
      <c r="I963">
        <v>42</v>
      </c>
      <c r="J963">
        <v>134.31</v>
      </c>
      <c r="K963">
        <v>110.9</v>
      </c>
    </row>
    <row r="964" spans="1:11" x14ac:dyDescent="0.2">
      <c r="A964" t="s">
        <v>359</v>
      </c>
      <c r="B964" t="s">
        <v>366</v>
      </c>
      <c r="C964" t="s">
        <v>243</v>
      </c>
      <c r="D964" t="s">
        <v>403</v>
      </c>
      <c r="E964">
        <v>16</v>
      </c>
      <c r="F964">
        <v>5</v>
      </c>
      <c r="G964">
        <v>90.94</v>
      </c>
      <c r="H964">
        <v>8</v>
      </c>
      <c r="I964">
        <v>20</v>
      </c>
      <c r="J964">
        <v>132.25</v>
      </c>
      <c r="K964">
        <v>122.6</v>
      </c>
    </row>
    <row r="965" spans="1:11" x14ac:dyDescent="0.2">
      <c r="A965" t="s">
        <v>359</v>
      </c>
      <c r="B965" t="s">
        <v>366</v>
      </c>
      <c r="C965" t="s">
        <v>273</v>
      </c>
      <c r="D965" t="s">
        <v>403</v>
      </c>
      <c r="E965">
        <v>106</v>
      </c>
      <c r="F965">
        <v>22</v>
      </c>
      <c r="G965">
        <v>90.01</v>
      </c>
      <c r="H965">
        <v>35</v>
      </c>
      <c r="I965">
        <v>75</v>
      </c>
      <c r="J965">
        <v>84.17</v>
      </c>
      <c r="K965">
        <v>93.2</v>
      </c>
    </row>
    <row r="966" spans="1:11" x14ac:dyDescent="0.2">
      <c r="A966" t="s">
        <v>359</v>
      </c>
      <c r="B966" t="s">
        <v>366</v>
      </c>
      <c r="C966" t="s">
        <v>260</v>
      </c>
      <c r="D966" t="s">
        <v>403</v>
      </c>
      <c r="E966">
        <v>627</v>
      </c>
      <c r="F966">
        <v>163</v>
      </c>
      <c r="G966">
        <v>95.65</v>
      </c>
      <c r="H966">
        <v>186</v>
      </c>
      <c r="I966">
        <v>476</v>
      </c>
      <c r="J966">
        <v>71.790000000000006</v>
      </c>
      <c r="K966">
        <v>81.78</v>
      </c>
    </row>
    <row r="967" spans="1:11" x14ac:dyDescent="0.2">
      <c r="A967" t="s">
        <v>359</v>
      </c>
      <c r="B967" t="s">
        <v>366</v>
      </c>
      <c r="C967" t="s">
        <v>278</v>
      </c>
      <c r="D967" t="s">
        <v>403</v>
      </c>
      <c r="E967">
        <v>112</v>
      </c>
      <c r="F967">
        <v>20</v>
      </c>
      <c r="G967">
        <v>85.66</v>
      </c>
      <c r="H967">
        <v>44</v>
      </c>
      <c r="I967">
        <v>105</v>
      </c>
      <c r="J967">
        <v>57.8</v>
      </c>
      <c r="K967">
        <v>75.5</v>
      </c>
    </row>
    <row r="968" spans="1:11" x14ac:dyDescent="0.2">
      <c r="A968" t="s">
        <v>359</v>
      </c>
      <c r="B968" t="s">
        <v>366</v>
      </c>
      <c r="C968" t="s">
        <v>281</v>
      </c>
      <c r="D968" t="s">
        <v>403</v>
      </c>
      <c r="E968">
        <v>15</v>
      </c>
      <c r="F968">
        <v>1</v>
      </c>
      <c r="G968">
        <v>68.53</v>
      </c>
      <c r="H968">
        <v>13</v>
      </c>
      <c r="I968">
        <v>26</v>
      </c>
      <c r="J968">
        <v>53.92</v>
      </c>
      <c r="K968">
        <v>61.12</v>
      </c>
    </row>
    <row r="969" spans="1:11" x14ac:dyDescent="0.2">
      <c r="A969" t="s">
        <v>359</v>
      </c>
      <c r="B969" t="s">
        <v>366</v>
      </c>
      <c r="C969" t="s">
        <v>274</v>
      </c>
      <c r="D969" t="s">
        <v>403</v>
      </c>
      <c r="E969">
        <v>14</v>
      </c>
      <c r="F969">
        <v>5</v>
      </c>
      <c r="G969">
        <v>129.29</v>
      </c>
      <c r="H969">
        <v>1</v>
      </c>
      <c r="I969">
        <v>8</v>
      </c>
      <c r="J969">
        <v>38</v>
      </c>
      <c r="K969">
        <v>105.88</v>
      </c>
    </row>
    <row r="970" spans="1:11" x14ac:dyDescent="0.2">
      <c r="A970" t="s">
        <v>359</v>
      </c>
      <c r="B970" t="s">
        <v>366</v>
      </c>
      <c r="C970" t="s">
        <v>252</v>
      </c>
      <c r="D970" t="s">
        <v>403</v>
      </c>
      <c r="E970">
        <v>6</v>
      </c>
      <c r="F970">
        <v>1</v>
      </c>
      <c r="G970">
        <v>56.33</v>
      </c>
      <c r="H970">
        <v>2</v>
      </c>
      <c r="I970">
        <v>6</v>
      </c>
      <c r="J970">
        <v>99</v>
      </c>
      <c r="K970">
        <v>108.67</v>
      </c>
    </row>
    <row r="971" spans="1:11" x14ac:dyDescent="0.2">
      <c r="A971" t="s">
        <v>359</v>
      </c>
      <c r="B971" t="s">
        <v>366</v>
      </c>
      <c r="C971" t="s">
        <v>245</v>
      </c>
      <c r="D971" t="s">
        <v>403</v>
      </c>
      <c r="E971">
        <v>301</v>
      </c>
      <c r="F971">
        <v>44</v>
      </c>
      <c r="G971">
        <v>77.59</v>
      </c>
      <c r="H971">
        <v>98</v>
      </c>
      <c r="I971">
        <v>258</v>
      </c>
      <c r="J971">
        <v>70.58</v>
      </c>
      <c r="K971">
        <v>81.67</v>
      </c>
    </row>
    <row r="972" spans="1:11" x14ac:dyDescent="0.2">
      <c r="A972" t="s">
        <v>359</v>
      </c>
      <c r="B972" t="s">
        <v>366</v>
      </c>
      <c r="C972" t="s">
        <v>290</v>
      </c>
      <c r="D972" t="s">
        <v>403</v>
      </c>
      <c r="E972">
        <v>149</v>
      </c>
      <c r="F972">
        <v>37</v>
      </c>
      <c r="G972">
        <v>86.2</v>
      </c>
      <c r="H972">
        <v>40</v>
      </c>
      <c r="I972">
        <v>124</v>
      </c>
      <c r="J972">
        <v>94.33</v>
      </c>
      <c r="K972">
        <v>100.13</v>
      </c>
    </row>
    <row r="973" spans="1:11" x14ac:dyDescent="0.2">
      <c r="A973" t="s">
        <v>359</v>
      </c>
      <c r="B973" t="s">
        <v>366</v>
      </c>
      <c r="C973" t="s">
        <v>289</v>
      </c>
      <c r="D973" t="s">
        <v>403</v>
      </c>
      <c r="E973">
        <v>38</v>
      </c>
      <c r="F973">
        <v>15</v>
      </c>
      <c r="G973">
        <v>115.34</v>
      </c>
      <c r="H973">
        <v>7</v>
      </c>
      <c r="I973">
        <v>28</v>
      </c>
      <c r="J973">
        <v>136.71</v>
      </c>
      <c r="K973">
        <v>105.96</v>
      </c>
    </row>
    <row r="974" spans="1:11" x14ac:dyDescent="0.2">
      <c r="A974" t="s">
        <v>359</v>
      </c>
      <c r="B974" t="s">
        <v>366</v>
      </c>
      <c r="C974" t="s">
        <v>291</v>
      </c>
      <c r="D974" t="s">
        <v>403</v>
      </c>
      <c r="E974">
        <v>23</v>
      </c>
      <c r="F974">
        <v>9</v>
      </c>
      <c r="G974">
        <v>126.13</v>
      </c>
      <c r="H974">
        <v>3</v>
      </c>
      <c r="I974">
        <v>19</v>
      </c>
      <c r="J974">
        <v>128</v>
      </c>
      <c r="K974">
        <v>130.11000000000001</v>
      </c>
    </row>
    <row r="975" spans="1:11" x14ac:dyDescent="0.2">
      <c r="A975" t="s">
        <v>359</v>
      </c>
      <c r="B975" t="s">
        <v>366</v>
      </c>
      <c r="C975" t="s">
        <v>262</v>
      </c>
      <c r="D975" t="s">
        <v>403</v>
      </c>
      <c r="E975">
        <v>25</v>
      </c>
      <c r="F975">
        <v>3</v>
      </c>
      <c r="G975">
        <v>74.72</v>
      </c>
      <c r="H975">
        <v>6</v>
      </c>
      <c r="I975">
        <v>26</v>
      </c>
      <c r="J975">
        <v>60</v>
      </c>
      <c r="K975">
        <v>100.31</v>
      </c>
    </row>
    <row r="976" spans="1:11" x14ac:dyDescent="0.2">
      <c r="A976" t="s">
        <v>359</v>
      </c>
      <c r="B976" t="s">
        <v>366</v>
      </c>
      <c r="C976" t="s">
        <v>277</v>
      </c>
      <c r="D976" t="s">
        <v>403</v>
      </c>
      <c r="E976">
        <v>98</v>
      </c>
      <c r="F976">
        <v>27</v>
      </c>
      <c r="G976">
        <v>96.4</v>
      </c>
      <c r="H976">
        <v>24</v>
      </c>
      <c r="I976">
        <v>58</v>
      </c>
      <c r="J976">
        <v>63.83</v>
      </c>
      <c r="K976">
        <v>95.81</v>
      </c>
    </row>
    <row r="977" spans="1:11" x14ac:dyDescent="0.2">
      <c r="A977" t="s">
        <v>359</v>
      </c>
      <c r="B977" t="s">
        <v>366</v>
      </c>
      <c r="C977" t="s">
        <v>258</v>
      </c>
      <c r="D977" t="s">
        <v>403</v>
      </c>
      <c r="E977">
        <v>49</v>
      </c>
      <c r="F977">
        <v>23</v>
      </c>
      <c r="G977">
        <v>110.08</v>
      </c>
      <c r="H977">
        <v>13</v>
      </c>
      <c r="I977">
        <v>44</v>
      </c>
      <c r="J977">
        <v>98.54</v>
      </c>
      <c r="K977">
        <v>111.34</v>
      </c>
    </row>
    <row r="978" spans="1:11" x14ac:dyDescent="0.2">
      <c r="A978" t="s">
        <v>359</v>
      </c>
      <c r="B978" t="s">
        <v>366</v>
      </c>
      <c r="C978" t="s">
        <v>292</v>
      </c>
      <c r="D978" t="s">
        <v>403</v>
      </c>
      <c r="E978">
        <v>47</v>
      </c>
      <c r="F978">
        <v>7</v>
      </c>
      <c r="G978">
        <v>83.77</v>
      </c>
      <c r="H978">
        <v>22</v>
      </c>
      <c r="I978">
        <v>43</v>
      </c>
      <c r="J978">
        <v>71.14</v>
      </c>
      <c r="K978">
        <v>85.26</v>
      </c>
    </row>
    <row r="979" spans="1:11" x14ac:dyDescent="0.2">
      <c r="A979" t="s">
        <v>359</v>
      </c>
      <c r="B979" t="s">
        <v>366</v>
      </c>
      <c r="C979" t="s">
        <v>264</v>
      </c>
      <c r="D979" t="s">
        <v>403</v>
      </c>
      <c r="E979">
        <v>41</v>
      </c>
      <c r="F979">
        <v>8</v>
      </c>
      <c r="G979">
        <v>95.51</v>
      </c>
      <c r="H979">
        <v>7</v>
      </c>
      <c r="I979">
        <v>25</v>
      </c>
      <c r="J979">
        <v>81.569999999999993</v>
      </c>
      <c r="K979">
        <v>96.32</v>
      </c>
    </row>
    <row r="980" spans="1:11" x14ac:dyDescent="0.2">
      <c r="A980" t="s">
        <v>359</v>
      </c>
      <c r="B980" t="s">
        <v>366</v>
      </c>
      <c r="C980" t="s">
        <v>248</v>
      </c>
      <c r="D980" t="s">
        <v>403</v>
      </c>
      <c r="E980">
        <v>42</v>
      </c>
      <c r="F980">
        <v>17</v>
      </c>
      <c r="G980">
        <v>113</v>
      </c>
      <c r="H980">
        <v>11</v>
      </c>
      <c r="I980">
        <v>29</v>
      </c>
      <c r="J980">
        <v>182</v>
      </c>
      <c r="K980">
        <v>152.66</v>
      </c>
    </row>
    <row r="981" spans="1:11" x14ac:dyDescent="0.2">
      <c r="A981" t="s">
        <v>359</v>
      </c>
      <c r="B981" t="s">
        <v>366</v>
      </c>
      <c r="C981" t="s">
        <v>253</v>
      </c>
      <c r="D981" t="s">
        <v>403</v>
      </c>
      <c r="E981">
        <v>25</v>
      </c>
      <c r="F981">
        <v>5</v>
      </c>
      <c r="G981">
        <v>79.72</v>
      </c>
      <c r="H981">
        <v>12</v>
      </c>
      <c r="I981">
        <v>33</v>
      </c>
      <c r="J981">
        <v>69.08</v>
      </c>
      <c r="K981">
        <v>66.33</v>
      </c>
    </row>
    <row r="982" spans="1:11" x14ac:dyDescent="0.2">
      <c r="A982" t="s">
        <v>359</v>
      </c>
      <c r="B982" t="s">
        <v>366</v>
      </c>
      <c r="C982" t="s">
        <v>270</v>
      </c>
      <c r="D982" t="s">
        <v>403</v>
      </c>
      <c r="E982">
        <v>114</v>
      </c>
      <c r="F982">
        <v>38</v>
      </c>
      <c r="G982">
        <v>117.42</v>
      </c>
      <c r="H982">
        <v>32</v>
      </c>
      <c r="I982">
        <v>83</v>
      </c>
      <c r="J982">
        <v>141.66</v>
      </c>
      <c r="K982">
        <v>132.66999999999999</v>
      </c>
    </row>
    <row r="983" spans="1:11" x14ac:dyDescent="0.2">
      <c r="A983" t="s">
        <v>359</v>
      </c>
      <c r="B983" t="s">
        <v>366</v>
      </c>
      <c r="C983" t="s">
        <v>280</v>
      </c>
      <c r="D983" t="s">
        <v>403</v>
      </c>
      <c r="E983">
        <v>5</v>
      </c>
      <c r="F983">
        <v>1</v>
      </c>
      <c r="G983">
        <v>65.2</v>
      </c>
      <c r="H983">
        <v>2</v>
      </c>
      <c r="I983">
        <v>6</v>
      </c>
      <c r="J983">
        <v>20.5</v>
      </c>
      <c r="K983">
        <v>30.33</v>
      </c>
    </row>
    <row r="984" spans="1:11" x14ac:dyDescent="0.2">
      <c r="A984" t="s">
        <v>359</v>
      </c>
      <c r="B984" t="s">
        <v>366</v>
      </c>
      <c r="C984" t="s">
        <v>254</v>
      </c>
      <c r="D984" t="s">
        <v>403</v>
      </c>
      <c r="E984">
        <v>69</v>
      </c>
      <c r="F984">
        <v>17</v>
      </c>
      <c r="G984">
        <v>111.09</v>
      </c>
      <c r="H984">
        <v>27</v>
      </c>
      <c r="I984">
        <v>63</v>
      </c>
      <c r="J984">
        <v>74.44</v>
      </c>
      <c r="K984">
        <v>98.57</v>
      </c>
    </row>
    <row r="985" spans="1:11" x14ac:dyDescent="0.2">
      <c r="A985" t="s">
        <v>359</v>
      </c>
      <c r="B985" t="s">
        <v>366</v>
      </c>
      <c r="C985" t="s">
        <v>261</v>
      </c>
      <c r="D985" t="s">
        <v>403</v>
      </c>
      <c r="E985">
        <v>35</v>
      </c>
      <c r="F985">
        <v>12</v>
      </c>
      <c r="G985">
        <v>121.43</v>
      </c>
      <c r="H985">
        <v>17</v>
      </c>
      <c r="I985">
        <v>31</v>
      </c>
      <c r="J985">
        <v>81.760000000000005</v>
      </c>
      <c r="K985">
        <v>98.81</v>
      </c>
    </row>
    <row r="986" spans="1:11" x14ac:dyDescent="0.2">
      <c r="A986" t="s">
        <v>359</v>
      </c>
      <c r="B986" t="s">
        <v>366</v>
      </c>
      <c r="C986" t="s">
        <v>267</v>
      </c>
      <c r="D986" t="s">
        <v>403</v>
      </c>
      <c r="E986">
        <v>60</v>
      </c>
      <c r="F986">
        <v>16</v>
      </c>
      <c r="G986">
        <v>105.35</v>
      </c>
      <c r="H986">
        <v>29</v>
      </c>
      <c r="I986">
        <v>62</v>
      </c>
      <c r="J986">
        <v>90.1</v>
      </c>
      <c r="K986">
        <v>107.63</v>
      </c>
    </row>
    <row r="987" spans="1:11" x14ac:dyDescent="0.2">
      <c r="A987" t="s">
        <v>359</v>
      </c>
      <c r="B987" t="s">
        <v>366</v>
      </c>
      <c r="C987" t="s">
        <v>283</v>
      </c>
      <c r="D987" t="s">
        <v>403</v>
      </c>
      <c r="E987">
        <v>24</v>
      </c>
      <c r="F987">
        <v>8</v>
      </c>
      <c r="G987">
        <v>118.88</v>
      </c>
      <c r="H987">
        <v>5</v>
      </c>
      <c r="I987">
        <v>19</v>
      </c>
      <c r="J987">
        <v>119.6</v>
      </c>
      <c r="K987">
        <v>235.79</v>
      </c>
    </row>
    <row r="988" spans="1:11" x14ac:dyDescent="0.2">
      <c r="A988" t="s">
        <v>359</v>
      </c>
      <c r="B988" t="s">
        <v>366</v>
      </c>
      <c r="C988" t="s">
        <v>286</v>
      </c>
      <c r="D988" t="s">
        <v>403</v>
      </c>
      <c r="E988">
        <v>13</v>
      </c>
      <c r="F988">
        <v>2</v>
      </c>
      <c r="G988">
        <v>90.62</v>
      </c>
      <c r="H988">
        <v>6</v>
      </c>
      <c r="I988">
        <v>11</v>
      </c>
      <c r="J988">
        <v>41.5</v>
      </c>
      <c r="K988">
        <v>92.73</v>
      </c>
    </row>
    <row r="989" spans="1:11" x14ac:dyDescent="0.2">
      <c r="A989" t="s">
        <v>359</v>
      </c>
      <c r="B989" t="s">
        <v>366</v>
      </c>
      <c r="C989" t="s">
        <v>276</v>
      </c>
      <c r="D989" t="s">
        <v>403</v>
      </c>
      <c r="E989">
        <v>194</v>
      </c>
      <c r="F989">
        <v>28</v>
      </c>
      <c r="G989">
        <v>71.45</v>
      </c>
      <c r="H989">
        <v>67</v>
      </c>
      <c r="I989">
        <v>152</v>
      </c>
      <c r="J989">
        <v>68.16</v>
      </c>
      <c r="K989">
        <v>81.81</v>
      </c>
    </row>
    <row r="990" spans="1:11" x14ac:dyDescent="0.2">
      <c r="A990" t="s">
        <v>359</v>
      </c>
      <c r="B990" t="s">
        <v>366</v>
      </c>
      <c r="C990" t="s">
        <v>251</v>
      </c>
      <c r="D990" t="s">
        <v>403</v>
      </c>
      <c r="E990">
        <v>6</v>
      </c>
      <c r="F990">
        <v>2</v>
      </c>
      <c r="G990">
        <v>114.83</v>
      </c>
      <c r="H990">
        <v>4</v>
      </c>
      <c r="I990">
        <v>11</v>
      </c>
      <c r="J990">
        <v>129.5</v>
      </c>
      <c r="K990">
        <v>114.82</v>
      </c>
    </row>
    <row r="991" spans="1:11" x14ac:dyDescent="0.2">
      <c r="A991" t="s">
        <v>359</v>
      </c>
      <c r="B991" t="s">
        <v>366</v>
      </c>
      <c r="C991" t="s">
        <v>250</v>
      </c>
      <c r="D991" t="s">
        <v>403</v>
      </c>
      <c r="E991">
        <v>26</v>
      </c>
      <c r="F991">
        <v>8</v>
      </c>
      <c r="G991">
        <v>91.92</v>
      </c>
      <c r="H991">
        <v>6</v>
      </c>
      <c r="I991">
        <v>15</v>
      </c>
      <c r="J991">
        <v>67.17</v>
      </c>
      <c r="K991">
        <v>73.13</v>
      </c>
    </row>
    <row r="992" spans="1:11" x14ac:dyDescent="0.2">
      <c r="A992" t="s">
        <v>359</v>
      </c>
      <c r="B992" t="s">
        <v>366</v>
      </c>
      <c r="C992" t="s">
        <v>287</v>
      </c>
      <c r="D992" t="s">
        <v>403</v>
      </c>
      <c r="E992">
        <v>10</v>
      </c>
      <c r="F992">
        <v>3</v>
      </c>
      <c r="G992">
        <v>99.3</v>
      </c>
      <c r="H992">
        <v>5</v>
      </c>
      <c r="I992">
        <v>13</v>
      </c>
      <c r="J992">
        <v>94.6</v>
      </c>
      <c r="K992">
        <v>75.08</v>
      </c>
    </row>
    <row r="993" spans="1:11" x14ac:dyDescent="0.2">
      <c r="A993" t="s">
        <v>359</v>
      </c>
      <c r="B993" t="s">
        <v>366</v>
      </c>
      <c r="C993" t="s">
        <v>285</v>
      </c>
      <c r="D993" t="s">
        <v>403</v>
      </c>
      <c r="E993">
        <v>29</v>
      </c>
      <c r="F993">
        <v>4</v>
      </c>
      <c r="G993">
        <v>69.38</v>
      </c>
      <c r="H993">
        <v>15</v>
      </c>
      <c r="I993">
        <v>50</v>
      </c>
      <c r="J993">
        <v>89.4</v>
      </c>
      <c r="K993">
        <v>90.74</v>
      </c>
    </row>
    <row r="994" spans="1:11" x14ac:dyDescent="0.2">
      <c r="A994" t="s">
        <v>359</v>
      </c>
      <c r="B994" t="s">
        <v>366</v>
      </c>
      <c r="C994" t="s">
        <v>246</v>
      </c>
      <c r="D994" t="s">
        <v>403</v>
      </c>
      <c r="E994">
        <v>20</v>
      </c>
      <c r="F994">
        <v>3</v>
      </c>
      <c r="G994">
        <v>74.599999999999994</v>
      </c>
      <c r="H994">
        <v>8</v>
      </c>
      <c r="I994">
        <v>28</v>
      </c>
      <c r="J994">
        <v>123.5</v>
      </c>
      <c r="K994">
        <v>146.07</v>
      </c>
    </row>
    <row r="995" spans="1:11" x14ac:dyDescent="0.2">
      <c r="A995" t="s">
        <v>359</v>
      </c>
      <c r="B995" t="s">
        <v>366</v>
      </c>
      <c r="C995" t="s">
        <v>256</v>
      </c>
      <c r="D995" t="s">
        <v>403</v>
      </c>
      <c r="E995">
        <v>112</v>
      </c>
      <c r="F995">
        <v>32</v>
      </c>
      <c r="G995">
        <v>93.79</v>
      </c>
      <c r="H995">
        <v>28</v>
      </c>
      <c r="I995">
        <v>56</v>
      </c>
      <c r="J995">
        <v>87.64</v>
      </c>
      <c r="K995">
        <v>91.98</v>
      </c>
    </row>
    <row r="996" spans="1:11" x14ac:dyDescent="0.2">
      <c r="A996" t="s">
        <v>359</v>
      </c>
      <c r="B996" t="s">
        <v>366</v>
      </c>
      <c r="C996" t="s">
        <v>263</v>
      </c>
      <c r="D996" t="s">
        <v>403</v>
      </c>
      <c r="E996">
        <v>73</v>
      </c>
      <c r="F996">
        <v>20</v>
      </c>
      <c r="G996">
        <v>99.88</v>
      </c>
      <c r="H996">
        <v>28</v>
      </c>
      <c r="I996">
        <v>84</v>
      </c>
      <c r="J996">
        <v>78.86</v>
      </c>
      <c r="K996">
        <v>84.51</v>
      </c>
    </row>
    <row r="997" spans="1:11" x14ac:dyDescent="0.2">
      <c r="A997" t="s">
        <v>359</v>
      </c>
      <c r="B997" t="s">
        <v>366</v>
      </c>
      <c r="C997" t="s">
        <v>284</v>
      </c>
      <c r="D997" t="s">
        <v>403</v>
      </c>
      <c r="E997">
        <v>79</v>
      </c>
      <c r="F997">
        <v>19</v>
      </c>
      <c r="G997">
        <v>86.05</v>
      </c>
      <c r="H997">
        <v>16</v>
      </c>
      <c r="I997">
        <v>55</v>
      </c>
      <c r="J997">
        <v>77.56</v>
      </c>
      <c r="K997">
        <v>95.95</v>
      </c>
    </row>
    <row r="998" spans="1:11" x14ac:dyDescent="0.2">
      <c r="A998" t="s">
        <v>359</v>
      </c>
      <c r="B998" t="s">
        <v>366</v>
      </c>
      <c r="C998" t="s">
        <v>266</v>
      </c>
      <c r="D998" t="s">
        <v>403</v>
      </c>
      <c r="E998">
        <v>55</v>
      </c>
      <c r="F998">
        <v>11</v>
      </c>
      <c r="G998">
        <v>92.85</v>
      </c>
      <c r="H998">
        <v>23</v>
      </c>
      <c r="I998">
        <v>49</v>
      </c>
      <c r="J998">
        <v>81.61</v>
      </c>
      <c r="K998">
        <v>100.69</v>
      </c>
    </row>
    <row r="999" spans="1:11" x14ac:dyDescent="0.2">
      <c r="A999" t="s">
        <v>359</v>
      </c>
      <c r="B999" t="s">
        <v>366</v>
      </c>
      <c r="C999" t="s">
        <v>279</v>
      </c>
      <c r="D999" t="s">
        <v>403</v>
      </c>
      <c r="E999">
        <v>54</v>
      </c>
      <c r="F999">
        <v>20</v>
      </c>
      <c r="G999">
        <v>108.98</v>
      </c>
      <c r="H999">
        <v>7</v>
      </c>
      <c r="I999">
        <v>22</v>
      </c>
      <c r="J999">
        <v>97.43</v>
      </c>
      <c r="K999">
        <v>124.77</v>
      </c>
    </row>
    <row r="1000" spans="1:11" x14ac:dyDescent="0.2">
      <c r="A1000" t="s">
        <v>359</v>
      </c>
      <c r="B1000" t="s">
        <v>366</v>
      </c>
      <c r="C1000" t="s">
        <v>373</v>
      </c>
      <c r="D1000" t="s">
        <v>403</v>
      </c>
      <c r="E1000">
        <v>23</v>
      </c>
      <c r="F1000">
        <v>5</v>
      </c>
      <c r="G1000">
        <v>91.78</v>
      </c>
      <c r="H1000">
        <v>4</v>
      </c>
      <c r="I1000">
        <v>12</v>
      </c>
      <c r="J1000">
        <v>70</v>
      </c>
      <c r="K1000">
        <v>93.33</v>
      </c>
    </row>
    <row r="1001" spans="1:11" x14ac:dyDescent="0.2">
      <c r="A1001" t="s">
        <v>359</v>
      </c>
      <c r="B1001" t="s">
        <v>366</v>
      </c>
      <c r="C1001" t="s">
        <v>275</v>
      </c>
      <c r="D1001" t="s">
        <v>403</v>
      </c>
      <c r="E1001">
        <v>74</v>
      </c>
      <c r="F1001">
        <v>22</v>
      </c>
      <c r="G1001">
        <v>100.3</v>
      </c>
      <c r="H1001">
        <v>20</v>
      </c>
      <c r="I1001">
        <v>59</v>
      </c>
      <c r="J1001">
        <v>103</v>
      </c>
      <c r="K1001">
        <v>107.14</v>
      </c>
    </row>
    <row r="1002" spans="1:11" x14ac:dyDescent="0.2">
      <c r="A1002" t="s">
        <v>359</v>
      </c>
      <c r="B1002" t="s">
        <v>366</v>
      </c>
      <c r="C1002" t="s">
        <v>259</v>
      </c>
      <c r="D1002" t="s">
        <v>403</v>
      </c>
      <c r="E1002">
        <v>8</v>
      </c>
      <c r="F1002">
        <v>1</v>
      </c>
      <c r="G1002">
        <v>80.38</v>
      </c>
      <c r="H1002">
        <v>3</v>
      </c>
      <c r="I1002">
        <v>6</v>
      </c>
      <c r="J1002">
        <v>109.67</v>
      </c>
      <c r="K1002">
        <v>87</v>
      </c>
    </row>
    <row r="1003" spans="1:11" x14ac:dyDescent="0.2">
      <c r="A1003" t="s">
        <v>359</v>
      </c>
      <c r="B1003" t="s">
        <v>366</v>
      </c>
      <c r="C1003" t="s">
        <v>288</v>
      </c>
      <c r="D1003" t="s">
        <v>403</v>
      </c>
      <c r="E1003">
        <v>5</v>
      </c>
      <c r="F1003">
        <v>1</v>
      </c>
      <c r="G1003">
        <v>78</v>
      </c>
      <c r="H1003">
        <v>2</v>
      </c>
      <c r="I1003">
        <v>6</v>
      </c>
      <c r="J1003">
        <v>41.5</v>
      </c>
      <c r="K1003">
        <v>42.67</v>
      </c>
    </row>
    <row r="1004" spans="1:11" x14ac:dyDescent="0.2">
      <c r="A1004" t="s">
        <v>359</v>
      </c>
      <c r="B1004" t="s">
        <v>366</v>
      </c>
      <c r="C1004" t="s">
        <v>268</v>
      </c>
      <c r="D1004" t="s">
        <v>403</v>
      </c>
      <c r="E1004">
        <v>63</v>
      </c>
      <c r="F1004">
        <v>9</v>
      </c>
      <c r="G1004">
        <v>72.27</v>
      </c>
      <c r="H1004">
        <v>28</v>
      </c>
      <c r="I1004">
        <v>66</v>
      </c>
      <c r="J1004">
        <v>80.36</v>
      </c>
      <c r="K1004">
        <v>83.36</v>
      </c>
    </row>
    <row r="1005" spans="1:11" x14ac:dyDescent="0.2">
      <c r="A1005" t="s">
        <v>359</v>
      </c>
      <c r="B1005" t="s">
        <v>366</v>
      </c>
      <c r="C1005" t="s">
        <v>269</v>
      </c>
      <c r="D1005" t="s">
        <v>403</v>
      </c>
      <c r="E1005">
        <v>12</v>
      </c>
      <c r="F1005">
        <v>6</v>
      </c>
      <c r="G1005">
        <v>158.5</v>
      </c>
      <c r="H1005">
        <v>2</v>
      </c>
      <c r="I1005">
        <v>4</v>
      </c>
      <c r="J1005">
        <v>77</v>
      </c>
      <c r="K1005">
        <v>95.75</v>
      </c>
    </row>
    <row r="1006" spans="1:11" x14ac:dyDescent="0.2">
      <c r="A1006" t="s">
        <v>359</v>
      </c>
      <c r="B1006" t="s">
        <v>366</v>
      </c>
      <c r="C1006" t="s">
        <v>271</v>
      </c>
      <c r="D1006" t="s">
        <v>403</v>
      </c>
      <c r="E1006">
        <v>68</v>
      </c>
      <c r="F1006">
        <v>8</v>
      </c>
      <c r="G1006">
        <v>69.849999999999994</v>
      </c>
      <c r="H1006">
        <v>24</v>
      </c>
      <c r="I1006">
        <v>68</v>
      </c>
      <c r="J1006">
        <v>74.83</v>
      </c>
      <c r="K1006">
        <v>91.44</v>
      </c>
    </row>
    <row r="1007" spans="1:11" x14ac:dyDescent="0.2">
      <c r="A1007" t="s">
        <v>359</v>
      </c>
      <c r="B1007" t="s">
        <v>366</v>
      </c>
      <c r="C1007" t="s">
        <v>255</v>
      </c>
      <c r="D1007" t="s">
        <v>403</v>
      </c>
      <c r="E1007">
        <v>520</v>
      </c>
      <c r="F1007">
        <v>139</v>
      </c>
      <c r="G1007">
        <v>99.51</v>
      </c>
      <c r="H1007">
        <v>171</v>
      </c>
      <c r="I1007">
        <v>387</v>
      </c>
      <c r="J1007">
        <v>87.95</v>
      </c>
      <c r="K1007">
        <v>102.83</v>
      </c>
    </row>
    <row r="1008" spans="1:11" x14ac:dyDescent="0.2">
      <c r="A1008" t="s">
        <v>359</v>
      </c>
      <c r="B1008" t="s">
        <v>366</v>
      </c>
      <c r="C1008" t="s">
        <v>272</v>
      </c>
      <c r="D1008" t="s">
        <v>403</v>
      </c>
      <c r="E1008">
        <v>28</v>
      </c>
      <c r="F1008">
        <v>6</v>
      </c>
      <c r="G1008">
        <v>109.86</v>
      </c>
      <c r="H1008">
        <v>12</v>
      </c>
      <c r="I1008">
        <v>27</v>
      </c>
      <c r="J1008">
        <v>76</v>
      </c>
      <c r="K1008">
        <v>101.26</v>
      </c>
    </row>
    <row r="1009" spans="1:11" x14ac:dyDescent="0.2">
      <c r="A1009" t="s">
        <v>359</v>
      </c>
      <c r="B1009" t="s">
        <v>366</v>
      </c>
      <c r="C1009" t="s">
        <v>249</v>
      </c>
      <c r="D1009" t="s">
        <v>403</v>
      </c>
      <c r="E1009">
        <v>405</v>
      </c>
      <c r="F1009">
        <v>100</v>
      </c>
      <c r="G1009">
        <v>97.99</v>
      </c>
      <c r="H1009">
        <v>74</v>
      </c>
      <c r="I1009">
        <v>200</v>
      </c>
      <c r="J1009">
        <v>104.43</v>
      </c>
      <c r="K1009">
        <v>109.69</v>
      </c>
    </row>
    <row r="1010" spans="1:11" x14ac:dyDescent="0.2">
      <c r="A1010" t="s">
        <v>359</v>
      </c>
      <c r="B1010" t="s">
        <v>366</v>
      </c>
      <c r="C1010" t="s">
        <v>293</v>
      </c>
      <c r="D1010" t="s">
        <v>403</v>
      </c>
      <c r="E1010">
        <v>8</v>
      </c>
      <c r="F1010">
        <v>4</v>
      </c>
      <c r="G1010">
        <v>180.25</v>
      </c>
      <c r="H1010">
        <v>1</v>
      </c>
      <c r="I1010">
        <v>3</v>
      </c>
      <c r="J1010">
        <v>228</v>
      </c>
      <c r="K1010">
        <v>170.33</v>
      </c>
    </row>
    <row r="1011" spans="1:11" x14ac:dyDescent="0.2">
      <c r="A1011" t="s">
        <v>359</v>
      </c>
      <c r="B1011" t="s">
        <v>366</v>
      </c>
      <c r="C1011" t="s">
        <v>257</v>
      </c>
      <c r="D1011" t="s">
        <v>403</v>
      </c>
      <c r="E1011">
        <v>211</v>
      </c>
      <c r="F1011">
        <v>56</v>
      </c>
      <c r="G1011">
        <v>99.01</v>
      </c>
      <c r="H1011">
        <v>65</v>
      </c>
      <c r="I1011">
        <v>185</v>
      </c>
      <c r="J1011">
        <v>70.45</v>
      </c>
      <c r="K1011">
        <v>92.17</v>
      </c>
    </row>
    <row r="1012" spans="1:11" x14ac:dyDescent="0.2">
      <c r="A1012" t="s">
        <v>359</v>
      </c>
      <c r="B1012" t="s">
        <v>366</v>
      </c>
      <c r="C1012" t="s">
        <v>244</v>
      </c>
      <c r="D1012" t="s">
        <v>403</v>
      </c>
      <c r="E1012">
        <v>43</v>
      </c>
      <c r="F1012">
        <v>10</v>
      </c>
      <c r="G1012">
        <v>103.09</v>
      </c>
      <c r="H1012">
        <v>9</v>
      </c>
      <c r="I1012">
        <v>36</v>
      </c>
      <c r="J1012">
        <v>63.67</v>
      </c>
      <c r="K1012">
        <v>80.72</v>
      </c>
    </row>
    <row r="1013" spans="1:11" x14ac:dyDescent="0.2">
      <c r="A1013" t="s">
        <v>359</v>
      </c>
      <c r="B1013" t="s">
        <v>366</v>
      </c>
      <c r="C1013" t="s">
        <v>265</v>
      </c>
      <c r="D1013" t="s">
        <v>403</v>
      </c>
      <c r="E1013">
        <v>10</v>
      </c>
      <c r="G1013">
        <v>52.1</v>
      </c>
      <c r="I1013">
        <v>3</v>
      </c>
      <c r="K1013">
        <v>60.33</v>
      </c>
    </row>
    <row r="1014" spans="1:11" x14ac:dyDescent="0.2">
      <c r="A1014" t="s">
        <v>359</v>
      </c>
      <c r="B1014" t="s">
        <v>366</v>
      </c>
      <c r="C1014" t="s">
        <v>247</v>
      </c>
      <c r="D1014" t="s">
        <v>403</v>
      </c>
      <c r="E1014">
        <v>10</v>
      </c>
      <c r="F1014">
        <v>5</v>
      </c>
      <c r="G1014">
        <v>109.3</v>
      </c>
      <c r="H1014">
        <v>3</v>
      </c>
      <c r="I1014">
        <v>4</v>
      </c>
      <c r="J1014">
        <v>122.67</v>
      </c>
      <c r="K1014">
        <v>154.75</v>
      </c>
    </row>
    <row r="1015" spans="1:11" x14ac:dyDescent="0.2">
      <c r="A1015" t="s">
        <v>359</v>
      </c>
      <c r="B1015" t="s">
        <v>437</v>
      </c>
      <c r="C1015" t="s">
        <v>371</v>
      </c>
      <c r="D1015" t="s">
        <v>403</v>
      </c>
      <c r="E1015">
        <v>1010</v>
      </c>
      <c r="F1015">
        <v>248</v>
      </c>
      <c r="G1015">
        <v>102.11</v>
      </c>
      <c r="H1015">
        <v>195</v>
      </c>
      <c r="I1015">
        <v>575</v>
      </c>
      <c r="J1015">
        <v>88.08</v>
      </c>
      <c r="K1015">
        <v>100.73</v>
      </c>
    </row>
    <row r="1016" spans="1:11" x14ac:dyDescent="0.2">
      <c r="A1016" t="s">
        <v>359</v>
      </c>
      <c r="B1016" t="s">
        <v>437</v>
      </c>
      <c r="C1016" t="s">
        <v>282</v>
      </c>
      <c r="D1016" t="s">
        <v>403</v>
      </c>
      <c r="E1016">
        <v>8396</v>
      </c>
      <c r="F1016">
        <v>2038</v>
      </c>
      <c r="G1016">
        <v>98.02</v>
      </c>
      <c r="H1016">
        <v>1539</v>
      </c>
      <c r="I1016">
        <v>4309</v>
      </c>
      <c r="J1016">
        <v>94.99</v>
      </c>
      <c r="K1016">
        <v>91.36</v>
      </c>
    </row>
    <row r="1017" spans="1:11" x14ac:dyDescent="0.2">
      <c r="A1017" t="s">
        <v>359</v>
      </c>
      <c r="B1017" t="s">
        <v>437</v>
      </c>
      <c r="C1017" t="s">
        <v>243</v>
      </c>
      <c r="D1017" t="s">
        <v>403</v>
      </c>
      <c r="E1017">
        <v>3767</v>
      </c>
      <c r="F1017">
        <v>859</v>
      </c>
      <c r="G1017">
        <v>95.61</v>
      </c>
      <c r="H1017">
        <v>723</v>
      </c>
      <c r="I1017">
        <v>2128</v>
      </c>
      <c r="J1017">
        <v>94.28</v>
      </c>
      <c r="K1017">
        <v>92.05</v>
      </c>
    </row>
    <row r="1018" spans="1:11" x14ac:dyDescent="0.2">
      <c r="A1018" t="s">
        <v>359</v>
      </c>
      <c r="B1018" t="s">
        <v>437</v>
      </c>
      <c r="C1018" t="s">
        <v>273</v>
      </c>
      <c r="D1018" t="s">
        <v>403</v>
      </c>
      <c r="E1018">
        <v>6359</v>
      </c>
      <c r="F1018">
        <v>1569</v>
      </c>
      <c r="G1018">
        <v>97.88</v>
      </c>
      <c r="H1018">
        <v>1285</v>
      </c>
      <c r="I1018">
        <v>3650</v>
      </c>
      <c r="J1018">
        <v>98.98</v>
      </c>
      <c r="K1018">
        <v>97.65</v>
      </c>
    </row>
    <row r="1019" spans="1:11" x14ac:dyDescent="0.2">
      <c r="A1019" t="s">
        <v>359</v>
      </c>
      <c r="B1019" t="s">
        <v>437</v>
      </c>
      <c r="C1019" t="s">
        <v>260</v>
      </c>
      <c r="D1019" t="s">
        <v>403</v>
      </c>
      <c r="E1019">
        <v>32060</v>
      </c>
      <c r="F1019">
        <v>7589</v>
      </c>
      <c r="G1019">
        <v>95.79</v>
      </c>
      <c r="H1019">
        <v>6194</v>
      </c>
      <c r="I1019">
        <v>17188</v>
      </c>
      <c r="J1019">
        <v>100.49</v>
      </c>
      <c r="K1019">
        <v>100.65</v>
      </c>
    </row>
    <row r="1020" spans="1:11" x14ac:dyDescent="0.2">
      <c r="A1020" t="s">
        <v>359</v>
      </c>
      <c r="B1020" t="s">
        <v>437</v>
      </c>
      <c r="C1020" t="s">
        <v>278</v>
      </c>
      <c r="D1020" t="s">
        <v>403</v>
      </c>
      <c r="E1020">
        <v>6018</v>
      </c>
      <c r="F1020">
        <v>1319</v>
      </c>
      <c r="G1020">
        <v>91.88</v>
      </c>
      <c r="H1020">
        <v>1464</v>
      </c>
      <c r="I1020">
        <v>3754</v>
      </c>
      <c r="J1020">
        <v>90.04</v>
      </c>
      <c r="K1020">
        <v>88.72</v>
      </c>
    </row>
    <row r="1021" spans="1:11" x14ac:dyDescent="0.2">
      <c r="A1021" t="s">
        <v>359</v>
      </c>
      <c r="B1021" t="s">
        <v>437</v>
      </c>
      <c r="C1021" t="s">
        <v>281</v>
      </c>
      <c r="D1021" t="s">
        <v>403</v>
      </c>
      <c r="E1021">
        <v>2051</v>
      </c>
      <c r="F1021">
        <v>344</v>
      </c>
      <c r="G1021">
        <v>80.97</v>
      </c>
      <c r="H1021">
        <v>496</v>
      </c>
      <c r="I1021">
        <v>1284</v>
      </c>
      <c r="J1021">
        <v>83.59</v>
      </c>
      <c r="K1021">
        <v>96.84</v>
      </c>
    </row>
    <row r="1022" spans="1:11" x14ac:dyDescent="0.2">
      <c r="A1022" t="s">
        <v>359</v>
      </c>
      <c r="B1022" t="s">
        <v>437</v>
      </c>
      <c r="C1022" t="s">
        <v>274</v>
      </c>
      <c r="D1022" t="s">
        <v>403</v>
      </c>
      <c r="E1022">
        <v>456</v>
      </c>
      <c r="F1022">
        <v>118</v>
      </c>
      <c r="G1022">
        <v>96.22</v>
      </c>
      <c r="H1022">
        <v>81</v>
      </c>
      <c r="I1022">
        <v>239</v>
      </c>
      <c r="J1022">
        <v>126.35</v>
      </c>
      <c r="K1022">
        <v>111.31</v>
      </c>
    </row>
    <row r="1023" spans="1:11" x14ac:dyDescent="0.2">
      <c r="A1023" t="s">
        <v>359</v>
      </c>
      <c r="B1023" t="s">
        <v>437</v>
      </c>
      <c r="C1023" t="s">
        <v>252</v>
      </c>
      <c r="D1023" t="s">
        <v>403</v>
      </c>
      <c r="E1023">
        <v>926</v>
      </c>
      <c r="F1023">
        <v>218</v>
      </c>
      <c r="G1023">
        <v>97.18</v>
      </c>
      <c r="H1023">
        <v>204</v>
      </c>
      <c r="I1023">
        <v>548</v>
      </c>
      <c r="J1023">
        <v>87.53</v>
      </c>
      <c r="K1023">
        <v>84.78</v>
      </c>
    </row>
    <row r="1024" spans="1:11" x14ac:dyDescent="0.2">
      <c r="A1024" t="s">
        <v>359</v>
      </c>
      <c r="B1024" t="s">
        <v>437</v>
      </c>
      <c r="C1024" t="s">
        <v>245</v>
      </c>
      <c r="D1024" t="s">
        <v>403</v>
      </c>
      <c r="E1024">
        <v>22574</v>
      </c>
      <c r="F1024">
        <v>4962</v>
      </c>
      <c r="G1024">
        <v>89.48</v>
      </c>
      <c r="H1024">
        <v>5252</v>
      </c>
      <c r="I1024">
        <v>14860</v>
      </c>
      <c r="J1024">
        <v>88.13</v>
      </c>
      <c r="K1024">
        <v>88.58</v>
      </c>
    </row>
    <row r="1025" spans="1:11" x14ac:dyDescent="0.2">
      <c r="A1025" t="s">
        <v>359</v>
      </c>
      <c r="B1025" t="s">
        <v>437</v>
      </c>
      <c r="C1025" t="s">
        <v>290</v>
      </c>
      <c r="D1025" t="s">
        <v>403</v>
      </c>
      <c r="E1025">
        <v>16293</v>
      </c>
      <c r="F1025">
        <v>3929</v>
      </c>
      <c r="G1025">
        <v>94.35</v>
      </c>
      <c r="H1025">
        <v>3525</v>
      </c>
      <c r="I1025">
        <v>10241</v>
      </c>
      <c r="J1025">
        <v>96.27</v>
      </c>
      <c r="K1025">
        <v>96.59</v>
      </c>
    </row>
    <row r="1026" spans="1:11" x14ac:dyDescent="0.2">
      <c r="A1026" t="s">
        <v>359</v>
      </c>
      <c r="B1026" t="s">
        <v>437</v>
      </c>
      <c r="C1026" t="s">
        <v>289</v>
      </c>
      <c r="D1026" t="s">
        <v>403</v>
      </c>
      <c r="E1026">
        <v>1939</v>
      </c>
      <c r="F1026">
        <v>429</v>
      </c>
      <c r="G1026">
        <v>91.48</v>
      </c>
      <c r="H1026">
        <v>463</v>
      </c>
      <c r="I1026">
        <v>1298</v>
      </c>
      <c r="J1026">
        <v>90.13</v>
      </c>
      <c r="K1026">
        <v>88.76</v>
      </c>
    </row>
    <row r="1027" spans="1:11" x14ac:dyDescent="0.2">
      <c r="A1027" t="s">
        <v>359</v>
      </c>
      <c r="B1027" t="s">
        <v>437</v>
      </c>
      <c r="C1027" t="s">
        <v>291</v>
      </c>
      <c r="D1027" t="s">
        <v>403</v>
      </c>
      <c r="E1027">
        <v>2817</v>
      </c>
      <c r="F1027">
        <v>472</v>
      </c>
      <c r="G1027">
        <v>79.89</v>
      </c>
      <c r="H1027">
        <v>567</v>
      </c>
      <c r="I1027">
        <v>1582</v>
      </c>
      <c r="J1027">
        <v>82.42</v>
      </c>
      <c r="K1027">
        <v>85.45</v>
      </c>
    </row>
    <row r="1028" spans="1:11" x14ac:dyDescent="0.2">
      <c r="A1028" t="s">
        <v>359</v>
      </c>
      <c r="B1028" t="s">
        <v>437</v>
      </c>
      <c r="C1028" t="s">
        <v>262</v>
      </c>
      <c r="D1028" t="s">
        <v>403</v>
      </c>
      <c r="E1028">
        <v>1677</v>
      </c>
      <c r="F1028">
        <v>376</v>
      </c>
      <c r="G1028">
        <v>96.02</v>
      </c>
      <c r="H1028">
        <v>322</v>
      </c>
      <c r="I1028">
        <v>1016</v>
      </c>
      <c r="J1028">
        <v>93.9</v>
      </c>
      <c r="K1028">
        <v>94.56</v>
      </c>
    </row>
    <row r="1029" spans="1:11" x14ac:dyDescent="0.2">
      <c r="A1029" t="s">
        <v>359</v>
      </c>
      <c r="B1029" t="s">
        <v>437</v>
      </c>
      <c r="C1029" t="s">
        <v>277</v>
      </c>
      <c r="D1029" t="s">
        <v>403</v>
      </c>
      <c r="E1029">
        <v>7559</v>
      </c>
      <c r="F1029">
        <v>1723</v>
      </c>
      <c r="G1029">
        <v>91.93</v>
      </c>
      <c r="H1029">
        <v>1449</v>
      </c>
      <c r="I1029">
        <v>4065</v>
      </c>
      <c r="J1029">
        <v>95.57</v>
      </c>
      <c r="K1029">
        <v>93.99</v>
      </c>
    </row>
    <row r="1030" spans="1:11" x14ac:dyDescent="0.2">
      <c r="A1030" t="s">
        <v>359</v>
      </c>
      <c r="B1030" t="s">
        <v>437</v>
      </c>
      <c r="C1030" t="s">
        <v>258</v>
      </c>
      <c r="D1030" t="s">
        <v>403</v>
      </c>
      <c r="E1030">
        <v>5258</v>
      </c>
      <c r="F1030">
        <v>1143</v>
      </c>
      <c r="G1030">
        <v>90.03</v>
      </c>
      <c r="H1030">
        <v>1225</v>
      </c>
      <c r="I1030">
        <v>3248</v>
      </c>
      <c r="J1030">
        <v>94.85</v>
      </c>
      <c r="K1030">
        <v>93.37</v>
      </c>
    </row>
    <row r="1031" spans="1:11" x14ac:dyDescent="0.2">
      <c r="A1031" t="s">
        <v>359</v>
      </c>
      <c r="B1031" t="s">
        <v>437</v>
      </c>
      <c r="C1031" t="s">
        <v>292</v>
      </c>
      <c r="D1031" t="s">
        <v>403</v>
      </c>
      <c r="E1031">
        <v>2631</v>
      </c>
      <c r="F1031">
        <v>544</v>
      </c>
      <c r="G1031">
        <v>87.92</v>
      </c>
      <c r="H1031">
        <v>606</v>
      </c>
      <c r="I1031">
        <v>1715</v>
      </c>
      <c r="J1031">
        <v>82.63</v>
      </c>
      <c r="K1031">
        <v>84.86</v>
      </c>
    </row>
    <row r="1032" spans="1:11" x14ac:dyDescent="0.2">
      <c r="A1032" t="s">
        <v>359</v>
      </c>
      <c r="B1032" t="s">
        <v>437</v>
      </c>
      <c r="C1032" t="s">
        <v>264</v>
      </c>
      <c r="D1032" t="s">
        <v>403</v>
      </c>
      <c r="E1032">
        <v>3979</v>
      </c>
      <c r="F1032">
        <v>826</v>
      </c>
      <c r="G1032">
        <v>90.36</v>
      </c>
      <c r="H1032">
        <v>968</v>
      </c>
      <c r="I1032">
        <v>2688</v>
      </c>
      <c r="J1032">
        <v>86.44</v>
      </c>
      <c r="K1032">
        <v>83.34</v>
      </c>
    </row>
    <row r="1033" spans="1:11" x14ac:dyDescent="0.2">
      <c r="A1033" t="s">
        <v>359</v>
      </c>
      <c r="B1033" t="s">
        <v>437</v>
      </c>
      <c r="C1033" t="s">
        <v>248</v>
      </c>
      <c r="D1033" t="s">
        <v>403</v>
      </c>
      <c r="E1033">
        <v>5779</v>
      </c>
      <c r="F1033">
        <v>1279</v>
      </c>
      <c r="G1033">
        <v>91.45</v>
      </c>
      <c r="H1033">
        <v>1252</v>
      </c>
      <c r="I1033">
        <v>3350</v>
      </c>
      <c r="J1033">
        <v>88.18</v>
      </c>
      <c r="K1033">
        <v>91.07</v>
      </c>
    </row>
    <row r="1034" spans="1:11" x14ac:dyDescent="0.2">
      <c r="A1034" t="s">
        <v>359</v>
      </c>
      <c r="B1034" t="s">
        <v>437</v>
      </c>
      <c r="C1034" t="s">
        <v>253</v>
      </c>
      <c r="D1034" t="s">
        <v>403</v>
      </c>
      <c r="E1034">
        <v>4121</v>
      </c>
      <c r="F1034">
        <v>1000</v>
      </c>
      <c r="G1034">
        <v>96.51</v>
      </c>
      <c r="H1034">
        <v>919</v>
      </c>
      <c r="I1034">
        <v>2579</v>
      </c>
      <c r="J1034">
        <v>93.54</v>
      </c>
      <c r="K1034">
        <v>92.57</v>
      </c>
    </row>
    <row r="1035" spans="1:11" x14ac:dyDescent="0.2">
      <c r="A1035" t="s">
        <v>359</v>
      </c>
      <c r="B1035" t="s">
        <v>437</v>
      </c>
      <c r="C1035" t="s">
        <v>270</v>
      </c>
      <c r="D1035" t="s">
        <v>403</v>
      </c>
      <c r="E1035">
        <v>6310</v>
      </c>
      <c r="F1035">
        <v>1665</v>
      </c>
      <c r="G1035">
        <v>99.33</v>
      </c>
      <c r="H1035">
        <v>1173</v>
      </c>
      <c r="I1035">
        <v>3345</v>
      </c>
      <c r="J1035">
        <v>102.27</v>
      </c>
      <c r="K1035">
        <v>102.21</v>
      </c>
    </row>
    <row r="1036" spans="1:11" x14ac:dyDescent="0.2">
      <c r="A1036" t="s">
        <v>359</v>
      </c>
      <c r="B1036" t="s">
        <v>437</v>
      </c>
      <c r="C1036" t="s">
        <v>280</v>
      </c>
      <c r="D1036" t="s">
        <v>403</v>
      </c>
      <c r="E1036">
        <v>1488</v>
      </c>
      <c r="F1036">
        <v>244</v>
      </c>
      <c r="G1036">
        <v>82.09</v>
      </c>
      <c r="H1036">
        <v>354</v>
      </c>
      <c r="I1036">
        <v>966</v>
      </c>
      <c r="J1036">
        <v>83.79</v>
      </c>
      <c r="K1036">
        <v>78.83</v>
      </c>
    </row>
    <row r="1037" spans="1:11" x14ac:dyDescent="0.2">
      <c r="A1037" t="s">
        <v>359</v>
      </c>
      <c r="B1037" t="s">
        <v>437</v>
      </c>
      <c r="C1037" t="s">
        <v>254</v>
      </c>
      <c r="D1037" t="s">
        <v>403</v>
      </c>
      <c r="E1037">
        <v>6967</v>
      </c>
      <c r="F1037">
        <v>1511</v>
      </c>
      <c r="G1037">
        <v>92.81</v>
      </c>
      <c r="H1037">
        <v>1544</v>
      </c>
      <c r="I1037">
        <v>4359</v>
      </c>
      <c r="J1037">
        <v>107.74</v>
      </c>
      <c r="K1037">
        <v>97.65</v>
      </c>
    </row>
    <row r="1038" spans="1:11" x14ac:dyDescent="0.2">
      <c r="A1038" t="s">
        <v>359</v>
      </c>
      <c r="B1038" t="s">
        <v>437</v>
      </c>
      <c r="C1038" t="s">
        <v>261</v>
      </c>
      <c r="D1038" t="s">
        <v>403</v>
      </c>
      <c r="E1038">
        <v>4890</v>
      </c>
      <c r="F1038">
        <v>940</v>
      </c>
      <c r="G1038">
        <v>83.32</v>
      </c>
      <c r="H1038">
        <v>943</v>
      </c>
      <c r="I1038">
        <v>2771</v>
      </c>
      <c r="J1038">
        <v>91</v>
      </c>
      <c r="K1038">
        <v>90.02</v>
      </c>
    </row>
    <row r="1039" spans="1:11" x14ac:dyDescent="0.2">
      <c r="A1039" t="s">
        <v>359</v>
      </c>
      <c r="B1039" t="s">
        <v>437</v>
      </c>
      <c r="C1039" t="s">
        <v>267</v>
      </c>
      <c r="D1039" t="s">
        <v>403</v>
      </c>
      <c r="E1039">
        <v>5647</v>
      </c>
      <c r="F1039">
        <v>1136</v>
      </c>
      <c r="G1039">
        <v>86.6</v>
      </c>
      <c r="H1039">
        <v>1218</v>
      </c>
      <c r="I1039">
        <v>3375</v>
      </c>
      <c r="J1039">
        <v>88.29</v>
      </c>
      <c r="K1039">
        <v>90.49</v>
      </c>
    </row>
    <row r="1040" spans="1:11" x14ac:dyDescent="0.2">
      <c r="A1040" t="s">
        <v>359</v>
      </c>
      <c r="B1040" t="s">
        <v>437</v>
      </c>
      <c r="C1040" t="s">
        <v>283</v>
      </c>
      <c r="D1040" t="s">
        <v>403</v>
      </c>
      <c r="E1040">
        <v>4283</v>
      </c>
      <c r="F1040">
        <v>1198</v>
      </c>
      <c r="G1040">
        <v>109.86</v>
      </c>
      <c r="H1040">
        <v>887</v>
      </c>
      <c r="I1040">
        <v>2427</v>
      </c>
      <c r="J1040">
        <v>114.8</v>
      </c>
      <c r="K1040">
        <v>109.67</v>
      </c>
    </row>
    <row r="1041" spans="1:11" x14ac:dyDescent="0.2">
      <c r="A1041" t="s">
        <v>359</v>
      </c>
      <c r="B1041" t="s">
        <v>437</v>
      </c>
      <c r="C1041" t="s">
        <v>286</v>
      </c>
      <c r="D1041" t="s">
        <v>403</v>
      </c>
      <c r="E1041">
        <v>932</v>
      </c>
      <c r="F1041">
        <v>157</v>
      </c>
      <c r="G1041">
        <v>78.98</v>
      </c>
      <c r="H1041">
        <v>218</v>
      </c>
      <c r="I1041">
        <v>613</v>
      </c>
      <c r="J1041">
        <v>78.510000000000005</v>
      </c>
      <c r="K1041">
        <v>86.46</v>
      </c>
    </row>
    <row r="1042" spans="1:11" x14ac:dyDescent="0.2">
      <c r="A1042" t="s">
        <v>359</v>
      </c>
      <c r="B1042" t="s">
        <v>437</v>
      </c>
      <c r="C1042" t="s">
        <v>276</v>
      </c>
      <c r="D1042" t="s">
        <v>403</v>
      </c>
      <c r="E1042">
        <v>16795</v>
      </c>
      <c r="F1042">
        <v>3552</v>
      </c>
      <c r="G1042">
        <v>89.04</v>
      </c>
      <c r="H1042">
        <v>3144</v>
      </c>
      <c r="I1042">
        <v>9341</v>
      </c>
      <c r="J1042">
        <v>89.56</v>
      </c>
      <c r="K1042">
        <v>88.65</v>
      </c>
    </row>
    <row r="1043" spans="1:11" x14ac:dyDescent="0.2">
      <c r="A1043" t="s">
        <v>359</v>
      </c>
      <c r="B1043" t="s">
        <v>437</v>
      </c>
      <c r="C1043" t="s">
        <v>251</v>
      </c>
      <c r="D1043" t="s">
        <v>403</v>
      </c>
      <c r="E1043">
        <v>626</v>
      </c>
      <c r="F1043">
        <v>97</v>
      </c>
      <c r="G1043">
        <v>74.959999999999994</v>
      </c>
      <c r="H1043">
        <v>138</v>
      </c>
      <c r="I1043">
        <v>416</v>
      </c>
      <c r="J1043">
        <v>74.650000000000006</v>
      </c>
      <c r="K1043">
        <v>73.209999999999994</v>
      </c>
    </row>
    <row r="1044" spans="1:11" x14ac:dyDescent="0.2">
      <c r="A1044" t="s">
        <v>359</v>
      </c>
      <c r="B1044" t="s">
        <v>437</v>
      </c>
      <c r="C1044" t="s">
        <v>250</v>
      </c>
      <c r="D1044" t="s">
        <v>403</v>
      </c>
      <c r="E1044">
        <v>1767</v>
      </c>
      <c r="F1044">
        <v>276</v>
      </c>
      <c r="G1044">
        <v>74.64</v>
      </c>
      <c r="H1044">
        <v>372</v>
      </c>
      <c r="I1044">
        <v>1066</v>
      </c>
      <c r="J1044">
        <v>76.67</v>
      </c>
      <c r="K1044">
        <v>77.08</v>
      </c>
    </row>
    <row r="1045" spans="1:11" x14ac:dyDescent="0.2">
      <c r="A1045" t="s">
        <v>359</v>
      </c>
      <c r="B1045" t="s">
        <v>437</v>
      </c>
      <c r="C1045" t="s">
        <v>287</v>
      </c>
      <c r="D1045" t="s">
        <v>403</v>
      </c>
      <c r="E1045">
        <v>1406</v>
      </c>
      <c r="F1045">
        <v>304</v>
      </c>
      <c r="G1045">
        <v>85.67</v>
      </c>
      <c r="H1045">
        <v>222</v>
      </c>
      <c r="I1045">
        <v>653</v>
      </c>
      <c r="J1045">
        <v>90.5</v>
      </c>
      <c r="K1045">
        <v>93.7</v>
      </c>
    </row>
    <row r="1046" spans="1:11" x14ac:dyDescent="0.2">
      <c r="A1046" t="s">
        <v>359</v>
      </c>
      <c r="B1046" t="s">
        <v>437</v>
      </c>
      <c r="C1046" t="s">
        <v>285</v>
      </c>
      <c r="D1046" t="s">
        <v>403</v>
      </c>
      <c r="E1046">
        <v>4504</v>
      </c>
      <c r="F1046">
        <v>1153</v>
      </c>
      <c r="G1046">
        <v>101.65</v>
      </c>
      <c r="H1046">
        <v>817</v>
      </c>
      <c r="I1046">
        <v>2330</v>
      </c>
      <c r="J1046">
        <v>109.88</v>
      </c>
      <c r="K1046">
        <v>103.55</v>
      </c>
    </row>
    <row r="1047" spans="1:11" x14ac:dyDescent="0.2">
      <c r="A1047" t="s">
        <v>359</v>
      </c>
      <c r="B1047" t="s">
        <v>437</v>
      </c>
      <c r="C1047" t="s">
        <v>246</v>
      </c>
      <c r="D1047" t="s">
        <v>403</v>
      </c>
      <c r="E1047">
        <v>2340</v>
      </c>
      <c r="F1047">
        <v>510</v>
      </c>
      <c r="G1047">
        <v>90.01</v>
      </c>
      <c r="H1047">
        <v>456</v>
      </c>
      <c r="I1047">
        <v>1398</v>
      </c>
      <c r="J1047">
        <v>86.07</v>
      </c>
      <c r="K1047">
        <v>89.35</v>
      </c>
    </row>
    <row r="1048" spans="1:11" x14ac:dyDescent="0.2">
      <c r="A1048" t="s">
        <v>359</v>
      </c>
      <c r="B1048" t="s">
        <v>437</v>
      </c>
      <c r="C1048" t="s">
        <v>256</v>
      </c>
      <c r="D1048" t="s">
        <v>403</v>
      </c>
      <c r="E1048">
        <v>4308</v>
      </c>
      <c r="F1048">
        <v>1045</v>
      </c>
      <c r="G1048">
        <v>94.77</v>
      </c>
      <c r="H1048">
        <v>824</v>
      </c>
      <c r="I1048">
        <v>2260</v>
      </c>
      <c r="J1048">
        <v>96.32</v>
      </c>
      <c r="K1048">
        <v>94.5</v>
      </c>
    </row>
    <row r="1049" spans="1:11" x14ac:dyDescent="0.2">
      <c r="A1049" t="s">
        <v>359</v>
      </c>
      <c r="B1049" t="s">
        <v>437</v>
      </c>
      <c r="C1049" t="s">
        <v>263</v>
      </c>
      <c r="D1049" t="s">
        <v>403</v>
      </c>
      <c r="E1049">
        <v>9021</v>
      </c>
      <c r="F1049">
        <v>2025</v>
      </c>
      <c r="G1049">
        <v>93.29</v>
      </c>
      <c r="H1049">
        <v>1914</v>
      </c>
      <c r="I1049">
        <v>5338</v>
      </c>
      <c r="J1049">
        <v>95.82</v>
      </c>
      <c r="K1049">
        <v>92.91</v>
      </c>
    </row>
    <row r="1050" spans="1:11" x14ac:dyDescent="0.2">
      <c r="A1050" t="s">
        <v>359</v>
      </c>
      <c r="B1050" t="s">
        <v>437</v>
      </c>
      <c r="C1050" t="s">
        <v>284</v>
      </c>
      <c r="D1050" t="s">
        <v>403</v>
      </c>
      <c r="E1050">
        <v>9164</v>
      </c>
      <c r="F1050">
        <v>1964</v>
      </c>
      <c r="G1050">
        <v>94.21</v>
      </c>
      <c r="H1050">
        <v>2106</v>
      </c>
      <c r="I1050">
        <v>5603</v>
      </c>
      <c r="J1050">
        <v>103.75</v>
      </c>
      <c r="K1050">
        <v>99.37</v>
      </c>
    </row>
    <row r="1051" spans="1:11" x14ac:dyDescent="0.2">
      <c r="A1051" t="s">
        <v>359</v>
      </c>
      <c r="B1051" t="s">
        <v>437</v>
      </c>
      <c r="C1051" t="s">
        <v>266</v>
      </c>
      <c r="D1051" t="s">
        <v>403</v>
      </c>
      <c r="E1051">
        <v>6578</v>
      </c>
      <c r="F1051">
        <v>1119</v>
      </c>
      <c r="G1051">
        <v>80.239999999999995</v>
      </c>
      <c r="H1051">
        <v>1505</v>
      </c>
      <c r="I1051">
        <v>4081</v>
      </c>
      <c r="J1051">
        <v>75.83</v>
      </c>
      <c r="K1051">
        <v>78.75</v>
      </c>
    </row>
    <row r="1052" spans="1:11" x14ac:dyDescent="0.2">
      <c r="A1052" t="s">
        <v>359</v>
      </c>
      <c r="B1052" t="s">
        <v>437</v>
      </c>
      <c r="C1052" t="s">
        <v>279</v>
      </c>
      <c r="D1052" t="s">
        <v>403</v>
      </c>
      <c r="E1052">
        <v>4583</v>
      </c>
      <c r="F1052">
        <v>989</v>
      </c>
      <c r="G1052">
        <v>91.42</v>
      </c>
      <c r="H1052">
        <v>892</v>
      </c>
      <c r="I1052">
        <v>2520</v>
      </c>
      <c r="J1052">
        <v>97.56</v>
      </c>
      <c r="K1052">
        <v>94.03</v>
      </c>
    </row>
    <row r="1053" spans="1:11" x14ac:dyDescent="0.2">
      <c r="A1053" t="s">
        <v>359</v>
      </c>
      <c r="B1053" t="s">
        <v>437</v>
      </c>
      <c r="C1053" t="s">
        <v>373</v>
      </c>
      <c r="D1053" t="s">
        <v>403</v>
      </c>
      <c r="E1053">
        <v>3534</v>
      </c>
      <c r="F1053">
        <v>1219</v>
      </c>
      <c r="G1053">
        <v>121.55</v>
      </c>
      <c r="H1053">
        <v>744</v>
      </c>
      <c r="I1053">
        <v>1923</v>
      </c>
      <c r="J1053">
        <v>118.69</v>
      </c>
      <c r="K1053">
        <v>124.14</v>
      </c>
    </row>
    <row r="1054" spans="1:11" x14ac:dyDescent="0.2">
      <c r="A1054" t="s">
        <v>359</v>
      </c>
      <c r="B1054" t="s">
        <v>437</v>
      </c>
      <c r="C1054" t="s">
        <v>275</v>
      </c>
      <c r="D1054" t="s">
        <v>403</v>
      </c>
      <c r="E1054">
        <v>9548</v>
      </c>
      <c r="F1054">
        <v>2442</v>
      </c>
      <c r="G1054">
        <v>100.91</v>
      </c>
      <c r="H1054">
        <v>2089</v>
      </c>
      <c r="I1054">
        <v>5722</v>
      </c>
      <c r="J1054">
        <v>101.89</v>
      </c>
      <c r="K1054">
        <v>101.53</v>
      </c>
    </row>
    <row r="1055" spans="1:11" x14ac:dyDescent="0.2">
      <c r="A1055" t="s">
        <v>359</v>
      </c>
      <c r="B1055" t="s">
        <v>437</v>
      </c>
      <c r="C1055" t="s">
        <v>412</v>
      </c>
      <c r="D1055" t="s">
        <v>403</v>
      </c>
      <c r="E1055">
        <v>2</v>
      </c>
      <c r="G1055">
        <v>59</v>
      </c>
    </row>
    <row r="1056" spans="1:11" x14ac:dyDescent="0.2">
      <c r="A1056" t="s">
        <v>359</v>
      </c>
      <c r="B1056" t="s">
        <v>437</v>
      </c>
      <c r="C1056" t="s">
        <v>259</v>
      </c>
      <c r="D1056" t="s">
        <v>403</v>
      </c>
      <c r="E1056">
        <v>2248</v>
      </c>
      <c r="F1056">
        <v>893</v>
      </c>
      <c r="G1056">
        <v>129.86000000000001</v>
      </c>
      <c r="H1056">
        <v>554</v>
      </c>
      <c r="I1056">
        <v>1679</v>
      </c>
      <c r="J1056">
        <v>122.54</v>
      </c>
      <c r="K1056">
        <v>112.15</v>
      </c>
    </row>
    <row r="1057" spans="1:11" x14ac:dyDescent="0.2">
      <c r="A1057" t="s">
        <v>359</v>
      </c>
      <c r="B1057" t="s">
        <v>437</v>
      </c>
      <c r="C1057" t="s">
        <v>288</v>
      </c>
      <c r="D1057" t="s">
        <v>403</v>
      </c>
      <c r="E1057">
        <v>874</v>
      </c>
      <c r="F1057">
        <v>204</v>
      </c>
      <c r="G1057">
        <v>97.51</v>
      </c>
      <c r="H1057">
        <v>217</v>
      </c>
      <c r="I1057">
        <v>591</v>
      </c>
      <c r="J1057">
        <v>92.68</v>
      </c>
      <c r="K1057">
        <v>89.48</v>
      </c>
    </row>
    <row r="1058" spans="1:11" x14ac:dyDescent="0.2">
      <c r="A1058" t="s">
        <v>359</v>
      </c>
      <c r="B1058" t="s">
        <v>437</v>
      </c>
      <c r="C1058" t="s">
        <v>268</v>
      </c>
      <c r="D1058" t="s">
        <v>403</v>
      </c>
      <c r="E1058">
        <v>8976</v>
      </c>
      <c r="F1058">
        <v>2042</v>
      </c>
      <c r="G1058">
        <v>94.22</v>
      </c>
      <c r="H1058">
        <v>1756</v>
      </c>
      <c r="I1058">
        <v>4989</v>
      </c>
      <c r="J1058">
        <v>93.74</v>
      </c>
      <c r="K1058">
        <v>91.8</v>
      </c>
    </row>
    <row r="1059" spans="1:11" x14ac:dyDescent="0.2">
      <c r="A1059" t="s">
        <v>359</v>
      </c>
      <c r="B1059" t="s">
        <v>437</v>
      </c>
      <c r="C1059" t="s">
        <v>269</v>
      </c>
      <c r="D1059" t="s">
        <v>403</v>
      </c>
      <c r="E1059">
        <v>980</v>
      </c>
      <c r="F1059">
        <v>212</v>
      </c>
      <c r="G1059">
        <v>88.26</v>
      </c>
      <c r="H1059">
        <v>198</v>
      </c>
      <c r="I1059">
        <v>536</v>
      </c>
      <c r="J1059">
        <v>83.13</v>
      </c>
      <c r="K1059">
        <v>83.24</v>
      </c>
    </row>
    <row r="1060" spans="1:11" x14ac:dyDescent="0.2">
      <c r="A1060" t="s">
        <v>359</v>
      </c>
      <c r="B1060" t="s">
        <v>437</v>
      </c>
      <c r="C1060" t="s">
        <v>271</v>
      </c>
      <c r="D1060" t="s">
        <v>403</v>
      </c>
      <c r="E1060">
        <v>9062</v>
      </c>
      <c r="F1060">
        <v>2115</v>
      </c>
      <c r="G1060">
        <v>91.49</v>
      </c>
      <c r="H1060">
        <v>2113</v>
      </c>
      <c r="I1060">
        <v>5763</v>
      </c>
      <c r="J1060">
        <v>83.78</v>
      </c>
      <c r="K1060">
        <v>80.69</v>
      </c>
    </row>
    <row r="1061" spans="1:11" x14ac:dyDescent="0.2">
      <c r="A1061" t="s">
        <v>359</v>
      </c>
      <c r="B1061" t="s">
        <v>437</v>
      </c>
      <c r="C1061" t="s">
        <v>255</v>
      </c>
      <c r="D1061" t="s">
        <v>403</v>
      </c>
      <c r="E1061">
        <v>35557</v>
      </c>
      <c r="F1061">
        <v>8063</v>
      </c>
      <c r="G1061">
        <v>92.55</v>
      </c>
      <c r="H1061">
        <v>7524</v>
      </c>
      <c r="I1061">
        <v>20984</v>
      </c>
      <c r="J1061">
        <v>94.42</v>
      </c>
      <c r="K1061">
        <v>94.19</v>
      </c>
    </row>
    <row r="1062" spans="1:11" x14ac:dyDescent="0.2">
      <c r="A1062" t="s">
        <v>359</v>
      </c>
      <c r="B1062" t="s">
        <v>437</v>
      </c>
      <c r="C1062" t="s">
        <v>272</v>
      </c>
      <c r="D1062" t="s">
        <v>403</v>
      </c>
      <c r="E1062">
        <v>2078</v>
      </c>
      <c r="F1062">
        <v>410</v>
      </c>
      <c r="G1062">
        <v>82.77</v>
      </c>
      <c r="H1062">
        <v>404</v>
      </c>
      <c r="I1062">
        <v>1127</v>
      </c>
      <c r="J1062">
        <v>85.49</v>
      </c>
      <c r="K1062">
        <v>86.68</v>
      </c>
    </row>
    <row r="1063" spans="1:11" x14ac:dyDescent="0.2">
      <c r="A1063" t="s">
        <v>359</v>
      </c>
      <c r="B1063" t="s">
        <v>437</v>
      </c>
      <c r="C1063" t="s">
        <v>249</v>
      </c>
      <c r="D1063" t="s">
        <v>403</v>
      </c>
      <c r="E1063">
        <v>12724</v>
      </c>
      <c r="F1063">
        <v>2863</v>
      </c>
      <c r="G1063">
        <v>93.37</v>
      </c>
      <c r="H1063">
        <v>2359</v>
      </c>
      <c r="I1063">
        <v>6479</v>
      </c>
      <c r="J1063">
        <v>94.33</v>
      </c>
      <c r="K1063">
        <v>91.62</v>
      </c>
    </row>
    <row r="1064" spans="1:11" x14ac:dyDescent="0.2">
      <c r="A1064" t="s">
        <v>359</v>
      </c>
      <c r="B1064" t="s">
        <v>437</v>
      </c>
      <c r="C1064" t="s">
        <v>293</v>
      </c>
      <c r="D1064" t="s">
        <v>403</v>
      </c>
      <c r="E1064">
        <v>545</v>
      </c>
      <c r="F1064">
        <v>139</v>
      </c>
      <c r="G1064">
        <v>103.23</v>
      </c>
      <c r="H1064">
        <v>79</v>
      </c>
      <c r="I1064">
        <v>221</v>
      </c>
      <c r="J1064">
        <v>112.84</v>
      </c>
      <c r="K1064">
        <v>105.92</v>
      </c>
    </row>
    <row r="1065" spans="1:11" x14ac:dyDescent="0.2">
      <c r="A1065" t="s">
        <v>359</v>
      </c>
      <c r="B1065" t="s">
        <v>437</v>
      </c>
      <c r="C1065" t="s">
        <v>257</v>
      </c>
      <c r="D1065" t="s">
        <v>403</v>
      </c>
      <c r="E1065">
        <v>7237</v>
      </c>
      <c r="F1065">
        <v>1321</v>
      </c>
      <c r="G1065">
        <v>82.13</v>
      </c>
      <c r="H1065">
        <v>1472</v>
      </c>
      <c r="I1065">
        <v>4308</v>
      </c>
      <c r="J1065">
        <v>83.23</v>
      </c>
      <c r="K1065">
        <v>84.46</v>
      </c>
    </row>
    <row r="1066" spans="1:11" x14ac:dyDescent="0.2">
      <c r="A1066" t="s">
        <v>359</v>
      </c>
      <c r="B1066" t="s">
        <v>437</v>
      </c>
      <c r="C1066" t="s">
        <v>244</v>
      </c>
      <c r="D1066" t="s">
        <v>403</v>
      </c>
      <c r="E1066">
        <v>4026</v>
      </c>
      <c r="F1066">
        <v>723</v>
      </c>
      <c r="G1066">
        <v>83.6</v>
      </c>
      <c r="H1066">
        <v>827</v>
      </c>
      <c r="I1066">
        <v>2557</v>
      </c>
      <c r="J1066">
        <v>86.84</v>
      </c>
      <c r="K1066">
        <v>80.47</v>
      </c>
    </row>
    <row r="1067" spans="1:11" x14ac:dyDescent="0.2">
      <c r="A1067" t="s">
        <v>359</v>
      </c>
      <c r="B1067" t="s">
        <v>437</v>
      </c>
      <c r="C1067" t="s">
        <v>265</v>
      </c>
      <c r="D1067" t="s">
        <v>403</v>
      </c>
      <c r="E1067">
        <v>2627</v>
      </c>
      <c r="F1067">
        <v>479</v>
      </c>
      <c r="G1067">
        <v>83.54</v>
      </c>
      <c r="H1067">
        <v>484</v>
      </c>
      <c r="I1067">
        <v>1426</v>
      </c>
      <c r="J1067">
        <v>91.02</v>
      </c>
      <c r="K1067">
        <v>87.21</v>
      </c>
    </row>
    <row r="1068" spans="1:11" x14ac:dyDescent="0.2">
      <c r="A1068" t="s">
        <v>359</v>
      </c>
      <c r="B1068" t="s">
        <v>437</v>
      </c>
      <c r="C1068" t="s">
        <v>247</v>
      </c>
      <c r="D1068" t="s">
        <v>403</v>
      </c>
      <c r="E1068">
        <v>886</v>
      </c>
      <c r="F1068">
        <v>165</v>
      </c>
      <c r="G1068">
        <v>82.49</v>
      </c>
      <c r="H1068">
        <v>130</v>
      </c>
      <c r="I1068">
        <v>384</v>
      </c>
      <c r="J1068">
        <v>86.85</v>
      </c>
      <c r="K1068">
        <v>88.72</v>
      </c>
    </row>
    <row r="1069" spans="1:11" x14ac:dyDescent="0.2">
      <c r="A1069" t="s">
        <v>359</v>
      </c>
      <c r="B1069" t="s">
        <v>437</v>
      </c>
      <c r="C1069" t="s">
        <v>376</v>
      </c>
      <c r="D1069" t="s">
        <v>403</v>
      </c>
      <c r="E1069">
        <v>3534</v>
      </c>
      <c r="F1069">
        <v>1219</v>
      </c>
      <c r="G1069">
        <v>121.55</v>
      </c>
      <c r="H1069">
        <v>744</v>
      </c>
      <c r="I1069">
        <v>1923</v>
      </c>
      <c r="J1069">
        <v>118.69</v>
      </c>
      <c r="K1069">
        <v>124.14</v>
      </c>
    </row>
    <row r="1070" spans="1:11" x14ac:dyDescent="0.2">
      <c r="A1070" t="s">
        <v>359</v>
      </c>
      <c r="B1070" t="s">
        <v>437</v>
      </c>
      <c r="C1070" t="s">
        <v>406</v>
      </c>
      <c r="D1070" t="s">
        <v>403</v>
      </c>
      <c r="E1070">
        <v>65878</v>
      </c>
      <c r="F1070">
        <v>14569</v>
      </c>
      <c r="G1070">
        <v>91.83</v>
      </c>
      <c r="H1070">
        <v>14107</v>
      </c>
      <c r="I1070">
        <v>38848</v>
      </c>
      <c r="J1070">
        <v>92.13</v>
      </c>
      <c r="K1070">
        <v>92.22</v>
      </c>
    </row>
    <row r="1071" spans="1:11" x14ac:dyDescent="0.2">
      <c r="A1071" t="s">
        <v>359</v>
      </c>
      <c r="B1071" t="s">
        <v>437</v>
      </c>
      <c r="C1071" t="s">
        <v>404</v>
      </c>
      <c r="D1071" t="s">
        <v>403</v>
      </c>
      <c r="E1071">
        <v>73396</v>
      </c>
      <c r="F1071">
        <v>16750</v>
      </c>
      <c r="G1071">
        <v>93.66</v>
      </c>
      <c r="H1071">
        <v>14552</v>
      </c>
      <c r="I1071">
        <v>41062</v>
      </c>
      <c r="J1071">
        <v>95.41</v>
      </c>
      <c r="K1071">
        <v>93.9</v>
      </c>
    </row>
    <row r="1072" spans="1:11" x14ac:dyDescent="0.2">
      <c r="A1072" t="s">
        <v>359</v>
      </c>
      <c r="B1072" t="s">
        <v>437</v>
      </c>
      <c r="C1072" t="s">
        <v>405</v>
      </c>
      <c r="D1072" t="s">
        <v>403</v>
      </c>
      <c r="E1072">
        <v>71528</v>
      </c>
      <c r="F1072">
        <v>16805</v>
      </c>
      <c r="G1072">
        <v>93.76</v>
      </c>
      <c r="H1072">
        <v>15707</v>
      </c>
      <c r="I1072">
        <v>44529</v>
      </c>
      <c r="J1072">
        <v>91.78</v>
      </c>
      <c r="K1072">
        <v>90.6</v>
      </c>
    </row>
    <row r="1073" spans="1:11" x14ac:dyDescent="0.2">
      <c r="A1073" t="s">
        <v>359</v>
      </c>
      <c r="B1073" t="s">
        <v>437</v>
      </c>
      <c r="C1073" t="s">
        <v>407</v>
      </c>
      <c r="D1073" t="s">
        <v>403</v>
      </c>
      <c r="E1073">
        <v>52332</v>
      </c>
      <c r="F1073">
        <v>10741</v>
      </c>
      <c r="G1073">
        <v>88.53</v>
      </c>
      <c r="H1073">
        <v>11193</v>
      </c>
      <c r="I1073">
        <v>31293</v>
      </c>
      <c r="J1073">
        <v>94.41</v>
      </c>
      <c r="K1073">
        <v>91.6</v>
      </c>
    </row>
    <row r="1074" spans="1:11" x14ac:dyDescent="0.2">
      <c r="A1074" t="s">
        <v>359</v>
      </c>
      <c r="B1074" t="s">
        <v>437</v>
      </c>
      <c r="C1074" t="s">
        <v>408</v>
      </c>
      <c r="D1074" t="s">
        <v>403</v>
      </c>
      <c r="E1074">
        <v>61515</v>
      </c>
      <c r="F1074">
        <v>14076</v>
      </c>
      <c r="G1074">
        <v>93.76</v>
      </c>
      <c r="H1074">
        <v>12103</v>
      </c>
      <c r="I1074">
        <v>34213</v>
      </c>
      <c r="J1074">
        <v>96.42</v>
      </c>
      <c r="K1074">
        <v>96.31</v>
      </c>
    </row>
    <row r="1075" spans="1:11" x14ac:dyDescent="0.2">
      <c r="A1075" t="s">
        <v>359</v>
      </c>
      <c r="B1075" t="s">
        <v>363</v>
      </c>
      <c r="C1075" t="s">
        <v>376</v>
      </c>
      <c r="D1075" t="s">
        <v>403</v>
      </c>
      <c r="E1075">
        <v>3211</v>
      </c>
      <c r="F1075">
        <v>1124</v>
      </c>
      <c r="G1075">
        <v>122.78</v>
      </c>
      <c r="H1075">
        <v>668</v>
      </c>
      <c r="I1075">
        <v>1680</v>
      </c>
      <c r="J1075">
        <v>123.02</v>
      </c>
      <c r="K1075">
        <v>126.11</v>
      </c>
    </row>
    <row r="1076" spans="1:11" x14ac:dyDescent="0.2">
      <c r="A1076" t="s">
        <v>359</v>
      </c>
      <c r="B1076" t="s">
        <v>363</v>
      </c>
      <c r="C1076" t="s">
        <v>406</v>
      </c>
      <c r="D1076" t="s">
        <v>403</v>
      </c>
      <c r="E1076">
        <v>60886</v>
      </c>
      <c r="F1076">
        <v>13587</v>
      </c>
      <c r="G1076">
        <v>92.47</v>
      </c>
      <c r="H1076">
        <v>12107</v>
      </c>
      <c r="I1076">
        <v>33789</v>
      </c>
      <c r="J1076">
        <v>96.69</v>
      </c>
      <c r="K1076">
        <v>95.92</v>
      </c>
    </row>
    <row r="1077" spans="1:11" x14ac:dyDescent="0.2">
      <c r="A1077" t="s">
        <v>359</v>
      </c>
      <c r="B1077" t="s">
        <v>363</v>
      </c>
      <c r="C1077" t="s">
        <v>404</v>
      </c>
      <c r="D1077" t="s">
        <v>403</v>
      </c>
      <c r="E1077">
        <v>68031</v>
      </c>
      <c r="F1077">
        <v>15775</v>
      </c>
      <c r="G1077">
        <v>94.7</v>
      </c>
      <c r="H1077">
        <v>12933</v>
      </c>
      <c r="I1077">
        <v>35602</v>
      </c>
      <c r="J1077">
        <v>99.08</v>
      </c>
      <c r="K1077">
        <v>97.69</v>
      </c>
    </row>
    <row r="1078" spans="1:11" x14ac:dyDescent="0.2">
      <c r="A1078" t="s">
        <v>359</v>
      </c>
      <c r="B1078" t="s">
        <v>363</v>
      </c>
      <c r="C1078" t="s">
        <v>405</v>
      </c>
      <c r="D1078" t="s">
        <v>403</v>
      </c>
      <c r="E1078">
        <v>66227</v>
      </c>
      <c r="F1078">
        <v>15848</v>
      </c>
      <c r="G1078">
        <v>94.82</v>
      </c>
      <c r="H1078">
        <v>13816</v>
      </c>
      <c r="I1078">
        <v>38868</v>
      </c>
      <c r="J1078">
        <v>95.5</v>
      </c>
      <c r="K1078">
        <v>94.05</v>
      </c>
    </row>
    <row r="1079" spans="1:11" x14ac:dyDescent="0.2">
      <c r="A1079" t="s">
        <v>359</v>
      </c>
      <c r="B1079" t="s">
        <v>363</v>
      </c>
      <c r="C1079" t="s">
        <v>407</v>
      </c>
      <c r="D1079" t="s">
        <v>403</v>
      </c>
      <c r="E1079">
        <v>47839</v>
      </c>
      <c r="F1079">
        <v>9854</v>
      </c>
      <c r="G1079">
        <v>89.02</v>
      </c>
      <c r="H1079">
        <v>9446</v>
      </c>
      <c r="I1079">
        <v>26508</v>
      </c>
      <c r="J1079">
        <v>100.55</v>
      </c>
      <c r="K1079">
        <v>96.56</v>
      </c>
    </row>
    <row r="1080" spans="1:11" x14ac:dyDescent="0.2">
      <c r="A1080" t="s">
        <v>359</v>
      </c>
      <c r="B1080" t="s">
        <v>363</v>
      </c>
      <c r="C1080" t="s">
        <v>408</v>
      </c>
      <c r="D1080" t="s">
        <v>403</v>
      </c>
      <c r="E1080">
        <v>56183</v>
      </c>
      <c r="F1080">
        <v>13026</v>
      </c>
      <c r="G1080">
        <v>94.77</v>
      </c>
      <c r="H1080">
        <v>10135</v>
      </c>
      <c r="I1080">
        <v>29169</v>
      </c>
      <c r="J1080">
        <v>102.33</v>
      </c>
      <c r="K1080">
        <v>100.67</v>
      </c>
    </row>
    <row r="1081" spans="1:11" x14ac:dyDescent="0.2">
      <c r="A1081" t="s">
        <v>359</v>
      </c>
      <c r="B1081" t="s">
        <v>364</v>
      </c>
      <c r="C1081" t="s">
        <v>376</v>
      </c>
      <c r="D1081" t="s">
        <v>403</v>
      </c>
      <c r="E1081">
        <v>218</v>
      </c>
      <c r="F1081">
        <v>75</v>
      </c>
      <c r="G1081">
        <v>123.42</v>
      </c>
      <c r="H1081">
        <v>52</v>
      </c>
      <c r="I1081">
        <v>179</v>
      </c>
      <c r="J1081">
        <v>93.31</v>
      </c>
      <c r="K1081">
        <v>126.94</v>
      </c>
    </row>
    <row r="1082" spans="1:11" x14ac:dyDescent="0.2">
      <c r="A1082" t="s">
        <v>359</v>
      </c>
      <c r="B1082" t="s">
        <v>364</v>
      </c>
      <c r="C1082" t="s">
        <v>406</v>
      </c>
      <c r="D1082" t="s">
        <v>403</v>
      </c>
      <c r="E1082">
        <v>3102</v>
      </c>
      <c r="F1082">
        <v>568</v>
      </c>
      <c r="G1082">
        <v>80.98</v>
      </c>
      <c r="H1082">
        <v>1241</v>
      </c>
      <c r="I1082">
        <v>3282</v>
      </c>
      <c r="J1082">
        <v>64.87</v>
      </c>
      <c r="K1082">
        <v>66.010000000000005</v>
      </c>
    </row>
    <row r="1083" spans="1:11" x14ac:dyDescent="0.2">
      <c r="A1083" t="s">
        <v>359</v>
      </c>
      <c r="B1083" t="s">
        <v>364</v>
      </c>
      <c r="C1083" t="s">
        <v>404</v>
      </c>
      <c r="D1083" t="s">
        <v>403</v>
      </c>
      <c r="E1083">
        <v>3184</v>
      </c>
      <c r="F1083">
        <v>536</v>
      </c>
      <c r="G1083">
        <v>76.7</v>
      </c>
      <c r="H1083">
        <v>877</v>
      </c>
      <c r="I1083">
        <v>3405</v>
      </c>
      <c r="J1083">
        <v>63.47</v>
      </c>
      <c r="K1083">
        <v>68.27</v>
      </c>
    </row>
    <row r="1084" spans="1:11" x14ac:dyDescent="0.2">
      <c r="A1084" t="s">
        <v>359</v>
      </c>
      <c r="B1084" t="s">
        <v>364</v>
      </c>
      <c r="C1084" t="s">
        <v>405</v>
      </c>
      <c r="D1084" t="s">
        <v>403</v>
      </c>
      <c r="E1084">
        <v>3582</v>
      </c>
      <c r="F1084">
        <v>684</v>
      </c>
      <c r="G1084">
        <v>82.01</v>
      </c>
      <c r="H1084">
        <v>1235</v>
      </c>
      <c r="I1084">
        <v>3912</v>
      </c>
      <c r="J1084">
        <v>65.64</v>
      </c>
      <c r="K1084">
        <v>66.680000000000007</v>
      </c>
    </row>
    <row r="1085" spans="1:11" x14ac:dyDescent="0.2">
      <c r="A1085" t="s">
        <v>359</v>
      </c>
      <c r="B1085" t="s">
        <v>364</v>
      </c>
      <c r="C1085" t="s">
        <v>407</v>
      </c>
      <c r="D1085" t="s">
        <v>403</v>
      </c>
      <c r="E1085">
        <v>3409</v>
      </c>
      <c r="F1085">
        <v>631</v>
      </c>
      <c r="G1085">
        <v>80.650000000000006</v>
      </c>
      <c r="H1085">
        <v>1361</v>
      </c>
      <c r="I1085">
        <v>3779</v>
      </c>
      <c r="J1085">
        <v>59.64</v>
      </c>
      <c r="K1085">
        <v>60.93</v>
      </c>
    </row>
    <row r="1086" spans="1:11" x14ac:dyDescent="0.2">
      <c r="A1086" t="s">
        <v>359</v>
      </c>
      <c r="B1086" t="s">
        <v>364</v>
      </c>
      <c r="C1086" t="s">
        <v>408</v>
      </c>
      <c r="D1086" t="s">
        <v>403</v>
      </c>
      <c r="E1086">
        <v>3263</v>
      </c>
      <c r="F1086">
        <v>555</v>
      </c>
      <c r="G1086">
        <v>78.41</v>
      </c>
      <c r="H1086">
        <v>1303</v>
      </c>
      <c r="I1086">
        <v>3283</v>
      </c>
      <c r="J1086">
        <v>66.349999999999994</v>
      </c>
      <c r="K1086">
        <v>69</v>
      </c>
    </row>
    <row r="1087" spans="1:11" x14ac:dyDescent="0.2">
      <c r="A1087" t="s">
        <v>359</v>
      </c>
      <c r="B1087" t="s">
        <v>365</v>
      </c>
      <c r="C1087" t="s">
        <v>376</v>
      </c>
      <c r="D1087" t="s">
        <v>403</v>
      </c>
      <c r="E1087">
        <v>82</v>
      </c>
      <c r="F1087">
        <v>15</v>
      </c>
      <c r="G1087">
        <v>76.98</v>
      </c>
      <c r="H1087">
        <v>20</v>
      </c>
      <c r="I1087">
        <v>52</v>
      </c>
      <c r="J1087">
        <v>49.8</v>
      </c>
      <c r="K1087">
        <v>58.08</v>
      </c>
    </row>
    <row r="1088" spans="1:11" x14ac:dyDescent="0.2">
      <c r="A1088" t="s">
        <v>359</v>
      </c>
      <c r="B1088" t="s">
        <v>365</v>
      </c>
      <c r="C1088" t="s">
        <v>406</v>
      </c>
      <c r="D1088" t="s">
        <v>403</v>
      </c>
      <c r="E1088">
        <v>1070</v>
      </c>
      <c r="F1088">
        <v>201</v>
      </c>
      <c r="G1088">
        <v>81.28</v>
      </c>
      <c r="H1088">
        <v>476</v>
      </c>
      <c r="I1088">
        <v>1126</v>
      </c>
      <c r="J1088">
        <v>50.37</v>
      </c>
      <c r="K1088">
        <v>50.37</v>
      </c>
    </row>
    <row r="1089" spans="1:15" x14ac:dyDescent="0.2">
      <c r="A1089" t="s">
        <v>359</v>
      </c>
      <c r="B1089" t="s">
        <v>365</v>
      </c>
      <c r="C1089" t="s">
        <v>404</v>
      </c>
      <c r="D1089" t="s">
        <v>403</v>
      </c>
      <c r="E1089">
        <v>1194</v>
      </c>
      <c r="F1089">
        <v>206</v>
      </c>
      <c r="G1089">
        <v>79.55</v>
      </c>
      <c r="H1089">
        <v>468</v>
      </c>
      <c r="I1089">
        <v>1323</v>
      </c>
      <c r="J1089">
        <v>56.41</v>
      </c>
      <c r="K1089">
        <v>56.56</v>
      </c>
    </row>
    <row r="1090" spans="1:15" x14ac:dyDescent="0.2">
      <c r="A1090" t="s">
        <v>359</v>
      </c>
      <c r="B1090" t="s">
        <v>365</v>
      </c>
      <c r="C1090" t="s">
        <v>405</v>
      </c>
      <c r="D1090" t="s">
        <v>403</v>
      </c>
      <c r="E1090">
        <v>999</v>
      </c>
      <c r="F1090">
        <v>149</v>
      </c>
      <c r="G1090">
        <v>75.69</v>
      </c>
      <c r="H1090">
        <v>443</v>
      </c>
      <c r="I1090">
        <v>1160</v>
      </c>
      <c r="J1090">
        <v>53.66</v>
      </c>
      <c r="K1090">
        <v>56.29</v>
      </c>
    </row>
    <row r="1091" spans="1:15" x14ac:dyDescent="0.2">
      <c r="A1091" t="s">
        <v>359</v>
      </c>
      <c r="B1091" t="s">
        <v>365</v>
      </c>
      <c r="C1091" t="s">
        <v>407</v>
      </c>
      <c r="D1091" t="s">
        <v>403</v>
      </c>
      <c r="E1091">
        <v>537</v>
      </c>
      <c r="F1091">
        <v>100</v>
      </c>
      <c r="G1091">
        <v>80.209999999999994</v>
      </c>
      <c r="H1091">
        <v>214</v>
      </c>
      <c r="I1091">
        <v>565</v>
      </c>
      <c r="J1091">
        <v>56.66</v>
      </c>
      <c r="K1091">
        <v>58.38</v>
      </c>
    </row>
    <row r="1092" spans="1:15" x14ac:dyDescent="0.2">
      <c r="A1092" t="s">
        <v>359</v>
      </c>
      <c r="B1092" t="s">
        <v>365</v>
      </c>
      <c r="C1092" t="s">
        <v>408</v>
      </c>
      <c r="D1092" t="s">
        <v>403</v>
      </c>
      <c r="E1092">
        <v>865</v>
      </c>
      <c r="F1092">
        <v>176</v>
      </c>
      <c r="G1092">
        <v>82.69</v>
      </c>
      <c r="H1092">
        <v>320</v>
      </c>
      <c r="I1092">
        <v>855</v>
      </c>
      <c r="J1092">
        <v>52.49</v>
      </c>
      <c r="K1092">
        <v>58.91</v>
      </c>
    </row>
    <row r="1093" spans="1:15" x14ac:dyDescent="0.2">
      <c r="A1093" t="s">
        <v>359</v>
      </c>
      <c r="B1093" t="s">
        <v>366</v>
      </c>
      <c r="C1093" t="s">
        <v>376</v>
      </c>
      <c r="D1093" t="s">
        <v>403</v>
      </c>
      <c r="E1093">
        <v>23</v>
      </c>
      <c r="F1093">
        <v>5</v>
      </c>
      <c r="G1093">
        <v>91.78</v>
      </c>
      <c r="H1093">
        <v>4</v>
      </c>
      <c r="I1093">
        <v>12</v>
      </c>
      <c r="J1093">
        <v>70</v>
      </c>
      <c r="K1093">
        <v>93.33</v>
      </c>
    </row>
    <row r="1094" spans="1:15" x14ac:dyDescent="0.2">
      <c r="A1094" t="s">
        <v>359</v>
      </c>
      <c r="B1094" t="s">
        <v>366</v>
      </c>
      <c r="C1094" t="s">
        <v>406</v>
      </c>
      <c r="D1094" t="s">
        <v>403</v>
      </c>
      <c r="E1094">
        <v>820</v>
      </c>
      <c r="F1094">
        <v>213</v>
      </c>
      <c r="G1094">
        <v>98.59</v>
      </c>
      <c r="H1094">
        <v>283</v>
      </c>
      <c r="I1094">
        <v>651</v>
      </c>
      <c r="J1094">
        <v>87.09</v>
      </c>
      <c r="K1094">
        <v>105.05</v>
      </c>
    </row>
    <row r="1095" spans="1:15" x14ac:dyDescent="0.2">
      <c r="A1095" t="s">
        <v>359</v>
      </c>
      <c r="B1095" t="s">
        <v>366</v>
      </c>
      <c r="C1095" t="s">
        <v>404</v>
      </c>
      <c r="D1095" t="s">
        <v>403</v>
      </c>
      <c r="E1095">
        <v>987</v>
      </c>
      <c r="F1095">
        <v>233</v>
      </c>
      <c r="G1095">
        <v>93.72</v>
      </c>
      <c r="H1095">
        <v>274</v>
      </c>
      <c r="I1095">
        <v>732</v>
      </c>
      <c r="J1095">
        <v>91.34</v>
      </c>
      <c r="K1095">
        <v>96.62</v>
      </c>
    </row>
    <row r="1096" spans="1:15" x14ac:dyDescent="0.2">
      <c r="A1096" t="s">
        <v>359</v>
      </c>
      <c r="B1096" t="s">
        <v>366</v>
      </c>
      <c r="C1096" t="s">
        <v>405</v>
      </c>
      <c r="D1096" t="s">
        <v>403</v>
      </c>
      <c r="E1096">
        <v>720</v>
      </c>
      <c r="F1096">
        <v>124</v>
      </c>
      <c r="G1096">
        <v>79.97</v>
      </c>
      <c r="H1096">
        <v>213</v>
      </c>
      <c r="I1096">
        <v>589</v>
      </c>
      <c r="J1096">
        <v>81.61</v>
      </c>
      <c r="K1096">
        <v>89.63</v>
      </c>
    </row>
    <row r="1097" spans="1:15" x14ac:dyDescent="0.2">
      <c r="A1097" t="s">
        <v>359</v>
      </c>
      <c r="B1097" t="s">
        <v>366</v>
      </c>
      <c r="C1097" t="s">
        <v>407</v>
      </c>
      <c r="D1097" t="s">
        <v>403</v>
      </c>
      <c r="E1097">
        <v>547</v>
      </c>
      <c r="F1097">
        <v>156</v>
      </c>
      <c r="G1097">
        <v>102.61</v>
      </c>
      <c r="H1097">
        <v>172</v>
      </c>
      <c r="I1097">
        <v>441</v>
      </c>
      <c r="J1097">
        <v>79.44</v>
      </c>
      <c r="K1097">
        <v>98.56</v>
      </c>
    </row>
    <row r="1098" spans="1:15" x14ac:dyDescent="0.2">
      <c r="A1098" t="s">
        <v>359</v>
      </c>
      <c r="B1098" t="s">
        <v>366</v>
      </c>
      <c r="C1098" t="s">
        <v>408</v>
      </c>
      <c r="D1098" t="s">
        <v>403</v>
      </c>
      <c r="E1098">
        <v>1204</v>
      </c>
      <c r="F1098">
        <v>319</v>
      </c>
      <c r="G1098">
        <v>96.15</v>
      </c>
      <c r="H1098">
        <v>345</v>
      </c>
      <c r="I1098">
        <v>906</v>
      </c>
      <c r="J1098">
        <v>77.02</v>
      </c>
      <c r="K1098">
        <v>89.96</v>
      </c>
    </row>
    <row r="1099" spans="1:15" x14ac:dyDescent="0.2">
      <c r="A1099" t="s">
        <v>358</v>
      </c>
      <c r="B1099" t="s">
        <v>437</v>
      </c>
      <c r="C1099" t="s">
        <v>503</v>
      </c>
      <c r="D1099" t="s">
        <v>410</v>
      </c>
      <c r="E1099">
        <v>227</v>
      </c>
      <c r="F1099">
        <v>61</v>
      </c>
      <c r="G1099">
        <v>117.32</v>
      </c>
      <c r="L1099">
        <v>18</v>
      </c>
      <c r="M1099">
        <v>173</v>
      </c>
      <c r="N1099">
        <v>25</v>
      </c>
      <c r="O1099">
        <v>11</v>
      </c>
    </row>
    <row r="1100" spans="1:15" x14ac:dyDescent="0.2">
      <c r="A1100" t="s">
        <v>358</v>
      </c>
      <c r="B1100" t="s">
        <v>363</v>
      </c>
      <c r="C1100" t="s">
        <v>503</v>
      </c>
      <c r="D1100" t="s">
        <v>410</v>
      </c>
      <c r="E1100">
        <v>197</v>
      </c>
      <c r="F1100">
        <v>53</v>
      </c>
      <c r="G1100">
        <v>115.32</v>
      </c>
      <c r="L1100">
        <v>14</v>
      </c>
      <c r="M1100">
        <v>151</v>
      </c>
      <c r="N1100">
        <v>22</v>
      </c>
      <c r="O1100">
        <v>10</v>
      </c>
    </row>
    <row r="1101" spans="1:15" x14ac:dyDescent="0.2">
      <c r="A1101" t="s">
        <v>358</v>
      </c>
      <c r="B1101" t="s">
        <v>364</v>
      </c>
      <c r="C1101" t="s">
        <v>503</v>
      </c>
      <c r="D1101" t="s">
        <v>410</v>
      </c>
      <c r="E1101">
        <v>21</v>
      </c>
      <c r="F1101">
        <v>4</v>
      </c>
      <c r="G1101">
        <v>140.47999999999999</v>
      </c>
      <c r="L1101">
        <v>4</v>
      </c>
      <c r="M1101">
        <v>14</v>
      </c>
      <c r="N1101">
        <v>2</v>
      </c>
      <c r="O1101">
        <v>1</v>
      </c>
    </row>
    <row r="1102" spans="1:15" x14ac:dyDescent="0.2">
      <c r="A1102" t="s">
        <v>358</v>
      </c>
      <c r="B1102" t="s">
        <v>365</v>
      </c>
      <c r="C1102" t="s">
        <v>503</v>
      </c>
      <c r="D1102" t="s">
        <v>410</v>
      </c>
      <c r="E1102">
        <v>7</v>
      </c>
      <c r="F1102">
        <v>2</v>
      </c>
      <c r="G1102">
        <v>80.569999999999993</v>
      </c>
      <c r="M1102">
        <v>6</v>
      </c>
      <c r="N1102">
        <v>1</v>
      </c>
    </row>
    <row r="1103" spans="1:15" x14ac:dyDescent="0.2">
      <c r="A1103" t="s">
        <v>358</v>
      </c>
      <c r="B1103" t="s">
        <v>366</v>
      </c>
      <c r="C1103" t="s">
        <v>503</v>
      </c>
      <c r="D1103" t="s">
        <v>410</v>
      </c>
      <c r="E1103">
        <v>2</v>
      </c>
      <c r="F1103">
        <v>2</v>
      </c>
      <c r="G1103">
        <v>199.5</v>
      </c>
      <c r="M1103">
        <v>2</v>
      </c>
    </row>
    <row r="1104" spans="1:15" x14ac:dyDescent="0.2">
      <c r="A1104" t="s">
        <v>358</v>
      </c>
      <c r="B1104" t="s">
        <v>437</v>
      </c>
      <c r="C1104" t="s">
        <v>504</v>
      </c>
      <c r="D1104" t="s">
        <v>410</v>
      </c>
      <c r="E1104">
        <v>62</v>
      </c>
      <c r="F1104">
        <v>10</v>
      </c>
      <c r="G1104">
        <v>65.98</v>
      </c>
      <c r="L1104">
        <v>20</v>
      </c>
      <c r="M1104">
        <v>35</v>
      </c>
      <c r="N1104">
        <v>4</v>
      </c>
      <c r="O1104">
        <v>3</v>
      </c>
    </row>
    <row r="1105" spans="1:16" x14ac:dyDescent="0.2">
      <c r="A1105" t="s">
        <v>358</v>
      </c>
      <c r="B1105" t="s">
        <v>363</v>
      </c>
      <c r="C1105" t="s">
        <v>504</v>
      </c>
      <c r="D1105" t="s">
        <v>410</v>
      </c>
      <c r="E1105">
        <v>61</v>
      </c>
      <c r="F1105">
        <v>10</v>
      </c>
      <c r="G1105">
        <v>66.260000000000005</v>
      </c>
      <c r="L1105">
        <v>20</v>
      </c>
      <c r="M1105">
        <v>35</v>
      </c>
      <c r="N1105">
        <v>3</v>
      </c>
      <c r="O1105">
        <v>3</v>
      </c>
    </row>
    <row r="1106" spans="1:16" x14ac:dyDescent="0.2">
      <c r="A1106" t="s">
        <v>358</v>
      </c>
      <c r="B1106" t="s">
        <v>365</v>
      </c>
      <c r="C1106" t="s">
        <v>504</v>
      </c>
      <c r="D1106" t="s">
        <v>410</v>
      </c>
      <c r="E1106">
        <v>1</v>
      </c>
      <c r="G1106">
        <v>49</v>
      </c>
      <c r="N1106">
        <v>1</v>
      </c>
    </row>
    <row r="1107" spans="1:16" x14ac:dyDescent="0.2">
      <c r="A1107" t="s">
        <v>358</v>
      </c>
      <c r="B1107" t="s">
        <v>437</v>
      </c>
      <c r="C1107" t="s">
        <v>505</v>
      </c>
      <c r="D1107" t="s">
        <v>410</v>
      </c>
      <c r="E1107">
        <v>721</v>
      </c>
      <c r="F1107">
        <v>177</v>
      </c>
      <c r="G1107">
        <v>100.42</v>
      </c>
      <c r="L1107">
        <v>2</v>
      </c>
      <c r="M1107">
        <v>712</v>
      </c>
      <c r="N1107">
        <v>7</v>
      </c>
    </row>
    <row r="1108" spans="1:16" x14ac:dyDescent="0.2">
      <c r="A1108" t="s">
        <v>358</v>
      </c>
      <c r="B1108" t="s">
        <v>363</v>
      </c>
      <c r="C1108" t="s">
        <v>505</v>
      </c>
      <c r="D1108" t="s">
        <v>410</v>
      </c>
      <c r="E1108">
        <v>694</v>
      </c>
      <c r="F1108">
        <v>173</v>
      </c>
      <c r="G1108">
        <v>101.33</v>
      </c>
      <c r="L1108">
        <v>2</v>
      </c>
      <c r="M1108">
        <v>685</v>
      </c>
      <c r="N1108">
        <v>7</v>
      </c>
    </row>
    <row r="1109" spans="1:16" x14ac:dyDescent="0.2">
      <c r="A1109" t="s">
        <v>358</v>
      </c>
      <c r="B1109" t="s">
        <v>365</v>
      </c>
      <c r="C1109" t="s">
        <v>505</v>
      </c>
      <c r="D1109" t="s">
        <v>410</v>
      </c>
      <c r="E1109">
        <v>18</v>
      </c>
      <c r="F1109">
        <v>1</v>
      </c>
      <c r="G1109">
        <v>69.61</v>
      </c>
      <c r="M1109">
        <v>18</v>
      </c>
    </row>
    <row r="1110" spans="1:16" x14ac:dyDescent="0.2">
      <c r="A1110" t="s">
        <v>358</v>
      </c>
      <c r="B1110" t="s">
        <v>366</v>
      </c>
      <c r="C1110" t="s">
        <v>505</v>
      </c>
      <c r="D1110" t="s">
        <v>410</v>
      </c>
      <c r="E1110">
        <v>9</v>
      </c>
      <c r="F1110">
        <v>3</v>
      </c>
      <c r="G1110">
        <v>92.33</v>
      </c>
      <c r="M1110">
        <v>9</v>
      </c>
    </row>
    <row r="1111" spans="1:16" x14ac:dyDescent="0.2">
      <c r="A1111" t="s">
        <v>358</v>
      </c>
      <c r="B1111" t="s">
        <v>437</v>
      </c>
      <c r="C1111" t="s">
        <v>506</v>
      </c>
      <c r="D1111" t="s">
        <v>410</v>
      </c>
      <c r="E1111">
        <v>2440</v>
      </c>
      <c r="F1111">
        <v>564</v>
      </c>
      <c r="G1111">
        <v>92.71</v>
      </c>
      <c r="L1111">
        <v>282</v>
      </c>
      <c r="M1111">
        <v>1760</v>
      </c>
      <c r="N1111">
        <v>185</v>
      </c>
      <c r="O1111">
        <v>189</v>
      </c>
      <c r="P1111">
        <v>24</v>
      </c>
    </row>
    <row r="1112" spans="1:16" x14ac:dyDescent="0.2">
      <c r="A1112" t="s">
        <v>358</v>
      </c>
      <c r="B1112" t="s">
        <v>363</v>
      </c>
      <c r="C1112" t="s">
        <v>506</v>
      </c>
      <c r="D1112" t="s">
        <v>410</v>
      </c>
      <c r="E1112">
        <v>1930</v>
      </c>
      <c r="F1112">
        <v>472</v>
      </c>
      <c r="G1112">
        <v>96.57</v>
      </c>
      <c r="L1112">
        <v>209</v>
      </c>
      <c r="M1112">
        <v>1381</v>
      </c>
      <c r="N1112">
        <v>157</v>
      </c>
      <c r="O1112">
        <v>159</v>
      </c>
      <c r="P1112">
        <v>24</v>
      </c>
    </row>
    <row r="1113" spans="1:16" x14ac:dyDescent="0.2">
      <c r="A1113" t="s">
        <v>358</v>
      </c>
      <c r="B1113" t="s">
        <v>364</v>
      </c>
      <c r="C1113" t="s">
        <v>506</v>
      </c>
      <c r="D1113" t="s">
        <v>410</v>
      </c>
      <c r="E1113">
        <v>454</v>
      </c>
      <c r="F1113">
        <v>83</v>
      </c>
      <c r="G1113">
        <v>78.72</v>
      </c>
      <c r="L1113">
        <v>72</v>
      </c>
      <c r="M1113">
        <v>339</v>
      </c>
      <c r="N1113">
        <v>17</v>
      </c>
      <c r="O1113">
        <v>26</v>
      </c>
    </row>
    <row r="1114" spans="1:16" x14ac:dyDescent="0.2">
      <c r="A1114" t="s">
        <v>358</v>
      </c>
      <c r="B1114" t="s">
        <v>365</v>
      </c>
      <c r="C1114" t="s">
        <v>506</v>
      </c>
      <c r="D1114" t="s">
        <v>410</v>
      </c>
      <c r="E1114">
        <v>27</v>
      </c>
      <c r="F1114">
        <v>1</v>
      </c>
      <c r="G1114">
        <v>50.63</v>
      </c>
      <c r="L1114">
        <v>1</v>
      </c>
      <c r="M1114">
        <v>17</v>
      </c>
      <c r="N1114">
        <v>7</v>
      </c>
      <c r="O1114">
        <v>2</v>
      </c>
    </row>
    <row r="1115" spans="1:16" x14ac:dyDescent="0.2">
      <c r="A1115" t="s">
        <v>358</v>
      </c>
      <c r="B1115" t="s">
        <v>366</v>
      </c>
      <c r="C1115" t="s">
        <v>506</v>
      </c>
      <c r="D1115" t="s">
        <v>410</v>
      </c>
      <c r="E1115">
        <v>29</v>
      </c>
      <c r="F1115">
        <v>8</v>
      </c>
      <c r="G1115">
        <v>93.76</v>
      </c>
      <c r="M1115">
        <v>23</v>
      </c>
      <c r="N1115">
        <v>4</v>
      </c>
      <c r="O1115">
        <v>2</v>
      </c>
    </row>
    <row r="1116" spans="1:16" x14ac:dyDescent="0.2">
      <c r="A1116" t="s">
        <v>358</v>
      </c>
      <c r="B1116" t="s">
        <v>437</v>
      </c>
      <c r="C1116" t="s">
        <v>507</v>
      </c>
      <c r="D1116" t="s">
        <v>410</v>
      </c>
      <c r="E1116">
        <v>477</v>
      </c>
      <c r="F1116">
        <v>111</v>
      </c>
      <c r="G1116">
        <v>96.56</v>
      </c>
      <c r="L1116">
        <v>109</v>
      </c>
      <c r="M1116">
        <v>308</v>
      </c>
      <c r="N1116">
        <v>47</v>
      </c>
      <c r="O1116">
        <v>8</v>
      </c>
      <c r="P1116">
        <v>5</v>
      </c>
    </row>
    <row r="1117" spans="1:16" x14ac:dyDescent="0.2">
      <c r="A1117" t="s">
        <v>358</v>
      </c>
      <c r="B1117" t="s">
        <v>363</v>
      </c>
      <c r="C1117" t="s">
        <v>507</v>
      </c>
      <c r="D1117" t="s">
        <v>410</v>
      </c>
      <c r="E1117">
        <v>472</v>
      </c>
      <c r="F1117">
        <v>111</v>
      </c>
      <c r="G1117">
        <v>96.63</v>
      </c>
      <c r="L1117">
        <v>109</v>
      </c>
      <c r="M1117">
        <v>305</v>
      </c>
      <c r="N1117">
        <v>46</v>
      </c>
      <c r="O1117">
        <v>7</v>
      </c>
      <c r="P1117">
        <v>5</v>
      </c>
    </row>
    <row r="1118" spans="1:16" x14ac:dyDescent="0.2">
      <c r="A1118" t="s">
        <v>358</v>
      </c>
      <c r="B1118" t="s">
        <v>364</v>
      </c>
      <c r="C1118" t="s">
        <v>507</v>
      </c>
      <c r="D1118" t="s">
        <v>410</v>
      </c>
      <c r="E1118">
        <v>1</v>
      </c>
      <c r="G1118">
        <v>104</v>
      </c>
      <c r="O1118">
        <v>1</v>
      </c>
    </row>
    <row r="1119" spans="1:16" x14ac:dyDescent="0.2">
      <c r="A1119" t="s">
        <v>358</v>
      </c>
      <c r="B1119" t="s">
        <v>365</v>
      </c>
      <c r="C1119" t="s">
        <v>507</v>
      </c>
      <c r="D1119" t="s">
        <v>410</v>
      </c>
      <c r="E1119">
        <v>4</v>
      </c>
      <c r="G1119">
        <v>86.75</v>
      </c>
      <c r="M1119">
        <v>3</v>
      </c>
      <c r="N1119">
        <v>1</v>
      </c>
    </row>
    <row r="1120" spans="1:16" x14ac:dyDescent="0.2">
      <c r="A1120" t="s">
        <v>358</v>
      </c>
      <c r="B1120" t="s">
        <v>437</v>
      </c>
      <c r="C1120" t="s">
        <v>508</v>
      </c>
      <c r="D1120" t="s">
        <v>410</v>
      </c>
      <c r="E1120">
        <v>5479</v>
      </c>
      <c r="F1120">
        <v>1363</v>
      </c>
      <c r="G1120">
        <v>100.51</v>
      </c>
      <c r="L1120">
        <v>20</v>
      </c>
      <c r="M1120">
        <v>5429</v>
      </c>
      <c r="N1120">
        <v>25</v>
      </c>
      <c r="O1120">
        <v>5</v>
      </c>
    </row>
    <row r="1121" spans="1:16" x14ac:dyDescent="0.2">
      <c r="A1121" t="s">
        <v>358</v>
      </c>
      <c r="B1121" t="s">
        <v>363</v>
      </c>
      <c r="C1121" t="s">
        <v>508</v>
      </c>
      <c r="D1121" t="s">
        <v>410</v>
      </c>
      <c r="E1121">
        <v>5368</v>
      </c>
      <c r="F1121">
        <v>1345</v>
      </c>
      <c r="G1121">
        <v>100.75</v>
      </c>
      <c r="L1121">
        <v>20</v>
      </c>
      <c r="M1121">
        <v>5321</v>
      </c>
      <c r="N1121">
        <v>23</v>
      </c>
      <c r="O1121">
        <v>4</v>
      </c>
    </row>
    <row r="1122" spans="1:16" x14ac:dyDescent="0.2">
      <c r="A1122" t="s">
        <v>358</v>
      </c>
      <c r="B1122" t="s">
        <v>364</v>
      </c>
      <c r="C1122" t="s">
        <v>508</v>
      </c>
      <c r="D1122" t="s">
        <v>410</v>
      </c>
      <c r="E1122">
        <v>5</v>
      </c>
      <c r="F1122">
        <v>3</v>
      </c>
      <c r="G1122">
        <v>348.4</v>
      </c>
      <c r="M1122">
        <v>3</v>
      </c>
      <c r="N1122">
        <v>2</v>
      </c>
    </row>
    <row r="1123" spans="1:16" x14ac:dyDescent="0.2">
      <c r="A1123" t="s">
        <v>358</v>
      </c>
      <c r="B1123" t="s">
        <v>365</v>
      </c>
      <c r="C1123" t="s">
        <v>508</v>
      </c>
      <c r="D1123" t="s">
        <v>410</v>
      </c>
      <c r="E1123">
        <v>45</v>
      </c>
      <c r="F1123">
        <v>6</v>
      </c>
      <c r="G1123">
        <v>73.31</v>
      </c>
      <c r="M1123">
        <v>44</v>
      </c>
      <c r="O1123">
        <v>1</v>
      </c>
    </row>
    <row r="1124" spans="1:16" x14ac:dyDescent="0.2">
      <c r="A1124" t="s">
        <v>358</v>
      </c>
      <c r="B1124" t="s">
        <v>366</v>
      </c>
      <c r="C1124" t="s">
        <v>508</v>
      </c>
      <c r="D1124" t="s">
        <v>410</v>
      </c>
      <c r="E1124">
        <v>61</v>
      </c>
      <c r="F1124">
        <v>9</v>
      </c>
      <c r="G1124">
        <v>78.62</v>
      </c>
      <c r="M1124">
        <v>61</v>
      </c>
    </row>
    <row r="1125" spans="1:16" x14ac:dyDescent="0.2">
      <c r="A1125" t="s">
        <v>358</v>
      </c>
      <c r="B1125" t="s">
        <v>437</v>
      </c>
      <c r="C1125" t="s">
        <v>509</v>
      </c>
      <c r="D1125" t="s">
        <v>410</v>
      </c>
      <c r="E1125">
        <v>1063</v>
      </c>
      <c r="F1125">
        <v>226</v>
      </c>
      <c r="G1125">
        <v>89.41</v>
      </c>
      <c r="L1125">
        <v>131</v>
      </c>
      <c r="M1125">
        <v>764</v>
      </c>
      <c r="N1125">
        <v>86</v>
      </c>
      <c r="O1125">
        <v>77</v>
      </c>
      <c r="P1125">
        <v>5</v>
      </c>
    </row>
    <row r="1126" spans="1:16" x14ac:dyDescent="0.2">
      <c r="A1126" t="s">
        <v>358</v>
      </c>
      <c r="B1126" t="s">
        <v>363</v>
      </c>
      <c r="C1126" t="s">
        <v>509</v>
      </c>
      <c r="D1126" t="s">
        <v>410</v>
      </c>
      <c r="E1126">
        <v>825</v>
      </c>
      <c r="F1126">
        <v>182</v>
      </c>
      <c r="G1126">
        <v>91.25</v>
      </c>
      <c r="L1126">
        <v>101</v>
      </c>
      <c r="M1126">
        <v>574</v>
      </c>
      <c r="N1126">
        <v>79</v>
      </c>
      <c r="O1126">
        <v>67</v>
      </c>
      <c r="P1126">
        <v>4</v>
      </c>
    </row>
    <row r="1127" spans="1:16" x14ac:dyDescent="0.2">
      <c r="A1127" t="s">
        <v>358</v>
      </c>
      <c r="B1127" t="s">
        <v>364</v>
      </c>
      <c r="C1127" t="s">
        <v>509</v>
      </c>
      <c r="D1127" t="s">
        <v>410</v>
      </c>
      <c r="E1127">
        <v>224</v>
      </c>
      <c r="F1127">
        <v>40</v>
      </c>
      <c r="G1127">
        <v>82.75</v>
      </c>
      <c r="L1127">
        <v>30</v>
      </c>
      <c r="M1127">
        <v>179</v>
      </c>
      <c r="N1127">
        <v>6</v>
      </c>
      <c r="O1127">
        <v>9</v>
      </c>
    </row>
    <row r="1128" spans="1:16" x14ac:dyDescent="0.2">
      <c r="A1128" t="s">
        <v>358</v>
      </c>
      <c r="B1128" t="s">
        <v>365</v>
      </c>
      <c r="C1128" t="s">
        <v>509</v>
      </c>
      <c r="D1128" t="s">
        <v>410</v>
      </c>
      <c r="E1128">
        <v>8</v>
      </c>
      <c r="F1128">
        <v>2</v>
      </c>
      <c r="G1128">
        <v>83</v>
      </c>
      <c r="M1128">
        <v>7</v>
      </c>
      <c r="P1128">
        <v>1</v>
      </c>
    </row>
    <row r="1129" spans="1:16" x14ac:dyDescent="0.2">
      <c r="A1129" t="s">
        <v>358</v>
      </c>
      <c r="B1129" t="s">
        <v>366</v>
      </c>
      <c r="C1129" t="s">
        <v>509</v>
      </c>
      <c r="D1129" t="s">
        <v>410</v>
      </c>
      <c r="E1129">
        <v>6</v>
      </c>
      <c r="F1129">
        <v>2</v>
      </c>
      <c r="G1129">
        <v>92.83</v>
      </c>
      <c r="M1129">
        <v>4</v>
      </c>
      <c r="N1129">
        <v>1</v>
      </c>
      <c r="O1129">
        <v>1</v>
      </c>
    </row>
    <row r="1130" spans="1:16" x14ac:dyDescent="0.2">
      <c r="A1130" t="s">
        <v>358</v>
      </c>
      <c r="B1130" t="s">
        <v>437</v>
      </c>
      <c r="C1130" t="s">
        <v>510</v>
      </c>
      <c r="D1130" t="s">
        <v>410</v>
      </c>
      <c r="E1130">
        <v>162</v>
      </c>
      <c r="F1130">
        <v>43</v>
      </c>
      <c r="G1130">
        <v>96.13</v>
      </c>
      <c r="L1130">
        <v>35</v>
      </c>
      <c r="M1130">
        <v>94</v>
      </c>
      <c r="N1130">
        <v>27</v>
      </c>
      <c r="O1130">
        <v>6</v>
      </c>
    </row>
    <row r="1131" spans="1:16" x14ac:dyDescent="0.2">
      <c r="A1131" t="s">
        <v>358</v>
      </c>
      <c r="B1131" t="s">
        <v>363</v>
      </c>
      <c r="C1131" t="s">
        <v>510</v>
      </c>
      <c r="D1131" t="s">
        <v>410</v>
      </c>
      <c r="E1131">
        <v>158</v>
      </c>
      <c r="F1131">
        <v>41</v>
      </c>
      <c r="G1131">
        <v>95.86</v>
      </c>
      <c r="L1131">
        <v>35</v>
      </c>
      <c r="M1131">
        <v>93</v>
      </c>
      <c r="N1131">
        <v>25</v>
      </c>
      <c r="O1131">
        <v>5</v>
      </c>
    </row>
    <row r="1132" spans="1:16" x14ac:dyDescent="0.2">
      <c r="A1132" t="s">
        <v>358</v>
      </c>
      <c r="B1132" t="s">
        <v>365</v>
      </c>
      <c r="C1132" t="s">
        <v>510</v>
      </c>
      <c r="D1132" t="s">
        <v>410</v>
      </c>
      <c r="E1132">
        <v>4</v>
      </c>
      <c r="F1132">
        <v>2</v>
      </c>
      <c r="G1132">
        <v>106.75</v>
      </c>
      <c r="M1132">
        <v>1</v>
      </c>
      <c r="N1132">
        <v>2</v>
      </c>
      <c r="O1132">
        <v>1</v>
      </c>
    </row>
    <row r="1133" spans="1:16" x14ac:dyDescent="0.2">
      <c r="A1133" t="s">
        <v>358</v>
      </c>
      <c r="B1133" t="s">
        <v>437</v>
      </c>
      <c r="C1133" t="s">
        <v>511</v>
      </c>
      <c r="D1133" t="s">
        <v>410</v>
      </c>
      <c r="E1133">
        <v>2542</v>
      </c>
      <c r="F1133">
        <v>590</v>
      </c>
      <c r="G1133">
        <v>98.16</v>
      </c>
      <c r="L1133">
        <v>5</v>
      </c>
      <c r="M1133">
        <v>2526</v>
      </c>
      <c r="N1133">
        <v>9</v>
      </c>
      <c r="O1133">
        <v>2</v>
      </c>
    </row>
    <row r="1134" spans="1:16" x14ac:dyDescent="0.2">
      <c r="A1134" t="s">
        <v>358</v>
      </c>
      <c r="B1134" t="s">
        <v>363</v>
      </c>
      <c r="C1134" t="s">
        <v>511</v>
      </c>
      <c r="D1134" t="s">
        <v>410</v>
      </c>
      <c r="E1134">
        <v>2512</v>
      </c>
      <c r="F1134">
        <v>578</v>
      </c>
      <c r="G1134">
        <v>97.45</v>
      </c>
      <c r="L1134">
        <v>5</v>
      </c>
      <c r="M1134">
        <v>2496</v>
      </c>
      <c r="N1134">
        <v>9</v>
      </c>
      <c r="O1134">
        <v>2</v>
      </c>
    </row>
    <row r="1135" spans="1:16" x14ac:dyDescent="0.2">
      <c r="A1135" t="s">
        <v>358</v>
      </c>
      <c r="B1135" t="s">
        <v>364</v>
      </c>
      <c r="C1135" t="s">
        <v>511</v>
      </c>
      <c r="D1135" t="s">
        <v>410</v>
      </c>
      <c r="E1135">
        <v>4</v>
      </c>
      <c r="F1135">
        <v>3</v>
      </c>
      <c r="G1135">
        <v>486.25</v>
      </c>
      <c r="M1135">
        <v>4</v>
      </c>
    </row>
    <row r="1136" spans="1:16" x14ac:dyDescent="0.2">
      <c r="A1136" t="s">
        <v>358</v>
      </c>
      <c r="B1136" t="s">
        <v>365</v>
      </c>
      <c r="C1136" t="s">
        <v>511</v>
      </c>
      <c r="D1136" t="s">
        <v>410</v>
      </c>
      <c r="E1136">
        <v>16</v>
      </c>
      <c r="F1136">
        <v>6</v>
      </c>
      <c r="G1136">
        <v>117.63</v>
      </c>
      <c r="M1136">
        <v>16</v>
      </c>
    </row>
    <row r="1137" spans="1:16" x14ac:dyDescent="0.2">
      <c r="A1137" t="s">
        <v>358</v>
      </c>
      <c r="B1137" t="s">
        <v>366</v>
      </c>
      <c r="C1137" t="s">
        <v>511</v>
      </c>
      <c r="D1137" t="s">
        <v>410</v>
      </c>
      <c r="E1137">
        <v>10</v>
      </c>
      <c r="F1137">
        <v>3</v>
      </c>
      <c r="G1137">
        <v>89.8</v>
      </c>
      <c r="M1137">
        <v>10</v>
      </c>
    </row>
    <row r="1138" spans="1:16" x14ac:dyDescent="0.2">
      <c r="A1138" t="s">
        <v>358</v>
      </c>
      <c r="B1138" t="s">
        <v>437</v>
      </c>
      <c r="C1138" t="s">
        <v>512</v>
      </c>
      <c r="D1138" t="s">
        <v>410</v>
      </c>
      <c r="E1138">
        <v>1549</v>
      </c>
      <c r="F1138">
        <v>313</v>
      </c>
      <c r="G1138">
        <v>88.72</v>
      </c>
      <c r="L1138">
        <v>193</v>
      </c>
      <c r="M1138">
        <v>1064</v>
      </c>
      <c r="N1138">
        <v>143</v>
      </c>
      <c r="O1138">
        <v>143</v>
      </c>
      <c r="P1138">
        <v>6</v>
      </c>
    </row>
    <row r="1139" spans="1:16" x14ac:dyDescent="0.2">
      <c r="A1139" t="s">
        <v>358</v>
      </c>
      <c r="B1139" t="s">
        <v>363</v>
      </c>
      <c r="C1139" t="s">
        <v>512</v>
      </c>
      <c r="D1139" t="s">
        <v>410</v>
      </c>
      <c r="E1139">
        <v>1103</v>
      </c>
      <c r="F1139">
        <v>241</v>
      </c>
      <c r="G1139">
        <v>93.64</v>
      </c>
      <c r="L1139">
        <v>104</v>
      </c>
      <c r="M1139">
        <v>772</v>
      </c>
      <c r="N1139">
        <v>121</v>
      </c>
      <c r="O1139">
        <v>101</v>
      </c>
      <c r="P1139">
        <v>5</v>
      </c>
    </row>
    <row r="1140" spans="1:16" x14ac:dyDescent="0.2">
      <c r="A1140" t="s">
        <v>358</v>
      </c>
      <c r="B1140" t="s">
        <v>364</v>
      </c>
      <c r="C1140" t="s">
        <v>512</v>
      </c>
      <c r="D1140" t="s">
        <v>410</v>
      </c>
      <c r="E1140">
        <v>401</v>
      </c>
      <c r="F1140">
        <v>65</v>
      </c>
      <c r="G1140">
        <v>76.459999999999994</v>
      </c>
      <c r="L1140">
        <v>89</v>
      </c>
      <c r="M1140">
        <v>265</v>
      </c>
      <c r="N1140">
        <v>14</v>
      </c>
      <c r="O1140">
        <v>33</v>
      </c>
    </row>
    <row r="1141" spans="1:16" x14ac:dyDescent="0.2">
      <c r="A1141" t="s">
        <v>358</v>
      </c>
      <c r="B1141" t="s">
        <v>365</v>
      </c>
      <c r="C1141" t="s">
        <v>512</v>
      </c>
      <c r="D1141" t="s">
        <v>410</v>
      </c>
      <c r="E1141">
        <v>15</v>
      </c>
      <c r="F1141">
        <v>1</v>
      </c>
      <c r="G1141">
        <v>60</v>
      </c>
      <c r="M1141">
        <v>9</v>
      </c>
      <c r="N1141">
        <v>3</v>
      </c>
      <c r="O1141">
        <v>3</v>
      </c>
    </row>
    <row r="1142" spans="1:16" x14ac:dyDescent="0.2">
      <c r="A1142" t="s">
        <v>358</v>
      </c>
      <c r="B1142" t="s">
        <v>366</v>
      </c>
      <c r="C1142" t="s">
        <v>512</v>
      </c>
      <c r="D1142" t="s">
        <v>410</v>
      </c>
      <c r="E1142">
        <v>30</v>
      </c>
      <c r="F1142">
        <v>6</v>
      </c>
      <c r="G1142">
        <v>86.1</v>
      </c>
      <c r="M1142">
        <v>18</v>
      </c>
      <c r="N1142">
        <v>5</v>
      </c>
      <c r="O1142">
        <v>6</v>
      </c>
      <c r="P1142">
        <v>1</v>
      </c>
    </row>
    <row r="1143" spans="1:16" x14ac:dyDescent="0.2">
      <c r="A1143" t="s">
        <v>358</v>
      </c>
      <c r="B1143" t="s">
        <v>437</v>
      </c>
      <c r="C1143" t="s">
        <v>513</v>
      </c>
      <c r="D1143" t="s">
        <v>410</v>
      </c>
      <c r="E1143">
        <v>689</v>
      </c>
      <c r="F1143">
        <v>219</v>
      </c>
      <c r="G1143">
        <v>100.55</v>
      </c>
      <c r="L1143">
        <v>168</v>
      </c>
      <c r="M1143">
        <v>460</v>
      </c>
      <c r="N1143">
        <v>28</v>
      </c>
      <c r="O1143">
        <v>25</v>
      </c>
      <c r="P1143">
        <v>8</v>
      </c>
    </row>
    <row r="1144" spans="1:16" x14ac:dyDescent="0.2">
      <c r="A1144" t="s">
        <v>358</v>
      </c>
      <c r="B1144" t="s">
        <v>363</v>
      </c>
      <c r="C1144" t="s">
        <v>513</v>
      </c>
      <c r="D1144" t="s">
        <v>410</v>
      </c>
      <c r="E1144">
        <v>676</v>
      </c>
      <c r="F1144">
        <v>216</v>
      </c>
      <c r="G1144">
        <v>101.24</v>
      </c>
      <c r="L1144">
        <v>168</v>
      </c>
      <c r="M1144">
        <v>452</v>
      </c>
      <c r="N1144">
        <v>27</v>
      </c>
      <c r="O1144">
        <v>24</v>
      </c>
      <c r="P1144">
        <v>5</v>
      </c>
    </row>
    <row r="1145" spans="1:16" x14ac:dyDescent="0.2">
      <c r="A1145" t="s">
        <v>358</v>
      </c>
      <c r="B1145" t="s">
        <v>365</v>
      </c>
      <c r="C1145" t="s">
        <v>513</v>
      </c>
      <c r="D1145" t="s">
        <v>410</v>
      </c>
      <c r="E1145">
        <v>10</v>
      </c>
      <c r="F1145">
        <v>2</v>
      </c>
      <c r="G1145">
        <v>63.3</v>
      </c>
      <c r="M1145">
        <v>7</v>
      </c>
      <c r="O1145">
        <v>1</v>
      </c>
      <c r="P1145">
        <v>2</v>
      </c>
    </row>
    <row r="1146" spans="1:16" x14ac:dyDescent="0.2">
      <c r="A1146" t="s">
        <v>358</v>
      </c>
      <c r="B1146" t="s">
        <v>366</v>
      </c>
      <c r="C1146" t="s">
        <v>513</v>
      </c>
      <c r="D1146" t="s">
        <v>410</v>
      </c>
      <c r="E1146">
        <v>3</v>
      </c>
      <c r="F1146">
        <v>1</v>
      </c>
      <c r="G1146">
        <v>70</v>
      </c>
      <c r="M1146">
        <v>1</v>
      </c>
      <c r="N1146">
        <v>1</v>
      </c>
      <c r="P1146">
        <v>1</v>
      </c>
    </row>
    <row r="1147" spans="1:16" x14ac:dyDescent="0.2">
      <c r="A1147" t="s">
        <v>358</v>
      </c>
      <c r="B1147" t="s">
        <v>437</v>
      </c>
      <c r="C1147" t="s">
        <v>514</v>
      </c>
      <c r="D1147" t="s">
        <v>410</v>
      </c>
      <c r="E1147">
        <v>4121</v>
      </c>
      <c r="F1147">
        <v>1037</v>
      </c>
      <c r="G1147">
        <v>100.87</v>
      </c>
      <c r="L1147">
        <v>53</v>
      </c>
      <c r="M1147">
        <v>4034</v>
      </c>
      <c r="N1147">
        <v>32</v>
      </c>
      <c r="O1147">
        <v>2</v>
      </c>
    </row>
    <row r="1148" spans="1:16" x14ac:dyDescent="0.2">
      <c r="A1148" t="s">
        <v>358</v>
      </c>
      <c r="B1148" t="s">
        <v>363</v>
      </c>
      <c r="C1148" t="s">
        <v>514</v>
      </c>
      <c r="D1148" t="s">
        <v>410</v>
      </c>
      <c r="E1148">
        <v>4003</v>
      </c>
      <c r="F1148">
        <v>1006</v>
      </c>
      <c r="G1148">
        <v>101.06</v>
      </c>
      <c r="L1148">
        <v>52</v>
      </c>
      <c r="M1148">
        <v>3918</v>
      </c>
      <c r="N1148">
        <v>31</v>
      </c>
      <c r="O1148">
        <v>2</v>
      </c>
    </row>
    <row r="1149" spans="1:16" x14ac:dyDescent="0.2">
      <c r="A1149" t="s">
        <v>358</v>
      </c>
      <c r="B1149" t="s">
        <v>364</v>
      </c>
      <c r="C1149" t="s">
        <v>514</v>
      </c>
      <c r="D1149" t="s">
        <v>410</v>
      </c>
      <c r="E1149">
        <v>3</v>
      </c>
      <c r="F1149">
        <v>2</v>
      </c>
      <c r="G1149">
        <v>194.67</v>
      </c>
      <c r="L1149">
        <v>1</v>
      </c>
      <c r="M1149">
        <v>2</v>
      </c>
    </row>
    <row r="1150" spans="1:16" x14ac:dyDescent="0.2">
      <c r="A1150" t="s">
        <v>358</v>
      </c>
      <c r="B1150" t="s">
        <v>365</v>
      </c>
      <c r="C1150" t="s">
        <v>514</v>
      </c>
      <c r="D1150" t="s">
        <v>410</v>
      </c>
      <c r="E1150">
        <v>42</v>
      </c>
      <c r="F1150">
        <v>14</v>
      </c>
      <c r="G1150">
        <v>90.9</v>
      </c>
      <c r="M1150">
        <v>41</v>
      </c>
      <c r="N1150">
        <v>1</v>
      </c>
    </row>
    <row r="1151" spans="1:16" x14ac:dyDescent="0.2">
      <c r="A1151" t="s">
        <v>358</v>
      </c>
      <c r="B1151" t="s">
        <v>366</v>
      </c>
      <c r="C1151" t="s">
        <v>514</v>
      </c>
      <c r="D1151" t="s">
        <v>410</v>
      </c>
      <c r="E1151">
        <v>73</v>
      </c>
      <c r="F1151">
        <v>15</v>
      </c>
      <c r="G1151">
        <v>92.44</v>
      </c>
      <c r="M1151">
        <v>73</v>
      </c>
    </row>
    <row r="1152" spans="1:16" x14ac:dyDescent="0.2">
      <c r="A1152" t="s">
        <v>358</v>
      </c>
      <c r="B1152" t="s">
        <v>437</v>
      </c>
      <c r="C1152" t="s">
        <v>515</v>
      </c>
      <c r="D1152" t="s">
        <v>410</v>
      </c>
      <c r="E1152">
        <v>7822</v>
      </c>
      <c r="F1152">
        <v>1807</v>
      </c>
      <c r="G1152">
        <v>93.31</v>
      </c>
      <c r="L1152">
        <v>1015</v>
      </c>
      <c r="M1152">
        <v>5338</v>
      </c>
      <c r="N1152">
        <v>730</v>
      </c>
      <c r="O1152">
        <v>675</v>
      </c>
      <c r="P1152">
        <v>64</v>
      </c>
    </row>
    <row r="1153" spans="1:16" x14ac:dyDescent="0.2">
      <c r="A1153" t="s">
        <v>358</v>
      </c>
      <c r="B1153" t="s">
        <v>363</v>
      </c>
      <c r="C1153" t="s">
        <v>515</v>
      </c>
      <c r="D1153" t="s">
        <v>410</v>
      </c>
      <c r="E1153">
        <v>5910</v>
      </c>
      <c r="F1153">
        <v>1480</v>
      </c>
      <c r="G1153">
        <v>98.95</v>
      </c>
      <c r="L1153">
        <v>648</v>
      </c>
      <c r="M1153">
        <v>4113</v>
      </c>
      <c r="N1153">
        <v>627</v>
      </c>
      <c r="O1153">
        <v>468</v>
      </c>
      <c r="P1153">
        <v>54</v>
      </c>
    </row>
    <row r="1154" spans="1:16" x14ac:dyDescent="0.2">
      <c r="A1154" t="s">
        <v>358</v>
      </c>
      <c r="B1154" t="s">
        <v>364</v>
      </c>
      <c r="C1154" t="s">
        <v>515</v>
      </c>
      <c r="D1154" t="s">
        <v>410</v>
      </c>
      <c r="E1154">
        <v>1640</v>
      </c>
      <c r="F1154">
        <v>269</v>
      </c>
      <c r="G1154">
        <v>74.260000000000005</v>
      </c>
      <c r="L1154">
        <v>366</v>
      </c>
      <c r="M1154">
        <v>1025</v>
      </c>
      <c r="N1154">
        <v>74</v>
      </c>
      <c r="O1154">
        <v>169</v>
      </c>
      <c r="P1154">
        <v>6</v>
      </c>
    </row>
    <row r="1155" spans="1:16" x14ac:dyDescent="0.2">
      <c r="A1155" t="s">
        <v>358</v>
      </c>
      <c r="B1155" t="s">
        <v>365</v>
      </c>
      <c r="C1155" t="s">
        <v>515</v>
      </c>
      <c r="D1155" t="s">
        <v>410</v>
      </c>
      <c r="E1155">
        <v>106</v>
      </c>
      <c r="F1155">
        <v>13</v>
      </c>
      <c r="G1155">
        <v>68.599999999999994</v>
      </c>
      <c r="M1155">
        <v>73</v>
      </c>
      <c r="N1155">
        <v>12</v>
      </c>
      <c r="O1155">
        <v>19</v>
      </c>
      <c r="P1155">
        <v>2</v>
      </c>
    </row>
    <row r="1156" spans="1:16" x14ac:dyDescent="0.2">
      <c r="A1156" t="s">
        <v>358</v>
      </c>
      <c r="B1156" t="s">
        <v>366</v>
      </c>
      <c r="C1156" t="s">
        <v>515</v>
      </c>
      <c r="D1156" t="s">
        <v>410</v>
      </c>
      <c r="E1156">
        <v>166</v>
      </c>
      <c r="F1156">
        <v>45</v>
      </c>
      <c r="G1156">
        <v>96.6</v>
      </c>
      <c r="L1156">
        <v>1</v>
      </c>
      <c r="M1156">
        <v>127</v>
      </c>
      <c r="N1156">
        <v>17</v>
      </c>
      <c r="O1156">
        <v>19</v>
      </c>
      <c r="P1156">
        <v>2</v>
      </c>
    </row>
    <row r="1157" spans="1:16" x14ac:dyDescent="0.2">
      <c r="A1157" t="s">
        <v>358</v>
      </c>
      <c r="B1157" t="s">
        <v>437</v>
      </c>
      <c r="C1157" t="s">
        <v>516</v>
      </c>
      <c r="D1157" t="s">
        <v>410</v>
      </c>
      <c r="E1157">
        <v>708</v>
      </c>
      <c r="F1157">
        <v>174</v>
      </c>
      <c r="G1157">
        <v>84.91</v>
      </c>
      <c r="L1157">
        <v>204</v>
      </c>
      <c r="M1157">
        <v>385</v>
      </c>
      <c r="N1157">
        <v>38</v>
      </c>
      <c r="O1157">
        <v>80</v>
      </c>
      <c r="P1157">
        <v>1</v>
      </c>
    </row>
    <row r="1158" spans="1:16" x14ac:dyDescent="0.2">
      <c r="A1158" t="s">
        <v>358</v>
      </c>
      <c r="B1158" t="s">
        <v>363</v>
      </c>
      <c r="C1158" t="s">
        <v>516</v>
      </c>
      <c r="D1158" t="s">
        <v>410</v>
      </c>
      <c r="E1158">
        <v>700</v>
      </c>
      <c r="F1158">
        <v>173</v>
      </c>
      <c r="G1158">
        <v>85.28</v>
      </c>
      <c r="L1158">
        <v>204</v>
      </c>
      <c r="M1158">
        <v>382</v>
      </c>
      <c r="N1158">
        <v>36</v>
      </c>
      <c r="O1158">
        <v>77</v>
      </c>
      <c r="P1158">
        <v>1</v>
      </c>
    </row>
    <row r="1159" spans="1:16" x14ac:dyDescent="0.2">
      <c r="A1159" t="s">
        <v>358</v>
      </c>
      <c r="B1159" t="s">
        <v>364</v>
      </c>
      <c r="C1159" t="s">
        <v>516</v>
      </c>
      <c r="D1159" t="s">
        <v>410</v>
      </c>
      <c r="E1159">
        <v>1</v>
      </c>
      <c r="G1159">
        <v>46</v>
      </c>
      <c r="N1159">
        <v>1</v>
      </c>
    </row>
    <row r="1160" spans="1:16" x14ac:dyDescent="0.2">
      <c r="A1160" t="s">
        <v>358</v>
      </c>
      <c r="B1160" t="s">
        <v>365</v>
      </c>
      <c r="C1160" t="s">
        <v>516</v>
      </c>
      <c r="D1160" t="s">
        <v>410</v>
      </c>
      <c r="E1160">
        <v>6</v>
      </c>
      <c r="F1160">
        <v>1</v>
      </c>
      <c r="G1160">
        <v>60</v>
      </c>
      <c r="M1160">
        <v>2</v>
      </c>
      <c r="N1160">
        <v>1</v>
      </c>
      <c r="O1160">
        <v>3</v>
      </c>
    </row>
    <row r="1161" spans="1:16" x14ac:dyDescent="0.2">
      <c r="A1161" t="s">
        <v>358</v>
      </c>
      <c r="B1161" t="s">
        <v>366</v>
      </c>
      <c r="C1161" t="s">
        <v>516</v>
      </c>
      <c r="D1161" t="s">
        <v>410</v>
      </c>
      <c r="E1161">
        <v>1</v>
      </c>
      <c r="G1161">
        <v>18</v>
      </c>
      <c r="M1161">
        <v>1</v>
      </c>
    </row>
    <row r="1162" spans="1:16" x14ac:dyDescent="0.2">
      <c r="A1162" t="s">
        <v>358</v>
      </c>
      <c r="B1162" t="s">
        <v>437</v>
      </c>
      <c r="C1162" t="s">
        <v>517</v>
      </c>
      <c r="D1162" t="s">
        <v>410</v>
      </c>
      <c r="E1162">
        <v>639</v>
      </c>
      <c r="F1162">
        <v>104</v>
      </c>
      <c r="G1162">
        <v>77.28</v>
      </c>
      <c r="L1162">
        <v>191</v>
      </c>
      <c r="M1162">
        <v>376</v>
      </c>
      <c r="N1162">
        <v>41</v>
      </c>
      <c r="O1162">
        <v>28</v>
      </c>
      <c r="P1162">
        <v>3</v>
      </c>
    </row>
    <row r="1163" spans="1:16" x14ac:dyDescent="0.2">
      <c r="A1163" t="s">
        <v>358</v>
      </c>
      <c r="B1163" t="s">
        <v>363</v>
      </c>
      <c r="C1163" t="s">
        <v>517</v>
      </c>
      <c r="D1163" t="s">
        <v>410</v>
      </c>
      <c r="E1163">
        <v>634</v>
      </c>
      <c r="F1163">
        <v>102</v>
      </c>
      <c r="G1163">
        <v>76.11</v>
      </c>
      <c r="L1163">
        <v>190</v>
      </c>
      <c r="M1163">
        <v>374</v>
      </c>
      <c r="N1163">
        <v>41</v>
      </c>
      <c r="O1163">
        <v>26</v>
      </c>
      <c r="P1163">
        <v>3</v>
      </c>
    </row>
    <row r="1164" spans="1:16" x14ac:dyDescent="0.2">
      <c r="A1164" t="s">
        <v>358</v>
      </c>
      <c r="B1164" t="s">
        <v>365</v>
      </c>
      <c r="C1164" t="s">
        <v>517</v>
      </c>
      <c r="D1164" t="s">
        <v>410</v>
      </c>
      <c r="E1164">
        <v>5</v>
      </c>
      <c r="F1164">
        <v>2</v>
      </c>
      <c r="G1164">
        <v>226</v>
      </c>
      <c r="L1164">
        <v>1</v>
      </c>
      <c r="M1164">
        <v>2</v>
      </c>
      <c r="O1164">
        <v>2</v>
      </c>
    </row>
    <row r="1165" spans="1:16" x14ac:dyDescent="0.2">
      <c r="A1165" t="s">
        <v>358</v>
      </c>
      <c r="B1165" t="s">
        <v>437</v>
      </c>
      <c r="C1165" t="s">
        <v>518</v>
      </c>
      <c r="D1165" t="s">
        <v>410</v>
      </c>
      <c r="E1165">
        <v>1472</v>
      </c>
      <c r="F1165">
        <v>379</v>
      </c>
      <c r="G1165">
        <v>89.3</v>
      </c>
      <c r="L1165">
        <v>448</v>
      </c>
      <c r="M1165">
        <v>827</v>
      </c>
      <c r="N1165">
        <v>113</v>
      </c>
      <c r="O1165">
        <v>81</v>
      </c>
      <c r="P1165">
        <v>3</v>
      </c>
    </row>
    <row r="1166" spans="1:16" x14ac:dyDescent="0.2">
      <c r="A1166" t="s">
        <v>358</v>
      </c>
      <c r="B1166" t="s">
        <v>363</v>
      </c>
      <c r="C1166" t="s">
        <v>518</v>
      </c>
      <c r="D1166" t="s">
        <v>410</v>
      </c>
      <c r="E1166">
        <v>1428</v>
      </c>
      <c r="F1166">
        <v>371</v>
      </c>
      <c r="G1166">
        <v>89.62</v>
      </c>
      <c r="L1166">
        <v>445</v>
      </c>
      <c r="M1166">
        <v>799</v>
      </c>
      <c r="N1166">
        <v>107</v>
      </c>
      <c r="O1166">
        <v>74</v>
      </c>
      <c r="P1166">
        <v>3</v>
      </c>
    </row>
    <row r="1167" spans="1:16" x14ac:dyDescent="0.2">
      <c r="A1167" t="s">
        <v>358</v>
      </c>
      <c r="B1167" t="s">
        <v>364</v>
      </c>
      <c r="C1167" t="s">
        <v>518</v>
      </c>
      <c r="D1167" t="s">
        <v>410</v>
      </c>
      <c r="E1167">
        <v>1</v>
      </c>
      <c r="G1167">
        <v>2</v>
      </c>
      <c r="L1167">
        <v>1</v>
      </c>
    </row>
    <row r="1168" spans="1:16" x14ac:dyDescent="0.2">
      <c r="A1168" t="s">
        <v>358</v>
      </c>
      <c r="B1168" t="s">
        <v>365</v>
      </c>
      <c r="C1168" t="s">
        <v>518</v>
      </c>
      <c r="D1168" t="s">
        <v>410</v>
      </c>
      <c r="E1168">
        <v>23</v>
      </c>
      <c r="F1168">
        <v>4</v>
      </c>
      <c r="G1168">
        <v>69.17</v>
      </c>
      <c r="L1168">
        <v>2</v>
      </c>
      <c r="M1168">
        <v>15</v>
      </c>
      <c r="N1168">
        <v>2</v>
      </c>
      <c r="O1168">
        <v>4</v>
      </c>
    </row>
    <row r="1169" spans="1:16" x14ac:dyDescent="0.2">
      <c r="A1169" t="s">
        <v>358</v>
      </c>
      <c r="B1169" t="s">
        <v>366</v>
      </c>
      <c r="C1169" t="s">
        <v>518</v>
      </c>
      <c r="D1169" t="s">
        <v>410</v>
      </c>
      <c r="E1169">
        <v>20</v>
      </c>
      <c r="F1169">
        <v>4</v>
      </c>
      <c r="G1169">
        <v>93.5</v>
      </c>
      <c r="M1169">
        <v>13</v>
      </c>
      <c r="N1169">
        <v>4</v>
      </c>
      <c r="O1169">
        <v>3</v>
      </c>
    </row>
    <row r="1170" spans="1:16" x14ac:dyDescent="0.2">
      <c r="A1170" t="s">
        <v>358</v>
      </c>
      <c r="B1170" t="s">
        <v>437</v>
      </c>
      <c r="C1170" t="s">
        <v>519</v>
      </c>
      <c r="D1170" t="s">
        <v>410</v>
      </c>
      <c r="E1170">
        <v>21419</v>
      </c>
      <c r="F1170">
        <v>5125</v>
      </c>
      <c r="G1170">
        <v>98.06</v>
      </c>
      <c r="L1170">
        <v>115</v>
      </c>
      <c r="M1170">
        <v>21203</v>
      </c>
      <c r="N1170">
        <v>79</v>
      </c>
      <c r="O1170">
        <v>22</v>
      </c>
    </row>
    <row r="1171" spans="1:16" x14ac:dyDescent="0.2">
      <c r="A1171" t="s">
        <v>358</v>
      </c>
      <c r="B1171" t="s">
        <v>363</v>
      </c>
      <c r="C1171" t="s">
        <v>519</v>
      </c>
      <c r="D1171" t="s">
        <v>410</v>
      </c>
      <c r="E1171">
        <v>20702</v>
      </c>
      <c r="F1171">
        <v>4942</v>
      </c>
      <c r="G1171">
        <v>98.03</v>
      </c>
      <c r="L1171">
        <v>112</v>
      </c>
      <c r="M1171">
        <v>20494</v>
      </c>
      <c r="N1171">
        <v>75</v>
      </c>
      <c r="O1171">
        <v>21</v>
      </c>
    </row>
    <row r="1172" spans="1:16" x14ac:dyDescent="0.2">
      <c r="A1172" t="s">
        <v>358</v>
      </c>
      <c r="B1172" t="s">
        <v>364</v>
      </c>
      <c r="C1172" t="s">
        <v>519</v>
      </c>
      <c r="D1172" t="s">
        <v>410</v>
      </c>
      <c r="E1172">
        <v>16</v>
      </c>
      <c r="F1172">
        <v>11</v>
      </c>
      <c r="G1172">
        <v>311.94</v>
      </c>
      <c r="L1172">
        <v>2</v>
      </c>
      <c r="M1172">
        <v>13</v>
      </c>
      <c r="N1172">
        <v>1</v>
      </c>
    </row>
    <row r="1173" spans="1:16" x14ac:dyDescent="0.2">
      <c r="A1173" t="s">
        <v>358</v>
      </c>
      <c r="B1173" t="s">
        <v>365</v>
      </c>
      <c r="C1173" t="s">
        <v>519</v>
      </c>
      <c r="D1173" t="s">
        <v>410</v>
      </c>
      <c r="E1173">
        <v>261</v>
      </c>
      <c r="F1173">
        <v>58</v>
      </c>
      <c r="G1173">
        <v>90.91</v>
      </c>
      <c r="L1173">
        <v>1</v>
      </c>
      <c r="M1173">
        <v>259</v>
      </c>
      <c r="O1173">
        <v>1</v>
      </c>
    </row>
    <row r="1174" spans="1:16" x14ac:dyDescent="0.2">
      <c r="A1174" t="s">
        <v>358</v>
      </c>
      <c r="B1174" t="s">
        <v>366</v>
      </c>
      <c r="C1174" t="s">
        <v>519</v>
      </c>
      <c r="D1174" t="s">
        <v>410</v>
      </c>
      <c r="E1174">
        <v>440</v>
      </c>
      <c r="F1174">
        <v>114</v>
      </c>
      <c r="G1174">
        <v>95.57</v>
      </c>
      <c r="M1174">
        <v>437</v>
      </c>
      <c r="N1174">
        <v>3</v>
      </c>
    </row>
    <row r="1175" spans="1:16" x14ac:dyDescent="0.2">
      <c r="A1175" t="s">
        <v>358</v>
      </c>
      <c r="B1175" t="s">
        <v>437</v>
      </c>
      <c r="C1175" t="s">
        <v>520</v>
      </c>
      <c r="D1175" t="s">
        <v>410</v>
      </c>
      <c r="E1175">
        <v>1314</v>
      </c>
      <c r="F1175">
        <v>267</v>
      </c>
      <c r="G1175">
        <v>89.15</v>
      </c>
      <c r="L1175">
        <v>104</v>
      </c>
      <c r="M1175">
        <v>898</v>
      </c>
      <c r="N1175">
        <v>157</v>
      </c>
      <c r="O1175">
        <v>147</v>
      </c>
      <c r="P1175">
        <v>8</v>
      </c>
    </row>
    <row r="1176" spans="1:16" x14ac:dyDescent="0.2">
      <c r="A1176" t="s">
        <v>358</v>
      </c>
      <c r="B1176" t="s">
        <v>363</v>
      </c>
      <c r="C1176" t="s">
        <v>520</v>
      </c>
      <c r="D1176" t="s">
        <v>410</v>
      </c>
      <c r="E1176">
        <v>969</v>
      </c>
      <c r="F1176">
        <v>213</v>
      </c>
      <c r="G1176">
        <v>93.7</v>
      </c>
      <c r="L1176">
        <v>54</v>
      </c>
      <c r="M1176">
        <v>669</v>
      </c>
      <c r="N1176">
        <v>135</v>
      </c>
      <c r="O1176">
        <v>103</v>
      </c>
      <c r="P1176">
        <v>8</v>
      </c>
    </row>
    <row r="1177" spans="1:16" x14ac:dyDescent="0.2">
      <c r="A1177" t="s">
        <v>358</v>
      </c>
      <c r="B1177" t="s">
        <v>364</v>
      </c>
      <c r="C1177" t="s">
        <v>520</v>
      </c>
      <c r="D1177" t="s">
        <v>410</v>
      </c>
      <c r="E1177">
        <v>262</v>
      </c>
      <c r="F1177">
        <v>43</v>
      </c>
      <c r="G1177">
        <v>77.349999999999994</v>
      </c>
      <c r="L1177">
        <v>50</v>
      </c>
      <c r="M1177">
        <v>182</v>
      </c>
      <c r="N1177">
        <v>8</v>
      </c>
      <c r="O1177">
        <v>22</v>
      </c>
    </row>
    <row r="1178" spans="1:16" x14ac:dyDescent="0.2">
      <c r="A1178" t="s">
        <v>358</v>
      </c>
      <c r="B1178" t="s">
        <v>365</v>
      </c>
      <c r="C1178" t="s">
        <v>520</v>
      </c>
      <c r="D1178" t="s">
        <v>410</v>
      </c>
      <c r="E1178">
        <v>51</v>
      </c>
      <c r="F1178">
        <v>4</v>
      </c>
      <c r="G1178">
        <v>56.22</v>
      </c>
      <c r="M1178">
        <v>24</v>
      </c>
      <c r="N1178">
        <v>10</v>
      </c>
      <c r="O1178">
        <v>17</v>
      </c>
    </row>
    <row r="1179" spans="1:16" x14ac:dyDescent="0.2">
      <c r="A1179" t="s">
        <v>358</v>
      </c>
      <c r="B1179" t="s">
        <v>366</v>
      </c>
      <c r="C1179" t="s">
        <v>520</v>
      </c>
      <c r="D1179" t="s">
        <v>410</v>
      </c>
      <c r="E1179">
        <v>32</v>
      </c>
      <c r="F1179">
        <v>7</v>
      </c>
      <c r="G1179">
        <v>100.28</v>
      </c>
      <c r="M1179">
        <v>23</v>
      </c>
      <c r="N1179">
        <v>4</v>
      </c>
      <c r="O1179">
        <v>5</v>
      </c>
    </row>
    <row r="1180" spans="1:16" x14ac:dyDescent="0.2">
      <c r="A1180" t="s">
        <v>358</v>
      </c>
      <c r="B1180" t="s">
        <v>437</v>
      </c>
      <c r="C1180" t="s">
        <v>521</v>
      </c>
      <c r="D1180" t="s">
        <v>410</v>
      </c>
      <c r="E1180">
        <v>669</v>
      </c>
      <c r="F1180">
        <v>206</v>
      </c>
      <c r="G1180">
        <v>97.97</v>
      </c>
      <c r="L1180">
        <v>198</v>
      </c>
      <c r="M1180">
        <v>401</v>
      </c>
      <c r="N1180">
        <v>24</v>
      </c>
      <c r="O1180">
        <v>32</v>
      </c>
      <c r="P1180">
        <v>14</v>
      </c>
    </row>
    <row r="1181" spans="1:16" x14ac:dyDescent="0.2">
      <c r="A1181" t="s">
        <v>358</v>
      </c>
      <c r="B1181" t="s">
        <v>363</v>
      </c>
      <c r="C1181" t="s">
        <v>521</v>
      </c>
      <c r="D1181" t="s">
        <v>410</v>
      </c>
      <c r="E1181">
        <v>655</v>
      </c>
      <c r="F1181">
        <v>202</v>
      </c>
      <c r="G1181">
        <v>98.14</v>
      </c>
      <c r="L1181">
        <v>198</v>
      </c>
      <c r="M1181">
        <v>390</v>
      </c>
      <c r="N1181">
        <v>22</v>
      </c>
      <c r="O1181">
        <v>32</v>
      </c>
      <c r="P1181">
        <v>13</v>
      </c>
    </row>
    <row r="1182" spans="1:16" x14ac:dyDescent="0.2">
      <c r="A1182" t="s">
        <v>358</v>
      </c>
      <c r="B1182" t="s">
        <v>365</v>
      </c>
      <c r="C1182" t="s">
        <v>521</v>
      </c>
      <c r="D1182" t="s">
        <v>410</v>
      </c>
      <c r="E1182">
        <v>13</v>
      </c>
      <c r="F1182">
        <v>4</v>
      </c>
      <c r="G1182">
        <v>93.31</v>
      </c>
      <c r="M1182">
        <v>10</v>
      </c>
      <c r="N1182">
        <v>2</v>
      </c>
      <c r="P1182">
        <v>1</v>
      </c>
    </row>
    <row r="1183" spans="1:16" x14ac:dyDescent="0.2">
      <c r="A1183" t="s">
        <v>358</v>
      </c>
      <c r="B1183" t="s">
        <v>366</v>
      </c>
      <c r="C1183" t="s">
        <v>521</v>
      </c>
      <c r="D1183" t="s">
        <v>410</v>
      </c>
      <c r="E1183">
        <v>1</v>
      </c>
      <c r="G1183">
        <v>49</v>
      </c>
      <c r="M1183">
        <v>1</v>
      </c>
    </row>
    <row r="1184" spans="1:16" x14ac:dyDescent="0.2">
      <c r="A1184" t="s">
        <v>358</v>
      </c>
      <c r="B1184" t="s">
        <v>437</v>
      </c>
      <c r="C1184" t="s">
        <v>522</v>
      </c>
      <c r="D1184" t="s">
        <v>410</v>
      </c>
      <c r="E1184">
        <v>4035</v>
      </c>
      <c r="F1184">
        <v>846</v>
      </c>
      <c r="G1184">
        <v>91.76</v>
      </c>
      <c r="L1184">
        <v>14</v>
      </c>
      <c r="M1184">
        <v>3977</v>
      </c>
      <c r="N1184">
        <v>33</v>
      </c>
      <c r="O1184">
        <v>11</v>
      </c>
    </row>
    <row r="1185" spans="1:16" x14ac:dyDescent="0.2">
      <c r="A1185" t="s">
        <v>358</v>
      </c>
      <c r="B1185" t="s">
        <v>363</v>
      </c>
      <c r="C1185" t="s">
        <v>522</v>
      </c>
      <c r="D1185" t="s">
        <v>410</v>
      </c>
      <c r="E1185">
        <v>3851</v>
      </c>
      <c r="F1185">
        <v>806</v>
      </c>
      <c r="G1185">
        <v>91.98</v>
      </c>
      <c r="L1185">
        <v>14</v>
      </c>
      <c r="M1185">
        <v>3798</v>
      </c>
      <c r="N1185">
        <v>32</v>
      </c>
      <c r="O1185">
        <v>7</v>
      </c>
    </row>
    <row r="1186" spans="1:16" x14ac:dyDescent="0.2">
      <c r="A1186" t="s">
        <v>358</v>
      </c>
      <c r="B1186" t="s">
        <v>364</v>
      </c>
      <c r="C1186" t="s">
        <v>522</v>
      </c>
      <c r="D1186" t="s">
        <v>410</v>
      </c>
      <c r="E1186">
        <v>2</v>
      </c>
      <c r="F1186">
        <v>2</v>
      </c>
      <c r="G1186">
        <v>315</v>
      </c>
      <c r="M1186">
        <v>2</v>
      </c>
    </row>
    <row r="1187" spans="1:16" x14ac:dyDescent="0.2">
      <c r="A1187" t="s">
        <v>358</v>
      </c>
      <c r="B1187" t="s">
        <v>365</v>
      </c>
      <c r="C1187" t="s">
        <v>522</v>
      </c>
      <c r="D1187" t="s">
        <v>410</v>
      </c>
      <c r="E1187">
        <v>103</v>
      </c>
      <c r="F1187">
        <v>25</v>
      </c>
      <c r="G1187">
        <v>88.25</v>
      </c>
      <c r="M1187">
        <v>98</v>
      </c>
      <c r="N1187">
        <v>1</v>
      </c>
      <c r="O1187">
        <v>4</v>
      </c>
    </row>
    <row r="1188" spans="1:16" x14ac:dyDescent="0.2">
      <c r="A1188" t="s">
        <v>358</v>
      </c>
      <c r="B1188" t="s">
        <v>366</v>
      </c>
      <c r="C1188" t="s">
        <v>522</v>
      </c>
      <c r="D1188" t="s">
        <v>410</v>
      </c>
      <c r="E1188">
        <v>79</v>
      </c>
      <c r="F1188">
        <v>13</v>
      </c>
      <c r="G1188">
        <v>80.2</v>
      </c>
      <c r="M1188">
        <v>79</v>
      </c>
    </row>
    <row r="1189" spans="1:16" x14ac:dyDescent="0.2">
      <c r="A1189" t="s">
        <v>358</v>
      </c>
      <c r="B1189" t="s">
        <v>437</v>
      </c>
      <c r="C1189" t="s">
        <v>523</v>
      </c>
      <c r="D1189" t="s">
        <v>410</v>
      </c>
      <c r="E1189">
        <v>538</v>
      </c>
      <c r="F1189">
        <v>73</v>
      </c>
      <c r="G1189">
        <v>73.89</v>
      </c>
      <c r="L1189">
        <v>115</v>
      </c>
      <c r="M1189">
        <v>286</v>
      </c>
      <c r="N1189">
        <v>57</v>
      </c>
      <c r="O1189">
        <v>73</v>
      </c>
      <c r="P1189">
        <v>7</v>
      </c>
    </row>
    <row r="1190" spans="1:16" x14ac:dyDescent="0.2">
      <c r="A1190" t="s">
        <v>358</v>
      </c>
      <c r="B1190" t="s">
        <v>363</v>
      </c>
      <c r="C1190" t="s">
        <v>523</v>
      </c>
      <c r="D1190" t="s">
        <v>410</v>
      </c>
      <c r="E1190">
        <v>412</v>
      </c>
      <c r="F1190">
        <v>57</v>
      </c>
      <c r="G1190">
        <v>75.52</v>
      </c>
      <c r="L1190">
        <v>83</v>
      </c>
      <c r="M1190">
        <v>230</v>
      </c>
      <c r="N1190">
        <v>52</v>
      </c>
      <c r="O1190">
        <v>41</v>
      </c>
      <c r="P1190">
        <v>6</v>
      </c>
    </row>
    <row r="1191" spans="1:16" x14ac:dyDescent="0.2">
      <c r="A1191" t="s">
        <v>358</v>
      </c>
      <c r="B1191" t="s">
        <v>364</v>
      </c>
      <c r="C1191" t="s">
        <v>523</v>
      </c>
      <c r="D1191" t="s">
        <v>410</v>
      </c>
      <c r="E1191">
        <v>116</v>
      </c>
      <c r="F1191">
        <v>15</v>
      </c>
      <c r="G1191">
        <v>68.84</v>
      </c>
      <c r="L1191">
        <v>32</v>
      </c>
      <c r="M1191">
        <v>53</v>
      </c>
      <c r="N1191">
        <v>3</v>
      </c>
      <c r="O1191">
        <v>27</v>
      </c>
      <c r="P1191">
        <v>1</v>
      </c>
    </row>
    <row r="1192" spans="1:16" x14ac:dyDescent="0.2">
      <c r="A1192" t="s">
        <v>358</v>
      </c>
      <c r="B1192" t="s">
        <v>365</v>
      </c>
      <c r="C1192" t="s">
        <v>523</v>
      </c>
      <c r="D1192" t="s">
        <v>410</v>
      </c>
      <c r="E1192">
        <v>4</v>
      </c>
      <c r="G1192">
        <v>38.25</v>
      </c>
      <c r="M1192">
        <v>2</v>
      </c>
      <c r="O1192">
        <v>2</v>
      </c>
    </row>
    <row r="1193" spans="1:16" x14ac:dyDescent="0.2">
      <c r="A1193" t="s">
        <v>358</v>
      </c>
      <c r="B1193" t="s">
        <v>366</v>
      </c>
      <c r="C1193" t="s">
        <v>523</v>
      </c>
      <c r="D1193" t="s">
        <v>410</v>
      </c>
      <c r="E1193">
        <v>6</v>
      </c>
      <c r="F1193">
        <v>1</v>
      </c>
      <c r="G1193">
        <v>83.5</v>
      </c>
      <c r="M1193">
        <v>1</v>
      </c>
      <c r="N1193">
        <v>2</v>
      </c>
      <c r="O1193">
        <v>3</v>
      </c>
    </row>
    <row r="1194" spans="1:16" x14ac:dyDescent="0.2">
      <c r="A1194" t="s">
        <v>358</v>
      </c>
      <c r="B1194" t="s">
        <v>437</v>
      </c>
      <c r="C1194" t="s">
        <v>524</v>
      </c>
      <c r="D1194" t="s">
        <v>410</v>
      </c>
      <c r="E1194">
        <v>239</v>
      </c>
      <c r="F1194">
        <v>48</v>
      </c>
      <c r="G1194">
        <v>82.31</v>
      </c>
      <c r="L1194">
        <v>76</v>
      </c>
      <c r="M1194">
        <v>138</v>
      </c>
      <c r="N1194">
        <v>11</v>
      </c>
      <c r="O1194">
        <v>10</v>
      </c>
      <c r="P1194">
        <v>4</v>
      </c>
    </row>
    <row r="1195" spans="1:16" x14ac:dyDescent="0.2">
      <c r="A1195" t="s">
        <v>358</v>
      </c>
      <c r="B1195" t="s">
        <v>363</v>
      </c>
      <c r="C1195" t="s">
        <v>524</v>
      </c>
      <c r="D1195" t="s">
        <v>410</v>
      </c>
      <c r="E1195">
        <v>236</v>
      </c>
      <c r="F1195">
        <v>47</v>
      </c>
      <c r="G1195">
        <v>82.23</v>
      </c>
      <c r="L1195">
        <v>76</v>
      </c>
      <c r="M1195">
        <v>137</v>
      </c>
      <c r="N1195">
        <v>11</v>
      </c>
      <c r="O1195">
        <v>10</v>
      </c>
      <c r="P1195">
        <v>2</v>
      </c>
    </row>
    <row r="1196" spans="1:16" x14ac:dyDescent="0.2">
      <c r="A1196" t="s">
        <v>358</v>
      </c>
      <c r="B1196" t="s">
        <v>365</v>
      </c>
      <c r="C1196" t="s">
        <v>524</v>
      </c>
      <c r="D1196" t="s">
        <v>410</v>
      </c>
      <c r="E1196">
        <v>3</v>
      </c>
      <c r="F1196">
        <v>1</v>
      </c>
      <c r="G1196">
        <v>88.67</v>
      </c>
      <c r="M1196">
        <v>1</v>
      </c>
      <c r="P1196">
        <v>2</v>
      </c>
    </row>
    <row r="1197" spans="1:16" x14ac:dyDescent="0.2">
      <c r="A1197" t="s">
        <v>358</v>
      </c>
      <c r="B1197" t="s">
        <v>437</v>
      </c>
      <c r="C1197" t="s">
        <v>525</v>
      </c>
      <c r="D1197" t="s">
        <v>410</v>
      </c>
      <c r="E1197">
        <v>1274</v>
      </c>
      <c r="F1197">
        <v>223</v>
      </c>
      <c r="G1197">
        <v>83.71</v>
      </c>
      <c r="L1197">
        <v>15</v>
      </c>
      <c r="M1197">
        <v>1247</v>
      </c>
      <c r="N1197">
        <v>11</v>
      </c>
      <c r="O1197">
        <v>1</v>
      </c>
    </row>
    <row r="1198" spans="1:16" x14ac:dyDescent="0.2">
      <c r="A1198" t="s">
        <v>358</v>
      </c>
      <c r="B1198" t="s">
        <v>363</v>
      </c>
      <c r="C1198" t="s">
        <v>525</v>
      </c>
      <c r="D1198" t="s">
        <v>410</v>
      </c>
      <c r="E1198">
        <v>1255</v>
      </c>
      <c r="F1198">
        <v>220</v>
      </c>
      <c r="G1198">
        <v>83.6</v>
      </c>
      <c r="L1198">
        <v>15</v>
      </c>
      <c r="M1198">
        <v>1228</v>
      </c>
      <c r="N1198">
        <v>11</v>
      </c>
      <c r="O1198">
        <v>1</v>
      </c>
    </row>
    <row r="1199" spans="1:16" x14ac:dyDescent="0.2">
      <c r="A1199" t="s">
        <v>358</v>
      </c>
      <c r="B1199" t="s">
        <v>364</v>
      </c>
      <c r="C1199" t="s">
        <v>525</v>
      </c>
      <c r="D1199" t="s">
        <v>410</v>
      </c>
      <c r="E1199">
        <v>2</v>
      </c>
      <c r="F1199">
        <v>2</v>
      </c>
      <c r="G1199">
        <v>299.5</v>
      </c>
      <c r="M1199">
        <v>2</v>
      </c>
    </row>
    <row r="1200" spans="1:16" x14ac:dyDescent="0.2">
      <c r="A1200" t="s">
        <v>358</v>
      </c>
      <c r="B1200" t="s">
        <v>365</v>
      </c>
      <c r="C1200" t="s">
        <v>525</v>
      </c>
      <c r="D1200" t="s">
        <v>410</v>
      </c>
      <c r="E1200">
        <v>8</v>
      </c>
      <c r="F1200">
        <v>1</v>
      </c>
      <c r="G1200">
        <v>75.63</v>
      </c>
      <c r="M1200">
        <v>8</v>
      </c>
    </row>
    <row r="1201" spans="1:16" x14ac:dyDescent="0.2">
      <c r="A1201" t="s">
        <v>358</v>
      </c>
      <c r="B1201" t="s">
        <v>366</v>
      </c>
      <c r="C1201" t="s">
        <v>525</v>
      </c>
      <c r="D1201" t="s">
        <v>410</v>
      </c>
      <c r="E1201">
        <v>9</v>
      </c>
      <c r="G1201">
        <v>58.56</v>
      </c>
      <c r="M1201">
        <v>9</v>
      </c>
    </row>
    <row r="1202" spans="1:16" x14ac:dyDescent="0.2">
      <c r="A1202" t="s">
        <v>358</v>
      </c>
      <c r="B1202" t="s">
        <v>437</v>
      </c>
      <c r="C1202" t="s">
        <v>526</v>
      </c>
      <c r="D1202" t="s">
        <v>410</v>
      </c>
      <c r="E1202">
        <v>153</v>
      </c>
      <c r="F1202">
        <v>46</v>
      </c>
      <c r="G1202">
        <v>106.81</v>
      </c>
      <c r="L1202">
        <v>22</v>
      </c>
      <c r="M1202">
        <v>104</v>
      </c>
      <c r="N1202">
        <v>11</v>
      </c>
      <c r="O1202">
        <v>16</v>
      </c>
    </row>
    <row r="1203" spans="1:16" x14ac:dyDescent="0.2">
      <c r="A1203" t="s">
        <v>358</v>
      </c>
      <c r="B1203" t="s">
        <v>363</v>
      </c>
      <c r="C1203" t="s">
        <v>526</v>
      </c>
      <c r="D1203" t="s">
        <v>410</v>
      </c>
      <c r="E1203">
        <v>131</v>
      </c>
      <c r="F1203">
        <v>42</v>
      </c>
      <c r="G1203">
        <v>109.37</v>
      </c>
      <c r="L1203">
        <v>18</v>
      </c>
      <c r="M1203">
        <v>89</v>
      </c>
      <c r="N1203">
        <v>11</v>
      </c>
      <c r="O1203">
        <v>13</v>
      </c>
    </row>
    <row r="1204" spans="1:16" x14ac:dyDescent="0.2">
      <c r="A1204" t="s">
        <v>358</v>
      </c>
      <c r="B1204" t="s">
        <v>364</v>
      </c>
      <c r="C1204" t="s">
        <v>526</v>
      </c>
      <c r="D1204" t="s">
        <v>410</v>
      </c>
      <c r="E1204">
        <v>15</v>
      </c>
      <c r="F1204">
        <v>2</v>
      </c>
      <c r="G1204">
        <v>65.8</v>
      </c>
      <c r="L1204">
        <v>4</v>
      </c>
      <c r="M1204">
        <v>9</v>
      </c>
      <c r="O1204">
        <v>2</v>
      </c>
    </row>
    <row r="1205" spans="1:16" x14ac:dyDescent="0.2">
      <c r="A1205" t="s">
        <v>358</v>
      </c>
      <c r="B1205" t="s">
        <v>365</v>
      </c>
      <c r="C1205" t="s">
        <v>526</v>
      </c>
      <c r="D1205" t="s">
        <v>410</v>
      </c>
      <c r="E1205">
        <v>3</v>
      </c>
      <c r="F1205">
        <v>1</v>
      </c>
      <c r="G1205">
        <v>180.67</v>
      </c>
      <c r="M1205">
        <v>3</v>
      </c>
    </row>
    <row r="1206" spans="1:16" x14ac:dyDescent="0.2">
      <c r="A1206" t="s">
        <v>358</v>
      </c>
      <c r="B1206" t="s">
        <v>366</v>
      </c>
      <c r="C1206" t="s">
        <v>526</v>
      </c>
      <c r="D1206" t="s">
        <v>410</v>
      </c>
      <c r="E1206">
        <v>4</v>
      </c>
      <c r="F1206">
        <v>1</v>
      </c>
      <c r="G1206">
        <v>121.5</v>
      </c>
      <c r="M1206">
        <v>3</v>
      </c>
      <c r="O1206">
        <v>1</v>
      </c>
    </row>
    <row r="1207" spans="1:16" x14ac:dyDescent="0.2">
      <c r="A1207" t="s">
        <v>358</v>
      </c>
      <c r="B1207" t="s">
        <v>437</v>
      </c>
      <c r="C1207" t="s">
        <v>666</v>
      </c>
      <c r="D1207" t="s">
        <v>410</v>
      </c>
      <c r="E1207">
        <v>5</v>
      </c>
      <c r="G1207">
        <v>24.2</v>
      </c>
      <c r="L1207">
        <v>5</v>
      </c>
    </row>
    <row r="1208" spans="1:16" x14ac:dyDescent="0.2">
      <c r="A1208" t="s">
        <v>358</v>
      </c>
      <c r="B1208" t="s">
        <v>363</v>
      </c>
      <c r="C1208" t="s">
        <v>666</v>
      </c>
      <c r="D1208" t="s">
        <v>410</v>
      </c>
      <c r="E1208">
        <v>4</v>
      </c>
      <c r="G1208">
        <v>25.75</v>
      </c>
      <c r="L1208">
        <v>4</v>
      </c>
    </row>
    <row r="1209" spans="1:16" x14ac:dyDescent="0.2">
      <c r="A1209" t="s">
        <v>358</v>
      </c>
      <c r="B1209" t="s">
        <v>365</v>
      </c>
      <c r="C1209" t="s">
        <v>666</v>
      </c>
      <c r="D1209" t="s">
        <v>410</v>
      </c>
      <c r="E1209">
        <v>1</v>
      </c>
      <c r="G1209">
        <v>18</v>
      </c>
      <c r="L1209">
        <v>1</v>
      </c>
    </row>
    <row r="1210" spans="1:16" x14ac:dyDescent="0.2">
      <c r="A1210" t="s">
        <v>358</v>
      </c>
      <c r="B1210" t="s">
        <v>437</v>
      </c>
      <c r="C1210" t="s">
        <v>527</v>
      </c>
      <c r="D1210" t="s">
        <v>410</v>
      </c>
      <c r="E1210">
        <v>298</v>
      </c>
      <c r="F1210">
        <v>72</v>
      </c>
      <c r="G1210">
        <v>91.99</v>
      </c>
      <c r="M1210">
        <v>296</v>
      </c>
      <c r="N1210">
        <v>2</v>
      </c>
    </row>
    <row r="1211" spans="1:16" x14ac:dyDescent="0.2">
      <c r="A1211" t="s">
        <v>358</v>
      </c>
      <c r="B1211" t="s">
        <v>363</v>
      </c>
      <c r="C1211" t="s">
        <v>527</v>
      </c>
      <c r="D1211" t="s">
        <v>410</v>
      </c>
      <c r="E1211">
        <v>283</v>
      </c>
      <c r="F1211">
        <v>67</v>
      </c>
      <c r="G1211">
        <v>90.52</v>
      </c>
      <c r="M1211">
        <v>281</v>
      </c>
      <c r="N1211">
        <v>2</v>
      </c>
    </row>
    <row r="1212" spans="1:16" x14ac:dyDescent="0.2">
      <c r="A1212" t="s">
        <v>358</v>
      </c>
      <c r="B1212" t="s">
        <v>365</v>
      </c>
      <c r="C1212" t="s">
        <v>527</v>
      </c>
      <c r="D1212" t="s">
        <v>410</v>
      </c>
      <c r="E1212">
        <v>5</v>
      </c>
      <c r="F1212">
        <v>1</v>
      </c>
      <c r="G1212">
        <v>94.8</v>
      </c>
      <c r="M1212">
        <v>5</v>
      </c>
    </row>
    <row r="1213" spans="1:16" x14ac:dyDescent="0.2">
      <c r="A1213" t="s">
        <v>358</v>
      </c>
      <c r="B1213" t="s">
        <v>366</v>
      </c>
      <c r="C1213" t="s">
        <v>527</v>
      </c>
      <c r="D1213" t="s">
        <v>410</v>
      </c>
      <c r="E1213">
        <v>10</v>
      </c>
      <c r="F1213">
        <v>4</v>
      </c>
      <c r="G1213">
        <v>132.4</v>
      </c>
      <c r="M1213">
        <v>10</v>
      </c>
    </row>
    <row r="1214" spans="1:16" x14ac:dyDescent="0.2">
      <c r="A1214" t="s">
        <v>358</v>
      </c>
      <c r="B1214" t="s">
        <v>437</v>
      </c>
      <c r="C1214" t="s">
        <v>528</v>
      </c>
      <c r="D1214" t="s">
        <v>410</v>
      </c>
      <c r="E1214">
        <v>222</v>
      </c>
      <c r="F1214">
        <v>48</v>
      </c>
      <c r="G1214">
        <v>87.65</v>
      </c>
      <c r="L1214">
        <v>25</v>
      </c>
      <c r="M1214">
        <v>149</v>
      </c>
      <c r="N1214">
        <v>24</v>
      </c>
      <c r="O1214">
        <v>23</v>
      </c>
      <c r="P1214">
        <v>1</v>
      </c>
    </row>
    <row r="1215" spans="1:16" x14ac:dyDescent="0.2">
      <c r="A1215" t="s">
        <v>358</v>
      </c>
      <c r="B1215" t="s">
        <v>363</v>
      </c>
      <c r="C1215" t="s">
        <v>528</v>
      </c>
      <c r="D1215" t="s">
        <v>410</v>
      </c>
      <c r="E1215">
        <v>191</v>
      </c>
      <c r="F1215">
        <v>46</v>
      </c>
      <c r="G1215">
        <v>92.74</v>
      </c>
      <c r="L1215">
        <v>15</v>
      </c>
      <c r="M1215">
        <v>137</v>
      </c>
      <c r="N1215">
        <v>23</v>
      </c>
      <c r="O1215">
        <v>15</v>
      </c>
      <c r="P1215">
        <v>1</v>
      </c>
    </row>
    <row r="1216" spans="1:16" x14ac:dyDescent="0.2">
      <c r="A1216" t="s">
        <v>358</v>
      </c>
      <c r="B1216" t="s">
        <v>364</v>
      </c>
      <c r="C1216" t="s">
        <v>528</v>
      </c>
      <c r="D1216" t="s">
        <v>410</v>
      </c>
      <c r="E1216">
        <v>30</v>
      </c>
      <c r="F1216">
        <v>2</v>
      </c>
      <c r="G1216">
        <v>56.5</v>
      </c>
      <c r="L1216">
        <v>10</v>
      </c>
      <c r="M1216">
        <v>11</v>
      </c>
      <c r="N1216">
        <v>1</v>
      </c>
      <c r="O1216">
        <v>8</v>
      </c>
    </row>
    <row r="1217" spans="1:16" x14ac:dyDescent="0.2">
      <c r="A1217" t="s">
        <v>358</v>
      </c>
      <c r="B1217" t="s">
        <v>366</v>
      </c>
      <c r="C1217" t="s">
        <v>528</v>
      </c>
      <c r="D1217" t="s">
        <v>410</v>
      </c>
      <c r="E1217">
        <v>1</v>
      </c>
      <c r="G1217">
        <v>49</v>
      </c>
      <c r="M1217">
        <v>1</v>
      </c>
    </row>
    <row r="1218" spans="1:16" x14ac:dyDescent="0.2">
      <c r="A1218" t="s">
        <v>358</v>
      </c>
      <c r="B1218" t="s">
        <v>437</v>
      </c>
      <c r="C1218" t="s">
        <v>529</v>
      </c>
      <c r="D1218" t="s">
        <v>410</v>
      </c>
      <c r="E1218">
        <v>105</v>
      </c>
      <c r="F1218">
        <v>33</v>
      </c>
      <c r="G1218">
        <v>103.29</v>
      </c>
      <c r="L1218">
        <v>31</v>
      </c>
      <c r="M1218">
        <v>58</v>
      </c>
      <c r="N1218">
        <v>5</v>
      </c>
      <c r="O1218">
        <v>10</v>
      </c>
      <c r="P1218">
        <v>1</v>
      </c>
    </row>
    <row r="1219" spans="1:16" x14ac:dyDescent="0.2">
      <c r="A1219" t="s">
        <v>358</v>
      </c>
      <c r="B1219" t="s">
        <v>363</v>
      </c>
      <c r="C1219" t="s">
        <v>529</v>
      </c>
      <c r="D1219" t="s">
        <v>410</v>
      </c>
      <c r="E1219">
        <v>102</v>
      </c>
      <c r="F1219">
        <v>33</v>
      </c>
      <c r="G1219">
        <v>105.08</v>
      </c>
      <c r="L1219">
        <v>31</v>
      </c>
      <c r="M1219">
        <v>57</v>
      </c>
      <c r="N1219">
        <v>4</v>
      </c>
      <c r="O1219">
        <v>9</v>
      </c>
      <c r="P1219">
        <v>1</v>
      </c>
    </row>
    <row r="1220" spans="1:16" x14ac:dyDescent="0.2">
      <c r="A1220" t="s">
        <v>358</v>
      </c>
      <c r="B1220" t="s">
        <v>365</v>
      </c>
      <c r="C1220" t="s">
        <v>529</v>
      </c>
      <c r="D1220" t="s">
        <v>410</v>
      </c>
      <c r="E1220">
        <v>3</v>
      </c>
      <c r="G1220">
        <v>42.33</v>
      </c>
      <c r="M1220">
        <v>1</v>
      </c>
      <c r="N1220">
        <v>1</v>
      </c>
      <c r="O1220">
        <v>1</v>
      </c>
    </row>
    <row r="1221" spans="1:16" x14ac:dyDescent="0.2">
      <c r="A1221" t="s">
        <v>358</v>
      </c>
      <c r="B1221" t="s">
        <v>437</v>
      </c>
      <c r="C1221" t="s">
        <v>530</v>
      </c>
      <c r="D1221" t="s">
        <v>410</v>
      </c>
      <c r="E1221">
        <v>599</v>
      </c>
      <c r="F1221">
        <v>137</v>
      </c>
      <c r="G1221">
        <v>99.64</v>
      </c>
      <c r="L1221">
        <v>3</v>
      </c>
      <c r="M1221">
        <v>588</v>
      </c>
      <c r="N1221">
        <v>7</v>
      </c>
      <c r="O1221">
        <v>1</v>
      </c>
    </row>
    <row r="1222" spans="1:16" x14ac:dyDescent="0.2">
      <c r="A1222" t="s">
        <v>358</v>
      </c>
      <c r="B1222" t="s">
        <v>363</v>
      </c>
      <c r="C1222" t="s">
        <v>530</v>
      </c>
      <c r="D1222" t="s">
        <v>410</v>
      </c>
      <c r="E1222">
        <v>587</v>
      </c>
      <c r="F1222">
        <v>133</v>
      </c>
      <c r="G1222">
        <v>99.56</v>
      </c>
      <c r="L1222">
        <v>3</v>
      </c>
      <c r="M1222">
        <v>576</v>
      </c>
      <c r="N1222">
        <v>7</v>
      </c>
      <c r="O1222">
        <v>1</v>
      </c>
    </row>
    <row r="1223" spans="1:16" x14ac:dyDescent="0.2">
      <c r="A1223" t="s">
        <v>358</v>
      </c>
      <c r="B1223" t="s">
        <v>364</v>
      </c>
      <c r="C1223" t="s">
        <v>530</v>
      </c>
      <c r="D1223" t="s">
        <v>410</v>
      </c>
      <c r="E1223">
        <v>1</v>
      </c>
      <c r="F1223">
        <v>1</v>
      </c>
      <c r="G1223">
        <v>459</v>
      </c>
      <c r="M1223">
        <v>1</v>
      </c>
    </row>
    <row r="1224" spans="1:16" x14ac:dyDescent="0.2">
      <c r="A1224" t="s">
        <v>358</v>
      </c>
      <c r="B1224" t="s">
        <v>365</v>
      </c>
      <c r="C1224" t="s">
        <v>530</v>
      </c>
      <c r="D1224" t="s">
        <v>410</v>
      </c>
      <c r="E1224">
        <v>6</v>
      </c>
      <c r="F1224">
        <v>2</v>
      </c>
      <c r="G1224">
        <v>82.5</v>
      </c>
      <c r="M1224">
        <v>6</v>
      </c>
    </row>
    <row r="1225" spans="1:16" x14ac:dyDescent="0.2">
      <c r="A1225" t="s">
        <v>358</v>
      </c>
      <c r="B1225" t="s">
        <v>366</v>
      </c>
      <c r="C1225" t="s">
        <v>530</v>
      </c>
      <c r="D1225" t="s">
        <v>410</v>
      </c>
      <c r="E1225">
        <v>5</v>
      </c>
      <c r="F1225">
        <v>1</v>
      </c>
      <c r="G1225">
        <v>57.8</v>
      </c>
      <c r="M1225">
        <v>5</v>
      </c>
    </row>
    <row r="1226" spans="1:16" x14ac:dyDescent="0.2">
      <c r="A1226" t="s">
        <v>358</v>
      </c>
      <c r="B1226" t="s">
        <v>437</v>
      </c>
      <c r="C1226" t="s">
        <v>531</v>
      </c>
      <c r="D1226" t="s">
        <v>410</v>
      </c>
      <c r="E1226">
        <v>5940</v>
      </c>
      <c r="F1226">
        <v>1091</v>
      </c>
      <c r="G1226">
        <v>80.27</v>
      </c>
      <c r="L1226">
        <v>859</v>
      </c>
      <c r="M1226">
        <v>3628</v>
      </c>
      <c r="N1226">
        <v>595</v>
      </c>
      <c r="O1226">
        <v>795</v>
      </c>
      <c r="P1226">
        <v>63</v>
      </c>
    </row>
    <row r="1227" spans="1:16" x14ac:dyDescent="0.2">
      <c r="A1227" t="s">
        <v>358</v>
      </c>
      <c r="B1227" t="s">
        <v>363</v>
      </c>
      <c r="C1227" t="s">
        <v>531</v>
      </c>
      <c r="D1227" t="s">
        <v>410</v>
      </c>
      <c r="E1227">
        <v>4494</v>
      </c>
      <c r="F1227">
        <v>861</v>
      </c>
      <c r="G1227">
        <v>82.71</v>
      </c>
      <c r="L1227">
        <v>542</v>
      </c>
      <c r="M1227">
        <v>2872</v>
      </c>
      <c r="N1227">
        <v>523</v>
      </c>
      <c r="O1227">
        <v>500</v>
      </c>
      <c r="P1227">
        <v>57</v>
      </c>
    </row>
    <row r="1228" spans="1:16" x14ac:dyDescent="0.2">
      <c r="A1228" t="s">
        <v>358</v>
      </c>
      <c r="B1228" t="s">
        <v>364</v>
      </c>
      <c r="C1228" t="s">
        <v>531</v>
      </c>
      <c r="D1228" t="s">
        <v>410</v>
      </c>
      <c r="E1228">
        <v>1246</v>
      </c>
      <c r="F1228">
        <v>213</v>
      </c>
      <c r="G1228">
        <v>73.81</v>
      </c>
      <c r="L1228">
        <v>315</v>
      </c>
      <c r="M1228">
        <v>622</v>
      </c>
      <c r="N1228">
        <v>45</v>
      </c>
      <c r="O1228">
        <v>259</v>
      </c>
      <c r="P1228">
        <v>5</v>
      </c>
    </row>
    <row r="1229" spans="1:16" x14ac:dyDescent="0.2">
      <c r="A1229" t="s">
        <v>358</v>
      </c>
      <c r="B1229" t="s">
        <v>365</v>
      </c>
      <c r="C1229" t="s">
        <v>531</v>
      </c>
      <c r="D1229" t="s">
        <v>410</v>
      </c>
      <c r="E1229">
        <v>114</v>
      </c>
      <c r="F1229">
        <v>6</v>
      </c>
      <c r="G1229">
        <v>55.73</v>
      </c>
      <c r="M1229">
        <v>78</v>
      </c>
      <c r="N1229">
        <v>14</v>
      </c>
      <c r="O1229">
        <v>21</v>
      </c>
      <c r="P1229">
        <v>1</v>
      </c>
    </row>
    <row r="1230" spans="1:16" x14ac:dyDescent="0.2">
      <c r="A1230" t="s">
        <v>358</v>
      </c>
      <c r="B1230" t="s">
        <v>366</v>
      </c>
      <c r="C1230" t="s">
        <v>531</v>
      </c>
      <c r="D1230" t="s">
        <v>410</v>
      </c>
      <c r="E1230">
        <v>86</v>
      </c>
      <c r="F1230">
        <v>11</v>
      </c>
      <c r="G1230">
        <v>79.28</v>
      </c>
      <c r="L1230">
        <v>2</v>
      </c>
      <c r="M1230">
        <v>56</v>
      </c>
      <c r="N1230">
        <v>13</v>
      </c>
      <c r="O1230">
        <v>15</v>
      </c>
    </row>
    <row r="1231" spans="1:16" x14ac:dyDescent="0.2">
      <c r="A1231" t="s">
        <v>358</v>
      </c>
      <c r="B1231" t="s">
        <v>437</v>
      </c>
      <c r="C1231" t="s">
        <v>532</v>
      </c>
      <c r="D1231" t="s">
        <v>410</v>
      </c>
      <c r="E1231">
        <v>2159</v>
      </c>
      <c r="F1231">
        <v>767</v>
      </c>
      <c r="G1231">
        <v>112.23</v>
      </c>
      <c r="L1231">
        <v>291</v>
      </c>
      <c r="M1231">
        <v>1461</v>
      </c>
      <c r="N1231">
        <v>171</v>
      </c>
      <c r="O1231">
        <v>219</v>
      </c>
      <c r="P1231">
        <v>17</v>
      </c>
    </row>
    <row r="1232" spans="1:16" x14ac:dyDescent="0.2">
      <c r="A1232" t="s">
        <v>358</v>
      </c>
      <c r="B1232" t="s">
        <v>363</v>
      </c>
      <c r="C1232" t="s">
        <v>532</v>
      </c>
      <c r="D1232" t="s">
        <v>410</v>
      </c>
      <c r="E1232">
        <v>2091</v>
      </c>
      <c r="F1232">
        <v>744</v>
      </c>
      <c r="G1232">
        <v>112.3</v>
      </c>
      <c r="L1232">
        <v>291</v>
      </c>
      <c r="M1232">
        <v>1417</v>
      </c>
      <c r="N1232">
        <v>160</v>
      </c>
      <c r="O1232">
        <v>207</v>
      </c>
      <c r="P1232">
        <v>16</v>
      </c>
    </row>
    <row r="1233" spans="1:16" x14ac:dyDescent="0.2">
      <c r="A1233" t="s">
        <v>358</v>
      </c>
      <c r="B1233" t="s">
        <v>365</v>
      </c>
      <c r="C1233" t="s">
        <v>532</v>
      </c>
      <c r="D1233" t="s">
        <v>410</v>
      </c>
      <c r="E1233">
        <v>54</v>
      </c>
      <c r="F1233">
        <v>18</v>
      </c>
      <c r="G1233">
        <v>110.46</v>
      </c>
      <c r="M1233">
        <v>35</v>
      </c>
      <c r="N1233">
        <v>11</v>
      </c>
      <c r="O1233">
        <v>7</v>
      </c>
      <c r="P1233">
        <v>1</v>
      </c>
    </row>
    <row r="1234" spans="1:16" x14ac:dyDescent="0.2">
      <c r="A1234" t="s">
        <v>358</v>
      </c>
      <c r="B1234" t="s">
        <v>366</v>
      </c>
      <c r="C1234" t="s">
        <v>532</v>
      </c>
      <c r="D1234" t="s">
        <v>410</v>
      </c>
      <c r="E1234">
        <v>14</v>
      </c>
      <c r="F1234">
        <v>5</v>
      </c>
      <c r="G1234">
        <v>108.43</v>
      </c>
      <c r="M1234">
        <v>9</v>
      </c>
      <c r="O1234">
        <v>5</v>
      </c>
    </row>
    <row r="1235" spans="1:16" x14ac:dyDescent="0.2">
      <c r="A1235" t="s">
        <v>358</v>
      </c>
      <c r="B1235" t="s">
        <v>437</v>
      </c>
      <c r="C1235" t="s">
        <v>533</v>
      </c>
      <c r="D1235" t="s">
        <v>410</v>
      </c>
      <c r="E1235">
        <v>14475</v>
      </c>
      <c r="F1235">
        <v>3104</v>
      </c>
      <c r="G1235">
        <v>89.87</v>
      </c>
      <c r="L1235">
        <v>16</v>
      </c>
      <c r="M1235">
        <v>14330</v>
      </c>
      <c r="N1235">
        <v>106</v>
      </c>
      <c r="O1235">
        <v>22</v>
      </c>
      <c r="P1235">
        <v>1</v>
      </c>
    </row>
    <row r="1236" spans="1:16" x14ac:dyDescent="0.2">
      <c r="A1236" t="s">
        <v>358</v>
      </c>
      <c r="B1236" t="s">
        <v>363</v>
      </c>
      <c r="C1236" t="s">
        <v>533</v>
      </c>
      <c r="D1236" t="s">
        <v>410</v>
      </c>
      <c r="E1236">
        <v>13998</v>
      </c>
      <c r="F1236">
        <v>3010</v>
      </c>
      <c r="G1236">
        <v>89.72</v>
      </c>
      <c r="L1236">
        <v>16</v>
      </c>
      <c r="M1236">
        <v>13853</v>
      </c>
      <c r="N1236">
        <v>106</v>
      </c>
      <c r="O1236">
        <v>22</v>
      </c>
      <c r="P1236">
        <v>1</v>
      </c>
    </row>
    <row r="1237" spans="1:16" x14ac:dyDescent="0.2">
      <c r="A1237" t="s">
        <v>358</v>
      </c>
      <c r="B1237" t="s">
        <v>364</v>
      </c>
      <c r="C1237" t="s">
        <v>533</v>
      </c>
      <c r="D1237" t="s">
        <v>410</v>
      </c>
      <c r="E1237">
        <v>30</v>
      </c>
      <c r="F1237">
        <v>29</v>
      </c>
      <c r="G1237">
        <v>353.97</v>
      </c>
      <c r="M1237">
        <v>30</v>
      </c>
    </row>
    <row r="1238" spans="1:16" x14ac:dyDescent="0.2">
      <c r="A1238" t="s">
        <v>358</v>
      </c>
      <c r="B1238" t="s">
        <v>365</v>
      </c>
      <c r="C1238" t="s">
        <v>533</v>
      </c>
      <c r="D1238" t="s">
        <v>410</v>
      </c>
      <c r="E1238">
        <v>246</v>
      </c>
      <c r="F1238">
        <v>37</v>
      </c>
      <c r="G1238">
        <v>78.2</v>
      </c>
      <c r="M1238">
        <v>246</v>
      </c>
    </row>
    <row r="1239" spans="1:16" x14ac:dyDescent="0.2">
      <c r="A1239" t="s">
        <v>358</v>
      </c>
      <c r="B1239" t="s">
        <v>366</v>
      </c>
      <c r="C1239" t="s">
        <v>533</v>
      </c>
      <c r="D1239" t="s">
        <v>410</v>
      </c>
      <c r="E1239">
        <v>201</v>
      </c>
      <c r="F1239">
        <v>28</v>
      </c>
      <c r="G1239">
        <v>74.72</v>
      </c>
      <c r="M1239">
        <v>201</v>
      </c>
    </row>
    <row r="1240" spans="1:16" x14ac:dyDescent="0.2">
      <c r="A1240" t="s">
        <v>358</v>
      </c>
      <c r="B1240" t="s">
        <v>437</v>
      </c>
      <c r="C1240" t="s">
        <v>534</v>
      </c>
      <c r="D1240" t="s">
        <v>410</v>
      </c>
      <c r="E1240">
        <v>3976</v>
      </c>
      <c r="F1240">
        <v>806</v>
      </c>
      <c r="G1240">
        <v>86.84</v>
      </c>
      <c r="L1240">
        <v>508</v>
      </c>
      <c r="M1240">
        <v>2507</v>
      </c>
      <c r="N1240">
        <v>427</v>
      </c>
      <c r="O1240">
        <v>500</v>
      </c>
      <c r="P1240">
        <v>34</v>
      </c>
    </row>
    <row r="1241" spans="1:16" x14ac:dyDescent="0.2">
      <c r="A1241" t="s">
        <v>358</v>
      </c>
      <c r="B1241" t="s">
        <v>363</v>
      </c>
      <c r="C1241" t="s">
        <v>534</v>
      </c>
      <c r="D1241" t="s">
        <v>410</v>
      </c>
      <c r="E1241">
        <v>3297</v>
      </c>
      <c r="F1241">
        <v>702</v>
      </c>
      <c r="G1241">
        <v>89.89</v>
      </c>
      <c r="L1241">
        <v>376</v>
      </c>
      <c r="M1241">
        <v>2119</v>
      </c>
      <c r="N1241">
        <v>400</v>
      </c>
      <c r="O1241">
        <v>370</v>
      </c>
      <c r="P1241">
        <v>32</v>
      </c>
    </row>
    <row r="1242" spans="1:16" x14ac:dyDescent="0.2">
      <c r="A1242" t="s">
        <v>358</v>
      </c>
      <c r="B1242" t="s">
        <v>364</v>
      </c>
      <c r="C1242" t="s">
        <v>534</v>
      </c>
      <c r="D1242" t="s">
        <v>410</v>
      </c>
      <c r="E1242">
        <v>597</v>
      </c>
      <c r="F1242">
        <v>92</v>
      </c>
      <c r="G1242">
        <v>71.89</v>
      </c>
      <c r="L1242">
        <v>132</v>
      </c>
      <c r="M1242">
        <v>333</v>
      </c>
      <c r="N1242">
        <v>18</v>
      </c>
      <c r="O1242">
        <v>113</v>
      </c>
      <c r="P1242">
        <v>1</v>
      </c>
    </row>
    <row r="1243" spans="1:16" x14ac:dyDescent="0.2">
      <c r="A1243" t="s">
        <v>358</v>
      </c>
      <c r="B1243" t="s">
        <v>365</v>
      </c>
      <c r="C1243" t="s">
        <v>534</v>
      </c>
      <c r="D1243" t="s">
        <v>410</v>
      </c>
      <c r="E1243">
        <v>46</v>
      </c>
      <c r="F1243">
        <v>4</v>
      </c>
      <c r="G1243">
        <v>67.2</v>
      </c>
      <c r="M1243">
        <v>33</v>
      </c>
      <c r="N1243">
        <v>7</v>
      </c>
      <c r="O1243">
        <v>6</v>
      </c>
    </row>
    <row r="1244" spans="1:16" x14ac:dyDescent="0.2">
      <c r="A1244" t="s">
        <v>358</v>
      </c>
      <c r="B1244" t="s">
        <v>366</v>
      </c>
      <c r="C1244" t="s">
        <v>534</v>
      </c>
      <c r="D1244" t="s">
        <v>410</v>
      </c>
      <c r="E1244">
        <v>36</v>
      </c>
      <c r="F1244">
        <v>8</v>
      </c>
      <c r="G1244">
        <v>80.92</v>
      </c>
      <c r="M1244">
        <v>22</v>
      </c>
      <c r="N1244">
        <v>2</v>
      </c>
      <c r="O1244">
        <v>11</v>
      </c>
      <c r="P1244">
        <v>1</v>
      </c>
    </row>
    <row r="1245" spans="1:16" x14ac:dyDescent="0.2">
      <c r="A1245" t="s">
        <v>358</v>
      </c>
      <c r="B1245" t="s">
        <v>437</v>
      </c>
      <c r="C1245" t="s">
        <v>535</v>
      </c>
      <c r="D1245" t="s">
        <v>410</v>
      </c>
      <c r="E1245">
        <v>1362</v>
      </c>
      <c r="F1245">
        <v>498</v>
      </c>
      <c r="G1245">
        <v>106.7</v>
      </c>
      <c r="L1245">
        <v>199</v>
      </c>
      <c r="M1245">
        <v>924</v>
      </c>
      <c r="N1245">
        <v>105</v>
      </c>
      <c r="O1245">
        <v>112</v>
      </c>
      <c r="P1245">
        <v>22</v>
      </c>
    </row>
    <row r="1246" spans="1:16" x14ac:dyDescent="0.2">
      <c r="A1246" t="s">
        <v>358</v>
      </c>
      <c r="B1246" t="s">
        <v>363</v>
      </c>
      <c r="C1246" t="s">
        <v>535</v>
      </c>
      <c r="D1246" t="s">
        <v>410</v>
      </c>
      <c r="E1246">
        <v>1334</v>
      </c>
      <c r="F1246">
        <v>491</v>
      </c>
      <c r="G1246">
        <v>107.59</v>
      </c>
      <c r="L1246">
        <v>198</v>
      </c>
      <c r="M1246">
        <v>914</v>
      </c>
      <c r="N1246">
        <v>98</v>
      </c>
      <c r="O1246">
        <v>104</v>
      </c>
      <c r="P1246">
        <v>20</v>
      </c>
    </row>
    <row r="1247" spans="1:16" x14ac:dyDescent="0.2">
      <c r="A1247" t="s">
        <v>358</v>
      </c>
      <c r="B1247" t="s">
        <v>365</v>
      </c>
      <c r="C1247" t="s">
        <v>535</v>
      </c>
      <c r="D1247" t="s">
        <v>410</v>
      </c>
      <c r="E1247">
        <v>24</v>
      </c>
      <c r="F1247">
        <v>5</v>
      </c>
      <c r="G1247">
        <v>59.08</v>
      </c>
      <c r="L1247">
        <v>1</v>
      </c>
      <c r="M1247">
        <v>9</v>
      </c>
      <c r="N1247">
        <v>5</v>
      </c>
      <c r="O1247">
        <v>7</v>
      </c>
      <c r="P1247">
        <v>2</v>
      </c>
    </row>
    <row r="1248" spans="1:16" x14ac:dyDescent="0.2">
      <c r="A1248" t="s">
        <v>358</v>
      </c>
      <c r="B1248" t="s">
        <v>366</v>
      </c>
      <c r="C1248" t="s">
        <v>535</v>
      </c>
      <c r="D1248" t="s">
        <v>410</v>
      </c>
      <c r="E1248">
        <v>4</v>
      </c>
      <c r="F1248">
        <v>2</v>
      </c>
      <c r="G1248">
        <v>93.5</v>
      </c>
      <c r="M1248">
        <v>1</v>
      </c>
      <c r="N1248">
        <v>2</v>
      </c>
      <c r="O1248">
        <v>1</v>
      </c>
    </row>
    <row r="1249" spans="1:16" x14ac:dyDescent="0.2">
      <c r="A1249" t="s">
        <v>358</v>
      </c>
      <c r="B1249" t="s">
        <v>437</v>
      </c>
      <c r="C1249" t="s">
        <v>536</v>
      </c>
      <c r="D1249" t="s">
        <v>410</v>
      </c>
      <c r="E1249">
        <v>10955</v>
      </c>
      <c r="F1249">
        <v>2625</v>
      </c>
      <c r="G1249">
        <v>95.54</v>
      </c>
      <c r="L1249">
        <v>44</v>
      </c>
      <c r="M1249">
        <v>10814</v>
      </c>
      <c r="N1249">
        <v>81</v>
      </c>
      <c r="O1249">
        <v>16</v>
      </c>
    </row>
    <row r="1250" spans="1:16" x14ac:dyDescent="0.2">
      <c r="A1250" t="s">
        <v>358</v>
      </c>
      <c r="B1250" t="s">
        <v>363</v>
      </c>
      <c r="C1250" t="s">
        <v>536</v>
      </c>
      <c r="D1250" t="s">
        <v>410</v>
      </c>
      <c r="E1250">
        <v>10711</v>
      </c>
      <c r="F1250">
        <v>2571</v>
      </c>
      <c r="G1250">
        <v>95.61</v>
      </c>
      <c r="L1250">
        <v>43</v>
      </c>
      <c r="M1250">
        <v>10573</v>
      </c>
      <c r="N1250">
        <v>80</v>
      </c>
      <c r="O1250">
        <v>15</v>
      </c>
    </row>
    <row r="1251" spans="1:16" x14ac:dyDescent="0.2">
      <c r="A1251" t="s">
        <v>358</v>
      </c>
      <c r="B1251" t="s">
        <v>364</v>
      </c>
      <c r="C1251" t="s">
        <v>536</v>
      </c>
      <c r="D1251" t="s">
        <v>410</v>
      </c>
      <c r="E1251">
        <v>5</v>
      </c>
      <c r="F1251">
        <v>3</v>
      </c>
      <c r="G1251">
        <v>508</v>
      </c>
      <c r="M1251">
        <v>5</v>
      </c>
    </row>
    <row r="1252" spans="1:16" x14ac:dyDescent="0.2">
      <c r="A1252" t="s">
        <v>358</v>
      </c>
      <c r="B1252" t="s">
        <v>365</v>
      </c>
      <c r="C1252" t="s">
        <v>536</v>
      </c>
      <c r="D1252" t="s">
        <v>410</v>
      </c>
      <c r="E1252">
        <v>130</v>
      </c>
      <c r="F1252">
        <v>24</v>
      </c>
      <c r="G1252">
        <v>80.150000000000006</v>
      </c>
      <c r="M1252">
        <v>128</v>
      </c>
      <c r="N1252">
        <v>1</v>
      </c>
      <c r="O1252">
        <v>1</v>
      </c>
    </row>
    <row r="1253" spans="1:16" x14ac:dyDescent="0.2">
      <c r="A1253" t="s">
        <v>358</v>
      </c>
      <c r="B1253" t="s">
        <v>366</v>
      </c>
      <c r="C1253" t="s">
        <v>536</v>
      </c>
      <c r="D1253" t="s">
        <v>410</v>
      </c>
      <c r="E1253">
        <v>109</v>
      </c>
      <c r="F1253">
        <v>27</v>
      </c>
      <c r="G1253">
        <v>87.68</v>
      </c>
      <c r="L1253">
        <v>1</v>
      </c>
      <c r="M1253">
        <v>108</v>
      </c>
    </row>
    <row r="1254" spans="1:16" x14ac:dyDescent="0.2">
      <c r="A1254" t="s">
        <v>358</v>
      </c>
      <c r="B1254" t="s">
        <v>437</v>
      </c>
      <c r="C1254" t="s">
        <v>537</v>
      </c>
      <c r="D1254" t="s">
        <v>410</v>
      </c>
      <c r="E1254">
        <v>475</v>
      </c>
      <c r="F1254">
        <v>102</v>
      </c>
      <c r="G1254">
        <v>86.42</v>
      </c>
      <c r="L1254">
        <v>67</v>
      </c>
      <c r="M1254">
        <v>323</v>
      </c>
      <c r="N1254">
        <v>48</v>
      </c>
      <c r="O1254">
        <v>35</v>
      </c>
      <c r="P1254">
        <v>2</v>
      </c>
    </row>
    <row r="1255" spans="1:16" x14ac:dyDescent="0.2">
      <c r="A1255" t="s">
        <v>358</v>
      </c>
      <c r="B1255" t="s">
        <v>363</v>
      </c>
      <c r="C1255" t="s">
        <v>537</v>
      </c>
      <c r="D1255" t="s">
        <v>410</v>
      </c>
      <c r="E1255">
        <v>397</v>
      </c>
      <c r="F1255">
        <v>83</v>
      </c>
      <c r="G1255">
        <v>84.6</v>
      </c>
      <c r="L1255">
        <v>57</v>
      </c>
      <c r="M1255">
        <v>269</v>
      </c>
      <c r="N1255">
        <v>41</v>
      </c>
      <c r="O1255">
        <v>29</v>
      </c>
      <c r="P1255">
        <v>1</v>
      </c>
    </row>
    <row r="1256" spans="1:16" x14ac:dyDescent="0.2">
      <c r="A1256" t="s">
        <v>358</v>
      </c>
      <c r="B1256" t="s">
        <v>364</v>
      </c>
      <c r="C1256" t="s">
        <v>537</v>
      </c>
      <c r="D1256" t="s">
        <v>410</v>
      </c>
      <c r="E1256">
        <v>56</v>
      </c>
      <c r="F1256">
        <v>14</v>
      </c>
      <c r="G1256">
        <v>97.3</v>
      </c>
      <c r="L1256">
        <v>9</v>
      </c>
      <c r="M1256">
        <v>39</v>
      </c>
      <c r="N1256">
        <v>3</v>
      </c>
      <c r="O1256">
        <v>5</v>
      </c>
    </row>
    <row r="1257" spans="1:16" x14ac:dyDescent="0.2">
      <c r="A1257" t="s">
        <v>358</v>
      </c>
      <c r="B1257" t="s">
        <v>365</v>
      </c>
      <c r="C1257" t="s">
        <v>537</v>
      </c>
      <c r="D1257" t="s">
        <v>410</v>
      </c>
      <c r="E1257">
        <v>8</v>
      </c>
      <c r="G1257">
        <v>50.5</v>
      </c>
      <c r="L1257">
        <v>1</v>
      </c>
      <c r="M1257">
        <v>3</v>
      </c>
      <c r="N1257">
        <v>2</v>
      </c>
      <c r="O1257">
        <v>1</v>
      </c>
      <c r="P1257">
        <v>1</v>
      </c>
    </row>
    <row r="1258" spans="1:16" x14ac:dyDescent="0.2">
      <c r="A1258" t="s">
        <v>358</v>
      </c>
      <c r="B1258" t="s">
        <v>366</v>
      </c>
      <c r="C1258" t="s">
        <v>537</v>
      </c>
      <c r="D1258" t="s">
        <v>410</v>
      </c>
      <c r="E1258">
        <v>14</v>
      </c>
      <c r="F1258">
        <v>5</v>
      </c>
      <c r="G1258">
        <v>114.79</v>
      </c>
      <c r="M1258">
        <v>12</v>
      </c>
      <c r="N1258">
        <v>2</v>
      </c>
    </row>
    <row r="1259" spans="1:16" x14ac:dyDescent="0.2">
      <c r="A1259" t="s">
        <v>358</v>
      </c>
      <c r="B1259" t="s">
        <v>437</v>
      </c>
      <c r="C1259" t="s">
        <v>538</v>
      </c>
      <c r="D1259" t="s">
        <v>410</v>
      </c>
      <c r="E1259">
        <v>143</v>
      </c>
      <c r="F1259">
        <v>38</v>
      </c>
      <c r="G1259">
        <v>89.17</v>
      </c>
      <c r="L1259">
        <v>42</v>
      </c>
      <c r="M1259">
        <v>89</v>
      </c>
      <c r="N1259">
        <v>7</v>
      </c>
      <c r="O1259">
        <v>5</v>
      </c>
    </row>
    <row r="1260" spans="1:16" x14ac:dyDescent="0.2">
      <c r="A1260" t="s">
        <v>358</v>
      </c>
      <c r="B1260" t="s">
        <v>363</v>
      </c>
      <c r="C1260" t="s">
        <v>538</v>
      </c>
      <c r="D1260" t="s">
        <v>410</v>
      </c>
      <c r="E1260">
        <v>133</v>
      </c>
      <c r="F1260">
        <v>36</v>
      </c>
      <c r="G1260">
        <v>90.92</v>
      </c>
      <c r="L1260">
        <v>41</v>
      </c>
      <c r="M1260">
        <v>83</v>
      </c>
      <c r="N1260">
        <v>7</v>
      </c>
      <c r="O1260">
        <v>2</v>
      </c>
    </row>
    <row r="1261" spans="1:16" x14ac:dyDescent="0.2">
      <c r="A1261" t="s">
        <v>358</v>
      </c>
      <c r="B1261" t="s">
        <v>365</v>
      </c>
      <c r="C1261" t="s">
        <v>538</v>
      </c>
      <c r="D1261" t="s">
        <v>410</v>
      </c>
      <c r="E1261">
        <v>10</v>
      </c>
      <c r="F1261">
        <v>2</v>
      </c>
      <c r="G1261">
        <v>65.900000000000006</v>
      </c>
      <c r="L1261">
        <v>1</v>
      </c>
      <c r="M1261">
        <v>6</v>
      </c>
      <c r="O1261">
        <v>3</v>
      </c>
    </row>
    <row r="1262" spans="1:16" x14ac:dyDescent="0.2">
      <c r="A1262" t="s">
        <v>358</v>
      </c>
      <c r="B1262" t="s">
        <v>437</v>
      </c>
      <c r="C1262" t="s">
        <v>539</v>
      </c>
      <c r="D1262" t="s">
        <v>410</v>
      </c>
      <c r="E1262">
        <v>1321</v>
      </c>
      <c r="F1262">
        <v>289</v>
      </c>
      <c r="G1262">
        <v>93.56</v>
      </c>
      <c r="L1262">
        <v>3</v>
      </c>
      <c r="M1262">
        <v>1312</v>
      </c>
      <c r="N1262">
        <v>5</v>
      </c>
      <c r="O1262">
        <v>1</v>
      </c>
    </row>
    <row r="1263" spans="1:16" x14ac:dyDescent="0.2">
      <c r="A1263" t="s">
        <v>358</v>
      </c>
      <c r="B1263" t="s">
        <v>363</v>
      </c>
      <c r="C1263" t="s">
        <v>539</v>
      </c>
      <c r="D1263" t="s">
        <v>410</v>
      </c>
      <c r="E1263">
        <v>1258</v>
      </c>
      <c r="F1263">
        <v>269</v>
      </c>
      <c r="G1263">
        <v>93.23</v>
      </c>
      <c r="L1263">
        <v>3</v>
      </c>
      <c r="M1263">
        <v>1249</v>
      </c>
      <c r="N1263">
        <v>5</v>
      </c>
      <c r="O1263">
        <v>1</v>
      </c>
    </row>
    <row r="1264" spans="1:16" x14ac:dyDescent="0.2">
      <c r="A1264" t="s">
        <v>358</v>
      </c>
      <c r="B1264" t="s">
        <v>365</v>
      </c>
      <c r="C1264" t="s">
        <v>539</v>
      </c>
      <c r="D1264" t="s">
        <v>410</v>
      </c>
      <c r="E1264">
        <v>39</v>
      </c>
      <c r="F1264">
        <v>10</v>
      </c>
      <c r="G1264">
        <v>90.51</v>
      </c>
      <c r="M1264">
        <v>39</v>
      </c>
    </row>
    <row r="1265" spans="1:16" x14ac:dyDescent="0.2">
      <c r="A1265" t="s">
        <v>358</v>
      </c>
      <c r="B1265" t="s">
        <v>366</v>
      </c>
      <c r="C1265" t="s">
        <v>539</v>
      </c>
      <c r="D1265" t="s">
        <v>410</v>
      </c>
      <c r="E1265">
        <v>24</v>
      </c>
      <c r="F1265">
        <v>10</v>
      </c>
      <c r="G1265">
        <v>115.67</v>
      </c>
      <c r="M1265">
        <v>24</v>
      </c>
    </row>
    <row r="1266" spans="1:16" x14ac:dyDescent="0.2">
      <c r="A1266" t="s">
        <v>358</v>
      </c>
      <c r="B1266" t="s">
        <v>437</v>
      </c>
      <c r="C1266" t="s">
        <v>540</v>
      </c>
      <c r="D1266" t="s">
        <v>410</v>
      </c>
      <c r="E1266">
        <v>803</v>
      </c>
      <c r="F1266">
        <v>147</v>
      </c>
      <c r="G1266">
        <v>80.180000000000007</v>
      </c>
      <c r="L1266">
        <v>121</v>
      </c>
      <c r="M1266">
        <v>514</v>
      </c>
      <c r="N1266">
        <v>72</v>
      </c>
      <c r="O1266">
        <v>84</v>
      </c>
      <c r="P1266">
        <v>12</v>
      </c>
    </row>
    <row r="1267" spans="1:16" x14ac:dyDescent="0.2">
      <c r="A1267" t="s">
        <v>358</v>
      </c>
      <c r="B1267" t="s">
        <v>363</v>
      </c>
      <c r="C1267" t="s">
        <v>540</v>
      </c>
      <c r="D1267" t="s">
        <v>410</v>
      </c>
      <c r="E1267">
        <v>533</v>
      </c>
      <c r="F1267">
        <v>101</v>
      </c>
      <c r="G1267">
        <v>82.11</v>
      </c>
      <c r="L1267">
        <v>71</v>
      </c>
      <c r="M1267">
        <v>344</v>
      </c>
      <c r="N1267">
        <v>61</v>
      </c>
      <c r="O1267">
        <v>46</v>
      </c>
      <c r="P1267">
        <v>11</v>
      </c>
    </row>
    <row r="1268" spans="1:16" x14ac:dyDescent="0.2">
      <c r="A1268" t="s">
        <v>358</v>
      </c>
      <c r="B1268" t="s">
        <v>364</v>
      </c>
      <c r="C1268" t="s">
        <v>540</v>
      </c>
      <c r="D1268" t="s">
        <v>410</v>
      </c>
      <c r="E1268">
        <v>261</v>
      </c>
      <c r="F1268">
        <v>45</v>
      </c>
      <c r="G1268">
        <v>76.97</v>
      </c>
      <c r="L1268">
        <v>50</v>
      </c>
      <c r="M1268">
        <v>165</v>
      </c>
      <c r="N1268">
        <v>11</v>
      </c>
      <c r="O1268">
        <v>34</v>
      </c>
      <c r="P1268">
        <v>1</v>
      </c>
    </row>
    <row r="1269" spans="1:16" x14ac:dyDescent="0.2">
      <c r="A1269" t="s">
        <v>358</v>
      </c>
      <c r="B1269" t="s">
        <v>365</v>
      </c>
      <c r="C1269" t="s">
        <v>540</v>
      </c>
      <c r="D1269" t="s">
        <v>410</v>
      </c>
      <c r="E1269">
        <v>4</v>
      </c>
      <c r="G1269">
        <v>22.25</v>
      </c>
      <c r="M1269">
        <v>1</v>
      </c>
      <c r="O1269">
        <v>3</v>
      </c>
    </row>
    <row r="1270" spans="1:16" x14ac:dyDescent="0.2">
      <c r="A1270" t="s">
        <v>358</v>
      </c>
      <c r="B1270" t="s">
        <v>366</v>
      </c>
      <c r="C1270" t="s">
        <v>540</v>
      </c>
      <c r="D1270" t="s">
        <v>410</v>
      </c>
      <c r="E1270">
        <v>5</v>
      </c>
      <c r="F1270">
        <v>1</v>
      </c>
      <c r="G1270">
        <v>88.4</v>
      </c>
      <c r="M1270">
        <v>4</v>
      </c>
      <c r="O1270">
        <v>1</v>
      </c>
    </row>
    <row r="1271" spans="1:16" x14ac:dyDescent="0.2">
      <c r="A1271" t="s">
        <v>358</v>
      </c>
      <c r="B1271" t="s">
        <v>437</v>
      </c>
      <c r="C1271" t="s">
        <v>541</v>
      </c>
      <c r="D1271" t="s">
        <v>410</v>
      </c>
      <c r="E1271">
        <v>251</v>
      </c>
      <c r="F1271">
        <v>36</v>
      </c>
      <c r="G1271">
        <v>75.63</v>
      </c>
      <c r="L1271">
        <v>59</v>
      </c>
      <c r="M1271">
        <v>153</v>
      </c>
      <c r="N1271">
        <v>22</v>
      </c>
      <c r="O1271">
        <v>17</v>
      </c>
    </row>
    <row r="1272" spans="1:16" x14ac:dyDescent="0.2">
      <c r="A1272" t="s">
        <v>358</v>
      </c>
      <c r="B1272" t="s">
        <v>363</v>
      </c>
      <c r="C1272" t="s">
        <v>541</v>
      </c>
      <c r="D1272" t="s">
        <v>410</v>
      </c>
      <c r="E1272">
        <v>246</v>
      </c>
      <c r="F1272">
        <v>36</v>
      </c>
      <c r="G1272">
        <v>76.39</v>
      </c>
      <c r="L1272">
        <v>58</v>
      </c>
      <c r="M1272">
        <v>150</v>
      </c>
      <c r="N1272">
        <v>21</v>
      </c>
      <c r="O1272">
        <v>17</v>
      </c>
    </row>
    <row r="1273" spans="1:16" x14ac:dyDescent="0.2">
      <c r="A1273" t="s">
        <v>358</v>
      </c>
      <c r="B1273" t="s">
        <v>364</v>
      </c>
      <c r="C1273" t="s">
        <v>541</v>
      </c>
      <c r="D1273" t="s">
        <v>410</v>
      </c>
      <c r="E1273">
        <v>1</v>
      </c>
      <c r="G1273">
        <v>10</v>
      </c>
      <c r="M1273">
        <v>1</v>
      </c>
    </row>
    <row r="1274" spans="1:16" x14ac:dyDescent="0.2">
      <c r="A1274" t="s">
        <v>358</v>
      </c>
      <c r="B1274" t="s">
        <v>365</v>
      </c>
      <c r="C1274" t="s">
        <v>541</v>
      </c>
      <c r="D1274" t="s">
        <v>410</v>
      </c>
      <c r="E1274">
        <v>4</v>
      </c>
      <c r="G1274">
        <v>45.5</v>
      </c>
      <c r="L1274">
        <v>1</v>
      </c>
      <c r="M1274">
        <v>2</v>
      </c>
      <c r="N1274">
        <v>1</v>
      </c>
    </row>
    <row r="1275" spans="1:16" x14ac:dyDescent="0.2">
      <c r="A1275" t="s">
        <v>358</v>
      </c>
      <c r="B1275" t="s">
        <v>437</v>
      </c>
      <c r="C1275" t="s">
        <v>542</v>
      </c>
      <c r="D1275" t="s">
        <v>410</v>
      </c>
      <c r="E1275">
        <v>1763</v>
      </c>
      <c r="F1275">
        <v>289</v>
      </c>
      <c r="G1275">
        <v>80.37</v>
      </c>
      <c r="L1275">
        <v>3</v>
      </c>
      <c r="M1275">
        <v>1741</v>
      </c>
      <c r="N1275">
        <v>16</v>
      </c>
      <c r="O1275">
        <v>3</v>
      </c>
    </row>
    <row r="1276" spans="1:16" x14ac:dyDescent="0.2">
      <c r="A1276" t="s">
        <v>358</v>
      </c>
      <c r="B1276" t="s">
        <v>363</v>
      </c>
      <c r="C1276" t="s">
        <v>542</v>
      </c>
      <c r="D1276" t="s">
        <v>410</v>
      </c>
      <c r="E1276">
        <v>1723</v>
      </c>
      <c r="F1276">
        <v>274</v>
      </c>
      <c r="G1276">
        <v>79.599999999999994</v>
      </c>
      <c r="L1276">
        <v>3</v>
      </c>
      <c r="M1276">
        <v>1701</v>
      </c>
      <c r="N1276">
        <v>16</v>
      </c>
      <c r="O1276">
        <v>3</v>
      </c>
    </row>
    <row r="1277" spans="1:16" x14ac:dyDescent="0.2">
      <c r="A1277" t="s">
        <v>358</v>
      </c>
      <c r="B1277" t="s">
        <v>364</v>
      </c>
      <c r="C1277" t="s">
        <v>542</v>
      </c>
      <c r="D1277" t="s">
        <v>410</v>
      </c>
      <c r="E1277">
        <v>2</v>
      </c>
      <c r="F1277">
        <v>2</v>
      </c>
      <c r="G1277">
        <v>256.5</v>
      </c>
      <c r="M1277">
        <v>2</v>
      </c>
    </row>
    <row r="1278" spans="1:16" x14ac:dyDescent="0.2">
      <c r="A1278" t="s">
        <v>358</v>
      </c>
      <c r="B1278" t="s">
        <v>365</v>
      </c>
      <c r="C1278" t="s">
        <v>542</v>
      </c>
      <c r="D1278" t="s">
        <v>410</v>
      </c>
      <c r="E1278">
        <v>20</v>
      </c>
      <c r="F1278">
        <v>5</v>
      </c>
      <c r="G1278">
        <v>78.599999999999994</v>
      </c>
      <c r="M1278">
        <v>20</v>
      </c>
    </row>
    <row r="1279" spans="1:16" x14ac:dyDescent="0.2">
      <c r="A1279" t="s">
        <v>358</v>
      </c>
      <c r="B1279" t="s">
        <v>366</v>
      </c>
      <c r="C1279" t="s">
        <v>542</v>
      </c>
      <c r="D1279" t="s">
        <v>410</v>
      </c>
      <c r="E1279">
        <v>18</v>
      </c>
      <c r="F1279">
        <v>8</v>
      </c>
      <c r="G1279">
        <v>136.61000000000001</v>
      </c>
      <c r="M1279">
        <v>18</v>
      </c>
    </row>
    <row r="1280" spans="1:16" x14ac:dyDescent="0.2">
      <c r="A1280" t="s">
        <v>358</v>
      </c>
      <c r="B1280" t="s">
        <v>437</v>
      </c>
      <c r="C1280" t="s">
        <v>543</v>
      </c>
      <c r="D1280" t="s">
        <v>410</v>
      </c>
      <c r="E1280">
        <v>393</v>
      </c>
      <c r="F1280">
        <v>64</v>
      </c>
      <c r="G1280">
        <v>83.5</v>
      </c>
      <c r="L1280">
        <v>39</v>
      </c>
      <c r="M1280">
        <v>262</v>
      </c>
      <c r="N1280">
        <v>38</v>
      </c>
      <c r="O1280">
        <v>52</v>
      </c>
      <c r="P1280">
        <v>2</v>
      </c>
    </row>
    <row r="1281" spans="1:16" x14ac:dyDescent="0.2">
      <c r="A1281" t="s">
        <v>358</v>
      </c>
      <c r="B1281" t="s">
        <v>363</v>
      </c>
      <c r="C1281" t="s">
        <v>543</v>
      </c>
      <c r="D1281" t="s">
        <v>410</v>
      </c>
      <c r="E1281">
        <v>275</v>
      </c>
      <c r="F1281">
        <v>51</v>
      </c>
      <c r="G1281">
        <v>88.09</v>
      </c>
      <c r="L1281">
        <v>25</v>
      </c>
      <c r="M1281">
        <v>189</v>
      </c>
      <c r="N1281">
        <v>30</v>
      </c>
      <c r="O1281">
        <v>29</v>
      </c>
      <c r="P1281">
        <v>2</v>
      </c>
    </row>
    <row r="1282" spans="1:16" x14ac:dyDescent="0.2">
      <c r="A1282" t="s">
        <v>358</v>
      </c>
      <c r="B1282" t="s">
        <v>364</v>
      </c>
      <c r="C1282" t="s">
        <v>543</v>
      </c>
      <c r="D1282" t="s">
        <v>410</v>
      </c>
      <c r="E1282">
        <v>100</v>
      </c>
      <c r="F1282">
        <v>12</v>
      </c>
      <c r="G1282">
        <v>76.28</v>
      </c>
      <c r="L1282">
        <v>14</v>
      </c>
      <c r="M1282">
        <v>60</v>
      </c>
      <c r="N1282">
        <v>5</v>
      </c>
      <c r="O1282">
        <v>21</v>
      </c>
    </row>
    <row r="1283" spans="1:16" x14ac:dyDescent="0.2">
      <c r="A1283" t="s">
        <v>358</v>
      </c>
      <c r="B1283" t="s">
        <v>365</v>
      </c>
      <c r="C1283" t="s">
        <v>543</v>
      </c>
      <c r="D1283" t="s">
        <v>410</v>
      </c>
      <c r="E1283">
        <v>15</v>
      </c>
      <c r="F1283">
        <v>1</v>
      </c>
      <c r="G1283">
        <v>50.8</v>
      </c>
      <c r="M1283">
        <v>11</v>
      </c>
      <c r="N1283">
        <v>2</v>
      </c>
      <c r="O1283">
        <v>2</v>
      </c>
    </row>
    <row r="1284" spans="1:16" x14ac:dyDescent="0.2">
      <c r="A1284" t="s">
        <v>358</v>
      </c>
      <c r="B1284" t="s">
        <v>366</v>
      </c>
      <c r="C1284" t="s">
        <v>543</v>
      </c>
      <c r="D1284" t="s">
        <v>410</v>
      </c>
      <c r="E1284">
        <v>3</v>
      </c>
      <c r="G1284">
        <v>66</v>
      </c>
      <c r="M1284">
        <v>2</v>
      </c>
      <c r="N1284">
        <v>1</v>
      </c>
    </row>
    <row r="1285" spans="1:16" x14ac:dyDescent="0.2">
      <c r="A1285" t="s">
        <v>358</v>
      </c>
      <c r="B1285" t="s">
        <v>437</v>
      </c>
      <c r="C1285" t="s">
        <v>544</v>
      </c>
      <c r="D1285" t="s">
        <v>410</v>
      </c>
      <c r="E1285">
        <v>184</v>
      </c>
      <c r="F1285">
        <v>66</v>
      </c>
      <c r="G1285">
        <v>123.42</v>
      </c>
      <c r="L1285">
        <v>27</v>
      </c>
      <c r="M1285">
        <v>127</v>
      </c>
      <c r="N1285">
        <v>12</v>
      </c>
      <c r="O1285">
        <v>11</v>
      </c>
      <c r="P1285">
        <v>7</v>
      </c>
    </row>
    <row r="1286" spans="1:16" x14ac:dyDescent="0.2">
      <c r="A1286" t="s">
        <v>358</v>
      </c>
      <c r="B1286" t="s">
        <v>363</v>
      </c>
      <c r="C1286" t="s">
        <v>544</v>
      </c>
      <c r="D1286" t="s">
        <v>410</v>
      </c>
      <c r="E1286">
        <v>179</v>
      </c>
      <c r="F1286">
        <v>65</v>
      </c>
      <c r="G1286">
        <v>124.54</v>
      </c>
      <c r="L1286">
        <v>27</v>
      </c>
      <c r="M1286">
        <v>124</v>
      </c>
      <c r="N1286">
        <v>11</v>
      </c>
      <c r="O1286">
        <v>10</v>
      </c>
      <c r="P1286">
        <v>7</v>
      </c>
    </row>
    <row r="1287" spans="1:16" x14ac:dyDescent="0.2">
      <c r="A1287" t="s">
        <v>358</v>
      </c>
      <c r="B1287" t="s">
        <v>365</v>
      </c>
      <c r="C1287" t="s">
        <v>544</v>
      </c>
      <c r="D1287" t="s">
        <v>410</v>
      </c>
      <c r="E1287">
        <v>5</v>
      </c>
      <c r="F1287">
        <v>1</v>
      </c>
      <c r="G1287">
        <v>83.2</v>
      </c>
      <c r="M1287">
        <v>3</v>
      </c>
      <c r="N1287">
        <v>1</v>
      </c>
      <c r="O1287">
        <v>1</v>
      </c>
    </row>
    <row r="1288" spans="1:16" x14ac:dyDescent="0.2">
      <c r="A1288" t="s">
        <v>358</v>
      </c>
      <c r="B1288" t="s">
        <v>437</v>
      </c>
      <c r="C1288" t="s">
        <v>545</v>
      </c>
      <c r="D1288" t="s">
        <v>410</v>
      </c>
      <c r="E1288">
        <v>1100</v>
      </c>
      <c r="F1288">
        <v>246</v>
      </c>
      <c r="G1288">
        <v>95.91</v>
      </c>
      <c r="L1288">
        <v>16</v>
      </c>
      <c r="M1288">
        <v>1076</v>
      </c>
      <c r="N1288">
        <v>7</v>
      </c>
      <c r="O1288">
        <v>1</v>
      </c>
    </row>
    <row r="1289" spans="1:16" x14ac:dyDescent="0.2">
      <c r="A1289" t="s">
        <v>358</v>
      </c>
      <c r="B1289" t="s">
        <v>363</v>
      </c>
      <c r="C1289" t="s">
        <v>545</v>
      </c>
      <c r="D1289" t="s">
        <v>410</v>
      </c>
      <c r="E1289">
        <v>1062</v>
      </c>
      <c r="F1289">
        <v>238</v>
      </c>
      <c r="G1289">
        <v>96.01</v>
      </c>
      <c r="L1289">
        <v>16</v>
      </c>
      <c r="M1289">
        <v>1039</v>
      </c>
      <c r="N1289">
        <v>6</v>
      </c>
      <c r="O1289">
        <v>1</v>
      </c>
    </row>
    <row r="1290" spans="1:16" x14ac:dyDescent="0.2">
      <c r="A1290" t="s">
        <v>358</v>
      </c>
      <c r="B1290" t="s">
        <v>364</v>
      </c>
      <c r="C1290" t="s">
        <v>545</v>
      </c>
      <c r="D1290" t="s">
        <v>410</v>
      </c>
      <c r="E1290">
        <v>3</v>
      </c>
      <c r="F1290">
        <v>3</v>
      </c>
      <c r="G1290">
        <v>357.33</v>
      </c>
      <c r="M1290">
        <v>3</v>
      </c>
    </row>
    <row r="1291" spans="1:16" x14ac:dyDescent="0.2">
      <c r="A1291" t="s">
        <v>358</v>
      </c>
      <c r="B1291" t="s">
        <v>365</v>
      </c>
      <c r="C1291" t="s">
        <v>545</v>
      </c>
      <c r="D1291" t="s">
        <v>410</v>
      </c>
      <c r="E1291">
        <v>13</v>
      </c>
      <c r="F1291">
        <v>2</v>
      </c>
      <c r="G1291">
        <v>61.08</v>
      </c>
      <c r="M1291">
        <v>13</v>
      </c>
    </row>
    <row r="1292" spans="1:16" x14ac:dyDescent="0.2">
      <c r="A1292" t="s">
        <v>358</v>
      </c>
      <c r="B1292" t="s">
        <v>366</v>
      </c>
      <c r="C1292" t="s">
        <v>545</v>
      </c>
      <c r="D1292" t="s">
        <v>410</v>
      </c>
      <c r="E1292">
        <v>22</v>
      </c>
      <c r="F1292">
        <v>3</v>
      </c>
      <c r="G1292">
        <v>75.91</v>
      </c>
      <c r="M1292">
        <v>21</v>
      </c>
      <c r="N1292">
        <v>1</v>
      </c>
    </row>
    <row r="1293" spans="1:16" x14ac:dyDescent="0.2">
      <c r="A1293" t="s">
        <v>358</v>
      </c>
      <c r="B1293" t="s">
        <v>437</v>
      </c>
      <c r="C1293" t="s">
        <v>546</v>
      </c>
      <c r="D1293" t="s">
        <v>410</v>
      </c>
      <c r="E1293">
        <v>2310</v>
      </c>
      <c r="F1293">
        <v>520</v>
      </c>
      <c r="G1293">
        <v>86.83</v>
      </c>
      <c r="L1293">
        <v>359</v>
      </c>
      <c r="M1293">
        <v>1555</v>
      </c>
      <c r="N1293">
        <v>203</v>
      </c>
      <c r="O1293">
        <v>179</v>
      </c>
      <c r="P1293">
        <v>14</v>
      </c>
    </row>
    <row r="1294" spans="1:16" x14ac:dyDescent="0.2">
      <c r="A1294" t="s">
        <v>358</v>
      </c>
      <c r="B1294" t="s">
        <v>363</v>
      </c>
      <c r="C1294" t="s">
        <v>546</v>
      </c>
      <c r="D1294" t="s">
        <v>410</v>
      </c>
      <c r="E1294">
        <v>1794</v>
      </c>
      <c r="F1294">
        <v>432</v>
      </c>
      <c r="G1294">
        <v>90.54</v>
      </c>
      <c r="L1294">
        <v>254</v>
      </c>
      <c r="M1294">
        <v>1197</v>
      </c>
      <c r="N1294">
        <v>182</v>
      </c>
      <c r="O1294">
        <v>147</v>
      </c>
      <c r="P1294">
        <v>14</v>
      </c>
    </row>
    <row r="1295" spans="1:16" x14ac:dyDescent="0.2">
      <c r="A1295" t="s">
        <v>358</v>
      </c>
      <c r="B1295" t="s">
        <v>364</v>
      </c>
      <c r="C1295" t="s">
        <v>546</v>
      </c>
      <c r="D1295" t="s">
        <v>410</v>
      </c>
      <c r="E1295">
        <v>464</v>
      </c>
      <c r="F1295">
        <v>80</v>
      </c>
      <c r="G1295">
        <v>74.28</v>
      </c>
      <c r="L1295">
        <v>105</v>
      </c>
      <c r="M1295">
        <v>326</v>
      </c>
      <c r="N1295">
        <v>10</v>
      </c>
      <c r="O1295">
        <v>23</v>
      </c>
    </row>
    <row r="1296" spans="1:16" x14ac:dyDescent="0.2">
      <c r="A1296" t="s">
        <v>358</v>
      </c>
      <c r="B1296" t="s">
        <v>365</v>
      </c>
      <c r="C1296" t="s">
        <v>546</v>
      </c>
      <c r="D1296" t="s">
        <v>410</v>
      </c>
      <c r="E1296">
        <v>33</v>
      </c>
      <c r="F1296">
        <v>2</v>
      </c>
      <c r="G1296">
        <v>54.64</v>
      </c>
      <c r="M1296">
        <v>21</v>
      </c>
      <c r="N1296">
        <v>6</v>
      </c>
      <c r="O1296">
        <v>6</v>
      </c>
    </row>
    <row r="1297" spans="1:16" x14ac:dyDescent="0.2">
      <c r="A1297" t="s">
        <v>358</v>
      </c>
      <c r="B1297" t="s">
        <v>366</v>
      </c>
      <c r="C1297" t="s">
        <v>546</v>
      </c>
      <c r="D1297" t="s">
        <v>410</v>
      </c>
      <c r="E1297">
        <v>19</v>
      </c>
      <c r="F1297">
        <v>6</v>
      </c>
      <c r="G1297">
        <v>98.37</v>
      </c>
      <c r="M1297">
        <v>11</v>
      </c>
      <c r="N1297">
        <v>5</v>
      </c>
      <c r="O1297">
        <v>3</v>
      </c>
    </row>
    <row r="1298" spans="1:16" x14ac:dyDescent="0.2">
      <c r="A1298" t="s">
        <v>358</v>
      </c>
      <c r="B1298" t="s">
        <v>437</v>
      </c>
      <c r="C1298" t="s">
        <v>547</v>
      </c>
      <c r="D1298" t="s">
        <v>410</v>
      </c>
      <c r="E1298">
        <v>328</v>
      </c>
      <c r="F1298">
        <v>90</v>
      </c>
      <c r="G1298">
        <v>98.22</v>
      </c>
      <c r="L1298">
        <v>60</v>
      </c>
      <c r="M1298">
        <v>221</v>
      </c>
      <c r="N1298">
        <v>16</v>
      </c>
      <c r="O1298">
        <v>25</v>
      </c>
      <c r="P1298">
        <v>6</v>
      </c>
    </row>
    <row r="1299" spans="1:16" x14ac:dyDescent="0.2">
      <c r="A1299" t="s">
        <v>358</v>
      </c>
      <c r="B1299" t="s">
        <v>363</v>
      </c>
      <c r="C1299" t="s">
        <v>547</v>
      </c>
      <c r="D1299" t="s">
        <v>410</v>
      </c>
      <c r="E1299">
        <v>318</v>
      </c>
      <c r="F1299">
        <v>86</v>
      </c>
      <c r="G1299">
        <v>98.41</v>
      </c>
      <c r="L1299">
        <v>59</v>
      </c>
      <c r="M1299">
        <v>214</v>
      </c>
      <c r="N1299">
        <v>15</v>
      </c>
      <c r="O1299">
        <v>24</v>
      </c>
      <c r="P1299">
        <v>6</v>
      </c>
    </row>
    <row r="1300" spans="1:16" x14ac:dyDescent="0.2">
      <c r="A1300" t="s">
        <v>358</v>
      </c>
      <c r="B1300" t="s">
        <v>365</v>
      </c>
      <c r="C1300" t="s">
        <v>547</v>
      </c>
      <c r="D1300" t="s">
        <v>410</v>
      </c>
      <c r="E1300">
        <v>10</v>
      </c>
      <c r="F1300">
        <v>4</v>
      </c>
      <c r="G1300">
        <v>92.1</v>
      </c>
      <c r="L1300">
        <v>1</v>
      </c>
      <c r="M1300">
        <v>7</v>
      </c>
      <c r="N1300">
        <v>1</v>
      </c>
      <c r="O1300">
        <v>1</v>
      </c>
    </row>
    <row r="1301" spans="1:16" x14ac:dyDescent="0.2">
      <c r="A1301" t="s">
        <v>358</v>
      </c>
      <c r="B1301" t="s">
        <v>437</v>
      </c>
      <c r="C1301" t="s">
        <v>548</v>
      </c>
      <c r="D1301" t="s">
        <v>410</v>
      </c>
      <c r="E1301">
        <v>4921</v>
      </c>
      <c r="F1301">
        <v>1113</v>
      </c>
      <c r="G1301">
        <v>93.9</v>
      </c>
      <c r="L1301">
        <v>52</v>
      </c>
      <c r="M1301">
        <v>4832</v>
      </c>
      <c r="N1301">
        <v>31</v>
      </c>
      <c r="O1301">
        <v>6</v>
      </c>
    </row>
    <row r="1302" spans="1:16" x14ac:dyDescent="0.2">
      <c r="A1302" t="s">
        <v>358</v>
      </c>
      <c r="B1302" t="s">
        <v>363</v>
      </c>
      <c r="C1302" t="s">
        <v>548</v>
      </c>
      <c r="D1302" t="s">
        <v>410</v>
      </c>
      <c r="E1302">
        <v>4770</v>
      </c>
      <c r="F1302">
        <v>1069</v>
      </c>
      <c r="G1302">
        <v>93.54</v>
      </c>
      <c r="L1302">
        <v>52</v>
      </c>
      <c r="M1302">
        <v>4681</v>
      </c>
      <c r="N1302">
        <v>31</v>
      </c>
      <c r="O1302">
        <v>6</v>
      </c>
    </row>
    <row r="1303" spans="1:16" x14ac:dyDescent="0.2">
      <c r="A1303" t="s">
        <v>358</v>
      </c>
      <c r="B1303" t="s">
        <v>364</v>
      </c>
      <c r="C1303" t="s">
        <v>548</v>
      </c>
      <c r="D1303" t="s">
        <v>410</v>
      </c>
      <c r="E1303">
        <v>8</v>
      </c>
      <c r="F1303">
        <v>8</v>
      </c>
      <c r="G1303">
        <v>297.63</v>
      </c>
      <c r="M1303">
        <v>8</v>
      </c>
    </row>
    <row r="1304" spans="1:16" x14ac:dyDescent="0.2">
      <c r="A1304" t="s">
        <v>358</v>
      </c>
      <c r="B1304" t="s">
        <v>365</v>
      </c>
      <c r="C1304" t="s">
        <v>548</v>
      </c>
      <c r="D1304" t="s">
        <v>410</v>
      </c>
      <c r="E1304">
        <v>64</v>
      </c>
      <c r="F1304">
        <v>15</v>
      </c>
      <c r="G1304">
        <v>93.45</v>
      </c>
      <c r="M1304">
        <v>64</v>
      </c>
    </row>
    <row r="1305" spans="1:16" x14ac:dyDescent="0.2">
      <c r="A1305" t="s">
        <v>358</v>
      </c>
      <c r="B1305" t="s">
        <v>366</v>
      </c>
      <c r="C1305" t="s">
        <v>548</v>
      </c>
      <c r="D1305" t="s">
        <v>410</v>
      </c>
      <c r="E1305">
        <v>79</v>
      </c>
      <c r="F1305">
        <v>21</v>
      </c>
      <c r="G1305">
        <v>95.92</v>
      </c>
      <c r="M1305">
        <v>79</v>
      </c>
    </row>
    <row r="1306" spans="1:16" x14ac:dyDescent="0.2">
      <c r="A1306" t="s">
        <v>358</v>
      </c>
      <c r="B1306" t="s">
        <v>437</v>
      </c>
      <c r="C1306" t="s">
        <v>549</v>
      </c>
      <c r="D1306" t="s">
        <v>410</v>
      </c>
      <c r="E1306">
        <v>1371</v>
      </c>
      <c r="F1306">
        <v>322</v>
      </c>
      <c r="G1306">
        <v>90.85</v>
      </c>
      <c r="L1306">
        <v>147</v>
      </c>
      <c r="M1306">
        <v>990</v>
      </c>
      <c r="N1306">
        <v>128</v>
      </c>
      <c r="O1306">
        <v>88</v>
      </c>
      <c r="P1306">
        <v>18</v>
      </c>
    </row>
    <row r="1307" spans="1:16" x14ac:dyDescent="0.2">
      <c r="A1307" t="s">
        <v>358</v>
      </c>
      <c r="B1307" t="s">
        <v>363</v>
      </c>
      <c r="C1307" t="s">
        <v>549</v>
      </c>
      <c r="D1307" t="s">
        <v>410</v>
      </c>
      <c r="E1307">
        <v>1038</v>
      </c>
      <c r="F1307">
        <v>258</v>
      </c>
      <c r="G1307">
        <v>94.61</v>
      </c>
      <c r="L1307">
        <v>103</v>
      </c>
      <c r="M1307">
        <v>726</v>
      </c>
      <c r="N1307">
        <v>118</v>
      </c>
      <c r="O1307">
        <v>74</v>
      </c>
      <c r="P1307">
        <v>17</v>
      </c>
    </row>
    <row r="1308" spans="1:16" x14ac:dyDescent="0.2">
      <c r="A1308" t="s">
        <v>358</v>
      </c>
      <c r="B1308" t="s">
        <v>364</v>
      </c>
      <c r="C1308" t="s">
        <v>549</v>
      </c>
      <c r="D1308" t="s">
        <v>410</v>
      </c>
      <c r="E1308">
        <v>307</v>
      </c>
      <c r="F1308">
        <v>53</v>
      </c>
      <c r="G1308">
        <v>76.52</v>
      </c>
      <c r="L1308">
        <v>44</v>
      </c>
      <c r="M1308">
        <v>242</v>
      </c>
      <c r="N1308">
        <v>7</v>
      </c>
      <c r="O1308">
        <v>13</v>
      </c>
      <c r="P1308">
        <v>1</v>
      </c>
    </row>
    <row r="1309" spans="1:16" x14ac:dyDescent="0.2">
      <c r="A1309" t="s">
        <v>358</v>
      </c>
      <c r="B1309" t="s">
        <v>365</v>
      </c>
      <c r="C1309" t="s">
        <v>549</v>
      </c>
      <c r="D1309" t="s">
        <v>410</v>
      </c>
      <c r="E1309">
        <v>10</v>
      </c>
      <c r="F1309">
        <v>3</v>
      </c>
      <c r="G1309">
        <v>121.7</v>
      </c>
      <c r="M1309">
        <v>7</v>
      </c>
      <c r="N1309">
        <v>2</v>
      </c>
      <c r="O1309">
        <v>1</v>
      </c>
    </row>
    <row r="1310" spans="1:16" x14ac:dyDescent="0.2">
      <c r="A1310" t="s">
        <v>358</v>
      </c>
      <c r="B1310" t="s">
        <v>366</v>
      </c>
      <c r="C1310" t="s">
        <v>549</v>
      </c>
      <c r="D1310" t="s">
        <v>410</v>
      </c>
      <c r="E1310">
        <v>16</v>
      </c>
      <c r="F1310">
        <v>8</v>
      </c>
      <c r="G1310">
        <v>103</v>
      </c>
      <c r="M1310">
        <v>15</v>
      </c>
      <c r="N1310">
        <v>1</v>
      </c>
    </row>
    <row r="1311" spans="1:16" x14ac:dyDescent="0.2">
      <c r="A1311" t="s">
        <v>358</v>
      </c>
      <c r="B1311" t="s">
        <v>437</v>
      </c>
      <c r="C1311" t="s">
        <v>550</v>
      </c>
      <c r="D1311" t="s">
        <v>410</v>
      </c>
      <c r="E1311">
        <v>303</v>
      </c>
      <c r="F1311">
        <v>54</v>
      </c>
      <c r="G1311">
        <v>70.28</v>
      </c>
      <c r="L1311">
        <v>91</v>
      </c>
      <c r="M1311">
        <v>177</v>
      </c>
      <c r="N1311">
        <v>26</v>
      </c>
      <c r="O1311">
        <v>6</v>
      </c>
      <c r="P1311">
        <v>3</v>
      </c>
    </row>
    <row r="1312" spans="1:16" x14ac:dyDescent="0.2">
      <c r="A1312" t="s">
        <v>358</v>
      </c>
      <c r="B1312" t="s">
        <v>363</v>
      </c>
      <c r="C1312" t="s">
        <v>550</v>
      </c>
      <c r="D1312" t="s">
        <v>410</v>
      </c>
      <c r="E1312">
        <v>300</v>
      </c>
      <c r="F1312">
        <v>54</v>
      </c>
      <c r="G1312">
        <v>70.59</v>
      </c>
      <c r="L1312">
        <v>91</v>
      </c>
      <c r="M1312">
        <v>176</v>
      </c>
      <c r="N1312">
        <v>24</v>
      </c>
      <c r="O1312">
        <v>6</v>
      </c>
      <c r="P1312">
        <v>3</v>
      </c>
    </row>
    <row r="1313" spans="1:16" x14ac:dyDescent="0.2">
      <c r="A1313" t="s">
        <v>358</v>
      </c>
      <c r="B1313" t="s">
        <v>365</v>
      </c>
      <c r="C1313" t="s">
        <v>550</v>
      </c>
      <c r="D1313" t="s">
        <v>410</v>
      </c>
      <c r="E1313">
        <v>3</v>
      </c>
      <c r="G1313">
        <v>39.33</v>
      </c>
      <c r="M1313">
        <v>1</v>
      </c>
      <c r="N1313">
        <v>2</v>
      </c>
    </row>
    <row r="1314" spans="1:16" x14ac:dyDescent="0.2">
      <c r="A1314" t="s">
        <v>358</v>
      </c>
      <c r="B1314" t="s">
        <v>437</v>
      </c>
      <c r="C1314" t="s">
        <v>551</v>
      </c>
      <c r="D1314" t="s">
        <v>410</v>
      </c>
      <c r="E1314">
        <v>3584</v>
      </c>
      <c r="F1314">
        <v>767</v>
      </c>
      <c r="G1314">
        <v>91.38</v>
      </c>
      <c r="L1314">
        <v>16</v>
      </c>
      <c r="M1314">
        <v>3532</v>
      </c>
      <c r="N1314">
        <v>31</v>
      </c>
      <c r="O1314">
        <v>5</v>
      </c>
    </row>
    <row r="1315" spans="1:16" x14ac:dyDescent="0.2">
      <c r="A1315" t="s">
        <v>358</v>
      </c>
      <c r="B1315" t="s">
        <v>363</v>
      </c>
      <c r="C1315" t="s">
        <v>551</v>
      </c>
      <c r="D1315" t="s">
        <v>410</v>
      </c>
      <c r="E1315">
        <v>3530</v>
      </c>
      <c r="F1315">
        <v>746</v>
      </c>
      <c r="G1315">
        <v>90.93</v>
      </c>
      <c r="L1315">
        <v>16</v>
      </c>
      <c r="M1315">
        <v>3478</v>
      </c>
      <c r="N1315">
        <v>31</v>
      </c>
      <c r="O1315">
        <v>5</v>
      </c>
    </row>
    <row r="1316" spans="1:16" x14ac:dyDescent="0.2">
      <c r="A1316" t="s">
        <v>358</v>
      </c>
      <c r="B1316" t="s">
        <v>364</v>
      </c>
      <c r="C1316" t="s">
        <v>551</v>
      </c>
      <c r="D1316" t="s">
        <v>410</v>
      </c>
      <c r="E1316">
        <v>2</v>
      </c>
      <c r="F1316">
        <v>2</v>
      </c>
      <c r="G1316">
        <v>506</v>
      </c>
      <c r="M1316">
        <v>2</v>
      </c>
    </row>
    <row r="1317" spans="1:16" x14ac:dyDescent="0.2">
      <c r="A1317" t="s">
        <v>358</v>
      </c>
      <c r="B1317" t="s">
        <v>365</v>
      </c>
      <c r="C1317" t="s">
        <v>551</v>
      </c>
      <c r="D1317" t="s">
        <v>410</v>
      </c>
      <c r="E1317">
        <v>19</v>
      </c>
      <c r="F1317">
        <v>4</v>
      </c>
      <c r="G1317">
        <v>93</v>
      </c>
      <c r="M1317">
        <v>19</v>
      </c>
    </row>
    <row r="1318" spans="1:16" x14ac:dyDescent="0.2">
      <c r="A1318" t="s">
        <v>358</v>
      </c>
      <c r="B1318" t="s">
        <v>366</v>
      </c>
      <c r="C1318" t="s">
        <v>551</v>
      </c>
      <c r="D1318" t="s">
        <v>410</v>
      </c>
      <c r="E1318">
        <v>33</v>
      </c>
      <c r="F1318">
        <v>15</v>
      </c>
      <c r="G1318">
        <v>113.52</v>
      </c>
      <c r="M1318">
        <v>33</v>
      </c>
    </row>
    <row r="1319" spans="1:16" x14ac:dyDescent="0.2">
      <c r="A1319" t="s">
        <v>358</v>
      </c>
      <c r="B1319" t="s">
        <v>437</v>
      </c>
      <c r="C1319" t="s">
        <v>552</v>
      </c>
      <c r="D1319" t="s">
        <v>410</v>
      </c>
      <c r="E1319">
        <v>721</v>
      </c>
      <c r="F1319">
        <v>134</v>
      </c>
      <c r="G1319">
        <v>80.099999999999994</v>
      </c>
      <c r="L1319">
        <v>109</v>
      </c>
      <c r="M1319">
        <v>424</v>
      </c>
      <c r="N1319">
        <v>88</v>
      </c>
      <c r="O1319">
        <v>95</v>
      </c>
      <c r="P1319">
        <v>5</v>
      </c>
    </row>
    <row r="1320" spans="1:16" x14ac:dyDescent="0.2">
      <c r="A1320" t="s">
        <v>358</v>
      </c>
      <c r="B1320" t="s">
        <v>363</v>
      </c>
      <c r="C1320" t="s">
        <v>552</v>
      </c>
      <c r="D1320" t="s">
        <v>410</v>
      </c>
      <c r="E1320">
        <v>476</v>
      </c>
      <c r="F1320">
        <v>99</v>
      </c>
      <c r="G1320">
        <v>83.04</v>
      </c>
      <c r="L1320">
        <v>60</v>
      </c>
      <c r="M1320">
        <v>285</v>
      </c>
      <c r="N1320">
        <v>73</v>
      </c>
      <c r="O1320">
        <v>53</v>
      </c>
      <c r="P1320">
        <v>5</v>
      </c>
    </row>
    <row r="1321" spans="1:16" x14ac:dyDescent="0.2">
      <c r="A1321" t="s">
        <v>358</v>
      </c>
      <c r="B1321" t="s">
        <v>364</v>
      </c>
      <c r="C1321" t="s">
        <v>552</v>
      </c>
      <c r="D1321" t="s">
        <v>410</v>
      </c>
      <c r="E1321">
        <v>211</v>
      </c>
      <c r="F1321">
        <v>32</v>
      </c>
      <c r="G1321">
        <v>76.06</v>
      </c>
      <c r="L1321">
        <v>48</v>
      </c>
      <c r="M1321">
        <v>115</v>
      </c>
      <c r="N1321">
        <v>12</v>
      </c>
      <c r="O1321">
        <v>36</v>
      </c>
    </row>
    <row r="1322" spans="1:16" x14ac:dyDescent="0.2">
      <c r="A1322" t="s">
        <v>358</v>
      </c>
      <c r="B1322" t="s">
        <v>365</v>
      </c>
      <c r="C1322" t="s">
        <v>552</v>
      </c>
      <c r="D1322" t="s">
        <v>410</v>
      </c>
      <c r="E1322">
        <v>19</v>
      </c>
      <c r="F1322">
        <v>1</v>
      </c>
      <c r="G1322">
        <v>50.26</v>
      </c>
      <c r="L1322">
        <v>1</v>
      </c>
      <c r="M1322">
        <v>13</v>
      </c>
      <c r="N1322">
        <v>3</v>
      </c>
      <c r="O1322">
        <v>2</v>
      </c>
    </row>
    <row r="1323" spans="1:16" x14ac:dyDescent="0.2">
      <c r="A1323" t="s">
        <v>358</v>
      </c>
      <c r="B1323" t="s">
        <v>366</v>
      </c>
      <c r="C1323" t="s">
        <v>552</v>
      </c>
      <c r="D1323" t="s">
        <v>410</v>
      </c>
      <c r="E1323">
        <v>15</v>
      </c>
      <c r="F1323">
        <v>2</v>
      </c>
      <c r="G1323">
        <v>81.67</v>
      </c>
      <c r="M1323">
        <v>11</v>
      </c>
      <c r="O1323">
        <v>4</v>
      </c>
    </row>
    <row r="1324" spans="1:16" x14ac:dyDescent="0.2">
      <c r="A1324" t="s">
        <v>358</v>
      </c>
      <c r="B1324" t="s">
        <v>437</v>
      </c>
      <c r="C1324" t="s">
        <v>553</v>
      </c>
      <c r="D1324" t="s">
        <v>410</v>
      </c>
      <c r="E1324">
        <v>185</v>
      </c>
      <c r="F1324">
        <v>47</v>
      </c>
      <c r="G1324">
        <v>80.900000000000006</v>
      </c>
      <c r="L1324">
        <v>57</v>
      </c>
      <c r="M1324">
        <v>93</v>
      </c>
      <c r="N1324">
        <v>23</v>
      </c>
      <c r="O1324">
        <v>12</v>
      </c>
    </row>
    <row r="1325" spans="1:16" x14ac:dyDescent="0.2">
      <c r="A1325" t="s">
        <v>358</v>
      </c>
      <c r="B1325" t="s">
        <v>363</v>
      </c>
      <c r="C1325" t="s">
        <v>553</v>
      </c>
      <c r="D1325" t="s">
        <v>410</v>
      </c>
      <c r="E1325">
        <v>181</v>
      </c>
      <c r="F1325">
        <v>46</v>
      </c>
      <c r="G1325">
        <v>80.8</v>
      </c>
      <c r="L1325">
        <v>56</v>
      </c>
      <c r="M1325">
        <v>93</v>
      </c>
      <c r="N1325">
        <v>21</v>
      </c>
      <c r="O1325">
        <v>11</v>
      </c>
    </row>
    <row r="1326" spans="1:16" x14ac:dyDescent="0.2">
      <c r="A1326" t="s">
        <v>358</v>
      </c>
      <c r="B1326" t="s">
        <v>365</v>
      </c>
      <c r="C1326" t="s">
        <v>553</v>
      </c>
      <c r="D1326" t="s">
        <v>410</v>
      </c>
      <c r="E1326">
        <v>4</v>
      </c>
      <c r="F1326">
        <v>1</v>
      </c>
      <c r="G1326">
        <v>85.5</v>
      </c>
      <c r="L1326">
        <v>1</v>
      </c>
      <c r="N1326">
        <v>2</v>
      </c>
      <c r="O1326">
        <v>1</v>
      </c>
    </row>
    <row r="1327" spans="1:16" x14ac:dyDescent="0.2">
      <c r="A1327" t="s">
        <v>358</v>
      </c>
      <c r="B1327" t="s">
        <v>437</v>
      </c>
      <c r="C1327" t="s">
        <v>554</v>
      </c>
      <c r="D1327" t="s">
        <v>410</v>
      </c>
      <c r="E1327">
        <v>1725</v>
      </c>
      <c r="F1327">
        <v>363</v>
      </c>
      <c r="G1327">
        <v>91.94</v>
      </c>
      <c r="L1327">
        <v>5</v>
      </c>
      <c r="M1327">
        <v>1699</v>
      </c>
      <c r="N1327">
        <v>20</v>
      </c>
      <c r="O1327">
        <v>1</v>
      </c>
    </row>
    <row r="1328" spans="1:16" x14ac:dyDescent="0.2">
      <c r="A1328" t="s">
        <v>358</v>
      </c>
      <c r="B1328" t="s">
        <v>363</v>
      </c>
      <c r="C1328" t="s">
        <v>554</v>
      </c>
      <c r="D1328" t="s">
        <v>410</v>
      </c>
      <c r="E1328">
        <v>1651</v>
      </c>
      <c r="F1328">
        <v>348</v>
      </c>
      <c r="G1328">
        <v>92.08</v>
      </c>
      <c r="L1328">
        <v>4</v>
      </c>
      <c r="M1328">
        <v>1626</v>
      </c>
      <c r="N1328">
        <v>20</v>
      </c>
      <c r="O1328">
        <v>1</v>
      </c>
    </row>
    <row r="1329" spans="1:16" x14ac:dyDescent="0.2">
      <c r="A1329" t="s">
        <v>358</v>
      </c>
      <c r="B1329" t="s">
        <v>364</v>
      </c>
      <c r="C1329" t="s">
        <v>554</v>
      </c>
      <c r="D1329" t="s">
        <v>410</v>
      </c>
      <c r="E1329">
        <v>4</v>
      </c>
      <c r="F1329">
        <v>3</v>
      </c>
      <c r="G1329">
        <v>226.5</v>
      </c>
      <c r="L1329">
        <v>1</v>
      </c>
      <c r="M1329">
        <v>3</v>
      </c>
    </row>
    <row r="1330" spans="1:16" x14ac:dyDescent="0.2">
      <c r="A1330" t="s">
        <v>358</v>
      </c>
      <c r="B1330" t="s">
        <v>365</v>
      </c>
      <c r="C1330" t="s">
        <v>554</v>
      </c>
      <c r="D1330" t="s">
        <v>410</v>
      </c>
      <c r="E1330">
        <v>38</v>
      </c>
      <c r="F1330">
        <v>7</v>
      </c>
      <c r="G1330">
        <v>78.16</v>
      </c>
      <c r="M1330">
        <v>38</v>
      </c>
    </row>
    <row r="1331" spans="1:16" x14ac:dyDescent="0.2">
      <c r="A1331" t="s">
        <v>358</v>
      </c>
      <c r="B1331" t="s">
        <v>366</v>
      </c>
      <c r="C1331" t="s">
        <v>554</v>
      </c>
      <c r="D1331" t="s">
        <v>410</v>
      </c>
      <c r="E1331">
        <v>32</v>
      </c>
      <c r="F1331">
        <v>5</v>
      </c>
      <c r="G1331">
        <v>84.75</v>
      </c>
      <c r="M1331">
        <v>32</v>
      </c>
    </row>
    <row r="1332" spans="1:16" x14ac:dyDescent="0.2">
      <c r="A1332" t="s">
        <v>358</v>
      </c>
      <c r="B1332" t="s">
        <v>437</v>
      </c>
      <c r="C1332" t="s">
        <v>555</v>
      </c>
      <c r="D1332" t="s">
        <v>410</v>
      </c>
      <c r="E1332">
        <v>958</v>
      </c>
      <c r="F1332">
        <v>176</v>
      </c>
      <c r="G1332">
        <v>78.94</v>
      </c>
      <c r="L1332">
        <v>116</v>
      </c>
      <c r="M1332">
        <v>642</v>
      </c>
      <c r="N1332">
        <v>96</v>
      </c>
      <c r="O1332">
        <v>101</v>
      </c>
      <c r="P1332">
        <v>3</v>
      </c>
    </row>
    <row r="1333" spans="1:16" x14ac:dyDescent="0.2">
      <c r="A1333" t="s">
        <v>358</v>
      </c>
      <c r="B1333" t="s">
        <v>363</v>
      </c>
      <c r="C1333" t="s">
        <v>555</v>
      </c>
      <c r="D1333" t="s">
        <v>410</v>
      </c>
      <c r="E1333">
        <v>690</v>
      </c>
      <c r="F1333">
        <v>124</v>
      </c>
      <c r="G1333">
        <v>80.39</v>
      </c>
      <c r="L1333">
        <v>78</v>
      </c>
      <c r="M1333">
        <v>447</v>
      </c>
      <c r="N1333">
        <v>80</v>
      </c>
      <c r="O1333">
        <v>82</v>
      </c>
      <c r="P1333">
        <v>3</v>
      </c>
    </row>
    <row r="1334" spans="1:16" x14ac:dyDescent="0.2">
      <c r="A1334" t="s">
        <v>358</v>
      </c>
      <c r="B1334" t="s">
        <v>364</v>
      </c>
      <c r="C1334" t="s">
        <v>555</v>
      </c>
      <c r="D1334" t="s">
        <v>410</v>
      </c>
      <c r="E1334">
        <v>230</v>
      </c>
      <c r="F1334">
        <v>46</v>
      </c>
      <c r="G1334">
        <v>75.599999999999994</v>
      </c>
      <c r="L1334">
        <v>38</v>
      </c>
      <c r="M1334">
        <v>172</v>
      </c>
      <c r="N1334">
        <v>8</v>
      </c>
      <c r="O1334">
        <v>12</v>
      </c>
    </row>
    <row r="1335" spans="1:16" x14ac:dyDescent="0.2">
      <c r="A1335" t="s">
        <v>358</v>
      </c>
      <c r="B1335" t="s">
        <v>365</v>
      </c>
      <c r="C1335" t="s">
        <v>555</v>
      </c>
      <c r="D1335" t="s">
        <v>410</v>
      </c>
      <c r="E1335">
        <v>19</v>
      </c>
      <c r="F1335">
        <v>3</v>
      </c>
      <c r="G1335">
        <v>64.739999999999995</v>
      </c>
      <c r="M1335">
        <v>9</v>
      </c>
      <c r="N1335">
        <v>5</v>
      </c>
      <c r="O1335">
        <v>5</v>
      </c>
    </row>
    <row r="1336" spans="1:16" x14ac:dyDescent="0.2">
      <c r="A1336" t="s">
        <v>358</v>
      </c>
      <c r="B1336" t="s">
        <v>366</v>
      </c>
      <c r="C1336" t="s">
        <v>555</v>
      </c>
      <c r="D1336" t="s">
        <v>410</v>
      </c>
      <c r="E1336">
        <v>19</v>
      </c>
      <c r="F1336">
        <v>3</v>
      </c>
      <c r="G1336">
        <v>80.680000000000007</v>
      </c>
      <c r="M1336">
        <v>14</v>
      </c>
      <c r="N1336">
        <v>3</v>
      </c>
      <c r="O1336">
        <v>2</v>
      </c>
    </row>
    <row r="1337" spans="1:16" x14ac:dyDescent="0.2">
      <c r="A1337" t="s">
        <v>358</v>
      </c>
      <c r="B1337" t="s">
        <v>437</v>
      </c>
      <c r="C1337" t="s">
        <v>556</v>
      </c>
      <c r="D1337" t="s">
        <v>410</v>
      </c>
      <c r="E1337">
        <v>486</v>
      </c>
      <c r="F1337">
        <v>131</v>
      </c>
      <c r="G1337">
        <v>103.79</v>
      </c>
      <c r="L1337">
        <v>57</v>
      </c>
      <c r="M1337">
        <v>339</v>
      </c>
      <c r="N1337">
        <v>47</v>
      </c>
      <c r="O1337">
        <v>38</v>
      </c>
      <c r="P1337">
        <v>5</v>
      </c>
    </row>
    <row r="1338" spans="1:16" x14ac:dyDescent="0.2">
      <c r="A1338" t="s">
        <v>358</v>
      </c>
      <c r="B1338" t="s">
        <v>363</v>
      </c>
      <c r="C1338" t="s">
        <v>556</v>
      </c>
      <c r="D1338" t="s">
        <v>410</v>
      </c>
      <c r="E1338">
        <v>476</v>
      </c>
      <c r="F1338">
        <v>126</v>
      </c>
      <c r="G1338">
        <v>102.13</v>
      </c>
      <c r="L1338">
        <v>57</v>
      </c>
      <c r="M1338">
        <v>333</v>
      </c>
      <c r="N1338">
        <v>46</v>
      </c>
      <c r="O1338">
        <v>35</v>
      </c>
      <c r="P1338">
        <v>5</v>
      </c>
    </row>
    <row r="1339" spans="1:16" x14ac:dyDescent="0.2">
      <c r="A1339" t="s">
        <v>358</v>
      </c>
      <c r="B1339" t="s">
        <v>364</v>
      </c>
      <c r="C1339" t="s">
        <v>556</v>
      </c>
      <c r="D1339" t="s">
        <v>410</v>
      </c>
      <c r="E1339">
        <v>3</v>
      </c>
      <c r="F1339">
        <v>3</v>
      </c>
      <c r="G1339">
        <v>339.33</v>
      </c>
      <c r="M1339">
        <v>1</v>
      </c>
      <c r="O1339">
        <v>2</v>
      </c>
    </row>
    <row r="1340" spans="1:16" x14ac:dyDescent="0.2">
      <c r="A1340" t="s">
        <v>358</v>
      </c>
      <c r="B1340" t="s">
        <v>365</v>
      </c>
      <c r="C1340" t="s">
        <v>556</v>
      </c>
      <c r="D1340" t="s">
        <v>410</v>
      </c>
      <c r="E1340">
        <v>7</v>
      </c>
      <c r="F1340">
        <v>2</v>
      </c>
      <c r="G1340">
        <v>115.86</v>
      </c>
      <c r="M1340">
        <v>5</v>
      </c>
      <c r="N1340">
        <v>1</v>
      </c>
      <c r="O1340">
        <v>1</v>
      </c>
    </row>
    <row r="1341" spans="1:16" x14ac:dyDescent="0.2">
      <c r="A1341" t="s">
        <v>358</v>
      </c>
      <c r="B1341" t="s">
        <v>437</v>
      </c>
      <c r="C1341" t="s">
        <v>557</v>
      </c>
      <c r="D1341" t="s">
        <v>410</v>
      </c>
      <c r="E1341">
        <v>2535</v>
      </c>
      <c r="F1341">
        <v>519</v>
      </c>
      <c r="G1341">
        <v>92.09</v>
      </c>
      <c r="L1341">
        <v>17</v>
      </c>
      <c r="M1341">
        <v>2502</v>
      </c>
      <c r="N1341">
        <v>13</v>
      </c>
      <c r="O1341">
        <v>3</v>
      </c>
    </row>
    <row r="1342" spans="1:16" x14ac:dyDescent="0.2">
      <c r="A1342" t="s">
        <v>358</v>
      </c>
      <c r="B1342" t="s">
        <v>363</v>
      </c>
      <c r="C1342" t="s">
        <v>557</v>
      </c>
      <c r="D1342" t="s">
        <v>410</v>
      </c>
      <c r="E1342">
        <v>2472</v>
      </c>
      <c r="F1342">
        <v>505</v>
      </c>
      <c r="G1342">
        <v>91.58</v>
      </c>
      <c r="L1342">
        <v>17</v>
      </c>
      <c r="M1342">
        <v>2439</v>
      </c>
      <c r="N1342">
        <v>13</v>
      </c>
      <c r="O1342">
        <v>3</v>
      </c>
    </row>
    <row r="1343" spans="1:16" x14ac:dyDescent="0.2">
      <c r="A1343" t="s">
        <v>358</v>
      </c>
      <c r="B1343" t="s">
        <v>364</v>
      </c>
      <c r="C1343" t="s">
        <v>557</v>
      </c>
      <c r="D1343" t="s">
        <v>410</v>
      </c>
      <c r="E1343">
        <v>9</v>
      </c>
      <c r="F1343">
        <v>6</v>
      </c>
      <c r="G1343">
        <v>275.44</v>
      </c>
      <c r="M1343">
        <v>9</v>
      </c>
    </row>
    <row r="1344" spans="1:16" x14ac:dyDescent="0.2">
      <c r="A1344" t="s">
        <v>358</v>
      </c>
      <c r="B1344" t="s">
        <v>365</v>
      </c>
      <c r="C1344" t="s">
        <v>557</v>
      </c>
      <c r="D1344" t="s">
        <v>410</v>
      </c>
      <c r="E1344">
        <v>32</v>
      </c>
      <c r="F1344">
        <v>3</v>
      </c>
      <c r="G1344">
        <v>69.31</v>
      </c>
      <c r="M1344">
        <v>32</v>
      </c>
    </row>
    <row r="1345" spans="1:16" x14ac:dyDescent="0.2">
      <c r="A1345" t="s">
        <v>358</v>
      </c>
      <c r="B1345" t="s">
        <v>366</v>
      </c>
      <c r="C1345" t="s">
        <v>557</v>
      </c>
      <c r="D1345" t="s">
        <v>410</v>
      </c>
      <c r="E1345">
        <v>22</v>
      </c>
      <c r="F1345">
        <v>5</v>
      </c>
      <c r="G1345">
        <v>108.32</v>
      </c>
      <c r="M1345">
        <v>22</v>
      </c>
    </row>
    <row r="1346" spans="1:16" x14ac:dyDescent="0.2">
      <c r="A1346" t="s">
        <v>358</v>
      </c>
      <c r="B1346" t="s">
        <v>437</v>
      </c>
      <c r="C1346" t="s">
        <v>558</v>
      </c>
      <c r="D1346" t="s">
        <v>410</v>
      </c>
      <c r="E1346">
        <v>1630</v>
      </c>
      <c r="F1346">
        <v>391</v>
      </c>
      <c r="G1346">
        <v>92.77</v>
      </c>
      <c r="L1346">
        <v>159</v>
      </c>
      <c r="M1346">
        <v>1201</v>
      </c>
      <c r="N1346">
        <v>143</v>
      </c>
      <c r="O1346">
        <v>118</v>
      </c>
      <c r="P1346">
        <v>9</v>
      </c>
    </row>
    <row r="1347" spans="1:16" x14ac:dyDescent="0.2">
      <c r="A1347" t="s">
        <v>358</v>
      </c>
      <c r="B1347" t="s">
        <v>363</v>
      </c>
      <c r="C1347" t="s">
        <v>558</v>
      </c>
      <c r="D1347" t="s">
        <v>410</v>
      </c>
      <c r="E1347">
        <v>1316</v>
      </c>
      <c r="F1347">
        <v>325</v>
      </c>
      <c r="G1347">
        <v>95.04</v>
      </c>
      <c r="L1347">
        <v>114</v>
      </c>
      <c r="M1347">
        <v>970</v>
      </c>
      <c r="N1347">
        <v>123</v>
      </c>
      <c r="O1347">
        <v>100</v>
      </c>
      <c r="P1347">
        <v>9</v>
      </c>
    </row>
    <row r="1348" spans="1:16" x14ac:dyDescent="0.2">
      <c r="A1348" t="s">
        <v>358</v>
      </c>
      <c r="B1348" t="s">
        <v>364</v>
      </c>
      <c r="C1348" t="s">
        <v>558</v>
      </c>
      <c r="D1348" t="s">
        <v>410</v>
      </c>
      <c r="E1348">
        <v>279</v>
      </c>
      <c r="F1348">
        <v>58</v>
      </c>
      <c r="G1348">
        <v>82.87</v>
      </c>
      <c r="L1348">
        <v>45</v>
      </c>
      <c r="M1348">
        <v>204</v>
      </c>
      <c r="N1348">
        <v>16</v>
      </c>
      <c r="O1348">
        <v>14</v>
      </c>
    </row>
    <row r="1349" spans="1:16" x14ac:dyDescent="0.2">
      <c r="A1349" t="s">
        <v>358</v>
      </c>
      <c r="B1349" t="s">
        <v>365</v>
      </c>
      <c r="C1349" t="s">
        <v>558</v>
      </c>
      <c r="D1349" t="s">
        <v>410</v>
      </c>
      <c r="E1349">
        <v>24</v>
      </c>
      <c r="F1349">
        <v>6</v>
      </c>
      <c r="G1349">
        <v>83.25</v>
      </c>
      <c r="M1349">
        <v>17</v>
      </c>
      <c r="N1349">
        <v>4</v>
      </c>
      <c r="O1349">
        <v>3</v>
      </c>
    </row>
    <row r="1350" spans="1:16" x14ac:dyDescent="0.2">
      <c r="A1350" t="s">
        <v>358</v>
      </c>
      <c r="B1350" t="s">
        <v>366</v>
      </c>
      <c r="C1350" t="s">
        <v>558</v>
      </c>
      <c r="D1350" t="s">
        <v>410</v>
      </c>
      <c r="E1350">
        <v>11</v>
      </c>
      <c r="F1350">
        <v>2</v>
      </c>
      <c r="G1350">
        <v>93.82</v>
      </c>
      <c r="M1350">
        <v>10</v>
      </c>
      <c r="O1350">
        <v>1</v>
      </c>
    </row>
    <row r="1351" spans="1:16" x14ac:dyDescent="0.2">
      <c r="A1351" t="s">
        <v>358</v>
      </c>
      <c r="B1351" t="s">
        <v>437</v>
      </c>
      <c r="C1351" t="s">
        <v>559</v>
      </c>
      <c r="D1351" t="s">
        <v>410</v>
      </c>
      <c r="E1351">
        <v>207</v>
      </c>
      <c r="F1351">
        <v>44</v>
      </c>
      <c r="G1351">
        <v>80.77</v>
      </c>
      <c r="L1351">
        <v>64</v>
      </c>
      <c r="M1351">
        <v>118</v>
      </c>
      <c r="N1351">
        <v>19</v>
      </c>
      <c r="O1351">
        <v>4</v>
      </c>
      <c r="P1351">
        <v>2</v>
      </c>
    </row>
    <row r="1352" spans="1:16" x14ac:dyDescent="0.2">
      <c r="A1352" t="s">
        <v>358</v>
      </c>
      <c r="B1352" t="s">
        <v>363</v>
      </c>
      <c r="C1352" t="s">
        <v>559</v>
      </c>
      <c r="D1352" t="s">
        <v>410</v>
      </c>
      <c r="E1352">
        <v>196</v>
      </c>
      <c r="F1352">
        <v>40</v>
      </c>
      <c r="G1352">
        <v>80.12</v>
      </c>
      <c r="L1352">
        <v>64</v>
      </c>
      <c r="M1352">
        <v>113</v>
      </c>
      <c r="N1352">
        <v>13</v>
      </c>
      <c r="O1352">
        <v>4</v>
      </c>
      <c r="P1352">
        <v>2</v>
      </c>
    </row>
    <row r="1353" spans="1:16" x14ac:dyDescent="0.2">
      <c r="A1353" t="s">
        <v>358</v>
      </c>
      <c r="B1353" t="s">
        <v>365</v>
      </c>
      <c r="C1353" t="s">
        <v>559</v>
      </c>
      <c r="D1353" t="s">
        <v>410</v>
      </c>
      <c r="E1353">
        <v>8</v>
      </c>
      <c r="F1353">
        <v>3</v>
      </c>
      <c r="G1353">
        <v>98.5</v>
      </c>
      <c r="M1353">
        <v>3</v>
      </c>
      <c r="N1353">
        <v>5</v>
      </c>
    </row>
    <row r="1354" spans="1:16" x14ac:dyDescent="0.2">
      <c r="A1354" t="s">
        <v>358</v>
      </c>
      <c r="B1354" t="s">
        <v>366</v>
      </c>
      <c r="C1354" t="s">
        <v>559</v>
      </c>
      <c r="D1354" t="s">
        <v>410</v>
      </c>
      <c r="E1354">
        <v>3</v>
      </c>
      <c r="F1354">
        <v>1</v>
      </c>
      <c r="G1354">
        <v>76</v>
      </c>
      <c r="M1354">
        <v>2</v>
      </c>
      <c r="N1354">
        <v>1</v>
      </c>
    </row>
    <row r="1355" spans="1:16" x14ac:dyDescent="0.2">
      <c r="A1355" t="s">
        <v>358</v>
      </c>
      <c r="B1355" t="s">
        <v>437</v>
      </c>
      <c r="C1355" t="s">
        <v>560</v>
      </c>
      <c r="D1355" t="s">
        <v>410</v>
      </c>
      <c r="E1355">
        <v>3942</v>
      </c>
      <c r="F1355">
        <v>844</v>
      </c>
      <c r="G1355">
        <v>91.47</v>
      </c>
      <c r="L1355">
        <v>26</v>
      </c>
      <c r="M1355">
        <v>3882</v>
      </c>
      <c r="N1355">
        <v>30</v>
      </c>
      <c r="O1355">
        <v>4</v>
      </c>
    </row>
    <row r="1356" spans="1:16" x14ac:dyDescent="0.2">
      <c r="A1356" t="s">
        <v>358</v>
      </c>
      <c r="B1356" t="s">
        <v>363</v>
      </c>
      <c r="C1356" t="s">
        <v>560</v>
      </c>
      <c r="D1356" t="s">
        <v>410</v>
      </c>
      <c r="E1356">
        <v>3854</v>
      </c>
      <c r="F1356">
        <v>816</v>
      </c>
      <c r="G1356">
        <v>91.33</v>
      </c>
      <c r="L1356">
        <v>26</v>
      </c>
      <c r="M1356">
        <v>3797</v>
      </c>
      <c r="N1356">
        <v>29</v>
      </c>
      <c r="O1356">
        <v>2</v>
      </c>
    </row>
    <row r="1357" spans="1:16" x14ac:dyDescent="0.2">
      <c r="A1357" t="s">
        <v>358</v>
      </c>
      <c r="B1357" t="s">
        <v>364</v>
      </c>
      <c r="C1357" t="s">
        <v>560</v>
      </c>
      <c r="D1357" t="s">
        <v>410</v>
      </c>
      <c r="E1357">
        <v>5</v>
      </c>
      <c r="F1357">
        <v>2</v>
      </c>
      <c r="G1357">
        <v>142.80000000000001</v>
      </c>
      <c r="M1357">
        <v>5</v>
      </c>
    </row>
    <row r="1358" spans="1:16" x14ac:dyDescent="0.2">
      <c r="A1358" t="s">
        <v>358</v>
      </c>
      <c r="B1358" t="s">
        <v>365</v>
      </c>
      <c r="C1358" t="s">
        <v>560</v>
      </c>
      <c r="D1358" t="s">
        <v>410</v>
      </c>
      <c r="E1358">
        <v>55</v>
      </c>
      <c r="F1358">
        <v>12</v>
      </c>
      <c r="G1358">
        <v>79.760000000000005</v>
      </c>
      <c r="M1358">
        <v>53</v>
      </c>
      <c r="O1358">
        <v>2</v>
      </c>
    </row>
    <row r="1359" spans="1:16" x14ac:dyDescent="0.2">
      <c r="A1359" t="s">
        <v>358</v>
      </c>
      <c r="B1359" t="s">
        <v>366</v>
      </c>
      <c r="C1359" t="s">
        <v>560</v>
      </c>
      <c r="D1359" t="s">
        <v>410</v>
      </c>
      <c r="E1359">
        <v>28</v>
      </c>
      <c r="F1359">
        <v>14</v>
      </c>
      <c r="G1359">
        <v>124.5</v>
      </c>
      <c r="M1359">
        <v>27</v>
      </c>
      <c r="N1359">
        <v>1</v>
      </c>
    </row>
    <row r="1360" spans="1:16" x14ac:dyDescent="0.2">
      <c r="A1360" t="s">
        <v>358</v>
      </c>
      <c r="B1360" t="s">
        <v>437</v>
      </c>
      <c r="C1360" t="s">
        <v>561</v>
      </c>
      <c r="D1360" t="s">
        <v>410</v>
      </c>
      <c r="E1360">
        <v>1155</v>
      </c>
      <c r="F1360">
        <v>270</v>
      </c>
      <c r="G1360">
        <v>89.42</v>
      </c>
      <c r="L1360">
        <v>154</v>
      </c>
      <c r="M1360">
        <v>751</v>
      </c>
      <c r="N1360">
        <v>115</v>
      </c>
      <c r="O1360">
        <v>124</v>
      </c>
      <c r="P1360">
        <v>11</v>
      </c>
    </row>
    <row r="1361" spans="1:16" x14ac:dyDescent="0.2">
      <c r="A1361" t="s">
        <v>358</v>
      </c>
      <c r="B1361" t="s">
        <v>363</v>
      </c>
      <c r="C1361" t="s">
        <v>561</v>
      </c>
      <c r="D1361" t="s">
        <v>410</v>
      </c>
      <c r="E1361">
        <v>957</v>
      </c>
      <c r="F1361">
        <v>226</v>
      </c>
      <c r="G1361">
        <v>90.76</v>
      </c>
      <c r="L1361">
        <v>115</v>
      </c>
      <c r="M1361">
        <v>629</v>
      </c>
      <c r="N1361">
        <v>110</v>
      </c>
      <c r="O1361">
        <v>93</v>
      </c>
      <c r="P1361">
        <v>10</v>
      </c>
    </row>
    <row r="1362" spans="1:16" x14ac:dyDescent="0.2">
      <c r="A1362" t="s">
        <v>358</v>
      </c>
      <c r="B1362" t="s">
        <v>364</v>
      </c>
      <c r="C1362" t="s">
        <v>561</v>
      </c>
      <c r="D1362" t="s">
        <v>410</v>
      </c>
      <c r="E1362">
        <v>184</v>
      </c>
      <c r="F1362">
        <v>41</v>
      </c>
      <c r="G1362">
        <v>82.82</v>
      </c>
      <c r="L1362">
        <v>39</v>
      </c>
      <c r="M1362">
        <v>109</v>
      </c>
      <c r="N1362">
        <v>5</v>
      </c>
      <c r="O1362">
        <v>30</v>
      </c>
      <c r="P1362">
        <v>1</v>
      </c>
    </row>
    <row r="1363" spans="1:16" x14ac:dyDescent="0.2">
      <c r="A1363" t="s">
        <v>358</v>
      </c>
      <c r="B1363" t="s">
        <v>365</v>
      </c>
      <c r="C1363" t="s">
        <v>561</v>
      </c>
      <c r="D1363" t="s">
        <v>410</v>
      </c>
      <c r="E1363">
        <v>9</v>
      </c>
      <c r="G1363">
        <v>49.67</v>
      </c>
      <c r="M1363">
        <v>9</v>
      </c>
    </row>
    <row r="1364" spans="1:16" x14ac:dyDescent="0.2">
      <c r="A1364" t="s">
        <v>358</v>
      </c>
      <c r="B1364" t="s">
        <v>366</v>
      </c>
      <c r="C1364" t="s">
        <v>561</v>
      </c>
      <c r="D1364" t="s">
        <v>410</v>
      </c>
      <c r="E1364">
        <v>5</v>
      </c>
      <c r="F1364">
        <v>3</v>
      </c>
      <c r="G1364">
        <v>147.4</v>
      </c>
      <c r="M1364">
        <v>4</v>
      </c>
      <c r="O1364">
        <v>1</v>
      </c>
    </row>
    <row r="1365" spans="1:16" x14ac:dyDescent="0.2">
      <c r="A1365" t="s">
        <v>358</v>
      </c>
      <c r="B1365" t="s">
        <v>437</v>
      </c>
      <c r="C1365" t="s">
        <v>562</v>
      </c>
      <c r="D1365" t="s">
        <v>410</v>
      </c>
      <c r="E1365">
        <v>235</v>
      </c>
      <c r="F1365">
        <v>64</v>
      </c>
      <c r="G1365">
        <v>115.81</v>
      </c>
      <c r="L1365">
        <v>44</v>
      </c>
      <c r="M1365">
        <v>155</v>
      </c>
      <c r="N1365">
        <v>18</v>
      </c>
      <c r="O1365">
        <v>17</v>
      </c>
      <c r="P1365">
        <v>1</v>
      </c>
    </row>
    <row r="1366" spans="1:16" x14ac:dyDescent="0.2">
      <c r="A1366" t="s">
        <v>358</v>
      </c>
      <c r="B1366" t="s">
        <v>363</v>
      </c>
      <c r="C1366" t="s">
        <v>562</v>
      </c>
      <c r="D1366" t="s">
        <v>410</v>
      </c>
      <c r="E1366">
        <v>232</v>
      </c>
      <c r="F1366">
        <v>64</v>
      </c>
      <c r="G1366">
        <v>116.45</v>
      </c>
      <c r="L1366">
        <v>44</v>
      </c>
      <c r="M1366">
        <v>152</v>
      </c>
      <c r="N1366">
        <v>18</v>
      </c>
      <c r="O1366">
        <v>17</v>
      </c>
      <c r="P1366">
        <v>1</v>
      </c>
    </row>
    <row r="1367" spans="1:16" x14ac:dyDescent="0.2">
      <c r="A1367" t="s">
        <v>358</v>
      </c>
      <c r="B1367" t="s">
        <v>364</v>
      </c>
      <c r="C1367" t="s">
        <v>562</v>
      </c>
      <c r="D1367" t="s">
        <v>410</v>
      </c>
      <c r="E1367">
        <v>1</v>
      </c>
      <c r="G1367">
        <v>73</v>
      </c>
      <c r="M1367">
        <v>1</v>
      </c>
    </row>
    <row r="1368" spans="1:16" x14ac:dyDescent="0.2">
      <c r="A1368" t="s">
        <v>358</v>
      </c>
      <c r="B1368" t="s">
        <v>365</v>
      </c>
      <c r="C1368" t="s">
        <v>562</v>
      </c>
      <c r="D1368" t="s">
        <v>410</v>
      </c>
      <c r="E1368">
        <v>2</v>
      </c>
      <c r="G1368">
        <v>63.5</v>
      </c>
      <c r="M1368">
        <v>2</v>
      </c>
    </row>
    <row r="1369" spans="1:16" x14ac:dyDescent="0.2">
      <c r="A1369" t="s">
        <v>358</v>
      </c>
      <c r="B1369" t="s">
        <v>437</v>
      </c>
      <c r="C1369" t="s">
        <v>563</v>
      </c>
      <c r="D1369" t="s">
        <v>410</v>
      </c>
      <c r="E1369">
        <v>2731</v>
      </c>
      <c r="F1369">
        <v>666</v>
      </c>
      <c r="G1369">
        <v>97.84</v>
      </c>
      <c r="L1369">
        <v>10</v>
      </c>
      <c r="M1369">
        <v>2692</v>
      </c>
      <c r="N1369">
        <v>24</v>
      </c>
      <c r="O1369">
        <v>5</v>
      </c>
    </row>
    <row r="1370" spans="1:16" x14ac:dyDescent="0.2">
      <c r="A1370" t="s">
        <v>358</v>
      </c>
      <c r="B1370" t="s">
        <v>363</v>
      </c>
      <c r="C1370" t="s">
        <v>563</v>
      </c>
      <c r="D1370" t="s">
        <v>410</v>
      </c>
      <c r="E1370">
        <v>2683</v>
      </c>
      <c r="F1370">
        <v>658</v>
      </c>
      <c r="G1370">
        <v>97.64</v>
      </c>
      <c r="L1370">
        <v>10</v>
      </c>
      <c r="M1370">
        <v>2646</v>
      </c>
      <c r="N1370">
        <v>22</v>
      </c>
      <c r="O1370">
        <v>5</v>
      </c>
    </row>
    <row r="1371" spans="1:16" x14ac:dyDescent="0.2">
      <c r="A1371" t="s">
        <v>358</v>
      </c>
      <c r="B1371" t="s">
        <v>364</v>
      </c>
      <c r="C1371" t="s">
        <v>563</v>
      </c>
      <c r="D1371" t="s">
        <v>410</v>
      </c>
      <c r="E1371">
        <v>8</v>
      </c>
      <c r="F1371">
        <v>4</v>
      </c>
      <c r="G1371">
        <v>284.63</v>
      </c>
      <c r="M1371">
        <v>7</v>
      </c>
      <c r="N1371">
        <v>1</v>
      </c>
    </row>
    <row r="1372" spans="1:16" x14ac:dyDescent="0.2">
      <c r="A1372" t="s">
        <v>358</v>
      </c>
      <c r="B1372" t="s">
        <v>365</v>
      </c>
      <c r="C1372" t="s">
        <v>563</v>
      </c>
      <c r="D1372" t="s">
        <v>410</v>
      </c>
      <c r="E1372">
        <v>20</v>
      </c>
      <c r="F1372">
        <v>2</v>
      </c>
      <c r="G1372">
        <v>85.7</v>
      </c>
      <c r="M1372">
        <v>20</v>
      </c>
    </row>
    <row r="1373" spans="1:16" x14ac:dyDescent="0.2">
      <c r="A1373" t="s">
        <v>358</v>
      </c>
      <c r="B1373" t="s">
        <v>366</v>
      </c>
      <c r="C1373" t="s">
        <v>563</v>
      </c>
      <c r="D1373" t="s">
        <v>410</v>
      </c>
      <c r="E1373">
        <v>20</v>
      </c>
      <c r="F1373">
        <v>2</v>
      </c>
      <c r="G1373">
        <v>62.8</v>
      </c>
      <c r="M1373">
        <v>19</v>
      </c>
      <c r="N1373">
        <v>1</v>
      </c>
    </row>
    <row r="1374" spans="1:16" x14ac:dyDescent="0.2">
      <c r="A1374" t="s">
        <v>358</v>
      </c>
      <c r="B1374" t="s">
        <v>437</v>
      </c>
      <c r="C1374" t="s">
        <v>564</v>
      </c>
      <c r="D1374" t="s">
        <v>410</v>
      </c>
      <c r="E1374">
        <v>1856</v>
      </c>
      <c r="F1374">
        <v>490</v>
      </c>
      <c r="G1374">
        <v>95.6</v>
      </c>
      <c r="L1374">
        <v>298</v>
      </c>
      <c r="M1374">
        <v>1205</v>
      </c>
      <c r="N1374">
        <v>158</v>
      </c>
      <c r="O1374">
        <v>177</v>
      </c>
      <c r="P1374">
        <v>18</v>
      </c>
    </row>
    <row r="1375" spans="1:16" x14ac:dyDescent="0.2">
      <c r="A1375" t="s">
        <v>358</v>
      </c>
      <c r="B1375" t="s">
        <v>363</v>
      </c>
      <c r="C1375" t="s">
        <v>564</v>
      </c>
      <c r="D1375" t="s">
        <v>410</v>
      </c>
      <c r="E1375">
        <v>1606</v>
      </c>
      <c r="F1375">
        <v>429</v>
      </c>
      <c r="G1375">
        <v>96.44</v>
      </c>
      <c r="L1375">
        <v>252</v>
      </c>
      <c r="M1375">
        <v>1059</v>
      </c>
      <c r="N1375">
        <v>142</v>
      </c>
      <c r="O1375">
        <v>136</v>
      </c>
      <c r="P1375">
        <v>17</v>
      </c>
    </row>
    <row r="1376" spans="1:16" x14ac:dyDescent="0.2">
      <c r="A1376" t="s">
        <v>358</v>
      </c>
      <c r="B1376" t="s">
        <v>364</v>
      </c>
      <c r="C1376" t="s">
        <v>564</v>
      </c>
      <c r="D1376" t="s">
        <v>410</v>
      </c>
      <c r="E1376">
        <v>176</v>
      </c>
      <c r="F1376">
        <v>41</v>
      </c>
      <c r="G1376">
        <v>82.54</v>
      </c>
      <c r="L1376">
        <v>44</v>
      </c>
      <c r="M1376">
        <v>102</v>
      </c>
      <c r="N1376">
        <v>4</v>
      </c>
      <c r="O1376">
        <v>26</v>
      </c>
    </row>
    <row r="1377" spans="1:16" x14ac:dyDescent="0.2">
      <c r="A1377" t="s">
        <v>358</v>
      </c>
      <c r="B1377" t="s">
        <v>365</v>
      </c>
      <c r="C1377" t="s">
        <v>564</v>
      </c>
      <c r="D1377" t="s">
        <v>410</v>
      </c>
      <c r="E1377">
        <v>48</v>
      </c>
      <c r="F1377">
        <v>10</v>
      </c>
      <c r="G1377">
        <v>92.02</v>
      </c>
      <c r="L1377">
        <v>2</v>
      </c>
      <c r="M1377">
        <v>26</v>
      </c>
      <c r="N1377">
        <v>7</v>
      </c>
      <c r="O1377">
        <v>12</v>
      </c>
      <c r="P1377">
        <v>1</v>
      </c>
    </row>
    <row r="1378" spans="1:16" x14ac:dyDescent="0.2">
      <c r="A1378" t="s">
        <v>358</v>
      </c>
      <c r="B1378" t="s">
        <v>366</v>
      </c>
      <c r="C1378" t="s">
        <v>564</v>
      </c>
      <c r="D1378" t="s">
        <v>410</v>
      </c>
      <c r="E1378">
        <v>26</v>
      </c>
      <c r="F1378">
        <v>10</v>
      </c>
      <c r="G1378">
        <v>138.69</v>
      </c>
      <c r="M1378">
        <v>18</v>
      </c>
      <c r="N1378">
        <v>5</v>
      </c>
      <c r="O1378">
        <v>3</v>
      </c>
    </row>
    <row r="1379" spans="1:16" x14ac:dyDescent="0.2">
      <c r="A1379" t="s">
        <v>358</v>
      </c>
      <c r="B1379" t="s">
        <v>437</v>
      </c>
      <c r="C1379" t="s">
        <v>565</v>
      </c>
      <c r="D1379" t="s">
        <v>410</v>
      </c>
      <c r="E1379">
        <v>334</v>
      </c>
      <c r="F1379">
        <v>71</v>
      </c>
      <c r="G1379">
        <v>87.18</v>
      </c>
      <c r="L1379">
        <v>157</v>
      </c>
      <c r="M1379">
        <v>139</v>
      </c>
      <c r="N1379">
        <v>21</v>
      </c>
      <c r="O1379">
        <v>10</v>
      </c>
      <c r="P1379">
        <v>7</v>
      </c>
    </row>
    <row r="1380" spans="1:16" x14ac:dyDescent="0.2">
      <c r="A1380" t="s">
        <v>358</v>
      </c>
      <c r="B1380" t="s">
        <v>363</v>
      </c>
      <c r="C1380" t="s">
        <v>565</v>
      </c>
      <c r="D1380" t="s">
        <v>410</v>
      </c>
      <c r="E1380">
        <v>329</v>
      </c>
      <c r="F1380">
        <v>69</v>
      </c>
      <c r="G1380">
        <v>86.89</v>
      </c>
      <c r="L1380">
        <v>156</v>
      </c>
      <c r="M1380">
        <v>137</v>
      </c>
      <c r="N1380">
        <v>19</v>
      </c>
      <c r="O1380">
        <v>10</v>
      </c>
      <c r="P1380">
        <v>7</v>
      </c>
    </row>
    <row r="1381" spans="1:16" x14ac:dyDescent="0.2">
      <c r="A1381" t="s">
        <v>358</v>
      </c>
      <c r="B1381" t="s">
        <v>365</v>
      </c>
      <c r="C1381" t="s">
        <v>565</v>
      </c>
      <c r="D1381" t="s">
        <v>410</v>
      </c>
      <c r="E1381">
        <v>5</v>
      </c>
      <c r="F1381">
        <v>2</v>
      </c>
      <c r="G1381">
        <v>106</v>
      </c>
      <c r="L1381">
        <v>1</v>
      </c>
      <c r="M1381">
        <v>2</v>
      </c>
      <c r="N1381">
        <v>2</v>
      </c>
    </row>
    <row r="1382" spans="1:16" x14ac:dyDescent="0.2">
      <c r="A1382" t="s">
        <v>358</v>
      </c>
      <c r="B1382" t="s">
        <v>437</v>
      </c>
      <c r="C1382" t="s">
        <v>566</v>
      </c>
      <c r="D1382" t="s">
        <v>410</v>
      </c>
      <c r="E1382">
        <v>4120</v>
      </c>
      <c r="F1382">
        <v>1104</v>
      </c>
      <c r="G1382">
        <v>101.99</v>
      </c>
      <c r="L1382">
        <v>29</v>
      </c>
      <c r="M1382">
        <v>4079</v>
      </c>
      <c r="N1382">
        <v>11</v>
      </c>
      <c r="O1382">
        <v>1</v>
      </c>
    </row>
    <row r="1383" spans="1:16" x14ac:dyDescent="0.2">
      <c r="A1383" t="s">
        <v>358</v>
      </c>
      <c r="B1383" t="s">
        <v>363</v>
      </c>
      <c r="C1383" t="s">
        <v>566</v>
      </c>
      <c r="D1383" t="s">
        <v>410</v>
      </c>
      <c r="E1383">
        <v>3944</v>
      </c>
      <c r="F1383">
        <v>1048</v>
      </c>
      <c r="G1383">
        <v>101.66</v>
      </c>
      <c r="L1383">
        <v>29</v>
      </c>
      <c r="M1383">
        <v>3903</v>
      </c>
      <c r="N1383">
        <v>11</v>
      </c>
      <c r="O1383">
        <v>1</v>
      </c>
    </row>
    <row r="1384" spans="1:16" x14ac:dyDescent="0.2">
      <c r="A1384" t="s">
        <v>358</v>
      </c>
      <c r="B1384" t="s">
        <v>364</v>
      </c>
      <c r="C1384" t="s">
        <v>566</v>
      </c>
      <c r="D1384" t="s">
        <v>410</v>
      </c>
      <c r="E1384">
        <v>1</v>
      </c>
      <c r="G1384">
        <v>97</v>
      </c>
      <c r="M1384">
        <v>1</v>
      </c>
    </row>
    <row r="1385" spans="1:16" x14ac:dyDescent="0.2">
      <c r="A1385" t="s">
        <v>358</v>
      </c>
      <c r="B1385" t="s">
        <v>365</v>
      </c>
      <c r="C1385" t="s">
        <v>566</v>
      </c>
      <c r="D1385" t="s">
        <v>410</v>
      </c>
      <c r="E1385">
        <v>87</v>
      </c>
      <c r="F1385">
        <v>28</v>
      </c>
      <c r="G1385">
        <v>108</v>
      </c>
      <c r="M1385">
        <v>87</v>
      </c>
    </row>
    <row r="1386" spans="1:16" x14ac:dyDescent="0.2">
      <c r="A1386" t="s">
        <v>358</v>
      </c>
      <c r="B1386" t="s">
        <v>366</v>
      </c>
      <c r="C1386" t="s">
        <v>566</v>
      </c>
      <c r="D1386" t="s">
        <v>410</v>
      </c>
      <c r="E1386">
        <v>88</v>
      </c>
      <c r="F1386">
        <v>28</v>
      </c>
      <c r="G1386">
        <v>111.14</v>
      </c>
      <c r="M1386">
        <v>88</v>
      </c>
    </row>
    <row r="1387" spans="1:16" x14ac:dyDescent="0.2">
      <c r="A1387" t="s">
        <v>358</v>
      </c>
      <c r="B1387" t="s">
        <v>437</v>
      </c>
      <c r="C1387" t="s">
        <v>567</v>
      </c>
      <c r="D1387" t="s">
        <v>410</v>
      </c>
      <c r="E1387">
        <v>189</v>
      </c>
      <c r="F1387">
        <v>35</v>
      </c>
      <c r="G1387">
        <v>74.92</v>
      </c>
      <c r="L1387">
        <v>33</v>
      </c>
      <c r="M1387">
        <v>111</v>
      </c>
      <c r="N1387">
        <v>13</v>
      </c>
      <c r="O1387">
        <v>28</v>
      </c>
      <c r="P1387">
        <v>4</v>
      </c>
    </row>
    <row r="1388" spans="1:16" x14ac:dyDescent="0.2">
      <c r="A1388" t="s">
        <v>358</v>
      </c>
      <c r="B1388" t="s">
        <v>363</v>
      </c>
      <c r="C1388" t="s">
        <v>567</v>
      </c>
      <c r="D1388" t="s">
        <v>410</v>
      </c>
      <c r="E1388">
        <v>135</v>
      </c>
      <c r="F1388">
        <v>24</v>
      </c>
      <c r="G1388">
        <v>70.53</v>
      </c>
      <c r="L1388">
        <v>21</v>
      </c>
      <c r="M1388">
        <v>81</v>
      </c>
      <c r="N1388">
        <v>11</v>
      </c>
      <c r="O1388">
        <v>18</v>
      </c>
      <c r="P1388">
        <v>4</v>
      </c>
    </row>
    <row r="1389" spans="1:16" x14ac:dyDescent="0.2">
      <c r="A1389" t="s">
        <v>358</v>
      </c>
      <c r="B1389" t="s">
        <v>364</v>
      </c>
      <c r="C1389" t="s">
        <v>567</v>
      </c>
      <c r="D1389" t="s">
        <v>410</v>
      </c>
      <c r="E1389">
        <v>52</v>
      </c>
      <c r="F1389">
        <v>11</v>
      </c>
      <c r="G1389">
        <v>88.52</v>
      </c>
      <c r="L1389">
        <v>12</v>
      </c>
      <c r="M1389">
        <v>30</v>
      </c>
      <c r="O1389">
        <v>10</v>
      </c>
    </row>
    <row r="1390" spans="1:16" x14ac:dyDescent="0.2">
      <c r="A1390" t="s">
        <v>358</v>
      </c>
      <c r="B1390" t="s">
        <v>366</v>
      </c>
      <c r="C1390" t="s">
        <v>567</v>
      </c>
      <c r="D1390" t="s">
        <v>410</v>
      </c>
      <c r="E1390">
        <v>2</v>
      </c>
      <c r="G1390">
        <v>17.5</v>
      </c>
      <c r="N1390">
        <v>2</v>
      </c>
    </row>
    <row r="1391" spans="1:16" x14ac:dyDescent="0.2">
      <c r="A1391" t="s">
        <v>358</v>
      </c>
      <c r="B1391" t="s">
        <v>437</v>
      </c>
      <c r="C1391" t="s">
        <v>568</v>
      </c>
      <c r="D1391" t="s">
        <v>410</v>
      </c>
      <c r="E1391">
        <v>387</v>
      </c>
      <c r="F1391">
        <v>56</v>
      </c>
      <c r="G1391">
        <v>77.55</v>
      </c>
      <c r="L1391">
        <v>49</v>
      </c>
      <c r="M1391">
        <v>297</v>
      </c>
      <c r="N1391">
        <v>19</v>
      </c>
      <c r="O1391">
        <v>22</v>
      </c>
    </row>
    <row r="1392" spans="1:16" x14ac:dyDescent="0.2">
      <c r="A1392" t="s">
        <v>358</v>
      </c>
      <c r="B1392" t="s">
        <v>363</v>
      </c>
      <c r="C1392" t="s">
        <v>568</v>
      </c>
      <c r="D1392" t="s">
        <v>410</v>
      </c>
      <c r="E1392">
        <v>384</v>
      </c>
      <c r="F1392">
        <v>56</v>
      </c>
      <c r="G1392">
        <v>77.78</v>
      </c>
      <c r="L1392">
        <v>49</v>
      </c>
      <c r="M1392">
        <v>295</v>
      </c>
      <c r="N1392">
        <v>19</v>
      </c>
      <c r="O1392">
        <v>21</v>
      </c>
    </row>
    <row r="1393" spans="1:16" x14ac:dyDescent="0.2">
      <c r="A1393" t="s">
        <v>358</v>
      </c>
      <c r="B1393" t="s">
        <v>365</v>
      </c>
      <c r="C1393" t="s">
        <v>568</v>
      </c>
      <c r="D1393" t="s">
        <v>410</v>
      </c>
      <c r="E1393">
        <v>2</v>
      </c>
      <c r="G1393">
        <v>33</v>
      </c>
      <c r="M1393">
        <v>1</v>
      </c>
      <c r="O1393">
        <v>1</v>
      </c>
    </row>
    <row r="1394" spans="1:16" x14ac:dyDescent="0.2">
      <c r="A1394" t="s">
        <v>358</v>
      </c>
      <c r="B1394" t="s">
        <v>366</v>
      </c>
      <c r="C1394" t="s">
        <v>568</v>
      </c>
      <c r="D1394" t="s">
        <v>410</v>
      </c>
      <c r="E1394">
        <v>1</v>
      </c>
      <c r="G1394">
        <v>78</v>
      </c>
      <c r="M1394">
        <v>1</v>
      </c>
    </row>
    <row r="1395" spans="1:16" x14ac:dyDescent="0.2">
      <c r="A1395" t="s">
        <v>358</v>
      </c>
      <c r="B1395" t="s">
        <v>437</v>
      </c>
      <c r="C1395" t="s">
        <v>569</v>
      </c>
      <c r="D1395" t="s">
        <v>410</v>
      </c>
      <c r="E1395">
        <v>912</v>
      </c>
      <c r="F1395">
        <v>153</v>
      </c>
      <c r="G1395">
        <v>85.49</v>
      </c>
      <c r="L1395">
        <v>3</v>
      </c>
      <c r="M1395">
        <v>896</v>
      </c>
      <c r="N1395">
        <v>11</v>
      </c>
      <c r="O1395">
        <v>2</v>
      </c>
    </row>
    <row r="1396" spans="1:16" x14ac:dyDescent="0.2">
      <c r="A1396" t="s">
        <v>358</v>
      </c>
      <c r="B1396" t="s">
        <v>363</v>
      </c>
      <c r="C1396" t="s">
        <v>569</v>
      </c>
      <c r="D1396" t="s">
        <v>410</v>
      </c>
      <c r="E1396">
        <v>901</v>
      </c>
      <c r="F1396">
        <v>149</v>
      </c>
      <c r="G1396">
        <v>84.46</v>
      </c>
      <c r="L1396">
        <v>3</v>
      </c>
      <c r="M1396">
        <v>886</v>
      </c>
      <c r="N1396">
        <v>10</v>
      </c>
      <c r="O1396">
        <v>2</v>
      </c>
    </row>
    <row r="1397" spans="1:16" x14ac:dyDescent="0.2">
      <c r="A1397" t="s">
        <v>358</v>
      </c>
      <c r="B1397" t="s">
        <v>364</v>
      </c>
      <c r="C1397" t="s">
        <v>569</v>
      </c>
      <c r="D1397" t="s">
        <v>410</v>
      </c>
      <c r="E1397">
        <v>4</v>
      </c>
      <c r="F1397">
        <v>3</v>
      </c>
      <c r="G1397">
        <v>345.25</v>
      </c>
      <c r="M1397">
        <v>3</v>
      </c>
      <c r="N1397">
        <v>1</v>
      </c>
    </row>
    <row r="1398" spans="1:16" x14ac:dyDescent="0.2">
      <c r="A1398" t="s">
        <v>358</v>
      </c>
      <c r="B1398" t="s">
        <v>365</v>
      </c>
      <c r="C1398" t="s">
        <v>569</v>
      </c>
      <c r="D1398" t="s">
        <v>410</v>
      </c>
      <c r="E1398">
        <v>5</v>
      </c>
      <c r="G1398">
        <v>55.6</v>
      </c>
      <c r="M1398">
        <v>5</v>
      </c>
    </row>
    <row r="1399" spans="1:16" x14ac:dyDescent="0.2">
      <c r="A1399" t="s">
        <v>358</v>
      </c>
      <c r="B1399" t="s">
        <v>366</v>
      </c>
      <c r="C1399" t="s">
        <v>569</v>
      </c>
      <c r="D1399" t="s">
        <v>410</v>
      </c>
      <c r="E1399">
        <v>2</v>
      </c>
      <c r="F1399">
        <v>1</v>
      </c>
      <c r="G1399">
        <v>106.5</v>
      </c>
      <c r="M1399">
        <v>2</v>
      </c>
    </row>
    <row r="1400" spans="1:16" x14ac:dyDescent="0.2">
      <c r="A1400" t="s">
        <v>358</v>
      </c>
      <c r="B1400" t="s">
        <v>437</v>
      </c>
      <c r="C1400" t="s">
        <v>570</v>
      </c>
      <c r="D1400" t="s">
        <v>410</v>
      </c>
      <c r="E1400">
        <v>1908</v>
      </c>
      <c r="F1400">
        <v>412</v>
      </c>
      <c r="G1400">
        <v>92.43</v>
      </c>
      <c r="L1400">
        <v>238</v>
      </c>
      <c r="M1400">
        <v>1351</v>
      </c>
      <c r="N1400">
        <v>161</v>
      </c>
      <c r="O1400">
        <v>139</v>
      </c>
      <c r="P1400">
        <v>19</v>
      </c>
    </row>
    <row r="1401" spans="1:16" x14ac:dyDescent="0.2">
      <c r="A1401" t="s">
        <v>358</v>
      </c>
      <c r="B1401" t="s">
        <v>363</v>
      </c>
      <c r="C1401" t="s">
        <v>570</v>
      </c>
      <c r="D1401" t="s">
        <v>410</v>
      </c>
      <c r="E1401">
        <v>1365</v>
      </c>
      <c r="F1401">
        <v>317</v>
      </c>
      <c r="G1401">
        <v>98.76</v>
      </c>
      <c r="L1401">
        <v>145</v>
      </c>
      <c r="M1401">
        <v>942</v>
      </c>
      <c r="N1401">
        <v>144</v>
      </c>
      <c r="O1401">
        <v>115</v>
      </c>
      <c r="P1401">
        <v>19</v>
      </c>
    </row>
    <row r="1402" spans="1:16" x14ac:dyDescent="0.2">
      <c r="A1402" t="s">
        <v>358</v>
      </c>
      <c r="B1402" t="s">
        <v>364</v>
      </c>
      <c r="C1402" t="s">
        <v>570</v>
      </c>
      <c r="D1402" t="s">
        <v>410</v>
      </c>
      <c r="E1402">
        <v>507</v>
      </c>
      <c r="F1402">
        <v>87</v>
      </c>
      <c r="G1402">
        <v>75.010000000000005</v>
      </c>
      <c r="L1402">
        <v>93</v>
      </c>
      <c r="M1402">
        <v>383</v>
      </c>
      <c r="N1402">
        <v>13</v>
      </c>
      <c r="O1402">
        <v>18</v>
      </c>
    </row>
    <row r="1403" spans="1:16" x14ac:dyDescent="0.2">
      <c r="A1403" t="s">
        <v>358</v>
      </c>
      <c r="B1403" t="s">
        <v>365</v>
      </c>
      <c r="C1403" t="s">
        <v>570</v>
      </c>
      <c r="D1403" t="s">
        <v>410</v>
      </c>
      <c r="E1403">
        <v>18</v>
      </c>
      <c r="F1403">
        <v>3</v>
      </c>
      <c r="G1403">
        <v>75.39</v>
      </c>
      <c r="M1403">
        <v>12</v>
      </c>
      <c r="N1403">
        <v>3</v>
      </c>
      <c r="O1403">
        <v>3</v>
      </c>
    </row>
    <row r="1404" spans="1:16" x14ac:dyDescent="0.2">
      <c r="A1404" t="s">
        <v>358</v>
      </c>
      <c r="B1404" t="s">
        <v>366</v>
      </c>
      <c r="C1404" t="s">
        <v>570</v>
      </c>
      <c r="D1404" t="s">
        <v>410</v>
      </c>
      <c r="E1404">
        <v>18</v>
      </c>
      <c r="F1404">
        <v>5</v>
      </c>
      <c r="G1404">
        <v>120.17</v>
      </c>
      <c r="M1404">
        <v>14</v>
      </c>
      <c r="N1404">
        <v>1</v>
      </c>
      <c r="O1404">
        <v>3</v>
      </c>
    </row>
    <row r="1405" spans="1:16" x14ac:dyDescent="0.2">
      <c r="A1405" t="s">
        <v>358</v>
      </c>
      <c r="B1405" t="s">
        <v>437</v>
      </c>
      <c r="C1405" t="s">
        <v>571</v>
      </c>
      <c r="D1405" t="s">
        <v>410</v>
      </c>
      <c r="E1405">
        <v>496</v>
      </c>
      <c r="F1405">
        <v>98</v>
      </c>
      <c r="G1405">
        <v>75.989999999999995</v>
      </c>
      <c r="L1405">
        <v>128</v>
      </c>
      <c r="M1405">
        <v>315</v>
      </c>
      <c r="N1405">
        <v>34</v>
      </c>
      <c r="O1405">
        <v>19</v>
      </c>
    </row>
    <row r="1406" spans="1:16" x14ac:dyDescent="0.2">
      <c r="A1406" t="s">
        <v>358</v>
      </c>
      <c r="B1406" t="s">
        <v>363</v>
      </c>
      <c r="C1406" t="s">
        <v>571</v>
      </c>
      <c r="D1406" t="s">
        <v>410</v>
      </c>
      <c r="E1406">
        <v>490</v>
      </c>
      <c r="F1406">
        <v>96</v>
      </c>
      <c r="G1406">
        <v>75.930000000000007</v>
      </c>
      <c r="L1406">
        <v>128</v>
      </c>
      <c r="M1406">
        <v>312</v>
      </c>
      <c r="N1406">
        <v>31</v>
      </c>
      <c r="O1406">
        <v>19</v>
      </c>
    </row>
    <row r="1407" spans="1:16" x14ac:dyDescent="0.2">
      <c r="A1407" t="s">
        <v>358</v>
      </c>
      <c r="B1407" t="s">
        <v>365</v>
      </c>
      <c r="C1407" t="s">
        <v>571</v>
      </c>
      <c r="D1407" t="s">
        <v>410</v>
      </c>
      <c r="E1407">
        <v>6</v>
      </c>
      <c r="F1407">
        <v>2</v>
      </c>
      <c r="G1407">
        <v>81.17</v>
      </c>
      <c r="M1407">
        <v>3</v>
      </c>
      <c r="N1407">
        <v>3</v>
      </c>
    </row>
    <row r="1408" spans="1:16" x14ac:dyDescent="0.2">
      <c r="A1408" t="s">
        <v>358</v>
      </c>
      <c r="B1408" t="s">
        <v>437</v>
      </c>
      <c r="C1408" t="s">
        <v>572</v>
      </c>
      <c r="D1408" t="s">
        <v>410</v>
      </c>
      <c r="E1408">
        <v>4563</v>
      </c>
      <c r="F1408">
        <v>1001</v>
      </c>
      <c r="G1408">
        <v>94.8</v>
      </c>
      <c r="L1408">
        <v>10</v>
      </c>
      <c r="M1408">
        <v>4527</v>
      </c>
      <c r="N1408">
        <v>16</v>
      </c>
      <c r="O1408">
        <v>10</v>
      </c>
    </row>
    <row r="1409" spans="1:16" x14ac:dyDescent="0.2">
      <c r="A1409" t="s">
        <v>358</v>
      </c>
      <c r="B1409" t="s">
        <v>363</v>
      </c>
      <c r="C1409" t="s">
        <v>572</v>
      </c>
      <c r="D1409" t="s">
        <v>410</v>
      </c>
      <c r="E1409">
        <v>4464</v>
      </c>
      <c r="F1409">
        <v>968</v>
      </c>
      <c r="G1409">
        <v>94.09</v>
      </c>
      <c r="L1409">
        <v>10</v>
      </c>
      <c r="M1409">
        <v>4430</v>
      </c>
      <c r="N1409">
        <v>14</v>
      </c>
      <c r="O1409">
        <v>10</v>
      </c>
    </row>
    <row r="1410" spans="1:16" x14ac:dyDescent="0.2">
      <c r="A1410" t="s">
        <v>358</v>
      </c>
      <c r="B1410" t="s">
        <v>364</v>
      </c>
      <c r="C1410" t="s">
        <v>572</v>
      </c>
      <c r="D1410" t="s">
        <v>410</v>
      </c>
      <c r="E1410">
        <v>12</v>
      </c>
      <c r="F1410">
        <v>9</v>
      </c>
      <c r="G1410">
        <v>310.42</v>
      </c>
      <c r="M1410">
        <v>11</v>
      </c>
      <c r="N1410">
        <v>1</v>
      </c>
    </row>
    <row r="1411" spans="1:16" x14ac:dyDescent="0.2">
      <c r="A1411" t="s">
        <v>358</v>
      </c>
      <c r="B1411" t="s">
        <v>365</v>
      </c>
      <c r="C1411" t="s">
        <v>572</v>
      </c>
      <c r="D1411" t="s">
        <v>410</v>
      </c>
      <c r="E1411">
        <v>36</v>
      </c>
      <c r="F1411">
        <v>12</v>
      </c>
      <c r="G1411">
        <v>92.42</v>
      </c>
      <c r="M1411">
        <v>36</v>
      </c>
    </row>
    <row r="1412" spans="1:16" x14ac:dyDescent="0.2">
      <c r="A1412" t="s">
        <v>358</v>
      </c>
      <c r="B1412" t="s">
        <v>366</v>
      </c>
      <c r="C1412" t="s">
        <v>572</v>
      </c>
      <c r="D1412" t="s">
        <v>410</v>
      </c>
      <c r="E1412">
        <v>51</v>
      </c>
      <c r="F1412">
        <v>12</v>
      </c>
      <c r="G1412">
        <v>107.88</v>
      </c>
      <c r="M1412">
        <v>50</v>
      </c>
      <c r="N1412">
        <v>1</v>
      </c>
    </row>
    <row r="1413" spans="1:16" x14ac:dyDescent="0.2">
      <c r="A1413" t="s">
        <v>358</v>
      </c>
      <c r="B1413" t="s">
        <v>437</v>
      </c>
      <c r="C1413" t="s">
        <v>573</v>
      </c>
      <c r="D1413" t="s">
        <v>410</v>
      </c>
      <c r="E1413">
        <v>826</v>
      </c>
      <c r="F1413">
        <v>209</v>
      </c>
      <c r="G1413">
        <v>96.71</v>
      </c>
      <c r="L1413">
        <v>54</v>
      </c>
      <c r="M1413">
        <v>590</v>
      </c>
      <c r="N1413">
        <v>102</v>
      </c>
      <c r="O1413">
        <v>74</v>
      </c>
      <c r="P1413">
        <v>6</v>
      </c>
    </row>
    <row r="1414" spans="1:16" x14ac:dyDescent="0.2">
      <c r="A1414" t="s">
        <v>358</v>
      </c>
      <c r="B1414" t="s">
        <v>363</v>
      </c>
      <c r="C1414" t="s">
        <v>573</v>
      </c>
      <c r="D1414" t="s">
        <v>410</v>
      </c>
      <c r="E1414">
        <v>798</v>
      </c>
      <c r="F1414">
        <v>200</v>
      </c>
      <c r="G1414">
        <v>95.74</v>
      </c>
      <c r="L1414">
        <v>54</v>
      </c>
      <c r="M1414">
        <v>569</v>
      </c>
      <c r="N1414">
        <v>98</v>
      </c>
      <c r="O1414">
        <v>71</v>
      </c>
      <c r="P1414">
        <v>6</v>
      </c>
    </row>
    <row r="1415" spans="1:16" x14ac:dyDescent="0.2">
      <c r="A1415" t="s">
        <v>358</v>
      </c>
      <c r="B1415" t="s">
        <v>364</v>
      </c>
      <c r="C1415" t="s">
        <v>573</v>
      </c>
      <c r="D1415" t="s">
        <v>410</v>
      </c>
      <c r="E1415">
        <v>3</v>
      </c>
      <c r="G1415">
        <v>69</v>
      </c>
      <c r="M1415">
        <v>2</v>
      </c>
      <c r="O1415">
        <v>1</v>
      </c>
    </row>
    <row r="1416" spans="1:16" x14ac:dyDescent="0.2">
      <c r="A1416" t="s">
        <v>358</v>
      </c>
      <c r="B1416" t="s">
        <v>365</v>
      </c>
      <c r="C1416" t="s">
        <v>573</v>
      </c>
      <c r="D1416" t="s">
        <v>410</v>
      </c>
      <c r="E1416">
        <v>12</v>
      </c>
      <c r="F1416">
        <v>2</v>
      </c>
      <c r="G1416">
        <v>93.67</v>
      </c>
      <c r="M1416">
        <v>8</v>
      </c>
      <c r="N1416">
        <v>2</v>
      </c>
      <c r="O1416">
        <v>2</v>
      </c>
    </row>
    <row r="1417" spans="1:16" x14ac:dyDescent="0.2">
      <c r="A1417" t="s">
        <v>358</v>
      </c>
      <c r="B1417" t="s">
        <v>366</v>
      </c>
      <c r="C1417" t="s">
        <v>573</v>
      </c>
      <c r="D1417" t="s">
        <v>410</v>
      </c>
      <c r="E1417">
        <v>13</v>
      </c>
      <c r="F1417">
        <v>7</v>
      </c>
      <c r="G1417">
        <v>165.77</v>
      </c>
      <c r="M1417">
        <v>11</v>
      </c>
      <c r="N1417">
        <v>2</v>
      </c>
    </row>
    <row r="1418" spans="1:16" x14ac:dyDescent="0.2">
      <c r="A1418" t="s">
        <v>358</v>
      </c>
      <c r="B1418" t="s">
        <v>437</v>
      </c>
      <c r="C1418" t="s">
        <v>574</v>
      </c>
      <c r="D1418" t="s">
        <v>410</v>
      </c>
      <c r="E1418">
        <v>709</v>
      </c>
      <c r="F1418">
        <v>112</v>
      </c>
      <c r="G1418">
        <v>66.19</v>
      </c>
      <c r="L1418">
        <v>164</v>
      </c>
      <c r="M1418">
        <v>439</v>
      </c>
      <c r="N1418">
        <v>52</v>
      </c>
      <c r="O1418">
        <v>51</v>
      </c>
      <c r="P1418">
        <v>3</v>
      </c>
    </row>
    <row r="1419" spans="1:16" x14ac:dyDescent="0.2">
      <c r="A1419" t="s">
        <v>358</v>
      </c>
      <c r="B1419" t="s">
        <v>363</v>
      </c>
      <c r="C1419" t="s">
        <v>574</v>
      </c>
      <c r="D1419" t="s">
        <v>410</v>
      </c>
      <c r="E1419">
        <v>491</v>
      </c>
      <c r="F1419">
        <v>83</v>
      </c>
      <c r="G1419">
        <v>65.63</v>
      </c>
      <c r="L1419">
        <v>121</v>
      </c>
      <c r="M1419">
        <v>304</v>
      </c>
      <c r="N1419">
        <v>40</v>
      </c>
      <c r="O1419">
        <v>23</v>
      </c>
      <c r="P1419">
        <v>3</v>
      </c>
    </row>
    <row r="1420" spans="1:16" x14ac:dyDescent="0.2">
      <c r="A1420" t="s">
        <v>358</v>
      </c>
      <c r="B1420" t="s">
        <v>364</v>
      </c>
      <c r="C1420" t="s">
        <v>574</v>
      </c>
      <c r="D1420" t="s">
        <v>410</v>
      </c>
      <c r="E1420">
        <v>214</v>
      </c>
      <c r="F1420">
        <v>28</v>
      </c>
      <c r="G1420">
        <v>67.44</v>
      </c>
      <c r="L1420">
        <v>43</v>
      </c>
      <c r="M1420">
        <v>134</v>
      </c>
      <c r="N1420">
        <v>11</v>
      </c>
      <c r="O1420">
        <v>26</v>
      </c>
    </row>
    <row r="1421" spans="1:16" x14ac:dyDescent="0.2">
      <c r="A1421" t="s">
        <v>358</v>
      </c>
      <c r="B1421" t="s">
        <v>365</v>
      </c>
      <c r="C1421" t="s">
        <v>574</v>
      </c>
      <c r="D1421" t="s">
        <v>410</v>
      </c>
      <c r="E1421">
        <v>4</v>
      </c>
      <c r="F1421">
        <v>1</v>
      </c>
      <c r="G1421">
        <v>67</v>
      </c>
      <c r="M1421">
        <v>1</v>
      </c>
      <c r="N1421">
        <v>1</v>
      </c>
      <c r="O1421">
        <v>2</v>
      </c>
    </row>
    <row r="1422" spans="1:16" x14ac:dyDescent="0.2">
      <c r="A1422" t="s">
        <v>358</v>
      </c>
      <c r="B1422" t="s">
        <v>437</v>
      </c>
      <c r="C1422" t="s">
        <v>575</v>
      </c>
      <c r="D1422" t="s">
        <v>410</v>
      </c>
      <c r="E1422">
        <v>3355</v>
      </c>
      <c r="F1422">
        <v>619</v>
      </c>
      <c r="G1422">
        <v>83.64</v>
      </c>
      <c r="L1422">
        <v>72</v>
      </c>
      <c r="M1422">
        <v>3252</v>
      </c>
      <c r="N1422">
        <v>31</v>
      </c>
    </row>
    <row r="1423" spans="1:16" x14ac:dyDescent="0.2">
      <c r="A1423" t="s">
        <v>358</v>
      </c>
      <c r="B1423" t="s">
        <v>363</v>
      </c>
      <c r="C1423" t="s">
        <v>575</v>
      </c>
      <c r="D1423" t="s">
        <v>410</v>
      </c>
      <c r="E1423">
        <v>3308</v>
      </c>
      <c r="F1423">
        <v>607</v>
      </c>
      <c r="G1423">
        <v>83.15</v>
      </c>
      <c r="L1423">
        <v>72</v>
      </c>
      <c r="M1423">
        <v>3206</v>
      </c>
      <c r="N1423">
        <v>30</v>
      </c>
    </row>
    <row r="1424" spans="1:16" x14ac:dyDescent="0.2">
      <c r="A1424" t="s">
        <v>358</v>
      </c>
      <c r="B1424" t="s">
        <v>364</v>
      </c>
      <c r="C1424" t="s">
        <v>575</v>
      </c>
      <c r="D1424" t="s">
        <v>410</v>
      </c>
      <c r="E1424">
        <v>7</v>
      </c>
      <c r="F1424">
        <v>6</v>
      </c>
      <c r="G1424">
        <v>320.14</v>
      </c>
      <c r="M1424">
        <v>6</v>
      </c>
      <c r="N1424">
        <v>1</v>
      </c>
    </row>
    <row r="1425" spans="1:16" x14ac:dyDescent="0.2">
      <c r="A1425" t="s">
        <v>358</v>
      </c>
      <c r="B1425" t="s">
        <v>365</v>
      </c>
      <c r="C1425" t="s">
        <v>575</v>
      </c>
      <c r="D1425" t="s">
        <v>410</v>
      </c>
      <c r="E1425">
        <v>18</v>
      </c>
      <c r="F1425">
        <v>1</v>
      </c>
      <c r="G1425">
        <v>67.83</v>
      </c>
      <c r="M1425">
        <v>18</v>
      </c>
    </row>
    <row r="1426" spans="1:16" x14ac:dyDescent="0.2">
      <c r="A1426" t="s">
        <v>358</v>
      </c>
      <c r="B1426" t="s">
        <v>366</v>
      </c>
      <c r="C1426" t="s">
        <v>575</v>
      </c>
      <c r="D1426" t="s">
        <v>410</v>
      </c>
      <c r="E1426">
        <v>22</v>
      </c>
      <c r="F1426">
        <v>5</v>
      </c>
      <c r="G1426">
        <v>95.23</v>
      </c>
      <c r="M1426">
        <v>22</v>
      </c>
    </row>
    <row r="1427" spans="1:16" x14ac:dyDescent="0.2">
      <c r="A1427" t="s">
        <v>358</v>
      </c>
      <c r="B1427" t="s">
        <v>437</v>
      </c>
      <c r="C1427" t="s">
        <v>576</v>
      </c>
      <c r="D1427" t="s">
        <v>410</v>
      </c>
      <c r="E1427">
        <v>1483</v>
      </c>
      <c r="F1427">
        <v>309</v>
      </c>
      <c r="G1427">
        <v>84.15</v>
      </c>
      <c r="L1427">
        <v>164</v>
      </c>
      <c r="M1427">
        <v>1048</v>
      </c>
      <c r="N1427">
        <v>140</v>
      </c>
      <c r="O1427">
        <v>124</v>
      </c>
      <c r="P1427">
        <v>7</v>
      </c>
    </row>
    <row r="1428" spans="1:16" x14ac:dyDescent="0.2">
      <c r="A1428" t="s">
        <v>358</v>
      </c>
      <c r="B1428" t="s">
        <v>363</v>
      </c>
      <c r="C1428" t="s">
        <v>576</v>
      </c>
      <c r="D1428" t="s">
        <v>410</v>
      </c>
      <c r="E1428">
        <v>1084</v>
      </c>
      <c r="F1428">
        <v>233</v>
      </c>
      <c r="G1428">
        <v>87.49</v>
      </c>
      <c r="L1428">
        <v>105</v>
      </c>
      <c r="M1428">
        <v>747</v>
      </c>
      <c r="N1428">
        <v>127</v>
      </c>
      <c r="O1428">
        <v>98</v>
      </c>
      <c r="P1428">
        <v>7</v>
      </c>
    </row>
    <row r="1429" spans="1:16" x14ac:dyDescent="0.2">
      <c r="A1429" t="s">
        <v>358</v>
      </c>
      <c r="B1429" t="s">
        <v>364</v>
      </c>
      <c r="C1429" t="s">
        <v>576</v>
      </c>
      <c r="D1429" t="s">
        <v>410</v>
      </c>
      <c r="E1429">
        <v>364</v>
      </c>
      <c r="F1429">
        <v>65</v>
      </c>
      <c r="G1429">
        <v>71.64</v>
      </c>
      <c r="L1429">
        <v>59</v>
      </c>
      <c r="M1429">
        <v>274</v>
      </c>
      <c r="N1429">
        <v>10</v>
      </c>
      <c r="O1429">
        <v>21</v>
      </c>
    </row>
    <row r="1430" spans="1:16" x14ac:dyDescent="0.2">
      <c r="A1430" t="s">
        <v>358</v>
      </c>
      <c r="B1430" t="s">
        <v>365</v>
      </c>
      <c r="C1430" t="s">
        <v>576</v>
      </c>
      <c r="D1430" t="s">
        <v>410</v>
      </c>
      <c r="E1430">
        <v>19</v>
      </c>
      <c r="F1430">
        <v>3</v>
      </c>
      <c r="G1430">
        <v>82.79</v>
      </c>
      <c r="M1430">
        <v>14</v>
      </c>
      <c r="N1430">
        <v>2</v>
      </c>
      <c r="O1430">
        <v>3</v>
      </c>
    </row>
    <row r="1431" spans="1:16" x14ac:dyDescent="0.2">
      <c r="A1431" t="s">
        <v>358</v>
      </c>
      <c r="B1431" t="s">
        <v>366</v>
      </c>
      <c r="C1431" t="s">
        <v>576</v>
      </c>
      <c r="D1431" t="s">
        <v>410</v>
      </c>
      <c r="E1431">
        <v>16</v>
      </c>
      <c r="F1431">
        <v>8</v>
      </c>
      <c r="G1431">
        <v>144</v>
      </c>
      <c r="M1431">
        <v>13</v>
      </c>
      <c r="N1431">
        <v>1</v>
      </c>
      <c r="O1431">
        <v>2</v>
      </c>
    </row>
    <row r="1432" spans="1:16" x14ac:dyDescent="0.2">
      <c r="A1432" t="s">
        <v>358</v>
      </c>
      <c r="B1432" t="s">
        <v>437</v>
      </c>
      <c r="C1432" t="s">
        <v>577</v>
      </c>
      <c r="D1432" t="s">
        <v>410</v>
      </c>
      <c r="E1432">
        <v>437</v>
      </c>
      <c r="F1432">
        <v>101</v>
      </c>
      <c r="G1432">
        <v>82.81</v>
      </c>
      <c r="L1432">
        <v>140</v>
      </c>
      <c r="M1432">
        <v>237</v>
      </c>
      <c r="N1432">
        <v>34</v>
      </c>
      <c r="O1432">
        <v>26</v>
      </c>
    </row>
    <row r="1433" spans="1:16" x14ac:dyDescent="0.2">
      <c r="A1433" t="s">
        <v>358</v>
      </c>
      <c r="B1433" t="s">
        <v>363</v>
      </c>
      <c r="C1433" t="s">
        <v>577</v>
      </c>
      <c r="D1433" t="s">
        <v>410</v>
      </c>
      <c r="E1433">
        <v>430</v>
      </c>
      <c r="F1433">
        <v>100</v>
      </c>
      <c r="G1433">
        <v>83.2</v>
      </c>
      <c r="L1433">
        <v>140</v>
      </c>
      <c r="M1433">
        <v>235</v>
      </c>
      <c r="N1433">
        <v>32</v>
      </c>
      <c r="O1433">
        <v>23</v>
      </c>
    </row>
    <row r="1434" spans="1:16" x14ac:dyDescent="0.2">
      <c r="A1434" t="s">
        <v>358</v>
      </c>
      <c r="B1434" t="s">
        <v>365</v>
      </c>
      <c r="C1434" t="s">
        <v>577</v>
      </c>
      <c r="D1434" t="s">
        <v>410</v>
      </c>
      <c r="E1434">
        <v>7</v>
      </c>
      <c r="F1434">
        <v>1</v>
      </c>
      <c r="G1434">
        <v>59</v>
      </c>
      <c r="M1434">
        <v>2</v>
      </c>
      <c r="N1434">
        <v>2</v>
      </c>
      <c r="O1434">
        <v>3</v>
      </c>
    </row>
    <row r="1435" spans="1:16" x14ac:dyDescent="0.2">
      <c r="A1435" t="s">
        <v>358</v>
      </c>
      <c r="B1435" t="s">
        <v>437</v>
      </c>
      <c r="C1435" t="s">
        <v>578</v>
      </c>
      <c r="D1435" t="s">
        <v>410</v>
      </c>
      <c r="E1435">
        <v>3727</v>
      </c>
      <c r="F1435">
        <v>726</v>
      </c>
      <c r="G1435">
        <v>88.02</v>
      </c>
      <c r="L1435">
        <v>29</v>
      </c>
      <c r="M1435">
        <v>3668</v>
      </c>
      <c r="N1435">
        <v>27</v>
      </c>
      <c r="O1435">
        <v>3</v>
      </c>
    </row>
    <row r="1436" spans="1:16" x14ac:dyDescent="0.2">
      <c r="A1436" t="s">
        <v>358</v>
      </c>
      <c r="B1436" t="s">
        <v>363</v>
      </c>
      <c r="C1436" t="s">
        <v>578</v>
      </c>
      <c r="D1436" t="s">
        <v>410</v>
      </c>
      <c r="E1436">
        <v>3641</v>
      </c>
      <c r="F1436">
        <v>707</v>
      </c>
      <c r="G1436">
        <v>87.76</v>
      </c>
      <c r="L1436">
        <v>29</v>
      </c>
      <c r="M1436">
        <v>3583</v>
      </c>
      <c r="N1436">
        <v>26</v>
      </c>
      <c r="O1436">
        <v>3</v>
      </c>
    </row>
    <row r="1437" spans="1:16" x14ac:dyDescent="0.2">
      <c r="A1437" t="s">
        <v>358</v>
      </c>
      <c r="B1437" t="s">
        <v>364</v>
      </c>
      <c r="C1437" t="s">
        <v>578</v>
      </c>
      <c r="D1437" t="s">
        <v>410</v>
      </c>
      <c r="E1437">
        <v>4</v>
      </c>
      <c r="F1437">
        <v>3</v>
      </c>
      <c r="G1437">
        <v>301.75</v>
      </c>
      <c r="M1437">
        <v>4</v>
      </c>
    </row>
    <row r="1438" spans="1:16" x14ac:dyDescent="0.2">
      <c r="A1438" t="s">
        <v>358</v>
      </c>
      <c r="B1438" t="s">
        <v>365</v>
      </c>
      <c r="C1438" t="s">
        <v>578</v>
      </c>
      <c r="D1438" t="s">
        <v>410</v>
      </c>
      <c r="E1438">
        <v>38</v>
      </c>
      <c r="F1438">
        <v>8</v>
      </c>
      <c r="G1438">
        <v>85.79</v>
      </c>
      <c r="M1438">
        <v>37</v>
      </c>
      <c r="N1438">
        <v>1</v>
      </c>
    </row>
    <row r="1439" spans="1:16" x14ac:dyDescent="0.2">
      <c r="A1439" t="s">
        <v>358</v>
      </c>
      <c r="B1439" t="s">
        <v>366</v>
      </c>
      <c r="C1439" t="s">
        <v>578</v>
      </c>
      <c r="D1439" t="s">
        <v>410</v>
      </c>
      <c r="E1439">
        <v>44</v>
      </c>
      <c r="F1439">
        <v>8</v>
      </c>
      <c r="G1439">
        <v>91.3</v>
      </c>
      <c r="M1439">
        <v>44</v>
      </c>
    </row>
    <row r="1440" spans="1:16" x14ac:dyDescent="0.2">
      <c r="A1440" t="s">
        <v>358</v>
      </c>
      <c r="B1440" t="s">
        <v>437</v>
      </c>
      <c r="C1440" t="s">
        <v>579</v>
      </c>
      <c r="D1440" t="s">
        <v>410</v>
      </c>
      <c r="E1440">
        <v>1152</v>
      </c>
      <c r="F1440">
        <v>316</v>
      </c>
      <c r="G1440">
        <v>104.85</v>
      </c>
      <c r="L1440">
        <v>154</v>
      </c>
      <c r="M1440">
        <v>789</v>
      </c>
      <c r="N1440">
        <v>116</v>
      </c>
      <c r="O1440">
        <v>87</v>
      </c>
      <c r="P1440">
        <v>6</v>
      </c>
    </row>
    <row r="1441" spans="1:16" x14ac:dyDescent="0.2">
      <c r="A1441" t="s">
        <v>358</v>
      </c>
      <c r="B1441" t="s">
        <v>363</v>
      </c>
      <c r="C1441" t="s">
        <v>579</v>
      </c>
      <c r="D1441" t="s">
        <v>410</v>
      </c>
      <c r="E1441">
        <v>926</v>
      </c>
      <c r="F1441">
        <v>267</v>
      </c>
      <c r="G1441">
        <v>109.6</v>
      </c>
      <c r="L1441">
        <v>118</v>
      </c>
      <c r="M1441">
        <v>622</v>
      </c>
      <c r="N1441">
        <v>109</v>
      </c>
      <c r="O1441">
        <v>72</v>
      </c>
      <c r="P1441">
        <v>5</v>
      </c>
    </row>
    <row r="1442" spans="1:16" x14ac:dyDescent="0.2">
      <c r="A1442" t="s">
        <v>358</v>
      </c>
      <c r="B1442" t="s">
        <v>364</v>
      </c>
      <c r="C1442" t="s">
        <v>579</v>
      </c>
      <c r="D1442" t="s">
        <v>410</v>
      </c>
      <c r="E1442">
        <v>213</v>
      </c>
      <c r="F1442">
        <v>46</v>
      </c>
      <c r="G1442">
        <v>84.63</v>
      </c>
      <c r="L1442">
        <v>36</v>
      </c>
      <c r="M1442">
        <v>157</v>
      </c>
      <c r="N1442">
        <v>6</v>
      </c>
      <c r="O1442">
        <v>14</v>
      </c>
    </row>
    <row r="1443" spans="1:16" x14ac:dyDescent="0.2">
      <c r="A1443" t="s">
        <v>358</v>
      </c>
      <c r="B1443" t="s">
        <v>365</v>
      </c>
      <c r="C1443" t="s">
        <v>579</v>
      </c>
      <c r="D1443" t="s">
        <v>410</v>
      </c>
      <c r="E1443">
        <v>7</v>
      </c>
      <c r="F1443">
        <v>2</v>
      </c>
      <c r="G1443">
        <v>75</v>
      </c>
      <c r="M1443">
        <v>6</v>
      </c>
      <c r="N1443">
        <v>1</v>
      </c>
    </row>
    <row r="1444" spans="1:16" x14ac:dyDescent="0.2">
      <c r="A1444" t="s">
        <v>358</v>
      </c>
      <c r="B1444" t="s">
        <v>366</v>
      </c>
      <c r="C1444" t="s">
        <v>579</v>
      </c>
      <c r="D1444" t="s">
        <v>410</v>
      </c>
      <c r="E1444">
        <v>6</v>
      </c>
      <c r="F1444">
        <v>1</v>
      </c>
      <c r="G1444">
        <v>124.67</v>
      </c>
      <c r="M1444">
        <v>4</v>
      </c>
      <c r="O1444">
        <v>1</v>
      </c>
      <c r="P1444">
        <v>1</v>
      </c>
    </row>
    <row r="1445" spans="1:16" x14ac:dyDescent="0.2">
      <c r="A1445" t="s">
        <v>358</v>
      </c>
      <c r="B1445" t="s">
        <v>437</v>
      </c>
      <c r="C1445" t="s">
        <v>580</v>
      </c>
      <c r="D1445" t="s">
        <v>410</v>
      </c>
      <c r="E1445">
        <v>280</v>
      </c>
      <c r="F1445">
        <v>70</v>
      </c>
      <c r="G1445">
        <v>99.33</v>
      </c>
      <c r="L1445">
        <v>115</v>
      </c>
      <c r="M1445">
        <v>136</v>
      </c>
      <c r="N1445">
        <v>15</v>
      </c>
      <c r="O1445">
        <v>14</v>
      </c>
    </row>
    <row r="1446" spans="1:16" x14ac:dyDescent="0.2">
      <c r="A1446" t="s">
        <v>358</v>
      </c>
      <c r="B1446" t="s">
        <v>363</v>
      </c>
      <c r="C1446" t="s">
        <v>580</v>
      </c>
      <c r="D1446" t="s">
        <v>410</v>
      </c>
      <c r="E1446">
        <v>276</v>
      </c>
      <c r="F1446">
        <v>69</v>
      </c>
      <c r="G1446">
        <v>99.58</v>
      </c>
      <c r="L1446">
        <v>115</v>
      </c>
      <c r="M1446">
        <v>133</v>
      </c>
      <c r="N1446">
        <v>15</v>
      </c>
      <c r="O1446">
        <v>13</v>
      </c>
    </row>
    <row r="1447" spans="1:16" x14ac:dyDescent="0.2">
      <c r="A1447" t="s">
        <v>358</v>
      </c>
      <c r="B1447" t="s">
        <v>364</v>
      </c>
      <c r="C1447" t="s">
        <v>580</v>
      </c>
      <c r="D1447" t="s">
        <v>410</v>
      </c>
      <c r="E1447">
        <v>2</v>
      </c>
      <c r="G1447">
        <v>8</v>
      </c>
      <c r="M1447">
        <v>2</v>
      </c>
    </row>
    <row r="1448" spans="1:16" x14ac:dyDescent="0.2">
      <c r="A1448" t="s">
        <v>358</v>
      </c>
      <c r="B1448" t="s">
        <v>366</v>
      </c>
      <c r="C1448" t="s">
        <v>580</v>
      </c>
      <c r="D1448" t="s">
        <v>410</v>
      </c>
      <c r="E1448">
        <v>2</v>
      </c>
      <c r="F1448">
        <v>1</v>
      </c>
      <c r="G1448">
        <v>156</v>
      </c>
      <c r="M1448">
        <v>1</v>
      </c>
      <c r="O1448">
        <v>1</v>
      </c>
    </row>
    <row r="1449" spans="1:16" x14ac:dyDescent="0.2">
      <c r="A1449" t="s">
        <v>358</v>
      </c>
      <c r="B1449" t="s">
        <v>437</v>
      </c>
      <c r="C1449" t="s">
        <v>581</v>
      </c>
      <c r="D1449" t="s">
        <v>410</v>
      </c>
      <c r="E1449">
        <v>2851</v>
      </c>
      <c r="F1449">
        <v>812</v>
      </c>
      <c r="G1449">
        <v>112.92</v>
      </c>
      <c r="L1449">
        <v>7</v>
      </c>
      <c r="M1449">
        <v>2816</v>
      </c>
      <c r="N1449">
        <v>24</v>
      </c>
      <c r="O1449">
        <v>4</v>
      </c>
    </row>
    <row r="1450" spans="1:16" x14ac:dyDescent="0.2">
      <c r="A1450" t="s">
        <v>358</v>
      </c>
      <c r="B1450" t="s">
        <v>363</v>
      </c>
      <c r="C1450" t="s">
        <v>581</v>
      </c>
      <c r="D1450" t="s">
        <v>410</v>
      </c>
      <c r="E1450">
        <v>2802</v>
      </c>
      <c r="F1450">
        <v>793</v>
      </c>
      <c r="G1450">
        <v>112.99</v>
      </c>
      <c r="L1450">
        <v>7</v>
      </c>
      <c r="M1450">
        <v>2767</v>
      </c>
      <c r="N1450">
        <v>24</v>
      </c>
      <c r="O1450">
        <v>4</v>
      </c>
    </row>
    <row r="1451" spans="1:16" x14ac:dyDescent="0.2">
      <c r="A1451" t="s">
        <v>358</v>
      </c>
      <c r="B1451" t="s">
        <v>364</v>
      </c>
      <c r="C1451" t="s">
        <v>581</v>
      </c>
      <c r="D1451" t="s">
        <v>410</v>
      </c>
      <c r="E1451">
        <v>5</v>
      </c>
      <c r="F1451">
        <v>5</v>
      </c>
      <c r="G1451">
        <v>188.4</v>
      </c>
      <c r="M1451">
        <v>5</v>
      </c>
    </row>
    <row r="1452" spans="1:16" x14ac:dyDescent="0.2">
      <c r="A1452" t="s">
        <v>358</v>
      </c>
      <c r="B1452" t="s">
        <v>365</v>
      </c>
      <c r="C1452" t="s">
        <v>581</v>
      </c>
      <c r="D1452" t="s">
        <v>410</v>
      </c>
      <c r="E1452">
        <v>28</v>
      </c>
      <c r="F1452">
        <v>8</v>
      </c>
      <c r="G1452">
        <v>93.25</v>
      </c>
      <c r="M1452">
        <v>28</v>
      </c>
    </row>
    <row r="1453" spans="1:16" x14ac:dyDescent="0.2">
      <c r="A1453" t="s">
        <v>358</v>
      </c>
      <c r="B1453" t="s">
        <v>366</v>
      </c>
      <c r="C1453" t="s">
        <v>581</v>
      </c>
      <c r="D1453" t="s">
        <v>410</v>
      </c>
      <c r="E1453">
        <v>16</v>
      </c>
      <c r="F1453">
        <v>6</v>
      </c>
      <c r="G1453">
        <v>112.06</v>
      </c>
      <c r="M1453">
        <v>16</v>
      </c>
    </row>
    <row r="1454" spans="1:16" x14ac:dyDescent="0.2">
      <c r="A1454" t="s">
        <v>358</v>
      </c>
      <c r="B1454" t="s">
        <v>437</v>
      </c>
      <c r="C1454" t="s">
        <v>582</v>
      </c>
      <c r="D1454" t="s">
        <v>410</v>
      </c>
      <c r="E1454">
        <v>210</v>
      </c>
      <c r="F1454">
        <v>26</v>
      </c>
      <c r="G1454">
        <v>74.989999999999995</v>
      </c>
      <c r="L1454">
        <v>29</v>
      </c>
      <c r="M1454">
        <v>137</v>
      </c>
      <c r="N1454">
        <v>18</v>
      </c>
      <c r="O1454">
        <v>26</v>
      </c>
    </row>
    <row r="1455" spans="1:16" x14ac:dyDescent="0.2">
      <c r="A1455" t="s">
        <v>358</v>
      </c>
      <c r="B1455" t="s">
        <v>363</v>
      </c>
      <c r="C1455" t="s">
        <v>582</v>
      </c>
      <c r="D1455" t="s">
        <v>410</v>
      </c>
      <c r="E1455">
        <v>141</v>
      </c>
      <c r="F1455">
        <v>16</v>
      </c>
      <c r="G1455">
        <v>79.47</v>
      </c>
      <c r="L1455">
        <v>15</v>
      </c>
      <c r="M1455">
        <v>96</v>
      </c>
      <c r="N1455">
        <v>17</v>
      </c>
      <c r="O1455">
        <v>13</v>
      </c>
    </row>
    <row r="1456" spans="1:16" x14ac:dyDescent="0.2">
      <c r="A1456" t="s">
        <v>358</v>
      </c>
      <c r="B1456" t="s">
        <v>364</v>
      </c>
      <c r="C1456" t="s">
        <v>582</v>
      </c>
      <c r="D1456" t="s">
        <v>410</v>
      </c>
      <c r="E1456">
        <v>63</v>
      </c>
      <c r="F1456">
        <v>10</v>
      </c>
      <c r="G1456">
        <v>67.27</v>
      </c>
      <c r="L1456">
        <v>14</v>
      </c>
      <c r="M1456">
        <v>36</v>
      </c>
      <c r="N1456">
        <v>1</v>
      </c>
      <c r="O1456">
        <v>12</v>
      </c>
    </row>
    <row r="1457" spans="1:16" x14ac:dyDescent="0.2">
      <c r="A1457" t="s">
        <v>358</v>
      </c>
      <c r="B1457" t="s">
        <v>365</v>
      </c>
      <c r="C1457" t="s">
        <v>582</v>
      </c>
      <c r="D1457" t="s">
        <v>410</v>
      </c>
      <c r="E1457">
        <v>3</v>
      </c>
      <c r="G1457">
        <v>58.67</v>
      </c>
      <c r="M1457">
        <v>3</v>
      </c>
    </row>
    <row r="1458" spans="1:16" x14ac:dyDescent="0.2">
      <c r="A1458" t="s">
        <v>358</v>
      </c>
      <c r="B1458" t="s">
        <v>366</v>
      </c>
      <c r="C1458" t="s">
        <v>582</v>
      </c>
      <c r="D1458" t="s">
        <v>410</v>
      </c>
      <c r="E1458">
        <v>3</v>
      </c>
      <c r="G1458">
        <v>42.67</v>
      </c>
      <c r="M1458">
        <v>2</v>
      </c>
      <c r="O1458">
        <v>1</v>
      </c>
    </row>
    <row r="1459" spans="1:16" x14ac:dyDescent="0.2">
      <c r="A1459" t="s">
        <v>358</v>
      </c>
      <c r="B1459" t="s">
        <v>437</v>
      </c>
      <c r="C1459" t="s">
        <v>583</v>
      </c>
      <c r="D1459" t="s">
        <v>410</v>
      </c>
      <c r="E1459">
        <v>71</v>
      </c>
      <c r="F1459">
        <v>24</v>
      </c>
      <c r="G1459">
        <v>90.38</v>
      </c>
      <c r="L1459">
        <v>16</v>
      </c>
      <c r="M1459">
        <v>34</v>
      </c>
      <c r="N1459">
        <v>11</v>
      </c>
      <c r="O1459">
        <v>10</v>
      </c>
    </row>
    <row r="1460" spans="1:16" x14ac:dyDescent="0.2">
      <c r="A1460" t="s">
        <v>358</v>
      </c>
      <c r="B1460" t="s">
        <v>363</v>
      </c>
      <c r="C1460" t="s">
        <v>583</v>
      </c>
      <c r="D1460" t="s">
        <v>410</v>
      </c>
      <c r="E1460">
        <v>71</v>
      </c>
      <c r="F1460">
        <v>24</v>
      </c>
      <c r="G1460">
        <v>90.38</v>
      </c>
      <c r="L1460">
        <v>16</v>
      </c>
      <c r="M1460">
        <v>34</v>
      </c>
      <c r="N1460">
        <v>11</v>
      </c>
      <c r="O1460">
        <v>10</v>
      </c>
    </row>
    <row r="1461" spans="1:16" x14ac:dyDescent="0.2">
      <c r="A1461" t="s">
        <v>358</v>
      </c>
      <c r="B1461" t="s">
        <v>437</v>
      </c>
      <c r="C1461" t="s">
        <v>584</v>
      </c>
      <c r="D1461" t="s">
        <v>410</v>
      </c>
      <c r="E1461">
        <v>651</v>
      </c>
      <c r="F1461">
        <v>107</v>
      </c>
      <c r="G1461">
        <v>79.02</v>
      </c>
      <c r="L1461">
        <v>8</v>
      </c>
      <c r="M1461">
        <v>640</v>
      </c>
      <c r="N1461">
        <v>3</v>
      </c>
    </row>
    <row r="1462" spans="1:16" x14ac:dyDescent="0.2">
      <c r="A1462" t="s">
        <v>358</v>
      </c>
      <c r="B1462" t="s">
        <v>363</v>
      </c>
      <c r="C1462" t="s">
        <v>584</v>
      </c>
      <c r="D1462" t="s">
        <v>410</v>
      </c>
      <c r="E1462">
        <v>632</v>
      </c>
      <c r="F1462">
        <v>103</v>
      </c>
      <c r="G1462">
        <v>78.14</v>
      </c>
      <c r="L1462">
        <v>8</v>
      </c>
      <c r="M1462">
        <v>621</v>
      </c>
      <c r="N1462">
        <v>3</v>
      </c>
    </row>
    <row r="1463" spans="1:16" x14ac:dyDescent="0.2">
      <c r="A1463" t="s">
        <v>358</v>
      </c>
      <c r="B1463" t="s">
        <v>364</v>
      </c>
      <c r="C1463" t="s">
        <v>584</v>
      </c>
      <c r="D1463" t="s">
        <v>410</v>
      </c>
      <c r="E1463">
        <v>1</v>
      </c>
      <c r="F1463">
        <v>1</v>
      </c>
      <c r="G1463">
        <v>298</v>
      </c>
      <c r="M1463">
        <v>1</v>
      </c>
    </row>
    <row r="1464" spans="1:16" x14ac:dyDescent="0.2">
      <c r="A1464" t="s">
        <v>358</v>
      </c>
      <c r="B1464" t="s">
        <v>365</v>
      </c>
      <c r="C1464" t="s">
        <v>584</v>
      </c>
      <c r="D1464" t="s">
        <v>410</v>
      </c>
      <c r="E1464">
        <v>8</v>
      </c>
      <c r="F1464">
        <v>1</v>
      </c>
      <c r="G1464">
        <v>88.63</v>
      </c>
      <c r="M1464">
        <v>8</v>
      </c>
    </row>
    <row r="1465" spans="1:16" x14ac:dyDescent="0.2">
      <c r="A1465" t="s">
        <v>358</v>
      </c>
      <c r="B1465" t="s">
        <v>366</v>
      </c>
      <c r="C1465" t="s">
        <v>584</v>
      </c>
      <c r="D1465" t="s">
        <v>410</v>
      </c>
      <c r="E1465">
        <v>10</v>
      </c>
      <c r="F1465">
        <v>2</v>
      </c>
      <c r="G1465">
        <v>105</v>
      </c>
      <c r="M1465">
        <v>10</v>
      </c>
    </row>
    <row r="1466" spans="1:16" x14ac:dyDescent="0.2">
      <c r="A1466" t="s">
        <v>358</v>
      </c>
      <c r="B1466" t="s">
        <v>437</v>
      </c>
      <c r="C1466" t="s">
        <v>585</v>
      </c>
      <c r="D1466" t="s">
        <v>410</v>
      </c>
      <c r="E1466">
        <v>3841</v>
      </c>
      <c r="F1466">
        <v>590</v>
      </c>
      <c r="G1466">
        <v>76.790000000000006</v>
      </c>
      <c r="L1466">
        <v>534</v>
      </c>
      <c r="M1466">
        <v>2531</v>
      </c>
      <c r="N1466">
        <v>325</v>
      </c>
      <c r="O1466">
        <v>418</v>
      </c>
      <c r="P1466">
        <v>33</v>
      </c>
    </row>
    <row r="1467" spans="1:16" x14ac:dyDescent="0.2">
      <c r="A1467" t="s">
        <v>358</v>
      </c>
      <c r="B1467" t="s">
        <v>363</v>
      </c>
      <c r="C1467" t="s">
        <v>585</v>
      </c>
      <c r="D1467" t="s">
        <v>410</v>
      </c>
      <c r="E1467">
        <v>3187</v>
      </c>
      <c r="F1467">
        <v>482</v>
      </c>
      <c r="G1467">
        <v>76.010000000000005</v>
      </c>
      <c r="L1467">
        <v>418</v>
      </c>
      <c r="M1467">
        <v>2139</v>
      </c>
      <c r="N1467">
        <v>309</v>
      </c>
      <c r="O1467">
        <v>292</v>
      </c>
      <c r="P1467">
        <v>29</v>
      </c>
    </row>
    <row r="1468" spans="1:16" x14ac:dyDescent="0.2">
      <c r="A1468" t="s">
        <v>358</v>
      </c>
      <c r="B1468" t="s">
        <v>364</v>
      </c>
      <c r="C1468" t="s">
        <v>585</v>
      </c>
      <c r="D1468" t="s">
        <v>410</v>
      </c>
      <c r="E1468">
        <v>526</v>
      </c>
      <c r="F1468">
        <v>101</v>
      </c>
      <c r="G1468">
        <v>85.62</v>
      </c>
      <c r="L1468">
        <v>115</v>
      </c>
      <c r="M1468">
        <v>302</v>
      </c>
      <c r="N1468">
        <v>5</v>
      </c>
      <c r="O1468">
        <v>103</v>
      </c>
      <c r="P1468">
        <v>1</v>
      </c>
    </row>
    <row r="1469" spans="1:16" x14ac:dyDescent="0.2">
      <c r="A1469" t="s">
        <v>358</v>
      </c>
      <c r="B1469" t="s">
        <v>365</v>
      </c>
      <c r="C1469" t="s">
        <v>585</v>
      </c>
      <c r="D1469" t="s">
        <v>410</v>
      </c>
      <c r="E1469">
        <v>83</v>
      </c>
      <c r="F1469">
        <v>2</v>
      </c>
      <c r="G1469">
        <v>53.46</v>
      </c>
      <c r="L1469">
        <v>1</v>
      </c>
      <c r="M1469">
        <v>58</v>
      </c>
      <c r="N1469">
        <v>6</v>
      </c>
      <c r="O1469">
        <v>17</v>
      </c>
      <c r="P1469">
        <v>1</v>
      </c>
    </row>
    <row r="1470" spans="1:16" x14ac:dyDescent="0.2">
      <c r="A1470" t="s">
        <v>358</v>
      </c>
      <c r="B1470" t="s">
        <v>366</v>
      </c>
      <c r="C1470" t="s">
        <v>585</v>
      </c>
      <c r="D1470" t="s">
        <v>410</v>
      </c>
      <c r="E1470">
        <v>45</v>
      </c>
      <c r="F1470">
        <v>5</v>
      </c>
      <c r="G1470">
        <v>71.62</v>
      </c>
      <c r="M1470">
        <v>32</v>
      </c>
      <c r="N1470">
        <v>5</v>
      </c>
      <c r="O1470">
        <v>6</v>
      </c>
      <c r="P1470">
        <v>2</v>
      </c>
    </row>
    <row r="1471" spans="1:16" x14ac:dyDescent="0.2">
      <c r="A1471" t="s">
        <v>358</v>
      </c>
      <c r="B1471" t="s">
        <v>437</v>
      </c>
      <c r="C1471" t="s">
        <v>586</v>
      </c>
      <c r="D1471" t="s">
        <v>410</v>
      </c>
      <c r="E1471">
        <v>1776</v>
      </c>
      <c r="F1471">
        <v>564</v>
      </c>
      <c r="G1471">
        <v>98.76</v>
      </c>
      <c r="L1471">
        <v>505</v>
      </c>
      <c r="M1471">
        <v>873</v>
      </c>
      <c r="N1471">
        <v>199</v>
      </c>
      <c r="O1471">
        <v>193</v>
      </c>
      <c r="P1471">
        <v>6</v>
      </c>
    </row>
    <row r="1472" spans="1:16" x14ac:dyDescent="0.2">
      <c r="A1472" t="s">
        <v>358</v>
      </c>
      <c r="B1472" t="s">
        <v>363</v>
      </c>
      <c r="C1472" t="s">
        <v>586</v>
      </c>
      <c r="D1472" t="s">
        <v>410</v>
      </c>
      <c r="E1472">
        <v>1744</v>
      </c>
      <c r="F1472">
        <v>558</v>
      </c>
      <c r="G1472">
        <v>99.22</v>
      </c>
      <c r="L1472">
        <v>505</v>
      </c>
      <c r="M1472">
        <v>863</v>
      </c>
      <c r="N1472">
        <v>193</v>
      </c>
      <c r="O1472">
        <v>178</v>
      </c>
      <c r="P1472">
        <v>5</v>
      </c>
    </row>
    <row r="1473" spans="1:16" x14ac:dyDescent="0.2">
      <c r="A1473" t="s">
        <v>358</v>
      </c>
      <c r="B1473" t="s">
        <v>365</v>
      </c>
      <c r="C1473" t="s">
        <v>586</v>
      </c>
      <c r="D1473" t="s">
        <v>410</v>
      </c>
      <c r="E1473">
        <v>29</v>
      </c>
      <c r="F1473">
        <v>5</v>
      </c>
      <c r="G1473">
        <v>73.03</v>
      </c>
      <c r="M1473">
        <v>9</v>
      </c>
      <c r="N1473">
        <v>5</v>
      </c>
      <c r="O1473">
        <v>14</v>
      </c>
      <c r="P1473">
        <v>1</v>
      </c>
    </row>
    <row r="1474" spans="1:16" x14ac:dyDescent="0.2">
      <c r="A1474" t="s">
        <v>358</v>
      </c>
      <c r="B1474" t="s">
        <v>366</v>
      </c>
      <c r="C1474" t="s">
        <v>586</v>
      </c>
      <c r="D1474" t="s">
        <v>410</v>
      </c>
      <c r="E1474">
        <v>3</v>
      </c>
      <c r="F1474">
        <v>1</v>
      </c>
      <c r="G1474">
        <v>82</v>
      </c>
      <c r="M1474">
        <v>1</v>
      </c>
      <c r="N1474">
        <v>1</v>
      </c>
      <c r="O1474">
        <v>1</v>
      </c>
    </row>
    <row r="1475" spans="1:16" x14ac:dyDescent="0.2">
      <c r="A1475" t="s">
        <v>358</v>
      </c>
      <c r="B1475" t="s">
        <v>437</v>
      </c>
      <c r="C1475" t="s">
        <v>587</v>
      </c>
      <c r="D1475" t="s">
        <v>410</v>
      </c>
      <c r="E1475">
        <v>11178</v>
      </c>
      <c r="F1475">
        <v>2398</v>
      </c>
      <c r="G1475">
        <v>91.7</v>
      </c>
      <c r="L1475">
        <v>25</v>
      </c>
      <c r="M1475">
        <v>11075</v>
      </c>
      <c r="N1475">
        <v>62</v>
      </c>
      <c r="O1475">
        <v>16</v>
      </c>
    </row>
    <row r="1476" spans="1:16" x14ac:dyDescent="0.2">
      <c r="A1476" t="s">
        <v>358</v>
      </c>
      <c r="B1476" t="s">
        <v>363</v>
      </c>
      <c r="C1476" t="s">
        <v>587</v>
      </c>
      <c r="D1476" t="s">
        <v>410</v>
      </c>
      <c r="E1476">
        <v>10819</v>
      </c>
      <c r="F1476">
        <v>2336</v>
      </c>
      <c r="G1476">
        <v>91.99</v>
      </c>
      <c r="L1476">
        <v>25</v>
      </c>
      <c r="M1476">
        <v>10722</v>
      </c>
      <c r="N1476">
        <v>58</v>
      </c>
      <c r="O1476">
        <v>14</v>
      </c>
    </row>
    <row r="1477" spans="1:16" x14ac:dyDescent="0.2">
      <c r="A1477" t="s">
        <v>358</v>
      </c>
      <c r="B1477" t="s">
        <v>364</v>
      </c>
      <c r="C1477" t="s">
        <v>587</v>
      </c>
      <c r="D1477" t="s">
        <v>410</v>
      </c>
      <c r="E1477">
        <v>17</v>
      </c>
      <c r="F1477">
        <v>15</v>
      </c>
      <c r="G1477">
        <v>355.53</v>
      </c>
      <c r="M1477">
        <v>16</v>
      </c>
      <c r="N1477">
        <v>1</v>
      </c>
    </row>
    <row r="1478" spans="1:16" x14ac:dyDescent="0.2">
      <c r="A1478" t="s">
        <v>358</v>
      </c>
      <c r="B1478" t="s">
        <v>365</v>
      </c>
      <c r="C1478" t="s">
        <v>587</v>
      </c>
      <c r="D1478" t="s">
        <v>410</v>
      </c>
      <c r="E1478">
        <v>196</v>
      </c>
      <c r="F1478">
        <v>25</v>
      </c>
      <c r="G1478">
        <v>68.069999999999993</v>
      </c>
      <c r="M1478">
        <v>191</v>
      </c>
      <c r="N1478">
        <v>3</v>
      </c>
      <c r="O1478">
        <v>2</v>
      </c>
    </row>
    <row r="1479" spans="1:16" x14ac:dyDescent="0.2">
      <c r="A1479" t="s">
        <v>358</v>
      </c>
      <c r="B1479" t="s">
        <v>366</v>
      </c>
      <c r="C1479" t="s">
        <v>587</v>
      </c>
      <c r="D1479" t="s">
        <v>410</v>
      </c>
      <c r="E1479">
        <v>146</v>
      </c>
      <c r="F1479">
        <v>22</v>
      </c>
      <c r="G1479">
        <v>71.180000000000007</v>
      </c>
      <c r="M1479">
        <v>146</v>
      </c>
    </row>
    <row r="1480" spans="1:16" x14ac:dyDescent="0.2">
      <c r="A1480" t="s">
        <v>358</v>
      </c>
      <c r="B1480" t="s">
        <v>437</v>
      </c>
      <c r="C1480" t="s">
        <v>588</v>
      </c>
      <c r="D1480" t="s">
        <v>410</v>
      </c>
      <c r="E1480">
        <v>133</v>
      </c>
      <c r="F1480">
        <v>27</v>
      </c>
      <c r="G1480">
        <v>87.48</v>
      </c>
      <c r="L1480">
        <v>12</v>
      </c>
      <c r="M1480">
        <v>83</v>
      </c>
      <c r="N1480">
        <v>23</v>
      </c>
      <c r="O1480">
        <v>13</v>
      </c>
      <c r="P1480">
        <v>2</v>
      </c>
    </row>
    <row r="1481" spans="1:16" x14ac:dyDescent="0.2">
      <c r="A1481" t="s">
        <v>358</v>
      </c>
      <c r="B1481" t="s">
        <v>363</v>
      </c>
      <c r="C1481" t="s">
        <v>588</v>
      </c>
      <c r="D1481" t="s">
        <v>410</v>
      </c>
      <c r="E1481">
        <v>94</v>
      </c>
      <c r="F1481">
        <v>17</v>
      </c>
      <c r="G1481">
        <v>84.02</v>
      </c>
      <c r="L1481">
        <v>6</v>
      </c>
      <c r="M1481">
        <v>59</v>
      </c>
      <c r="N1481">
        <v>19</v>
      </c>
      <c r="O1481">
        <v>8</v>
      </c>
      <c r="P1481">
        <v>2</v>
      </c>
    </row>
    <row r="1482" spans="1:16" x14ac:dyDescent="0.2">
      <c r="A1482" t="s">
        <v>358</v>
      </c>
      <c r="B1482" t="s">
        <v>364</v>
      </c>
      <c r="C1482" t="s">
        <v>588</v>
      </c>
      <c r="D1482" t="s">
        <v>410</v>
      </c>
      <c r="E1482">
        <v>32</v>
      </c>
      <c r="F1482">
        <v>8</v>
      </c>
      <c r="G1482">
        <v>94.91</v>
      </c>
      <c r="L1482">
        <v>6</v>
      </c>
      <c r="M1482">
        <v>20</v>
      </c>
      <c r="N1482">
        <v>3</v>
      </c>
      <c r="O1482">
        <v>3</v>
      </c>
    </row>
    <row r="1483" spans="1:16" x14ac:dyDescent="0.2">
      <c r="A1483" t="s">
        <v>358</v>
      </c>
      <c r="B1483" t="s">
        <v>365</v>
      </c>
      <c r="C1483" t="s">
        <v>588</v>
      </c>
      <c r="D1483" t="s">
        <v>410</v>
      </c>
      <c r="E1483">
        <v>3</v>
      </c>
      <c r="G1483">
        <v>52.33</v>
      </c>
      <c r="M1483">
        <v>3</v>
      </c>
    </row>
    <row r="1484" spans="1:16" x14ac:dyDescent="0.2">
      <c r="A1484" t="s">
        <v>358</v>
      </c>
      <c r="B1484" t="s">
        <v>366</v>
      </c>
      <c r="C1484" t="s">
        <v>588</v>
      </c>
      <c r="D1484" t="s">
        <v>410</v>
      </c>
      <c r="E1484">
        <v>4</v>
      </c>
      <c r="F1484">
        <v>2</v>
      </c>
      <c r="G1484">
        <v>135.75</v>
      </c>
      <c r="M1484">
        <v>1</v>
      </c>
      <c r="N1484">
        <v>1</v>
      </c>
      <c r="O1484">
        <v>2</v>
      </c>
    </row>
    <row r="1485" spans="1:16" x14ac:dyDescent="0.2">
      <c r="A1485" t="s">
        <v>358</v>
      </c>
      <c r="B1485" t="s">
        <v>437</v>
      </c>
      <c r="C1485" t="s">
        <v>589</v>
      </c>
      <c r="D1485" t="s">
        <v>410</v>
      </c>
      <c r="E1485">
        <v>85</v>
      </c>
      <c r="F1485">
        <v>21</v>
      </c>
      <c r="G1485">
        <v>74.69</v>
      </c>
      <c r="L1485">
        <v>22</v>
      </c>
      <c r="M1485">
        <v>53</v>
      </c>
      <c r="N1485">
        <v>7</v>
      </c>
      <c r="O1485">
        <v>3</v>
      </c>
    </row>
    <row r="1486" spans="1:16" x14ac:dyDescent="0.2">
      <c r="A1486" t="s">
        <v>358</v>
      </c>
      <c r="B1486" t="s">
        <v>363</v>
      </c>
      <c r="C1486" t="s">
        <v>589</v>
      </c>
      <c r="D1486" t="s">
        <v>410</v>
      </c>
      <c r="E1486">
        <v>83</v>
      </c>
      <c r="F1486">
        <v>21</v>
      </c>
      <c r="G1486">
        <v>74.819999999999993</v>
      </c>
      <c r="L1486">
        <v>22</v>
      </c>
      <c r="M1486">
        <v>52</v>
      </c>
      <c r="N1486">
        <v>6</v>
      </c>
      <c r="O1486">
        <v>3</v>
      </c>
    </row>
    <row r="1487" spans="1:16" x14ac:dyDescent="0.2">
      <c r="A1487" t="s">
        <v>358</v>
      </c>
      <c r="B1487" t="s">
        <v>365</v>
      </c>
      <c r="C1487" t="s">
        <v>589</v>
      </c>
      <c r="D1487" t="s">
        <v>410</v>
      </c>
      <c r="E1487">
        <v>2</v>
      </c>
      <c r="G1487">
        <v>69.5</v>
      </c>
      <c r="M1487">
        <v>1</v>
      </c>
      <c r="N1487">
        <v>1</v>
      </c>
    </row>
    <row r="1488" spans="1:16" x14ac:dyDescent="0.2">
      <c r="A1488" t="s">
        <v>358</v>
      </c>
      <c r="B1488" t="s">
        <v>437</v>
      </c>
      <c r="C1488" t="s">
        <v>590</v>
      </c>
      <c r="D1488" t="s">
        <v>410</v>
      </c>
      <c r="E1488">
        <v>408</v>
      </c>
      <c r="F1488">
        <v>49</v>
      </c>
      <c r="G1488">
        <v>70.930000000000007</v>
      </c>
      <c r="L1488">
        <v>6</v>
      </c>
      <c r="M1488">
        <v>397</v>
      </c>
      <c r="N1488">
        <v>5</v>
      </c>
    </row>
    <row r="1489" spans="1:16" x14ac:dyDescent="0.2">
      <c r="A1489" t="s">
        <v>358</v>
      </c>
      <c r="B1489" t="s">
        <v>363</v>
      </c>
      <c r="C1489" t="s">
        <v>590</v>
      </c>
      <c r="D1489" t="s">
        <v>410</v>
      </c>
      <c r="E1489">
        <v>404</v>
      </c>
      <c r="F1489">
        <v>48</v>
      </c>
      <c r="G1489">
        <v>70.75</v>
      </c>
      <c r="L1489">
        <v>6</v>
      </c>
      <c r="M1489">
        <v>393</v>
      </c>
      <c r="N1489">
        <v>5</v>
      </c>
    </row>
    <row r="1490" spans="1:16" x14ac:dyDescent="0.2">
      <c r="A1490" t="s">
        <v>358</v>
      </c>
      <c r="B1490" t="s">
        <v>365</v>
      </c>
      <c r="C1490" t="s">
        <v>590</v>
      </c>
      <c r="D1490" t="s">
        <v>410</v>
      </c>
      <c r="E1490">
        <v>2</v>
      </c>
      <c r="F1490">
        <v>1</v>
      </c>
      <c r="G1490">
        <v>104.5</v>
      </c>
      <c r="M1490">
        <v>2</v>
      </c>
    </row>
    <row r="1491" spans="1:16" x14ac:dyDescent="0.2">
      <c r="A1491" t="s">
        <v>358</v>
      </c>
      <c r="B1491" t="s">
        <v>366</v>
      </c>
      <c r="C1491" t="s">
        <v>590</v>
      </c>
      <c r="D1491" t="s">
        <v>410</v>
      </c>
      <c r="E1491">
        <v>2</v>
      </c>
      <c r="G1491">
        <v>73</v>
      </c>
      <c r="M1491">
        <v>2</v>
      </c>
    </row>
    <row r="1492" spans="1:16" x14ac:dyDescent="0.2">
      <c r="A1492" t="s">
        <v>358</v>
      </c>
      <c r="B1492" t="s">
        <v>437</v>
      </c>
      <c r="C1492" t="s">
        <v>591</v>
      </c>
      <c r="D1492" t="s">
        <v>410</v>
      </c>
      <c r="E1492">
        <v>313</v>
      </c>
      <c r="F1492">
        <v>43</v>
      </c>
      <c r="G1492">
        <v>67.69</v>
      </c>
      <c r="L1492">
        <v>20</v>
      </c>
      <c r="M1492">
        <v>232</v>
      </c>
      <c r="N1492">
        <v>24</v>
      </c>
      <c r="O1492">
        <v>37</v>
      </c>
    </row>
    <row r="1493" spans="1:16" x14ac:dyDescent="0.2">
      <c r="A1493" t="s">
        <v>358</v>
      </c>
      <c r="B1493" t="s">
        <v>363</v>
      </c>
      <c r="C1493" t="s">
        <v>591</v>
      </c>
      <c r="D1493" t="s">
        <v>410</v>
      </c>
      <c r="E1493">
        <v>215</v>
      </c>
      <c r="F1493">
        <v>27</v>
      </c>
      <c r="G1493">
        <v>59.74</v>
      </c>
      <c r="L1493">
        <v>7</v>
      </c>
      <c r="M1493">
        <v>163</v>
      </c>
      <c r="N1493">
        <v>20</v>
      </c>
      <c r="O1493">
        <v>25</v>
      </c>
    </row>
    <row r="1494" spans="1:16" x14ac:dyDescent="0.2">
      <c r="A1494" t="s">
        <v>358</v>
      </c>
      <c r="B1494" t="s">
        <v>364</v>
      </c>
      <c r="C1494" t="s">
        <v>591</v>
      </c>
      <c r="D1494" t="s">
        <v>410</v>
      </c>
      <c r="E1494">
        <v>81</v>
      </c>
      <c r="F1494">
        <v>12</v>
      </c>
      <c r="G1494">
        <v>84.49</v>
      </c>
      <c r="L1494">
        <v>13</v>
      </c>
      <c r="M1494">
        <v>55</v>
      </c>
      <c r="N1494">
        <v>2</v>
      </c>
      <c r="O1494">
        <v>11</v>
      </c>
    </row>
    <row r="1495" spans="1:16" x14ac:dyDescent="0.2">
      <c r="A1495" t="s">
        <v>358</v>
      </c>
      <c r="B1495" t="s">
        <v>365</v>
      </c>
      <c r="C1495" t="s">
        <v>591</v>
      </c>
      <c r="D1495" t="s">
        <v>410</v>
      </c>
      <c r="E1495">
        <v>7</v>
      </c>
      <c r="F1495">
        <v>1</v>
      </c>
      <c r="G1495">
        <v>80.569999999999993</v>
      </c>
      <c r="M1495">
        <v>6</v>
      </c>
      <c r="N1495">
        <v>1</v>
      </c>
    </row>
    <row r="1496" spans="1:16" x14ac:dyDescent="0.2">
      <c r="A1496" t="s">
        <v>358</v>
      </c>
      <c r="B1496" t="s">
        <v>366</v>
      </c>
      <c r="C1496" t="s">
        <v>591</v>
      </c>
      <c r="D1496" t="s">
        <v>410</v>
      </c>
      <c r="E1496">
        <v>10</v>
      </c>
      <c r="F1496">
        <v>3</v>
      </c>
      <c r="G1496">
        <v>93.5</v>
      </c>
      <c r="M1496">
        <v>8</v>
      </c>
      <c r="N1496">
        <v>1</v>
      </c>
      <c r="O1496">
        <v>1</v>
      </c>
    </row>
    <row r="1497" spans="1:16" x14ac:dyDescent="0.2">
      <c r="A1497" t="s">
        <v>358</v>
      </c>
      <c r="B1497" t="s">
        <v>437</v>
      </c>
      <c r="C1497" t="s">
        <v>592</v>
      </c>
      <c r="D1497" t="s">
        <v>410</v>
      </c>
      <c r="E1497">
        <v>292</v>
      </c>
      <c r="F1497">
        <v>50</v>
      </c>
      <c r="G1497">
        <v>75.03</v>
      </c>
      <c r="L1497">
        <v>34</v>
      </c>
      <c r="M1497">
        <v>214</v>
      </c>
      <c r="N1497">
        <v>22</v>
      </c>
      <c r="O1497">
        <v>22</v>
      </c>
    </row>
    <row r="1498" spans="1:16" x14ac:dyDescent="0.2">
      <c r="A1498" t="s">
        <v>358</v>
      </c>
      <c r="B1498" t="s">
        <v>363</v>
      </c>
      <c r="C1498" t="s">
        <v>592</v>
      </c>
      <c r="D1498" t="s">
        <v>410</v>
      </c>
      <c r="E1498">
        <v>283</v>
      </c>
      <c r="F1498">
        <v>49</v>
      </c>
      <c r="G1498">
        <v>74.59</v>
      </c>
      <c r="L1498">
        <v>34</v>
      </c>
      <c r="M1498">
        <v>208</v>
      </c>
      <c r="N1498">
        <v>20</v>
      </c>
      <c r="O1498">
        <v>21</v>
      </c>
    </row>
    <row r="1499" spans="1:16" x14ac:dyDescent="0.2">
      <c r="A1499" t="s">
        <v>358</v>
      </c>
      <c r="B1499" t="s">
        <v>365</v>
      </c>
      <c r="C1499" t="s">
        <v>592</v>
      </c>
      <c r="D1499" t="s">
        <v>410</v>
      </c>
      <c r="E1499">
        <v>9</v>
      </c>
      <c r="F1499">
        <v>1</v>
      </c>
      <c r="G1499">
        <v>88.67</v>
      </c>
      <c r="M1499">
        <v>6</v>
      </c>
      <c r="N1499">
        <v>2</v>
      </c>
      <c r="O1499">
        <v>1</v>
      </c>
    </row>
    <row r="1500" spans="1:16" x14ac:dyDescent="0.2">
      <c r="A1500" t="s">
        <v>358</v>
      </c>
      <c r="B1500" t="s">
        <v>437</v>
      </c>
      <c r="C1500" t="s">
        <v>593</v>
      </c>
      <c r="D1500" t="s">
        <v>410</v>
      </c>
      <c r="E1500">
        <v>1162</v>
      </c>
      <c r="F1500">
        <v>183</v>
      </c>
      <c r="G1500">
        <v>76.42</v>
      </c>
      <c r="L1500">
        <v>7</v>
      </c>
      <c r="M1500">
        <v>1150</v>
      </c>
      <c r="N1500">
        <v>4</v>
      </c>
      <c r="O1500">
        <v>1</v>
      </c>
    </row>
    <row r="1501" spans="1:16" x14ac:dyDescent="0.2">
      <c r="A1501" t="s">
        <v>358</v>
      </c>
      <c r="B1501" t="s">
        <v>363</v>
      </c>
      <c r="C1501" t="s">
        <v>593</v>
      </c>
      <c r="D1501" t="s">
        <v>410</v>
      </c>
      <c r="E1501">
        <v>1131</v>
      </c>
      <c r="F1501">
        <v>177</v>
      </c>
      <c r="G1501">
        <v>76.150000000000006</v>
      </c>
      <c r="L1501">
        <v>7</v>
      </c>
      <c r="M1501">
        <v>1119</v>
      </c>
      <c r="N1501">
        <v>4</v>
      </c>
      <c r="O1501">
        <v>1</v>
      </c>
    </row>
    <row r="1502" spans="1:16" x14ac:dyDescent="0.2">
      <c r="A1502" t="s">
        <v>358</v>
      </c>
      <c r="B1502" t="s">
        <v>365</v>
      </c>
      <c r="C1502" t="s">
        <v>593</v>
      </c>
      <c r="D1502" t="s">
        <v>410</v>
      </c>
      <c r="E1502">
        <v>15</v>
      </c>
      <c r="F1502">
        <v>1</v>
      </c>
      <c r="G1502">
        <v>80.599999999999994</v>
      </c>
      <c r="M1502">
        <v>15</v>
      </c>
    </row>
    <row r="1503" spans="1:16" x14ac:dyDescent="0.2">
      <c r="A1503" t="s">
        <v>358</v>
      </c>
      <c r="B1503" t="s">
        <v>366</v>
      </c>
      <c r="C1503" t="s">
        <v>593</v>
      </c>
      <c r="D1503" t="s">
        <v>410</v>
      </c>
      <c r="E1503">
        <v>16</v>
      </c>
      <c r="F1503">
        <v>5</v>
      </c>
      <c r="G1503">
        <v>90.94</v>
      </c>
      <c r="M1503">
        <v>16</v>
      </c>
    </row>
    <row r="1504" spans="1:16" x14ac:dyDescent="0.2">
      <c r="A1504" t="s">
        <v>358</v>
      </c>
      <c r="B1504" t="s">
        <v>437</v>
      </c>
      <c r="C1504" t="s">
        <v>594</v>
      </c>
      <c r="D1504" t="s">
        <v>410</v>
      </c>
      <c r="E1504">
        <v>361</v>
      </c>
      <c r="F1504">
        <v>82</v>
      </c>
      <c r="G1504">
        <v>84.73</v>
      </c>
      <c r="L1504">
        <v>51</v>
      </c>
      <c r="M1504">
        <v>236</v>
      </c>
      <c r="N1504">
        <v>31</v>
      </c>
      <c r="O1504">
        <v>36</v>
      </c>
      <c r="P1504">
        <v>7</v>
      </c>
    </row>
    <row r="1505" spans="1:16" x14ac:dyDescent="0.2">
      <c r="A1505" t="s">
        <v>358</v>
      </c>
      <c r="B1505" t="s">
        <v>363</v>
      </c>
      <c r="C1505" t="s">
        <v>594</v>
      </c>
      <c r="D1505" t="s">
        <v>410</v>
      </c>
      <c r="E1505">
        <v>292</v>
      </c>
      <c r="F1505">
        <v>70</v>
      </c>
      <c r="G1505">
        <v>86.37</v>
      </c>
      <c r="L1505">
        <v>36</v>
      </c>
      <c r="M1505">
        <v>200</v>
      </c>
      <c r="N1505">
        <v>28</v>
      </c>
      <c r="O1505">
        <v>22</v>
      </c>
      <c r="P1505">
        <v>6</v>
      </c>
    </row>
    <row r="1506" spans="1:16" x14ac:dyDescent="0.2">
      <c r="A1506" t="s">
        <v>358</v>
      </c>
      <c r="B1506" t="s">
        <v>364</v>
      </c>
      <c r="C1506" t="s">
        <v>594</v>
      </c>
      <c r="D1506" t="s">
        <v>410</v>
      </c>
      <c r="E1506">
        <v>63</v>
      </c>
      <c r="F1506">
        <v>11</v>
      </c>
      <c r="G1506">
        <v>78.900000000000006</v>
      </c>
      <c r="L1506">
        <v>15</v>
      </c>
      <c r="M1506">
        <v>31</v>
      </c>
      <c r="N1506">
        <v>2</v>
      </c>
      <c r="O1506">
        <v>14</v>
      </c>
      <c r="P1506">
        <v>1</v>
      </c>
    </row>
    <row r="1507" spans="1:16" x14ac:dyDescent="0.2">
      <c r="A1507" t="s">
        <v>358</v>
      </c>
      <c r="B1507" t="s">
        <v>365</v>
      </c>
      <c r="C1507" t="s">
        <v>594</v>
      </c>
      <c r="D1507" t="s">
        <v>410</v>
      </c>
      <c r="E1507">
        <v>1</v>
      </c>
      <c r="G1507">
        <v>18</v>
      </c>
      <c r="M1507">
        <v>1</v>
      </c>
    </row>
    <row r="1508" spans="1:16" x14ac:dyDescent="0.2">
      <c r="A1508" t="s">
        <v>358</v>
      </c>
      <c r="B1508" t="s">
        <v>366</v>
      </c>
      <c r="C1508" t="s">
        <v>594</v>
      </c>
      <c r="D1508" t="s">
        <v>410</v>
      </c>
      <c r="E1508">
        <v>5</v>
      </c>
      <c r="F1508">
        <v>1</v>
      </c>
      <c r="G1508">
        <v>75.599999999999994</v>
      </c>
      <c r="M1508">
        <v>4</v>
      </c>
      <c r="N1508">
        <v>1</v>
      </c>
    </row>
    <row r="1509" spans="1:16" x14ac:dyDescent="0.2">
      <c r="A1509" t="s">
        <v>358</v>
      </c>
      <c r="B1509" t="s">
        <v>437</v>
      </c>
      <c r="C1509" t="s">
        <v>595</v>
      </c>
      <c r="D1509" t="s">
        <v>410</v>
      </c>
      <c r="E1509">
        <v>65</v>
      </c>
      <c r="F1509">
        <v>10</v>
      </c>
      <c r="G1509">
        <v>66.98</v>
      </c>
      <c r="L1509">
        <v>20</v>
      </c>
      <c r="M1509">
        <v>40</v>
      </c>
      <c r="N1509">
        <v>5</v>
      </c>
    </row>
    <row r="1510" spans="1:16" x14ac:dyDescent="0.2">
      <c r="A1510" t="s">
        <v>358</v>
      </c>
      <c r="B1510" t="s">
        <v>363</v>
      </c>
      <c r="C1510" t="s">
        <v>595</v>
      </c>
      <c r="D1510" t="s">
        <v>410</v>
      </c>
      <c r="E1510">
        <v>64</v>
      </c>
      <c r="F1510">
        <v>10</v>
      </c>
      <c r="G1510">
        <v>67.78</v>
      </c>
      <c r="L1510">
        <v>20</v>
      </c>
      <c r="M1510">
        <v>39</v>
      </c>
      <c r="N1510">
        <v>5</v>
      </c>
    </row>
    <row r="1511" spans="1:16" x14ac:dyDescent="0.2">
      <c r="A1511" t="s">
        <v>358</v>
      </c>
      <c r="B1511" t="s">
        <v>365</v>
      </c>
      <c r="C1511" t="s">
        <v>595</v>
      </c>
      <c r="D1511" t="s">
        <v>410</v>
      </c>
      <c r="E1511">
        <v>1</v>
      </c>
      <c r="G1511">
        <v>16</v>
      </c>
      <c r="M1511">
        <v>1</v>
      </c>
    </row>
    <row r="1512" spans="1:16" x14ac:dyDescent="0.2">
      <c r="A1512" t="s">
        <v>358</v>
      </c>
      <c r="B1512" t="s">
        <v>437</v>
      </c>
      <c r="C1512" t="s">
        <v>596</v>
      </c>
      <c r="D1512" t="s">
        <v>410</v>
      </c>
      <c r="E1512">
        <v>980</v>
      </c>
      <c r="F1512">
        <v>212</v>
      </c>
      <c r="G1512">
        <v>87.25</v>
      </c>
      <c r="L1512">
        <v>11</v>
      </c>
      <c r="M1512">
        <v>958</v>
      </c>
      <c r="N1512">
        <v>8</v>
      </c>
      <c r="O1512">
        <v>3</v>
      </c>
    </row>
    <row r="1513" spans="1:16" x14ac:dyDescent="0.2">
      <c r="A1513" t="s">
        <v>358</v>
      </c>
      <c r="B1513" t="s">
        <v>363</v>
      </c>
      <c r="C1513" t="s">
        <v>596</v>
      </c>
      <c r="D1513" t="s">
        <v>410</v>
      </c>
      <c r="E1513">
        <v>964</v>
      </c>
      <c r="F1513">
        <v>208</v>
      </c>
      <c r="G1513">
        <v>86.55</v>
      </c>
      <c r="L1513">
        <v>11</v>
      </c>
      <c r="M1513">
        <v>942</v>
      </c>
      <c r="N1513">
        <v>8</v>
      </c>
      <c r="O1513">
        <v>3</v>
      </c>
    </row>
    <row r="1514" spans="1:16" x14ac:dyDescent="0.2">
      <c r="A1514" t="s">
        <v>358</v>
      </c>
      <c r="B1514" t="s">
        <v>364</v>
      </c>
      <c r="C1514" t="s">
        <v>596</v>
      </c>
      <c r="D1514" t="s">
        <v>410</v>
      </c>
      <c r="E1514">
        <v>1</v>
      </c>
      <c r="F1514">
        <v>1</v>
      </c>
      <c r="G1514">
        <v>639</v>
      </c>
      <c r="M1514">
        <v>1</v>
      </c>
    </row>
    <row r="1515" spans="1:16" x14ac:dyDescent="0.2">
      <c r="A1515" t="s">
        <v>358</v>
      </c>
      <c r="B1515" t="s">
        <v>365</v>
      </c>
      <c r="C1515" t="s">
        <v>596</v>
      </c>
      <c r="D1515" t="s">
        <v>410</v>
      </c>
      <c r="E1515">
        <v>10</v>
      </c>
      <c r="F1515">
        <v>1</v>
      </c>
      <c r="G1515">
        <v>81.2</v>
      </c>
      <c r="M1515">
        <v>10</v>
      </c>
    </row>
    <row r="1516" spans="1:16" x14ac:dyDescent="0.2">
      <c r="A1516" t="s">
        <v>358</v>
      </c>
      <c r="B1516" t="s">
        <v>366</v>
      </c>
      <c r="C1516" t="s">
        <v>596</v>
      </c>
      <c r="D1516" t="s">
        <v>410</v>
      </c>
      <c r="E1516">
        <v>5</v>
      </c>
      <c r="F1516">
        <v>2</v>
      </c>
      <c r="G1516">
        <v>123</v>
      </c>
      <c r="M1516">
        <v>5</v>
      </c>
    </row>
    <row r="1517" spans="1:16" x14ac:dyDescent="0.2">
      <c r="A1517" t="s">
        <v>358</v>
      </c>
      <c r="B1517" t="s">
        <v>437</v>
      </c>
      <c r="C1517" t="s">
        <v>597</v>
      </c>
      <c r="D1517" t="s">
        <v>410</v>
      </c>
      <c r="E1517">
        <v>1289</v>
      </c>
      <c r="F1517">
        <v>326</v>
      </c>
      <c r="G1517">
        <v>101.86</v>
      </c>
      <c r="L1517">
        <v>124</v>
      </c>
      <c r="M1517">
        <v>906</v>
      </c>
      <c r="N1517">
        <v>124</v>
      </c>
      <c r="O1517">
        <v>124</v>
      </c>
      <c r="P1517">
        <v>11</v>
      </c>
    </row>
    <row r="1518" spans="1:16" x14ac:dyDescent="0.2">
      <c r="A1518" t="s">
        <v>358</v>
      </c>
      <c r="B1518" t="s">
        <v>363</v>
      </c>
      <c r="C1518" t="s">
        <v>597</v>
      </c>
      <c r="D1518" t="s">
        <v>410</v>
      </c>
      <c r="E1518">
        <v>1043</v>
      </c>
      <c r="F1518">
        <v>280</v>
      </c>
      <c r="G1518">
        <v>107.29</v>
      </c>
      <c r="L1518">
        <v>77</v>
      </c>
      <c r="M1518">
        <v>758</v>
      </c>
      <c r="N1518">
        <v>120</v>
      </c>
      <c r="O1518">
        <v>79</v>
      </c>
      <c r="P1518">
        <v>9</v>
      </c>
    </row>
    <row r="1519" spans="1:16" x14ac:dyDescent="0.2">
      <c r="A1519" t="s">
        <v>358</v>
      </c>
      <c r="B1519" t="s">
        <v>364</v>
      </c>
      <c r="C1519" t="s">
        <v>597</v>
      </c>
      <c r="D1519" t="s">
        <v>410</v>
      </c>
      <c r="E1519">
        <v>230</v>
      </c>
      <c r="F1519">
        <v>42</v>
      </c>
      <c r="G1519">
        <v>78.78</v>
      </c>
      <c r="L1519">
        <v>47</v>
      </c>
      <c r="M1519">
        <v>136</v>
      </c>
      <c r="N1519">
        <v>3</v>
      </c>
      <c r="O1519">
        <v>42</v>
      </c>
      <c r="P1519">
        <v>2</v>
      </c>
    </row>
    <row r="1520" spans="1:16" x14ac:dyDescent="0.2">
      <c r="A1520" t="s">
        <v>358</v>
      </c>
      <c r="B1520" t="s">
        <v>365</v>
      </c>
      <c r="C1520" t="s">
        <v>597</v>
      </c>
      <c r="D1520" t="s">
        <v>410</v>
      </c>
      <c r="E1520">
        <v>12</v>
      </c>
      <c r="F1520">
        <v>2</v>
      </c>
      <c r="G1520">
        <v>69.08</v>
      </c>
      <c r="M1520">
        <v>8</v>
      </c>
      <c r="N1520">
        <v>1</v>
      </c>
      <c r="O1520">
        <v>3</v>
      </c>
    </row>
    <row r="1521" spans="1:16" x14ac:dyDescent="0.2">
      <c r="A1521" t="s">
        <v>358</v>
      </c>
      <c r="B1521" t="s">
        <v>366</v>
      </c>
      <c r="C1521" t="s">
        <v>597</v>
      </c>
      <c r="D1521" t="s">
        <v>410</v>
      </c>
      <c r="E1521">
        <v>4</v>
      </c>
      <c r="F1521">
        <v>2</v>
      </c>
      <c r="G1521">
        <v>109</v>
      </c>
      <c r="M1521">
        <v>4</v>
      </c>
    </row>
    <row r="1522" spans="1:16" x14ac:dyDescent="0.2">
      <c r="A1522" t="s">
        <v>358</v>
      </c>
      <c r="B1522" t="s">
        <v>437</v>
      </c>
      <c r="C1522" t="s">
        <v>598</v>
      </c>
      <c r="D1522" t="s">
        <v>410</v>
      </c>
      <c r="E1522">
        <v>105</v>
      </c>
      <c r="F1522">
        <v>24</v>
      </c>
      <c r="G1522">
        <v>79.3</v>
      </c>
      <c r="L1522">
        <v>29</v>
      </c>
      <c r="M1522">
        <v>55</v>
      </c>
      <c r="N1522">
        <v>17</v>
      </c>
      <c r="O1522">
        <v>3</v>
      </c>
      <c r="P1522">
        <v>1</v>
      </c>
    </row>
    <row r="1523" spans="1:16" x14ac:dyDescent="0.2">
      <c r="A1523" t="s">
        <v>358</v>
      </c>
      <c r="B1523" t="s">
        <v>363</v>
      </c>
      <c r="C1523" t="s">
        <v>598</v>
      </c>
      <c r="D1523" t="s">
        <v>410</v>
      </c>
      <c r="E1523">
        <v>105</v>
      </c>
      <c r="F1523">
        <v>24</v>
      </c>
      <c r="G1523">
        <v>79.3</v>
      </c>
      <c r="L1523">
        <v>29</v>
      </c>
      <c r="M1523">
        <v>55</v>
      </c>
      <c r="N1523">
        <v>17</v>
      </c>
      <c r="O1523">
        <v>3</v>
      </c>
      <c r="P1523">
        <v>1</v>
      </c>
    </row>
    <row r="1524" spans="1:16" x14ac:dyDescent="0.2">
      <c r="A1524" t="s">
        <v>358</v>
      </c>
      <c r="B1524" t="s">
        <v>437</v>
      </c>
      <c r="C1524" t="s">
        <v>599</v>
      </c>
      <c r="D1524" t="s">
        <v>410</v>
      </c>
      <c r="E1524">
        <v>3110</v>
      </c>
      <c r="F1524">
        <v>803</v>
      </c>
      <c r="G1524">
        <v>102.32</v>
      </c>
      <c r="L1524">
        <v>15</v>
      </c>
      <c r="M1524">
        <v>3073</v>
      </c>
      <c r="N1524">
        <v>21</v>
      </c>
      <c r="O1524">
        <v>1</v>
      </c>
    </row>
    <row r="1525" spans="1:16" x14ac:dyDescent="0.2">
      <c r="A1525" t="s">
        <v>358</v>
      </c>
      <c r="B1525" t="s">
        <v>363</v>
      </c>
      <c r="C1525" t="s">
        <v>599</v>
      </c>
      <c r="D1525" t="s">
        <v>410</v>
      </c>
      <c r="E1525">
        <v>3054</v>
      </c>
      <c r="F1525">
        <v>797</v>
      </c>
      <c r="G1525">
        <v>102.98</v>
      </c>
      <c r="L1525">
        <v>15</v>
      </c>
      <c r="M1525">
        <v>3018</v>
      </c>
      <c r="N1525">
        <v>20</v>
      </c>
      <c r="O1525">
        <v>1</v>
      </c>
    </row>
    <row r="1526" spans="1:16" x14ac:dyDescent="0.2">
      <c r="A1526" t="s">
        <v>358</v>
      </c>
      <c r="B1526" t="s">
        <v>364</v>
      </c>
      <c r="C1526" t="s">
        <v>599</v>
      </c>
      <c r="D1526" t="s">
        <v>410</v>
      </c>
      <c r="E1526">
        <v>3</v>
      </c>
      <c r="F1526">
        <v>1</v>
      </c>
      <c r="G1526">
        <v>133.66999999999999</v>
      </c>
      <c r="M1526">
        <v>2</v>
      </c>
      <c r="N1526">
        <v>1</v>
      </c>
    </row>
    <row r="1527" spans="1:16" x14ac:dyDescent="0.2">
      <c r="A1527" t="s">
        <v>358</v>
      </c>
      <c r="B1527" t="s">
        <v>365</v>
      </c>
      <c r="C1527" t="s">
        <v>599</v>
      </c>
      <c r="D1527" t="s">
        <v>410</v>
      </c>
      <c r="E1527">
        <v>28</v>
      </c>
      <c r="F1527">
        <v>3</v>
      </c>
      <c r="G1527">
        <v>61.75</v>
      </c>
      <c r="M1527">
        <v>28</v>
      </c>
    </row>
    <row r="1528" spans="1:16" x14ac:dyDescent="0.2">
      <c r="A1528" t="s">
        <v>358</v>
      </c>
      <c r="B1528" t="s">
        <v>366</v>
      </c>
      <c r="C1528" t="s">
        <v>599</v>
      </c>
      <c r="D1528" t="s">
        <v>410</v>
      </c>
      <c r="E1528">
        <v>25</v>
      </c>
      <c r="F1528">
        <v>2</v>
      </c>
      <c r="G1528">
        <v>63.04</v>
      </c>
      <c r="M1528">
        <v>25</v>
      </c>
    </row>
    <row r="1529" spans="1:16" x14ac:dyDescent="0.2">
      <c r="A1529" t="s">
        <v>358</v>
      </c>
      <c r="B1529" t="s">
        <v>437</v>
      </c>
      <c r="C1529" t="s">
        <v>600</v>
      </c>
      <c r="D1529" t="s">
        <v>410</v>
      </c>
      <c r="E1529">
        <v>634</v>
      </c>
      <c r="F1529">
        <v>122</v>
      </c>
      <c r="G1529">
        <v>83.52</v>
      </c>
      <c r="L1529">
        <v>92</v>
      </c>
      <c r="M1529">
        <v>426</v>
      </c>
      <c r="N1529">
        <v>52</v>
      </c>
      <c r="O1529">
        <v>61</v>
      </c>
      <c r="P1529">
        <v>3</v>
      </c>
    </row>
    <row r="1530" spans="1:16" x14ac:dyDescent="0.2">
      <c r="A1530" t="s">
        <v>358</v>
      </c>
      <c r="B1530" t="s">
        <v>363</v>
      </c>
      <c r="C1530" t="s">
        <v>600</v>
      </c>
      <c r="D1530" t="s">
        <v>410</v>
      </c>
      <c r="E1530">
        <v>458</v>
      </c>
      <c r="F1530">
        <v>96</v>
      </c>
      <c r="G1530">
        <v>88.52</v>
      </c>
      <c r="L1530">
        <v>54</v>
      </c>
      <c r="M1530">
        <v>320</v>
      </c>
      <c r="N1530">
        <v>46</v>
      </c>
      <c r="O1530">
        <v>35</v>
      </c>
      <c r="P1530">
        <v>3</v>
      </c>
    </row>
    <row r="1531" spans="1:16" x14ac:dyDescent="0.2">
      <c r="A1531" t="s">
        <v>358</v>
      </c>
      <c r="B1531" t="s">
        <v>364</v>
      </c>
      <c r="C1531" t="s">
        <v>600</v>
      </c>
      <c r="D1531" t="s">
        <v>410</v>
      </c>
      <c r="E1531">
        <v>163</v>
      </c>
      <c r="F1531">
        <v>24</v>
      </c>
      <c r="G1531">
        <v>71.77</v>
      </c>
      <c r="L1531">
        <v>38</v>
      </c>
      <c r="M1531">
        <v>97</v>
      </c>
      <c r="N1531">
        <v>5</v>
      </c>
      <c r="O1531">
        <v>23</v>
      </c>
    </row>
    <row r="1532" spans="1:16" x14ac:dyDescent="0.2">
      <c r="A1532" t="s">
        <v>358</v>
      </c>
      <c r="B1532" t="s">
        <v>365</v>
      </c>
      <c r="C1532" t="s">
        <v>600</v>
      </c>
      <c r="D1532" t="s">
        <v>410</v>
      </c>
      <c r="E1532">
        <v>6</v>
      </c>
      <c r="F1532">
        <v>1</v>
      </c>
      <c r="G1532">
        <v>35.83</v>
      </c>
      <c r="M1532">
        <v>4</v>
      </c>
      <c r="N1532">
        <v>1</v>
      </c>
      <c r="O1532">
        <v>1</v>
      </c>
    </row>
    <row r="1533" spans="1:16" x14ac:dyDescent="0.2">
      <c r="A1533" t="s">
        <v>358</v>
      </c>
      <c r="B1533" t="s">
        <v>366</v>
      </c>
      <c r="C1533" t="s">
        <v>600</v>
      </c>
      <c r="D1533" t="s">
        <v>410</v>
      </c>
      <c r="E1533">
        <v>7</v>
      </c>
      <c r="F1533">
        <v>1</v>
      </c>
      <c r="G1533">
        <v>70.430000000000007</v>
      </c>
      <c r="M1533">
        <v>5</v>
      </c>
      <c r="O1533">
        <v>2</v>
      </c>
    </row>
    <row r="1534" spans="1:16" x14ac:dyDescent="0.2">
      <c r="A1534" t="s">
        <v>358</v>
      </c>
      <c r="B1534" t="s">
        <v>437</v>
      </c>
      <c r="C1534" t="s">
        <v>601</v>
      </c>
      <c r="D1534" t="s">
        <v>410</v>
      </c>
      <c r="E1534">
        <v>202</v>
      </c>
      <c r="F1534">
        <v>62</v>
      </c>
      <c r="G1534">
        <v>94.18</v>
      </c>
      <c r="L1534">
        <v>44</v>
      </c>
      <c r="M1534">
        <v>141</v>
      </c>
      <c r="N1534">
        <v>12</v>
      </c>
      <c r="O1534">
        <v>5</v>
      </c>
    </row>
    <row r="1535" spans="1:16" x14ac:dyDescent="0.2">
      <c r="A1535" t="s">
        <v>358</v>
      </c>
      <c r="B1535" t="s">
        <v>363</v>
      </c>
      <c r="C1535" t="s">
        <v>601</v>
      </c>
      <c r="D1535" t="s">
        <v>410</v>
      </c>
      <c r="E1535">
        <v>201</v>
      </c>
      <c r="F1535">
        <v>62</v>
      </c>
      <c r="G1535">
        <v>94.56</v>
      </c>
      <c r="L1535">
        <v>44</v>
      </c>
      <c r="M1535">
        <v>140</v>
      </c>
      <c r="N1535">
        <v>12</v>
      </c>
      <c r="O1535">
        <v>5</v>
      </c>
    </row>
    <row r="1536" spans="1:16" x14ac:dyDescent="0.2">
      <c r="A1536" t="s">
        <v>358</v>
      </c>
      <c r="B1536" t="s">
        <v>365</v>
      </c>
      <c r="C1536" t="s">
        <v>601</v>
      </c>
      <c r="D1536" t="s">
        <v>410</v>
      </c>
      <c r="E1536">
        <v>1</v>
      </c>
      <c r="G1536">
        <v>18</v>
      </c>
      <c r="M1536">
        <v>1</v>
      </c>
    </row>
    <row r="1537" spans="1:16" x14ac:dyDescent="0.2">
      <c r="A1537" t="s">
        <v>358</v>
      </c>
      <c r="B1537" t="s">
        <v>437</v>
      </c>
      <c r="C1537" t="s">
        <v>602</v>
      </c>
      <c r="D1537" t="s">
        <v>410</v>
      </c>
      <c r="E1537">
        <v>1504</v>
      </c>
      <c r="F1537">
        <v>326</v>
      </c>
      <c r="G1537">
        <v>92.19</v>
      </c>
      <c r="L1537">
        <v>11</v>
      </c>
      <c r="M1537">
        <v>1483</v>
      </c>
      <c r="N1537">
        <v>8</v>
      </c>
      <c r="O1537">
        <v>2</v>
      </c>
    </row>
    <row r="1538" spans="1:16" x14ac:dyDescent="0.2">
      <c r="A1538" t="s">
        <v>358</v>
      </c>
      <c r="B1538" t="s">
        <v>363</v>
      </c>
      <c r="C1538" t="s">
        <v>602</v>
      </c>
      <c r="D1538" t="s">
        <v>410</v>
      </c>
      <c r="E1538">
        <v>1475</v>
      </c>
      <c r="F1538">
        <v>319</v>
      </c>
      <c r="G1538">
        <v>92.23</v>
      </c>
      <c r="L1538">
        <v>11</v>
      </c>
      <c r="M1538">
        <v>1454</v>
      </c>
      <c r="N1538">
        <v>8</v>
      </c>
      <c r="O1538">
        <v>2</v>
      </c>
    </row>
    <row r="1539" spans="1:16" x14ac:dyDescent="0.2">
      <c r="A1539" t="s">
        <v>358</v>
      </c>
      <c r="B1539" t="s">
        <v>364</v>
      </c>
      <c r="C1539" t="s">
        <v>602</v>
      </c>
      <c r="D1539" t="s">
        <v>410</v>
      </c>
      <c r="E1539">
        <v>1</v>
      </c>
      <c r="F1539">
        <v>1</v>
      </c>
      <c r="G1539">
        <v>248</v>
      </c>
      <c r="M1539">
        <v>1</v>
      </c>
    </row>
    <row r="1540" spans="1:16" x14ac:dyDescent="0.2">
      <c r="A1540" t="s">
        <v>358</v>
      </c>
      <c r="B1540" t="s">
        <v>365</v>
      </c>
      <c r="C1540" t="s">
        <v>602</v>
      </c>
      <c r="D1540" t="s">
        <v>410</v>
      </c>
      <c r="E1540">
        <v>15</v>
      </c>
      <c r="F1540">
        <v>4</v>
      </c>
      <c r="G1540">
        <v>91.33</v>
      </c>
      <c r="M1540">
        <v>15</v>
      </c>
    </row>
    <row r="1541" spans="1:16" x14ac:dyDescent="0.2">
      <c r="A1541" t="s">
        <v>358</v>
      </c>
      <c r="B1541" t="s">
        <v>366</v>
      </c>
      <c r="C1541" t="s">
        <v>602</v>
      </c>
      <c r="D1541" t="s">
        <v>410</v>
      </c>
      <c r="E1541">
        <v>13</v>
      </c>
      <c r="F1541">
        <v>2</v>
      </c>
      <c r="G1541">
        <v>76.849999999999994</v>
      </c>
      <c r="M1541">
        <v>13</v>
      </c>
    </row>
    <row r="1542" spans="1:16" x14ac:dyDescent="0.2">
      <c r="A1542" t="s">
        <v>358</v>
      </c>
      <c r="B1542" t="s">
        <v>437</v>
      </c>
      <c r="C1542" t="s">
        <v>603</v>
      </c>
      <c r="D1542" t="s">
        <v>410</v>
      </c>
      <c r="E1542">
        <v>1141</v>
      </c>
      <c r="F1542">
        <v>271</v>
      </c>
      <c r="G1542">
        <v>89.85</v>
      </c>
      <c r="L1542">
        <v>140</v>
      </c>
      <c r="M1542">
        <v>772</v>
      </c>
      <c r="N1542">
        <v>122</v>
      </c>
      <c r="O1542">
        <v>103</v>
      </c>
      <c r="P1542">
        <v>4</v>
      </c>
    </row>
    <row r="1543" spans="1:16" x14ac:dyDescent="0.2">
      <c r="A1543" t="s">
        <v>358</v>
      </c>
      <c r="B1543" t="s">
        <v>363</v>
      </c>
      <c r="C1543" t="s">
        <v>603</v>
      </c>
      <c r="D1543" t="s">
        <v>410</v>
      </c>
      <c r="E1543">
        <v>879</v>
      </c>
      <c r="F1543">
        <v>222</v>
      </c>
      <c r="G1543">
        <v>93.62</v>
      </c>
      <c r="L1543">
        <v>98</v>
      </c>
      <c r="M1543">
        <v>602</v>
      </c>
      <c r="N1543">
        <v>109</v>
      </c>
      <c r="O1543">
        <v>66</v>
      </c>
      <c r="P1543">
        <v>4</v>
      </c>
    </row>
    <row r="1544" spans="1:16" x14ac:dyDescent="0.2">
      <c r="A1544" t="s">
        <v>358</v>
      </c>
      <c r="B1544" t="s">
        <v>364</v>
      </c>
      <c r="C1544" t="s">
        <v>603</v>
      </c>
      <c r="D1544" t="s">
        <v>410</v>
      </c>
      <c r="E1544">
        <v>218</v>
      </c>
      <c r="F1544">
        <v>39</v>
      </c>
      <c r="G1544">
        <v>75.41</v>
      </c>
      <c r="L1544">
        <v>42</v>
      </c>
      <c r="M1544">
        <v>143</v>
      </c>
      <c r="N1544">
        <v>9</v>
      </c>
      <c r="O1544">
        <v>24</v>
      </c>
    </row>
    <row r="1545" spans="1:16" x14ac:dyDescent="0.2">
      <c r="A1545" t="s">
        <v>358</v>
      </c>
      <c r="B1545" t="s">
        <v>365</v>
      </c>
      <c r="C1545" t="s">
        <v>603</v>
      </c>
      <c r="D1545" t="s">
        <v>410</v>
      </c>
      <c r="E1545">
        <v>13</v>
      </c>
      <c r="F1545">
        <v>2</v>
      </c>
      <c r="G1545">
        <v>77.62</v>
      </c>
      <c r="M1545">
        <v>10</v>
      </c>
      <c r="N1545">
        <v>1</v>
      </c>
      <c r="O1545">
        <v>2</v>
      </c>
    </row>
    <row r="1546" spans="1:16" x14ac:dyDescent="0.2">
      <c r="A1546" t="s">
        <v>358</v>
      </c>
      <c r="B1546" t="s">
        <v>366</v>
      </c>
      <c r="C1546" t="s">
        <v>603</v>
      </c>
      <c r="D1546" t="s">
        <v>410</v>
      </c>
      <c r="E1546">
        <v>31</v>
      </c>
      <c r="F1546">
        <v>8</v>
      </c>
      <c r="G1546">
        <v>89.81</v>
      </c>
      <c r="M1546">
        <v>17</v>
      </c>
      <c r="N1546">
        <v>3</v>
      </c>
      <c r="O1546">
        <v>11</v>
      </c>
    </row>
    <row r="1547" spans="1:16" x14ac:dyDescent="0.2">
      <c r="A1547" t="s">
        <v>358</v>
      </c>
      <c r="B1547" t="s">
        <v>437</v>
      </c>
      <c r="C1547" t="s">
        <v>604</v>
      </c>
      <c r="D1547" t="s">
        <v>410</v>
      </c>
      <c r="E1547">
        <v>317</v>
      </c>
      <c r="F1547">
        <v>88</v>
      </c>
      <c r="G1547">
        <v>87.13</v>
      </c>
      <c r="L1547">
        <v>97</v>
      </c>
      <c r="M1547">
        <v>198</v>
      </c>
      <c r="N1547">
        <v>17</v>
      </c>
      <c r="O1547">
        <v>4</v>
      </c>
      <c r="P1547">
        <v>1</v>
      </c>
    </row>
    <row r="1548" spans="1:16" x14ac:dyDescent="0.2">
      <c r="A1548" t="s">
        <v>358</v>
      </c>
      <c r="B1548" t="s">
        <v>363</v>
      </c>
      <c r="C1548" t="s">
        <v>604</v>
      </c>
      <c r="D1548" t="s">
        <v>410</v>
      </c>
      <c r="E1548">
        <v>315</v>
      </c>
      <c r="F1548">
        <v>87</v>
      </c>
      <c r="G1548">
        <v>86.86</v>
      </c>
      <c r="L1548">
        <v>97</v>
      </c>
      <c r="M1548">
        <v>197</v>
      </c>
      <c r="N1548">
        <v>17</v>
      </c>
      <c r="O1548">
        <v>3</v>
      </c>
      <c r="P1548">
        <v>1</v>
      </c>
    </row>
    <row r="1549" spans="1:16" x14ac:dyDescent="0.2">
      <c r="A1549" t="s">
        <v>358</v>
      </c>
      <c r="B1549" t="s">
        <v>365</v>
      </c>
      <c r="C1549" t="s">
        <v>604</v>
      </c>
      <c r="D1549" t="s">
        <v>410</v>
      </c>
      <c r="E1549">
        <v>2</v>
      </c>
      <c r="F1549">
        <v>1</v>
      </c>
      <c r="G1549">
        <v>128.5</v>
      </c>
      <c r="M1549">
        <v>1</v>
      </c>
      <c r="O1549">
        <v>1</v>
      </c>
    </row>
    <row r="1550" spans="1:16" x14ac:dyDescent="0.2">
      <c r="A1550" t="s">
        <v>358</v>
      </c>
      <c r="B1550" t="s">
        <v>437</v>
      </c>
      <c r="C1550" t="s">
        <v>605</v>
      </c>
      <c r="D1550" t="s">
        <v>410</v>
      </c>
      <c r="E1550">
        <v>2850</v>
      </c>
      <c r="F1550">
        <v>686</v>
      </c>
      <c r="G1550">
        <v>97.58</v>
      </c>
      <c r="L1550">
        <v>14</v>
      </c>
      <c r="M1550">
        <v>2823</v>
      </c>
      <c r="N1550">
        <v>13</v>
      </c>
    </row>
    <row r="1551" spans="1:16" x14ac:dyDescent="0.2">
      <c r="A1551" t="s">
        <v>358</v>
      </c>
      <c r="B1551" t="s">
        <v>363</v>
      </c>
      <c r="C1551" t="s">
        <v>605</v>
      </c>
      <c r="D1551" t="s">
        <v>410</v>
      </c>
      <c r="E1551">
        <v>2741</v>
      </c>
      <c r="F1551">
        <v>652</v>
      </c>
      <c r="G1551">
        <v>97.28</v>
      </c>
      <c r="L1551">
        <v>14</v>
      </c>
      <c r="M1551">
        <v>2714</v>
      </c>
      <c r="N1551">
        <v>13</v>
      </c>
    </row>
    <row r="1552" spans="1:16" x14ac:dyDescent="0.2">
      <c r="A1552" t="s">
        <v>358</v>
      </c>
      <c r="B1552" t="s">
        <v>364</v>
      </c>
      <c r="C1552" t="s">
        <v>605</v>
      </c>
      <c r="D1552" t="s">
        <v>410</v>
      </c>
      <c r="E1552">
        <v>2</v>
      </c>
      <c r="F1552">
        <v>1</v>
      </c>
      <c r="G1552">
        <v>421</v>
      </c>
      <c r="M1552">
        <v>2</v>
      </c>
    </row>
    <row r="1553" spans="1:16" x14ac:dyDescent="0.2">
      <c r="A1553" t="s">
        <v>358</v>
      </c>
      <c r="B1553" t="s">
        <v>365</v>
      </c>
      <c r="C1553" t="s">
        <v>605</v>
      </c>
      <c r="D1553" t="s">
        <v>410</v>
      </c>
      <c r="E1553">
        <v>26</v>
      </c>
      <c r="F1553">
        <v>9</v>
      </c>
      <c r="G1553">
        <v>111.92</v>
      </c>
      <c r="M1553">
        <v>26</v>
      </c>
    </row>
    <row r="1554" spans="1:16" x14ac:dyDescent="0.2">
      <c r="A1554" t="s">
        <v>358</v>
      </c>
      <c r="B1554" t="s">
        <v>366</v>
      </c>
      <c r="C1554" t="s">
        <v>605</v>
      </c>
      <c r="D1554" t="s">
        <v>410</v>
      </c>
      <c r="E1554">
        <v>81</v>
      </c>
      <c r="F1554">
        <v>24</v>
      </c>
      <c r="G1554">
        <v>95.32</v>
      </c>
      <c r="M1554">
        <v>81</v>
      </c>
    </row>
    <row r="1555" spans="1:16" x14ac:dyDescent="0.2">
      <c r="A1555" t="s">
        <v>358</v>
      </c>
      <c r="B1555" t="s">
        <v>437</v>
      </c>
      <c r="C1555" t="s">
        <v>606</v>
      </c>
      <c r="D1555" t="s">
        <v>410</v>
      </c>
      <c r="E1555">
        <v>2598</v>
      </c>
      <c r="F1555">
        <v>530</v>
      </c>
      <c r="G1555">
        <v>87.9</v>
      </c>
      <c r="L1555">
        <v>380</v>
      </c>
      <c r="M1555">
        <v>1640</v>
      </c>
      <c r="N1555">
        <v>229</v>
      </c>
      <c r="O1555">
        <v>328</v>
      </c>
      <c r="P1555">
        <v>21</v>
      </c>
    </row>
    <row r="1556" spans="1:16" x14ac:dyDescent="0.2">
      <c r="A1556" t="s">
        <v>358</v>
      </c>
      <c r="B1556" t="s">
        <v>363</v>
      </c>
      <c r="C1556" t="s">
        <v>606</v>
      </c>
      <c r="D1556" t="s">
        <v>410</v>
      </c>
      <c r="E1556">
        <v>1974</v>
      </c>
      <c r="F1556">
        <v>453</v>
      </c>
      <c r="G1556">
        <v>95.02</v>
      </c>
      <c r="L1556">
        <v>220</v>
      </c>
      <c r="M1556">
        <v>1334</v>
      </c>
      <c r="N1556">
        <v>208</v>
      </c>
      <c r="O1556">
        <v>194</v>
      </c>
      <c r="P1556">
        <v>18</v>
      </c>
    </row>
    <row r="1557" spans="1:16" x14ac:dyDescent="0.2">
      <c r="A1557" t="s">
        <v>358</v>
      </c>
      <c r="B1557" t="s">
        <v>364</v>
      </c>
      <c r="C1557" t="s">
        <v>606</v>
      </c>
      <c r="D1557" t="s">
        <v>410</v>
      </c>
      <c r="E1557">
        <v>580</v>
      </c>
      <c r="F1557">
        <v>66</v>
      </c>
      <c r="G1557">
        <v>62.92</v>
      </c>
      <c r="L1557">
        <v>160</v>
      </c>
      <c r="M1557">
        <v>273</v>
      </c>
      <c r="N1557">
        <v>15</v>
      </c>
      <c r="O1557">
        <v>129</v>
      </c>
      <c r="P1557">
        <v>3</v>
      </c>
    </row>
    <row r="1558" spans="1:16" x14ac:dyDescent="0.2">
      <c r="A1558" t="s">
        <v>358</v>
      </c>
      <c r="B1558" t="s">
        <v>365</v>
      </c>
      <c r="C1558" t="s">
        <v>606</v>
      </c>
      <c r="D1558" t="s">
        <v>410</v>
      </c>
      <c r="E1558">
        <v>19</v>
      </c>
      <c r="F1558">
        <v>3</v>
      </c>
      <c r="G1558">
        <v>71.260000000000005</v>
      </c>
      <c r="M1558">
        <v>13</v>
      </c>
      <c r="N1558">
        <v>3</v>
      </c>
      <c r="O1558">
        <v>3</v>
      </c>
    </row>
    <row r="1559" spans="1:16" x14ac:dyDescent="0.2">
      <c r="A1559" t="s">
        <v>358</v>
      </c>
      <c r="B1559" t="s">
        <v>366</v>
      </c>
      <c r="C1559" t="s">
        <v>606</v>
      </c>
      <c r="D1559" t="s">
        <v>410</v>
      </c>
      <c r="E1559">
        <v>25</v>
      </c>
      <c r="F1559">
        <v>8</v>
      </c>
      <c r="G1559">
        <v>118.08</v>
      </c>
      <c r="M1559">
        <v>20</v>
      </c>
      <c r="N1559">
        <v>3</v>
      </c>
      <c r="O1559">
        <v>2</v>
      </c>
    </row>
    <row r="1560" spans="1:16" x14ac:dyDescent="0.2">
      <c r="A1560" t="s">
        <v>358</v>
      </c>
      <c r="B1560" t="s">
        <v>437</v>
      </c>
      <c r="C1560" t="s">
        <v>607</v>
      </c>
      <c r="D1560" t="s">
        <v>410</v>
      </c>
      <c r="E1560">
        <v>197</v>
      </c>
      <c r="F1560">
        <v>46</v>
      </c>
      <c r="G1560">
        <v>79.75</v>
      </c>
      <c r="L1560">
        <v>53</v>
      </c>
      <c r="M1560">
        <v>112</v>
      </c>
      <c r="N1560">
        <v>16</v>
      </c>
      <c r="O1560">
        <v>14</v>
      </c>
      <c r="P1560">
        <v>2</v>
      </c>
    </row>
    <row r="1561" spans="1:16" x14ac:dyDescent="0.2">
      <c r="A1561" t="s">
        <v>358</v>
      </c>
      <c r="B1561" t="s">
        <v>363</v>
      </c>
      <c r="C1561" t="s">
        <v>607</v>
      </c>
      <c r="D1561" t="s">
        <v>410</v>
      </c>
      <c r="E1561">
        <v>196</v>
      </c>
      <c r="F1561">
        <v>45</v>
      </c>
      <c r="G1561">
        <v>79.209999999999994</v>
      </c>
      <c r="L1561">
        <v>53</v>
      </c>
      <c r="M1561">
        <v>112</v>
      </c>
      <c r="N1561">
        <v>16</v>
      </c>
      <c r="O1561">
        <v>13</v>
      </c>
      <c r="P1561">
        <v>2</v>
      </c>
    </row>
    <row r="1562" spans="1:16" x14ac:dyDescent="0.2">
      <c r="A1562" t="s">
        <v>358</v>
      </c>
      <c r="B1562" t="s">
        <v>365</v>
      </c>
      <c r="C1562" t="s">
        <v>607</v>
      </c>
      <c r="D1562" t="s">
        <v>410</v>
      </c>
      <c r="E1562">
        <v>1</v>
      </c>
      <c r="F1562">
        <v>1</v>
      </c>
      <c r="G1562">
        <v>185</v>
      </c>
      <c r="O1562">
        <v>1</v>
      </c>
    </row>
    <row r="1563" spans="1:16" x14ac:dyDescent="0.2">
      <c r="A1563" t="s">
        <v>358</v>
      </c>
      <c r="B1563" t="s">
        <v>437</v>
      </c>
      <c r="C1563" t="s">
        <v>608</v>
      </c>
      <c r="D1563" t="s">
        <v>410</v>
      </c>
      <c r="E1563">
        <v>329</v>
      </c>
      <c r="F1563">
        <v>79</v>
      </c>
      <c r="G1563">
        <v>78.83</v>
      </c>
      <c r="L1563">
        <v>107</v>
      </c>
      <c r="M1563">
        <v>197</v>
      </c>
      <c r="N1563">
        <v>11</v>
      </c>
      <c r="O1563">
        <v>9</v>
      </c>
      <c r="P1563">
        <v>5</v>
      </c>
    </row>
    <row r="1564" spans="1:16" x14ac:dyDescent="0.2">
      <c r="A1564" t="s">
        <v>358</v>
      </c>
      <c r="B1564" t="s">
        <v>363</v>
      </c>
      <c r="C1564" t="s">
        <v>608</v>
      </c>
      <c r="D1564" t="s">
        <v>410</v>
      </c>
      <c r="E1564">
        <v>319</v>
      </c>
      <c r="F1564">
        <v>79</v>
      </c>
      <c r="G1564">
        <v>80.55</v>
      </c>
      <c r="L1564">
        <v>100</v>
      </c>
      <c r="M1564">
        <v>196</v>
      </c>
      <c r="N1564">
        <v>11</v>
      </c>
      <c r="O1564">
        <v>7</v>
      </c>
      <c r="P1564">
        <v>5</v>
      </c>
    </row>
    <row r="1565" spans="1:16" x14ac:dyDescent="0.2">
      <c r="A1565" t="s">
        <v>358</v>
      </c>
      <c r="B1565" t="s">
        <v>365</v>
      </c>
      <c r="C1565" t="s">
        <v>608</v>
      </c>
      <c r="D1565" t="s">
        <v>410</v>
      </c>
      <c r="E1565">
        <v>10</v>
      </c>
      <c r="G1565">
        <v>23.8</v>
      </c>
      <c r="L1565">
        <v>7</v>
      </c>
      <c r="M1565">
        <v>1</v>
      </c>
      <c r="O1565">
        <v>2</v>
      </c>
    </row>
    <row r="1566" spans="1:16" x14ac:dyDescent="0.2">
      <c r="A1566" t="s">
        <v>358</v>
      </c>
      <c r="B1566" t="s">
        <v>437</v>
      </c>
      <c r="C1566" t="s">
        <v>609</v>
      </c>
      <c r="D1566" t="s">
        <v>410</v>
      </c>
      <c r="E1566">
        <v>5897</v>
      </c>
      <c r="F1566">
        <v>1370</v>
      </c>
      <c r="G1566">
        <v>96.93</v>
      </c>
      <c r="L1566">
        <v>36</v>
      </c>
      <c r="M1566">
        <v>5830</v>
      </c>
      <c r="N1566">
        <v>27</v>
      </c>
      <c r="O1566">
        <v>4</v>
      </c>
    </row>
    <row r="1567" spans="1:16" x14ac:dyDescent="0.2">
      <c r="A1567" t="s">
        <v>358</v>
      </c>
      <c r="B1567" t="s">
        <v>363</v>
      </c>
      <c r="C1567" t="s">
        <v>609</v>
      </c>
      <c r="D1567" t="s">
        <v>410</v>
      </c>
      <c r="E1567">
        <v>5795</v>
      </c>
      <c r="F1567">
        <v>1345</v>
      </c>
      <c r="G1567">
        <v>96.54</v>
      </c>
      <c r="L1567">
        <v>36</v>
      </c>
      <c r="M1567">
        <v>5728</v>
      </c>
      <c r="N1567">
        <v>27</v>
      </c>
      <c r="O1567">
        <v>4</v>
      </c>
    </row>
    <row r="1568" spans="1:16" x14ac:dyDescent="0.2">
      <c r="A1568" t="s">
        <v>358</v>
      </c>
      <c r="B1568" t="s">
        <v>364</v>
      </c>
      <c r="C1568" t="s">
        <v>609</v>
      </c>
      <c r="D1568" t="s">
        <v>410</v>
      </c>
      <c r="E1568">
        <v>12</v>
      </c>
      <c r="F1568">
        <v>11</v>
      </c>
      <c r="G1568">
        <v>434.5</v>
      </c>
      <c r="M1568">
        <v>12</v>
      </c>
    </row>
    <row r="1569" spans="1:16" x14ac:dyDescent="0.2">
      <c r="A1569" t="s">
        <v>358</v>
      </c>
      <c r="B1569" t="s">
        <v>365</v>
      </c>
      <c r="C1569" t="s">
        <v>609</v>
      </c>
      <c r="D1569" t="s">
        <v>410</v>
      </c>
      <c r="E1569">
        <v>42</v>
      </c>
      <c r="F1569">
        <v>2</v>
      </c>
      <c r="G1569">
        <v>61.17</v>
      </c>
      <c r="M1569">
        <v>42</v>
      </c>
    </row>
    <row r="1570" spans="1:16" x14ac:dyDescent="0.2">
      <c r="A1570" t="s">
        <v>358</v>
      </c>
      <c r="B1570" t="s">
        <v>366</v>
      </c>
      <c r="C1570" t="s">
        <v>609</v>
      </c>
      <c r="D1570" t="s">
        <v>410</v>
      </c>
      <c r="E1570">
        <v>48</v>
      </c>
      <c r="F1570">
        <v>12</v>
      </c>
      <c r="G1570">
        <v>90.4</v>
      </c>
      <c r="M1570">
        <v>48</v>
      </c>
    </row>
    <row r="1571" spans="1:16" x14ac:dyDescent="0.2">
      <c r="A1571" t="s">
        <v>358</v>
      </c>
      <c r="B1571" t="s">
        <v>437</v>
      </c>
      <c r="C1571" t="s">
        <v>610</v>
      </c>
      <c r="D1571" t="s">
        <v>410</v>
      </c>
      <c r="E1571">
        <v>2219</v>
      </c>
      <c r="F1571">
        <v>416</v>
      </c>
      <c r="G1571">
        <v>89.73</v>
      </c>
      <c r="L1571">
        <v>231</v>
      </c>
      <c r="M1571">
        <v>1573</v>
      </c>
      <c r="N1571">
        <v>207</v>
      </c>
      <c r="O1571">
        <v>189</v>
      </c>
      <c r="P1571">
        <v>19</v>
      </c>
    </row>
    <row r="1572" spans="1:16" x14ac:dyDescent="0.2">
      <c r="A1572" t="s">
        <v>358</v>
      </c>
      <c r="B1572" t="s">
        <v>363</v>
      </c>
      <c r="C1572" t="s">
        <v>610</v>
      </c>
      <c r="D1572" t="s">
        <v>410</v>
      </c>
      <c r="E1572">
        <v>1551</v>
      </c>
      <c r="F1572">
        <v>285</v>
      </c>
      <c r="G1572">
        <v>93.54</v>
      </c>
      <c r="L1572">
        <v>134</v>
      </c>
      <c r="M1572">
        <v>1067</v>
      </c>
      <c r="N1572">
        <v>183</v>
      </c>
      <c r="O1572">
        <v>148</v>
      </c>
      <c r="P1572">
        <v>19</v>
      </c>
    </row>
    <row r="1573" spans="1:16" x14ac:dyDescent="0.2">
      <c r="A1573" t="s">
        <v>358</v>
      </c>
      <c r="B1573" t="s">
        <v>364</v>
      </c>
      <c r="C1573" t="s">
        <v>610</v>
      </c>
      <c r="D1573" t="s">
        <v>410</v>
      </c>
      <c r="E1573">
        <v>633</v>
      </c>
      <c r="F1573">
        <v>126</v>
      </c>
      <c r="G1573">
        <v>81.31</v>
      </c>
      <c r="L1573">
        <v>96</v>
      </c>
      <c r="M1573">
        <v>481</v>
      </c>
      <c r="N1573">
        <v>19</v>
      </c>
      <c r="O1573">
        <v>37</v>
      </c>
    </row>
    <row r="1574" spans="1:16" x14ac:dyDescent="0.2">
      <c r="A1574" t="s">
        <v>358</v>
      </c>
      <c r="B1574" t="s">
        <v>365</v>
      </c>
      <c r="C1574" t="s">
        <v>610</v>
      </c>
      <c r="D1574" t="s">
        <v>410</v>
      </c>
      <c r="E1574">
        <v>21</v>
      </c>
      <c r="F1574">
        <v>1</v>
      </c>
      <c r="G1574">
        <v>57.38</v>
      </c>
      <c r="L1574">
        <v>1</v>
      </c>
      <c r="M1574">
        <v>13</v>
      </c>
      <c r="N1574">
        <v>4</v>
      </c>
      <c r="O1574">
        <v>3</v>
      </c>
    </row>
    <row r="1575" spans="1:16" x14ac:dyDescent="0.2">
      <c r="A1575" t="s">
        <v>358</v>
      </c>
      <c r="B1575" t="s">
        <v>366</v>
      </c>
      <c r="C1575" t="s">
        <v>610</v>
      </c>
      <c r="D1575" t="s">
        <v>410</v>
      </c>
      <c r="E1575">
        <v>14</v>
      </c>
      <c r="F1575">
        <v>4</v>
      </c>
      <c r="G1575">
        <v>95.57</v>
      </c>
      <c r="M1575">
        <v>12</v>
      </c>
      <c r="N1575">
        <v>1</v>
      </c>
      <c r="O1575">
        <v>1</v>
      </c>
    </row>
    <row r="1576" spans="1:16" x14ac:dyDescent="0.2">
      <c r="A1576" t="s">
        <v>358</v>
      </c>
      <c r="B1576" t="s">
        <v>437</v>
      </c>
      <c r="C1576" t="s">
        <v>611</v>
      </c>
      <c r="D1576" t="s">
        <v>410</v>
      </c>
      <c r="E1576">
        <v>887</v>
      </c>
      <c r="F1576">
        <v>276</v>
      </c>
      <c r="G1576">
        <v>100.11</v>
      </c>
      <c r="L1576">
        <v>167</v>
      </c>
      <c r="M1576">
        <v>611</v>
      </c>
      <c r="N1576">
        <v>30</v>
      </c>
      <c r="O1576">
        <v>65</v>
      </c>
      <c r="P1576">
        <v>14</v>
      </c>
    </row>
    <row r="1577" spans="1:16" x14ac:dyDescent="0.2">
      <c r="A1577" t="s">
        <v>358</v>
      </c>
      <c r="B1577" t="s">
        <v>363</v>
      </c>
      <c r="C1577" t="s">
        <v>611</v>
      </c>
      <c r="D1577" t="s">
        <v>410</v>
      </c>
      <c r="E1577">
        <v>880</v>
      </c>
      <c r="F1577">
        <v>276</v>
      </c>
      <c r="G1577">
        <v>100.36</v>
      </c>
      <c r="L1577">
        <v>167</v>
      </c>
      <c r="M1577">
        <v>607</v>
      </c>
      <c r="N1577">
        <v>30</v>
      </c>
      <c r="O1577">
        <v>62</v>
      </c>
      <c r="P1577">
        <v>14</v>
      </c>
    </row>
    <row r="1578" spans="1:16" x14ac:dyDescent="0.2">
      <c r="A1578" t="s">
        <v>358</v>
      </c>
      <c r="B1578" t="s">
        <v>365</v>
      </c>
      <c r="C1578" t="s">
        <v>611</v>
      </c>
      <c r="D1578" t="s">
        <v>410</v>
      </c>
      <c r="E1578">
        <v>7</v>
      </c>
      <c r="G1578">
        <v>68.709999999999994</v>
      </c>
      <c r="M1578">
        <v>4</v>
      </c>
      <c r="O1578">
        <v>3</v>
      </c>
    </row>
    <row r="1579" spans="1:16" x14ac:dyDescent="0.2">
      <c r="A1579" t="s">
        <v>358</v>
      </c>
      <c r="B1579" t="s">
        <v>437</v>
      </c>
      <c r="C1579" t="s">
        <v>612</v>
      </c>
      <c r="D1579" t="s">
        <v>410</v>
      </c>
      <c r="E1579">
        <v>6058</v>
      </c>
      <c r="F1579">
        <v>1272</v>
      </c>
      <c r="G1579">
        <v>94.99</v>
      </c>
      <c r="L1579">
        <v>35</v>
      </c>
      <c r="M1579">
        <v>5979</v>
      </c>
      <c r="N1579">
        <v>36</v>
      </c>
      <c r="O1579">
        <v>8</v>
      </c>
    </row>
    <row r="1580" spans="1:16" x14ac:dyDescent="0.2">
      <c r="A1580" t="s">
        <v>358</v>
      </c>
      <c r="B1580" t="s">
        <v>363</v>
      </c>
      <c r="C1580" t="s">
        <v>612</v>
      </c>
      <c r="D1580" t="s">
        <v>410</v>
      </c>
      <c r="E1580">
        <v>5924</v>
      </c>
      <c r="F1580">
        <v>1225</v>
      </c>
      <c r="G1580">
        <v>94.3</v>
      </c>
      <c r="L1580">
        <v>35</v>
      </c>
      <c r="M1580">
        <v>5846</v>
      </c>
      <c r="N1580">
        <v>35</v>
      </c>
      <c r="O1580">
        <v>8</v>
      </c>
    </row>
    <row r="1581" spans="1:16" x14ac:dyDescent="0.2">
      <c r="A1581" t="s">
        <v>358</v>
      </c>
      <c r="B1581" t="s">
        <v>364</v>
      </c>
      <c r="C1581" t="s">
        <v>612</v>
      </c>
      <c r="D1581" t="s">
        <v>410</v>
      </c>
      <c r="E1581">
        <v>25</v>
      </c>
      <c r="F1581">
        <v>20</v>
      </c>
      <c r="G1581">
        <v>295.39999999999998</v>
      </c>
      <c r="M1581">
        <v>24</v>
      </c>
      <c r="N1581">
        <v>1</v>
      </c>
    </row>
    <row r="1582" spans="1:16" x14ac:dyDescent="0.2">
      <c r="A1582" t="s">
        <v>358</v>
      </c>
      <c r="B1582" t="s">
        <v>365</v>
      </c>
      <c r="C1582" t="s">
        <v>612</v>
      </c>
      <c r="D1582" t="s">
        <v>410</v>
      </c>
      <c r="E1582">
        <v>44</v>
      </c>
      <c r="F1582">
        <v>12</v>
      </c>
      <c r="G1582">
        <v>90.77</v>
      </c>
      <c r="M1582">
        <v>44</v>
      </c>
    </row>
    <row r="1583" spans="1:16" x14ac:dyDescent="0.2">
      <c r="A1583" t="s">
        <v>358</v>
      </c>
      <c r="B1583" t="s">
        <v>366</v>
      </c>
      <c r="C1583" t="s">
        <v>612</v>
      </c>
      <c r="D1583" t="s">
        <v>410</v>
      </c>
      <c r="E1583">
        <v>65</v>
      </c>
      <c r="F1583">
        <v>15</v>
      </c>
      <c r="G1583">
        <v>84</v>
      </c>
      <c r="M1583">
        <v>65</v>
      </c>
    </row>
    <row r="1584" spans="1:16" x14ac:dyDescent="0.2">
      <c r="A1584" t="s">
        <v>358</v>
      </c>
      <c r="B1584" t="s">
        <v>437</v>
      </c>
      <c r="C1584" t="s">
        <v>613</v>
      </c>
      <c r="D1584" t="s">
        <v>410</v>
      </c>
      <c r="E1584">
        <v>1299</v>
      </c>
      <c r="F1584">
        <v>178</v>
      </c>
      <c r="G1584">
        <v>73.95</v>
      </c>
      <c r="L1584">
        <v>184</v>
      </c>
      <c r="M1584">
        <v>826</v>
      </c>
      <c r="N1584">
        <v>138</v>
      </c>
      <c r="O1584">
        <v>140</v>
      </c>
      <c r="P1584">
        <v>11</v>
      </c>
    </row>
    <row r="1585" spans="1:16" x14ac:dyDescent="0.2">
      <c r="A1585" t="s">
        <v>358</v>
      </c>
      <c r="B1585" t="s">
        <v>363</v>
      </c>
      <c r="C1585" t="s">
        <v>613</v>
      </c>
      <c r="D1585" t="s">
        <v>410</v>
      </c>
      <c r="E1585">
        <v>871</v>
      </c>
      <c r="F1585">
        <v>106</v>
      </c>
      <c r="G1585">
        <v>71.180000000000007</v>
      </c>
      <c r="L1585">
        <v>101</v>
      </c>
      <c r="M1585">
        <v>548</v>
      </c>
      <c r="N1585">
        <v>115</v>
      </c>
      <c r="O1585">
        <v>97</v>
      </c>
      <c r="P1585">
        <v>10</v>
      </c>
    </row>
    <row r="1586" spans="1:16" x14ac:dyDescent="0.2">
      <c r="A1586" t="s">
        <v>358</v>
      </c>
      <c r="B1586" t="s">
        <v>364</v>
      </c>
      <c r="C1586" t="s">
        <v>613</v>
      </c>
      <c r="D1586" t="s">
        <v>410</v>
      </c>
      <c r="E1586">
        <v>391</v>
      </c>
      <c r="F1586">
        <v>68</v>
      </c>
      <c r="G1586">
        <v>79.849999999999994</v>
      </c>
      <c r="L1586">
        <v>81</v>
      </c>
      <c r="M1586">
        <v>254</v>
      </c>
      <c r="N1586">
        <v>18</v>
      </c>
      <c r="O1586">
        <v>37</v>
      </c>
      <c r="P1586">
        <v>1</v>
      </c>
    </row>
    <row r="1587" spans="1:16" x14ac:dyDescent="0.2">
      <c r="A1587" t="s">
        <v>358</v>
      </c>
      <c r="B1587" t="s">
        <v>365</v>
      </c>
      <c r="C1587" t="s">
        <v>613</v>
      </c>
      <c r="D1587" t="s">
        <v>410</v>
      </c>
      <c r="E1587">
        <v>21</v>
      </c>
      <c r="F1587">
        <v>1</v>
      </c>
      <c r="G1587">
        <v>51.81</v>
      </c>
      <c r="L1587">
        <v>1</v>
      </c>
      <c r="M1587">
        <v>13</v>
      </c>
      <c r="N1587">
        <v>1</v>
      </c>
      <c r="O1587">
        <v>6</v>
      </c>
    </row>
    <row r="1588" spans="1:16" x14ac:dyDescent="0.2">
      <c r="A1588" t="s">
        <v>358</v>
      </c>
      <c r="B1588" t="s">
        <v>366</v>
      </c>
      <c r="C1588" t="s">
        <v>613</v>
      </c>
      <c r="D1588" t="s">
        <v>410</v>
      </c>
      <c r="E1588">
        <v>16</v>
      </c>
      <c r="F1588">
        <v>3</v>
      </c>
      <c r="G1588">
        <v>109.38</v>
      </c>
      <c r="L1588">
        <v>1</v>
      </c>
      <c r="M1588">
        <v>11</v>
      </c>
      <c r="N1588">
        <v>4</v>
      </c>
    </row>
    <row r="1589" spans="1:16" x14ac:dyDescent="0.2">
      <c r="A1589" t="s">
        <v>358</v>
      </c>
      <c r="B1589" t="s">
        <v>437</v>
      </c>
      <c r="C1589" t="s">
        <v>614</v>
      </c>
      <c r="D1589" t="s">
        <v>410</v>
      </c>
      <c r="E1589">
        <v>1037</v>
      </c>
      <c r="F1589">
        <v>217</v>
      </c>
      <c r="G1589">
        <v>80.08</v>
      </c>
      <c r="L1589">
        <v>318</v>
      </c>
      <c r="M1589">
        <v>605</v>
      </c>
      <c r="N1589">
        <v>48</v>
      </c>
      <c r="O1589">
        <v>66</v>
      </c>
    </row>
    <row r="1590" spans="1:16" x14ac:dyDescent="0.2">
      <c r="A1590" t="s">
        <v>358</v>
      </c>
      <c r="B1590" t="s">
        <v>363</v>
      </c>
      <c r="C1590" t="s">
        <v>614</v>
      </c>
      <c r="D1590" t="s">
        <v>410</v>
      </c>
      <c r="E1590">
        <v>1027</v>
      </c>
      <c r="F1590">
        <v>214</v>
      </c>
      <c r="G1590">
        <v>80.040000000000006</v>
      </c>
      <c r="L1590">
        <v>318</v>
      </c>
      <c r="M1590">
        <v>598</v>
      </c>
      <c r="N1590">
        <v>47</v>
      </c>
      <c r="O1590">
        <v>64</v>
      </c>
    </row>
    <row r="1591" spans="1:16" x14ac:dyDescent="0.2">
      <c r="A1591" t="s">
        <v>358</v>
      </c>
      <c r="B1591" t="s">
        <v>364</v>
      </c>
      <c r="C1591" t="s">
        <v>614</v>
      </c>
      <c r="D1591" t="s">
        <v>410</v>
      </c>
      <c r="E1591">
        <v>1</v>
      </c>
      <c r="G1591">
        <v>59</v>
      </c>
      <c r="M1591">
        <v>1</v>
      </c>
    </row>
    <row r="1592" spans="1:16" x14ac:dyDescent="0.2">
      <c r="A1592" t="s">
        <v>358</v>
      </c>
      <c r="B1592" t="s">
        <v>365</v>
      </c>
      <c r="C1592" t="s">
        <v>614</v>
      </c>
      <c r="D1592" t="s">
        <v>410</v>
      </c>
      <c r="E1592">
        <v>8</v>
      </c>
      <c r="F1592">
        <v>3</v>
      </c>
      <c r="G1592">
        <v>91.88</v>
      </c>
      <c r="M1592">
        <v>6</v>
      </c>
      <c r="N1592">
        <v>1</v>
      </c>
      <c r="O1592">
        <v>1</v>
      </c>
    </row>
    <row r="1593" spans="1:16" x14ac:dyDescent="0.2">
      <c r="A1593" t="s">
        <v>358</v>
      </c>
      <c r="B1593" t="s">
        <v>366</v>
      </c>
      <c r="C1593" t="s">
        <v>614</v>
      </c>
      <c r="D1593" t="s">
        <v>410</v>
      </c>
      <c r="E1593">
        <v>1</v>
      </c>
      <c r="G1593">
        <v>48</v>
      </c>
      <c r="O1593">
        <v>1</v>
      </c>
    </row>
    <row r="1594" spans="1:16" x14ac:dyDescent="0.2">
      <c r="A1594" t="s">
        <v>358</v>
      </c>
      <c r="B1594" t="s">
        <v>437</v>
      </c>
      <c r="C1594" t="s">
        <v>615</v>
      </c>
      <c r="D1594" t="s">
        <v>410</v>
      </c>
      <c r="E1594">
        <v>4242</v>
      </c>
      <c r="F1594">
        <v>724</v>
      </c>
      <c r="G1594">
        <v>82.21</v>
      </c>
      <c r="L1594">
        <v>37</v>
      </c>
      <c r="M1594">
        <v>4170</v>
      </c>
      <c r="N1594">
        <v>28</v>
      </c>
      <c r="O1594">
        <v>7</v>
      </c>
    </row>
    <row r="1595" spans="1:16" x14ac:dyDescent="0.2">
      <c r="A1595" t="s">
        <v>358</v>
      </c>
      <c r="B1595" t="s">
        <v>363</v>
      </c>
      <c r="C1595" t="s">
        <v>615</v>
      </c>
      <c r="D1595" t="s">
        <v>410</v>
      </c>
      <c r="E1595">
        <v>4145</v>
      </c>
      <c r="F1595">
        <v>704</v>
      </c>
      <c r="G1595">
        <v>81.87</v>
      </c>
      <c r="L1595">
        <v>37</v>
      </c>
      <c r="M1595">
        <v>4073</v>
      </c>
      <c r="N1595">
        <v>28</v>
      </c>
      <c r="O1595">
        <v>7</v>
      </c>
    </row>
    <row r="1596" spans="1:16" x14ac:dyDescent="0.2">
      <c r="A1596" t="s">
        <v>358</v>
      </c>
      <c r="B1596" t="s">
        <v>364</v>
      </c>
      <c r="C1596" t="s">
        <v>615</v>
      </c>
      <c r="D1596" t="s">
        <v>410</v>
      </c>
      <c r="E1596">
        <v>5</v>
      </c>
      <c r="F1596">
        <v>5</v>
      </c>
      <c r="G1596">
        <v>432.4</v>
      </c>
      <c r="M1596">
        <v>5</v>
      </c>
    </row>
    <row r="1597" spans="1:16" x14ac:dyDescent="0.2">
      <c r="A1597" t="s">
        <v>358</v>
      </c>
      <c r="B1597" t="s">
        <v>365</v>
      </c>
      <c r="C1597" t="s">
        <v>615</v>
      </c>
      <c r="D1597" t="s">
        <v>410</v>
      </c>
      <c r="E1597">
        <v>54</v>
      </c>
      <c r="F1597">
        <v>7</v>
      </c>
      <c r="G1597">
        <v>72.44</v>
      </c>
      <c r="M1597">
        <v>54</v>
      </c>
    </row>
    <row r="1598" spans="1:16" x14ac:dyDescent="0.2">
      <c r="A1598" t="s">
        <v>358</v>
      </c>
      <c r="B1598" t="s">
        <v>366</v>
      </c>
      <c r="C1598" t="s">
        <v>615</v>
      </c>
      <c r="D1598" t="s">
        <v>410</v>
      </c>
      <c r="E1598">
        <v>38</v>
      </c>
      <c r="F1598">
        <v>8</v>
      </c>
      <c r="G1598">
        <v>87.08</v>
      </c>
      <c r="M1598">
        <v>38</v>
      </c>
    </row>
    <row r="1599" spans="1:16" x14ac:dyDescent="0.2">
      <c r="A1599" t="s">
        <v>358</v>
      </c>
      <c r="B1599" t="s">
        <v>437</v>
      </c>
      <c r="C1599" t="s">
        <v>616</v>
      </c>
      <c r="D1599" t="s">
        <v>410</v>
      </c>
      <c r="E1599">
        <v>1068</v>
      </c>
      <c r="F1599">
        <v>200</v>
      </c>
      <c r="G1599">
        <v>85.07</v>
      </c>
      <c r="L1599">
        <v>131</v>
      </c>
      <c r="M1599">
        <v>749</v>
      </c>
      <c r="N1599">
        <v>98</v>
      </c>
      <c r="O1599">
        <v>82</v>
      </c>
      <c r="P1599">
        <v>8</v>
      </c>
    </row>
    <row r="1600" spans="1:16" x14ac:dyDescent="0.2">
      <c r="A1600" t="s">
        <v>358</v>
      </c>
      <c r="B1600" t="s">
        <v>363</v>
      </c>
      <c r="C1600" t="s">
        <v>616</v>
      </c>
      <c r="D1600" t="s">
        <v>410</v>
      </c>
      <c r="E1600">
        <v>790</v>
      </c>
      <c r="F1600">
        <v>148</v>
      </c>
      <c r="G1600">
        <v>85.16</v>
      </c>
      <c r="L1600">
        <v>89</v>
      </c>
      <c r="M1600">
        <v>562</v>
      </c>
      <c r="N1600">
        <v>79</v>
      </c>
      <c r="O1600">
        <v>52</v>
      </c>
      <c r="P1600">
        <v>8</v>
      </c>
    </row>
    <row r="1601" spans="1:16" x14ac:dyDescent="0.2">
      <c r="A1601" t="s">
        <v>358</v>
      </c>
      <c r="B1601" t="s">
        <v>364</v>
      </c>
      <c r="C1601" t="s">
        <v>616</v>
      </c>
      <c r="D1601" t="s">
        <v>410</v>
      </c>
      <c r="E1601">
        <v>254</v>
      </c>
      <c r="F1601">
        <v>41</v>
      </c>
      <c r="G1601">
        <v>83.15</v>
      </c>
      <c r="L1601">
        <v>40</v>
      </c>
      <c r="M1601">
        <v>174</v>
      </c>
      <c r="N1601">
        <v>14</v>
      </c>
      <c r="O1601">
        <v>26</v>
      </c>
    </row>
    <row r="1602" spans="1:16" x14ac:dyDescent="0.2">
      <c r="A1602" t="s">
        <v>358</v>
      </c>
      <c r="B1602" t="s">
        <v>365</v>
      </c>
      <c r="C1602" t="s">
        <v>616</v>
      </c>
      <c r="D1602" t="s">
        <v>410</v>
      </c>
      <c r="E1602">
        <v>11</v>
      </c>
      <c r="F1602">
        <v>4</v>
      </c>
      <c r="G1602">
        <v>91.45</v>
      </c>
      <c r="L1602">
        <v>2</v>
      </c>
      <c r="M1602">
        <v>4</v>
      </c>
      <c r="N1602">
        <v>3</v>
      </c>
      <c r="O1602">
        <v>2</v>
      </c>
    </row>
    <row r="1603" spans="1:16" x14ac:dyDescent="0.2">
      <c r="A1603" t="s">
        <v>358</v>
      </c>
      <c r="B1603" t="s">
        <v>366</v>
      </c>
      <c r="C1603" t="s">
        <v>616</v>
      </c>
      <c r="D1603" t="s">
        <v>410</v>
      </c>
      <c r="E1603">
        <v>13</v>
      </c>
      <c r="F1603">
        <v>7</v>
      </c>
      <c r="G1603">
        <v>111.31</v>
      </c>
      <c r="M1603">
        <v>9</v>
      </c>
      <c r="N1603">
        <v>2</v>
      </c>
      <c r="O1603">
        <v>2</v>
      </c>
    </row>
    <row r="1604" spans="1:16" x14ac:dyDescent="0.2">
      <c r="A1604" t="s">
        <v>358</v>
      </c>
      <c r="B1604" t="s">
        <v>437</v>
      </c>
      <c r="C1604" t="s">
        <v>617</v>
      </c>
      <c r="D1604" t="s">
        <v>410</v>
      </c>
      <c r="E1604">
        <v>564</v>
      </c>
      <c r="F1604">
        <v>145</v>
      </c>
      <c r="G1604">
        <v>93.42</v>
      </c>
      <c r="L1604">
        <v>163</v>
      </c>
      <c r="M1604">
        <v>355</v>
      </c>
      <c r="N1604">
        <v>34</v>
      </c>
      <c r="O1604">
        <v>12</v>
      </c>
    </row>
    <row r="1605" spans="1:16" x14ac:dyDescent="0.2">
      <c r="A1605" t="s">
        <v>358</v>
      </c>
      <c r="B1605" t="s">
        <v>363</v>
      </c>
      <c r="C1605" t="s">
        <v>617</v>
      </c>
      <c r="D1605" t="s">
        <v>410</v>
      </c>
      <c r="E1605">
        <v>553</v>
      </c>
      <c r="F1605">
        <v>143</v>
      </c>
      <c r="G1605">
        <v>92.88</v>
      </c>
      <c r="L1605">
        <v>163</v>
      </c>
      <c r="M1605">
        <v>347</v>
      </c>
      <c r="N1605">
        <v>32</v>
      </c>
      <c r="O1605">
        <v>11</v>
      </c>
    </row>
    <row r="1606" spans="1:16" x14ac:dyDescent="0.2">
      <c r="A1606" t="s">
        <v>358</v>
      </c>
      <c r="B1606" t="s">
        <v>365</v>
      </c>
      <c r="C1606" t="s">
        <v>617</v>
      </c>
      <c r="D1606" t="s">
        <v>410</v>
      </c>
      <c r="E1606">
        <v>8</v>
      </c>
      <c r="F1606">
        <v>2</v>
      </c>
      <c r="G1606">
        <v>144.5</v>
      </c>
      <c r="M1606">
        <v>5</v>
      </c>
      <c r="N1606">
        <v>2</v>
      </c>
      <c r="O1606">
        <v>1</v>
      </c>
    </row>
    <row r="1607" spans="1:16" x14ac:dyDescent="0.2">
      <c r="A1607" t="s">
        <v>358</v>
      </c>
      <c r="B1607" t="s">
        <v>366</v>
      </c>
      <c r="C1607" t="s">
        <v>617</v>
      </c>
      <c r="D1607" t="s">
        <v>410</v>
      </c>
      <c r="E1607">
        <v>3</v>
      </c>
      <c r="G1607">
        <v>56.67</v>
      </c>
      <c r="M1607">
        <v>3</v>
      </c>
    </row>
    <row r="1608" spans="1:16" x14ac:dyDescent="0.2">
      <c r="A1608" t="s">
        <v>358</v>
      </c>
      <c r="B1608" t="s">
        <v>437</v>
      </c>
      <c r="C1608" t="s">
        <v>618</v>
      </c>
      <c r="D1608" t="s">
        <v>410</v>
      </c>
      <c r="E1608">
        <v>2951</v>
      </c>
      <c r="F1608">
        <v>644</v>
      </c>
      <c r="G1608">
        <v>93.33</v>
      </c>
      <c r="L1608">
        <v>48</v>
      </c>
      <c r="M1608">
        <v>2887</v>
      </c>
      <c r="N1608">
        <v>11</v>
      </c>
      <c r="O1608">
        <v>5</v>
      </c>
    </row>
    <row r="1609" spans="1:16" x14ac:dyDescent="0.2">
      <c r="A1609" t="s">
        <v>358</v>
      </c>
      <c r="B1609" t="s">
        <v>363</v>
      </c>
      <c r="C1609" t="s">
        <v>618</v>
      </c>
      <c r="D1609" t="s">
        <v>410</v>
      </c>
      <c r="E1609">
        <v>2877</v>
      </c>
      <c r="F1609">
        <v>623</v>
      </c>
      <c r="G1609">
        <v>92.99</v>
      </c>
      <c r="L1609">
        <v>48</v>
      </c>
      <c r="M1609">
        <v>2814</v>
      </c>
      <c r="N1609">
        <v>11</v>
      </c>
      <c r="O1609">
        <v>4</v>
      </c>
    </row>
    <row r="1610" spans="1:16" x14ac:dyDescent="0.2">
      <c r="A1610" t="s">
        <v>358</v>
      </c>
      <c r="B1610" t="s">
        <v>364</v>
      </c>
      <c r="C1610" t="s">
        <v>618</v>
      </c>
      <c r="D1610" t="s">
        <v>410</v>
      </c>
      <c r="E1610">
        <v>6</v>
      </c>
      <c r="F1610">
        <v>5</v>
      </c>
      <c r="G1610">
        <v>207.67</v>
      </c>
      <c r="M1610">
        <v>6</v>
      </c>
    </row>
    <row r="1611" spans="1:16" x14ac:dyDescent="0.2">
      <c r="A1611" t="s">
        <v>358</v>
      </c>
      <c r="B1611" t="s">
        <v>365</v>
      </c>
      <c r="C1611" t="s">
        <v>618</v>
      </c>
      <c r="D1611" t="s">
        <v>410</v>
      </c>
      <c r="E1611">
        <v>30</v>
      </c>
      <c r="F1611">
        <v>3</v>
      </c>
      <c r="G1611">
        <v>79.569999999999993</v>
      </c>
      <c r="M1611">
        <v>29</v>
      </c>
      <c r="O1611">
        <v>1</v>
      </c>
    </row>
    <row r="1612" spans="1:16" x14ac:dyDescent="0.2">
      <c r="A1612" t="s">
        <v>358</v>
      </c>
      <c r="B1612" t="s">
        <v>366</v>
      </c>
      <c r="C1612" t="s">
        <v>618</v>
      </c>
      <c r="D1612" t="s">
        <v>410</v>
      </c>
      <c r="E1612">
        <v>38</v>
      </c>
      <c r="F1612">
        <v>13</v>
      </c>
      <c r="G1612">
        <v>112.32</v>
      </c>
      <c r="M1612">
        <v>38</v>
      </c>
    </row>
    <row r="1613" spans="1:16" x14ac:dyDescent="0.2">
      <c r="A1613" t="s">
        <v>358</v>
      </c>
      <c r="B1613" t="s">
        <v>437</v>
      </c>
      <c r="C1613" t="s">
        <v>619</v>
      </c>
      <c r="D1613" t="s">
        <v>410</v>
      </c>
      <c r="E1613">
        <v>1315</v>
      </c>
      <c r="F1613">
        <v>429</v>
      </c>
      <c r="G1613">
        <v>114.3</v>
      </c>
      <c r="L1613">
        <v>181</v>
      </c>
      <c r="M1613">
        <v>900</v>
      </c>
      <c r="N1613">
        <v>107</v>
      </c>
      <c r="O1613">
        <v>121</v>
      </c>
      <c r="P1613">
        <v>6</v>
      </c>
    </row>
    <row r="1614" spans="1:16" x14ac:dyDescent="0.2">
      <c r="A1614" t="s">
        <v>358</v>
      </c>
      <c r="B1614" t="s">
        <v>363</v>
      </c>
      <c r="C1614" t="s">
        <v>619</v>
      </c>
      <c r="D1614" t="s">
        <v>410</v>
      </c>
      <c r="E1614">
        <v>1053</v>
      </c>
      <c r="F1614">
        <v>348</v>
      </c>
      <c r="G1614">
        <v>115.17</v>
      </c>
      <c r="L1614">
        <v>159</v>
      </c>
      <c r="M1614">
        <v>692</v>
      </c>
      <c r="N1614">
        <v>94</v>
      </c>
      <c r="O1614">
        <v>104</v>
      </c>
      <c r="P1614">
        <v>4</v>
      </c>
    </row>
    <row r="1615" spans="1:16" x14ac:dyDescent="0.2">
      <c r="A1615" t="s">
        <v>358</v>
      </c>
      <c r="B1615" t="s">
        <v>364</v>
      </c>
      <c r="C1615" t="s">
        <v>619</v>
      </c>
      <c r="D1615" t="s">
        <v>410</v>
      </c>
      <c r="E1615">
        <v>213</v>
      </c>
      <c r="F1615">
        <v>71</v>
      </c>
      <c r="G1615">
        <v>118.81</v>
      </c>
      <c r="L1615">
        <v>21</v>
      </c>
      <c r="M1615">
        <v>171</v>
      </c>
      <c r="N1615">
        <v>7</v>
      </c>
      <c r="O1615">
        <v>12</v>
      </c>
      <c r="P1615">
        <v>2</v>
      </c>
    </row>
    <row r="1616" spans="1:16" x14ac:dyDescent="0.2">
      <c r="A1616" t="s">
        <v>358</v>
      </c>
      <c r="B1616" t="s">
        <v>365</v>
      </c>
      <c r="C1616" t="s">
        <v>619</v>
      </c>
      <c r="D1616" t="s">
        <v>410</v>
      </c>
      <c r="E1616">
        <v>40</v>
      </c>
      <c r="F1616">
        <v>8</v>
      </c>
      <c r="G1616">
        <v>73.78</v>
      </c>
      <c r="L1616">
        <v>1</v>
      </c>
      <c r="M1616">
        <v>28</v>
      </c>
      <c r="N1616">
        <v>6</v>
      </c>
      <c r="O1616">
        <v>5</v>
      </c>
    </row>
    <row r="1617" spans="1:16" x14ac:dyDescent="0.2">
      <c r="A1617" t="s">
        <v>358</v>
      </c>
      <c r="B1617" t="s">
        <v>366</v>
      </c>
      <c r="C1617" t="s">
        <v>619</v>
      </c>
      <c r="D1617" t="s">
        <v>410</v>
      </c>
      <c r="E1617">
        <v>9</v>
      </c>
      <c r="F1617">
        <v>2</v>
      </c>
      <c r="G1617">
        <v>86.11</v>
      </c>
      <c r="M1617">
        <v>9</v>
      </c>
    </row>
    <row r="1618" spans="1:16" x14ac:dyDescent="0.2">
      <c r="A1618" t="s">
        <v>358</v>
      </c>
      <c r="B1618" t="s">
        <v>437</v>
      </c>
      <c r="C1618" t="s">
        <v>620</v>
      </c>
      <c r="D1618" t="s">
        <v>410</v>
      </c>
      <c r="E1618">
        <v>2219</v>
      </c>
      <c r="F1618">
        <v>790</v>
      </c>
      <c r="G1618">
        <v>125.85</v>
      </c>
      <c r="L1618">
        <v>6</v>
      </c>
      <c r="M1618">
        <v>2194</v>
      </c>
      <c r="N1618">
        <v>9</v>
      </c>
      <c r="O1618">
        <v>10</v>
      </c>
    </row>
    <row r="1619" spans="1:16" x14ac:dyDescent="0.2">
      <c r="A1619" t="s">
        <v>358</v>
      </c>
      <c r="B1619" t="s">
        <v>363</v>
      </c>
      <c r="C1619" t="s">
        <v>620</v>
      </c>
      <c r="D1619" t="s">
        <v>410</v>
      </c>
      <c r="E1619">
        <v>2161</v>
      </c>
      <c r="F1619">
        <v>778</v>
      </c>
      <c r="G1619">
        <v>126.73</v>
      </c>
      <c r="L1619">
        <v>5</v>
      </c>
      <c r="M1619">
        <v>2137</v>
      </c>
      <c r="N1619">
        <v>9</v>
      </c>
      <c r="O1619">
        <v>10</v>
      </c>
    </row>
    <row r="1620" spans="1:16" x14ac:dyDescent="0.2">
      <c r="A1620" t="s">
        <v>358</v>
      </c>
      <c r="B1620" t="s">
        <v>364</v>
      </c>
      <c r="C1620" t="s">
        <v>620</v>
      </c>
      <c r="D1620" t="s">
        <v>410</v>
      </c>
      <c r="E1620">
        <v>2</v>
      </c>
      <c r="F1620">
        <v>2</v>
      </c>
      <c r="G1620">
        <v>351.5</v>
      </c>
      <c r="M1620">
        <v>2</v>
      </c>
    </row>
    <row r="1621" spans="1:16" x14ac:dyDescent="0.2">
      <c r="A1621" t="s">
        <v>358</v>
      </c>
      <c r="B1621" t="s">
        <v>365</v>
      </c>
      <c r="C1621" t="s">
        <v>620</v>
      </c>
      <c r="D1621" t="s">
        <v>410</v>
      </c>
      <c r="E1621">
        <v>42</v>
      </c>
      <c r="F1621">
        <v>7</v>
      </c>
      <c r="G1621">
        <v>80.02</v>
      </c>
      <c r="L1621">
        <v>1</v>
      </c>
      <c r="M1621">
        <v>41</v>
      </c>
    </row>
    <row r="1622" spans="1:16" x14ac:dyDescent="0.2">
      <c r="A1622" t="s">
        <v>358</v>
      </c>
      <c r="B1622" t="s">
        <v>366</v>
      </c>
      <c r="C1622" t="s">
        <v>620</v>
      </c>
      <c r="D1622" t="s">
        <v>410</v>
      </c>
      <c r="E1622">
        <v>14</v>
      </c>
      <c r="F1622">
        <v>3</v>
      </c>
      <c r="G1622">
        <v>95.43</v>
      </c>
      <c r="M1622">
        <v>14</v>
      </c>
    </row>
    <row r="1623" spans="1:16" x14ac:dyDescent="0.2">
      <c r="A1623" t="s">
        <v>358</v>
      </c>
      <c r="B1623" t="s">
        <v>437</v>
      </c>
      <c r="C1623" t="s">
        <v>621</v>
      </c>
      <c r="D1623" t="s">
        <v>410</v>
      </c>
      <c r="E1623">
        <v>1874</v>
      </c>
      <c r="F1623">
        <v>554</v>
      </c>
      <c r="G1623">
        <v>112.35</v>
      </c>
      <c r="L1623">
        <v>105</v>
      </c>
      <c r="M1623">
        <v>1342</v>
      </c>
      <c r="N1623">
        <v>239</v>
      </c>
      <c r="O1623">
        <v>163</v>
      </c>
      <c r="P1623">
        <v>25</v>
      </c>
    </row>
    <row r="1624" spans="1:16" x14ac:dyDescent="0.2">
      <c r="A1624" t="s">
        <v>358</v>
      </c>
      <c r="B1624" t="s">
        <v>363</v>
      </c>
      <c r="C1624" t="s">
        <v>621</v>
      </c>
      <c r="D1624" t="s">
        <v>410</v>
      </c>
      <c r="E1624">
        <v>1810</v>
      </c>
      <c r="F1624">
        <v>535</v>
      </c>
      <c r="G1624">
        <v>111.93</v>
      </c>
      <c r="L1624">
        <v>103</v>
      </c>
      <c r="M1624">
        <v>1301</v>
      </c>
      <c r="N1624">
        <v>227</v>
      </c>
      <c r="O1624">
        <v>154</v>
      </c>
      <c r="P1624">
        <v>25</v>
      </c>
    </row>
    <row r="1625" spans="1:16" x14ac:dyDescent="0.2">
      <c r="A1625" t="s">
        <v>358</v>
      </c>
      <c r="B1625" t="s">
        <v>364</v>
      </c>
      <c r="C1625" t="s">
        <v>621</v>
      </c>
      <c r="D1625" t="s">
        <v>410</v>
      </c>
      <c r="E1625">
        <v>25</v>
      </c>
      <c r="F1625">
        <v>11</v>
      </c>
      <c r="G1625">
        <v>189.92</v>
      </c>
      <c r="M1625">
        <v>19</v>
      </c>
      <c r="N1625">
        <v>3</v>
      </c>
      <c r="O1625">
        <v>3</v>
      </c>
    </row>
    <row r="1626" spans="1:16" x14ac:dyDescent="0.2">
      <c r="A1626" t="s">
        <v>358</v>
      </c>
      <c r="B1626" t="s">
        <v>365</v>
      </c>
      <c r="C1626" t="s">
        <v>621</v>
      </c>
      <c r="D1626" t="s">
        <v>410</v>
      </c>
      <c r="E1626">
        <v>23</v>
      </c>
      <c r="F1626">
        <v>5</v>
      </c>
      <c r="G1626">
        <v>79.7</v>
      </c>
      <c r="L1626">
        <v>2</v>
      </c>
      <c r="M1626">
        <v>15</v>
      </c>
      <c r="N1626">
        <v>2</v>
      </c>
      <c r="O1626">
        <v>4</v>
      </c>
    </row>
    <row r="1627" spans="1:16" x14ac:dyDescent="0.2">
      <c r="A1627" t="s">
        <v>358</v>
      </c>
      <c r="B1627" t="s">
        <v>366</v>
      </c>
      <c r="C1627" t="s">
        <v>621</v>
      </c>
      <c r="D1627" t="s">
        <v>410</v>
      </c>
      <c r="E1627">
        <v>16</v>
      </c>
      <c r="F1627">
        <v>3</v>
      </c>
      <c r="G1627">
        <v>85.56</v>
      </c>
      <c r="M1627">
        <v>7</v>
      </c>
      <c r="N1627">
        <v>7</v>
      </c>
      <c r="O1627">
        <v>2</v>
      </c>
    </row>
    <row r="1628" spans="1:16" x14ac:dyDescent="0.2">
      <c r="A1628" t="s">
        <v>358</v>
      </c>
      <c r="B1628" t="s">
        <v>437</v>
      </c>
      <c r="C1628" t="s">
        <v>622</v>
      </c>
      <c r="D1628" t="s">
        <v>410</v>
      </c>
      <c r="E1628">
        <v>1346</v>
      </c>
      <c r="F1628">
        <v>241</v>
      </c>
      <c r="G1628">
        <v>75.25</v>
      </c>
      <c r="L1628">
        <v>316</v>
      </c>
      <c r="M1628">
        <v>707</v>
      </c>
      <c r="N1628">
        <v>95</v>
      </c>
      <c r="O1628">
        <v>226</v>
      </c>
      <c r="P1628">
        <v>2</v>
      </c>
    </row>
    <row r="1629" spans="1:16" x14ac:dyDescent="0.2">
      <c r="A1629" t="s">
        <v>358</v>
      </c>
      <c r="B1629" t="s">
        <v>363</v>
      </c>
      <c r="C1629" t="s">
        <v>622</v>
      </c>
      <c r="D1629" t="s">
        <v>410</v>
      </c>
      <c r="E1629">
        <v>696</v>
      </c>
      <c r="F1629">
        <v>162</v>
      </c>
      <c r="G1629">
        <v>88.32</v>
      </c>
      <c r="L1629">
        <v>129</v>
      </c>
      <c r="M1629">
        <v>423</v>
      </c>
      <c r="N1629">
        <v>70</v>
      </c>
      <c r="O1629">
        <v>74</v>
      </c>
    </row>
    <row r="1630" spans="1:16" x14ac:dyDescent="0.2">
      <c r="A1630" t="s">
        <v>358</v>
      </c>
      <c r="B1630" t="s">
        <v>364</v>
      </c>
      <c r="C1630" t="s">
        <v>622</v>
      </c>
      <c r="D1630" t="s">
        <v>410</v>
      </c>
      <c r="E1630">
        <v>642</v>
      </c>
      <c r="F1630">
        <v>78</v>
      </c>
      <c r="G1630">
        <v>60.91</v>
      </c>
      <c r="L1630">
        <v>185</v>
      </c>
      <c r="M1630">
        <v>279</v>
      </c>
      <c r="N1630">
        <v>25</v>
      </c>
      <c r="O1630">
        <v>151</v>
      </c>
      <c r="P1630">
        <v>2</v>
      </c>
    </row>
    <row r="1631" spans="1:16" x14ac:dyDescent="0.2">
      <c r="A1631" t="s">
        <v>358</v>
      </c>
      <c r="B1631" t="s">
        <v>365</v>
      </c>
      <c r="C1631" t="s">
        <v>622</v>
      </c>
      <c r="D1631" t="s">
        <v>410</v>
      </c>
      <c r="E1631">
        <v>5</v>
      </c>
      <c r="G1631">
        <v>41.2</v>
      </c>
      <c r="L1631">
        <v>2</v>
      </c>
      <c r="M1631">
        <v>3</v>
      </c>
    </row>
    <row r="1632" spans="1:16" x14ac:dyDescent="0.2">
      <c r="A1632" t="s">
        <v>358</v>
      </c>
      <c r="B1632" t="s">
        <v>366</v>
      </c>
      <c r="C1632" t="s">
        <v>622</v>
      </c>
      <c r="D1632" t="s">
        <v>410</v>
      </c>
      <c r="E1632">
        <v>3</v>
      </c>
      <c r="F1632">
        <v>1</v>
      </c>
      <c r="G1632">
        <v>167.67</v>
      </c>
      <c r="M1632">
        <v>2</v>
      </c>
      <c r="O1632">
        <v>1</v>
      </c>
    </row>
    <row r="1633" spans="1:15" x14ac:dyDescent="0.2">
      <c r="A1633" t="s">
        <v>358</v>
      </c>
      <c r="B1633" t="s">
        <v>437</v>
      </c>
      <c r="C1633" t="s">
        <v>623</v>
      </c>
      <c r="D1633" t="s">
        <v>410</v>
      </c>
      <c r="E1633">
        <v>107</v>
      </c>
      <c r="F1633">
        <v>21</v>
      </c>
      <c r="G1633">
        <v>78.959999999999994</v>
      </c>
      <c r="L1633">
        <v>42</v>
      </c>
      <c r="M1633">
        <v>53</v>
      </c>
      <c r="N1633">
        <v>7</v>
      </c>
      <c r="O1633">
        <v>5</v>
      </c>
    </row>
    <row r="1634" spans="1:15" x14ac:dyDescent="0.2">
      <c r="A1634" t="s">
        <v>358</v>
      </c>
      <c r="B1634" t="s">
        <v>363</v>
      </c>
      <c r="C1634" t="s">
        <v>623</v>
      </c>
      <c r="D1634" t="s">
        <v>410</v>
      </c>
      <c r="E1634">
        <v>105</v>
      </c>
      <c r="F1634">
        <v>21</v>
      </c>
      <c r="G1634">
        <v>80.37</v>
      </c>
      <c r="L1634">
        <v>41</v>
      </c>
      <c r="M1634">
        <v>52</v>
      </c>
      <c r="N1634">
        <v>7</v>
      </c>
      <c r="O1634">
        <v>5</v>
      </c>
    </row>
    <row r="1635" spans="1:15" x14ac:dyDescent="0.2">
      <c r="A1635" t="s">
        <v>358</v>
      </c>
      <c r="B1635" t="s">
        <v>365</v>
      </c>
      <c r="C1635" t="s">
        <v>623</v>
      </c>
      <c r="D1635" t="s">
        <v>410</v>
      </c>
      <c r="E1635">
        <v>2</v>
      </c>
      <c r="G1635">
        <v>5</v>
      </c>
      <c r="L1635">
        <v>1</v>
      </c>
      <c r="M1635">
        <v>1</v>
      </c>
    </row>
    <row r="1636" spans="1:15" x14ac:dyDescent="0.2">
      <c r="A1636" t="s">
        <v>358</v>
      </c>
      <c r="B1636" t="s">
        <v>437</v>
      </c>
      <c r="C1636" t="s">
        <v>624</v>
      </c>
      <c r="D1636" t="s">
        <v>410</v>
      </c>
      <c r="E1636">
        <v>6221</v>
      </c>
      <c r="F1636">
        <v>1626</v>
      </c>
      <c r="G1636">
        <v>103.4</v>
      </c>
      <c r="L1636">
        <v>1</v>
      </c>
      <c r="M1636">
        <v>6177</v>
      </c>
      <c r="N1636">
        <v>37</v>
      </c>
      <c r="O1636">
        <v>6</v>
      </c>
    </row>
    <row r="1637" spans="1:15" x14ac:dyDescent="0.2">
      <c r="A1637" t="s">
        <v>358</v>
      </c>
      <c r="B1637" t="s">
        <v>363</v>
      </c>
      <c r="C1637" t="s">
        <v>624</v>
      </c>
      <c r="D1637" t="s">
        <v>410</v>
      </c>
      <c r="E1637">
        <v>6118</v>
      </c>
      <c r="F1637">
        <v>1599</v>
      </c>
      <c r="G1637">
        <v>103.49</v>
      </c>
      <c r="L1637">
        <v>1</v>
      </c>
      <c r="M1637">
        <v>6075</v>
      </c>
      <c r="N1637">
        <v>37</v>
      </c>
      <c r="O1637">
        <v>5</v>
      </c>
    </row>
    <row r="1638" spans="1:15" x14ac:dyDescent="0.2">
      <c r="A1638" t="s">
        <v>358</v>
      </c>
      <c r="B1638" t="s">
        <v>364</v>
      </c>
      <c r="C1638" t="s">
        <v>624</v>
      </c>
      <c r="D1638" t="s">
        <v>410</v>
      </c>
      <c r="E1638">
        <v>7</v>
      </c>
      <c r="F1638">
        <v>5</v>
      </c>
      <c r="G1638">
        <v>278.14</v>
      </c>
      <c r="M1638">
        <v>7</v>
      </c>
    </row>
    <row r="1639" spans="1:15" x14ac:dyDescent="0.2">
      <c r="A1639" t="s">
        <v>358</v>
      </c>
      <c r="B1639" t="s">
        <v>365</v>
      </c>
      <c r="C1639" t="s">
        <v>624</v>
      </c>
      <c r="D1639" t="s">
        <v>410</v>
      </c>
      <c r="E1639">
        <v>41</v>
      </c>
      <c r="F1639">
        <v>4</v>
      </c>
      <c r="G1639">
        <v>63.66</v>
      </c>
      <c r="M1639">
        <v>40</v>
      </c>
      <c r="O1639">
        <v>1</v>
      </c>
    </row>
    <row r="1640" spans="1:15" x14ac:dyDescent="0.2">
      <c r="A1640" t="s">
        <v>358</v>
      </c>
      <c r="B1640" t="s">
        <v>366</v>
      </c>
      <c r="C1640" t="s">
        <v>624</v>
      </c>
      <c r="D1640" t="s">
        <v>410</v>
      </c>
      <c r="E1640">
        <v>55</v>
      </c>
      <c r="F1640">
        <v>18</v>
      </c>
      <c r="G1640">
        <v>100.91</v>
      </c>
      <c r="M1640">
        <v>55</v>
      </c>
    </row>
    <row r="1641" spans="1:15" x14ac:dyDescent="0.2">
      <c r="A1641" t="s">
        <v>358</v>
      </c>
      <c r="B1641" t="s">
        <v>437</v>
      </c>
      <c r="C1641" t="s">
        <v>625</v>
      </c>
      <c r="D1641" t="s">
        <v>410</v>
      </c>
      <c r="E1641">
        <v>2</v>
      </c>
      <c r="G1641">
        <v>59</v>
      </c>
      <c r="M1641">
        <v>2</v>
      </c>
    </row>
    <row r="1642" spans="1:15" x14ac:dyDescent="0.2">
      <c r="A1642" t="s">
        <v>358</v>
      </c>
      <c r="B1642" t="s">
        <v>363</v>
      </c>
      <c r="C1642" t="s">
        <v>625</v>
      </c>
      <c r="D1642" t="s">
        <v>410</v>
      </c>
      <c r="E1642">
        <v>2</v>
      </c>
      <c r="G1642">
        <v>59</v>
      </c>
      <c r="M1642">
        <v>2</v>
      </c>
    </row>
    <row r="1643" spans="1:15" x14ac:dyDescent="0.2">
      <c r="A1643" t="s">
        <v>358</v>
      </c>
      <c r="B1643" t="s">
        <v>437</v>
      </c>
      <c r="C1643" t="s">
        <v>626</v>
      </c>
      <c r="D1643" t="s">
        <v>410</v>
      </c>
      <c r="E1643">
        <v>255</v>
      </c>
      <c r="F1643">
        <v>54</v>
      </c>
      <c r="G1643">
        <v>83.04</v>
      </c>
      <c r="L1643">
        <v>70</v>
      </c>
      <c r="M1643">
        <v>127</v>
      </c>
      <c r="N1643">
        <v>29</v>
      </c>
      <c r="O1643">
        <v>29</v>
      </c>
    </row>
    <row r="1644" spans="1:15" x14ac:dyDescent="0.2">
      <c r="A1644" t="s">
        <v>358</v>
      </c>
      <c r="B1644" t="s">
        <v>363</v>
      </c>
      <c r="C1644" t="s">
        <v>626</v>
      </c>
      <c r="D1644" t="s">
        <v>410</v>
      </c>
      <c r="E1644">
        <v>80</v>
      </c>
      <c r="F1644">
        <v>23</v>
      </c>
      <c r="G1644">
        <v>91.01</v>
      </c>
      <c r="L1644">
        <v>18</v>
      </c>
      <c r="M1644">
        <v>39</v>
      </c>
      <c r="N1644">
        <v>15</v>
      </c>
      <c r="O1644">
        <v>8</v>
      </c>
    </row>
    <row r="1645" spans="1:15" x14ac:dyDescent="0.2">
      <c r="A1645" t="s">
        <v>358</v>
      </c>
      <c r="B1645" t="s">
        <v>364</v>
      </c>
      <c r="C1645" t="s">
        <v>626</v>
      </c>
      <c r="D1645" t="s">
        <v>410</v>
      </c>
      <c r="E1645">
        <v>173</v>
      </c>
      <c r="F1645">
        <v>30</v>
      </c>
      <c r="G1645">
        <v>78.489999999999995</v>
      </c>
      <c r="L1645">
        <v>52</v>
      </c>
      <c r="M1645">
        <v>86</v>
      </c>
      <c r="N1645">
        <v>14</v>
      </c>
      <c r="O1645">
        <v>21</v>
      </c>
    </row>
    <row r="1646" spans="1:15" x14ac:dyDescent="0.2">
      <c r="A1646" t="s">
        <v>358</v>
      </c>
      <c r="B1646" t="s">
        <v>366</v>
      </c>
      <c r="C1646" t="s">
        <v>626</v>
      </c>
      <c r="D1646" t="s">
        <v>410</v>
      </c>
      <c r="E1646">
        <v>2</v>
      </c>
      <c r="F1646">
        <v>1</v>
      </c>
      <c r="G1646">
        <v>158</v>
      </c>
      <c r="M1646">
        <v>2</v>
      </c>
    </row>
    <row r="1647" spans="1:15" x14ac:dyDescent="0.2">
      <c r="A1647" t="s">
        <v>358</v>
      </c>
      <c r="B1647" t="s">
        <v>437</v>
      </c>
      <c r="C1647" t="s">
        <v>627</v>
      </c>
      <c r="D1647" t="s">
        <v>410</v>
      </c>
      <c r="E1647">
        <v>325</v>
      </c>
      <c r="F1647">
        <v>153</v>
      </c>
      <c r="G1647">
        <v>139</v>
      </c>
      <c r="L1647">
        <v>22</v>
      </c>
      <c r="M1647">
        <v>231</v>
      </c>
      <c r="N1647">
        <v>49</v>
      </c>
      <c r="O1647">
        <v>23</v>
      </c>
    </row>
    <row r="1648" spans="1:15" x14ac:dyDescent="0.2">
      <c r="A1648" t="s">
        <v>358</v>
      </c>
      <c r="B1648" t="s">
        <v>363</v>
      </c>
      <c r="C1648" t="s">
        <v>627</v>
      </c>
      <c r="D1648" t="s">
        <v>410</v>
      </c>
      <c r="E1648">
        <v>321</v>
      </c>
      <c r="F1648">
        <v>152</v>
      </c>
      <c r="G1648">
        <v>139.69</v>
      </c>
      <c r="L1648">
        <v>22</v>
      </c>
      <c r="M1648">
        <v>230</v>
      </c>
      <c r="N1648">
        <v>47</v>
      </c>
      <c r="O1648">
        <v>22</v>
      </c>
    </row>
    <row r="1649" spans="1:16" x14ac:dyDescent="0.2">
      <c r="A1649" t="s">
        <v>358</v>
      </c>
      <c r="B1649" t="s">
        <v>365</v>
      </c>
      <c r="C1649" t="s">
        <v>627</v>
      </c>
      <c r="D1649" t="s">
        <v>410</v>
      </c>
      <c r="E1649">
        <v>3</v>
      </c>
      <c r="F1649">
        <v>1</v>
      </c>
      <c r="G1649">
        <v>105.33</v>
      </c>
      <c r="N1649">
        <v>2</v>
      </c>
      <c r="O1649">
        <v>1</v>
      </c>
    </row>
    <row r="1650" spans="1:16" x14ac:dyDescent="0.2">
      <c r="A1650" t="s">
        <v>358</v>
      </c>
      <c r="B1650" t="s">
        <v>366</v>
      </c>
      <c r="C1650" t="s">
        <v>627</v>
      </c>
      <c r="D1650" t="s">
        <v>410</v>
      </c>
      <c r="E1650">
        <v>1</v>
      </c>
      <c r="G1650">
        <v>18</v>
      </c>
      <c r="M1650">
        <v>1</v>
      </c>
    </row>
    <row r="1651" spans="1:16" x14ac:dyDescent="0.2">
      <c r="A1651" t="s">
        <v>358</v>
      </c>
      <c r="B1651" t="s">
        <v>437</v>
      </c>
      <c r="C1651" t="s">
        <v>628</v>
      </c>
      <c r="D1651" t="s">
        <v>410</v>
      </c>
      <c r="E1651">
        <v>1668</v>
      </c>
      <c r="F1651">
        <v>686</v>
      </c>
      <c r="G1651">
        <v>135.22999999999999</v>
      </c>
      <c r="L1651">
        <v>4</v>
      </c>
      <c r="M1651">
        <v>1581</v>
      </c>
      <c r="N1651">
        <v>82</v>
      </c>
      <c r="O1651">
        <v>1</v>
      </c>
    </row>
    <row r="1652" spans="1:16" x14ac:dyDescent="0.2">
      <c r="A1652" t="s">
        <v>358</v>
      </c>
      <c r="B1652" t="s">
        <v>363</v>
      </c>
      <c r="C1652" t="s">
        <v>628</v>
      </c>
      <c r="D1652" t="s">
        <v>410</v>
      </c>
      <c r="E1652">
        <v>1656</v>
      </c>
      <c r="F1652">
        <v>683</v>
      </c>
      <c r="G1652">
        <v>135.55000000000001</v>
      </c>
      <c r="L1652">
        <v>4</v>
      </c>
      <c r="M1652">
        <v>1571</v>
      </c>
      <c r="N1652">
        <v>80</v>
      </c>
      <c r="O1652">
        <v>1</v>
      </c>
    </row>
    <row r="1653" spans="1:16" x14ac:dyDescent="0.2">
      <c r="A1653" t="s">
        <v>358</v>
      </c>
      <c r="B1653" t="s">
        <v>365</v>
      </c>
      <c r="C1653" t="s">
        <v>628</v>
      </c>
      <c r="D1653" t="s">
        <v>410</v>
      </c>
      <c r="E1653">
        <v>7</v>
      </c>
      <c r="F1653">
        <v>3</v>
      </c>
      <c r="G1653">
        <v>112</v>
      </c>
      <c r="M1653">
        <v>6</v>
      </c>
      <c r="N1653">
        <v>1</v>
      </c>
    </row>
    <row r="1654" spans="1:16" x14ac:dyDescent="0.2">
      <c r="A1654" t="s">
        <v>358</v>
      </c>
      <c r="B1654" t="s">
        <v>366</v>
      </c>
      <c r="C1654" t="s">
        <v>628</v>
      </c>
      <c r="D1654" t="s">
        <v>410</v>
      </c>
      <c r="E1654">
        <v>5</v>
      </c>
      <c r="G1654">
        <v>61.8</v>
      </c>
      <c r="M1654">
        <v>4</v>
      </c>
      <c r="N1654">
        <v>1</v>
      </c>
    </row>
    <row r="1655" spans="1:16" x14ac:dyDescent="0.2">
      <c r="A1655" t="s">
        <v>358</v>
      </c>
      <c r="B1655" t="s">
        <v>437</v>
      </c>
      <c r="C1655" t="s">
        <v>629</v>
      </c>
      <c r="D1655" t="s">
        <v>410</v>
      </c>
      <c r="E1655">
        <v>186</v>
      </c>
      <c r="F1655">
        <v>33</v>
      </c>
      <c r="G1655">
        <v>82.24</v>
      </c>
      <c r="L1655">
        <v>22</v>
      </c>
      <c r="M1655">
        <v>122</v>
      </c>
      <c r="N1655">
        <v>16</v>
      </c>
      <c r="O1655">
        <v>22</v>
      </c>
      <c r="P1655">
        <v>4</v>
      </c>
    </row>
    <row r="1656" spans="1:16" x14ac:dyDescent="0.2">
      <c r="A1656" t="s">
        <v>358</v>
      </c>
      <c r="B1656" t="s">
        <v>363</v>
      </c>
      <c r="C1656" t="s">
        <v>629</v>
      </c>
      <c r="D1656" t="s">
        <v>410</v>
      </c>
      <c r="E1656">
        <v>133</v>
      </c>
      <c r="F1656">
        <v>27</v>
      </c>
      <c r="G1656">
        <v>90.07</v>
      </c>
      <c r="L1656">
        <v>9</v>
      </c>
      <c r="M1656">
        <v>91</v>
      </c>
      <c r="N1656">
        <v>14</v>
      </c>
      <c r="O1656">
        <v>15</v>
      </c>
      <c r="P1656">
        <v>4</v>
      </c>
    </row>
    <row r="1657" spans="1:16" x14ac:dyDescent="0.2">
      <c r="A1657" t="s">
        <v>358</v>
      </c>
      <c r="B1657" t="s">
        <v>364</v>
      </c>
      <c r="C1657" t="s">
        <v>629</v>
      </c>
      <c r="D1657" t="s">
        <v>410</v>
      </c>
      <c r="E1657">
        <v>47</v>
      </c>
      <c r="F1657">
        <v>6</v>
      </c>
      <c r="G1657">
        <v>64.3</v>
      </c>
      <c r="L1657">
        <v>13</v>
      </c>
      <c r="M1657">
        <v>28</v>
      </c>
      <c r="N1657">
        <v>1</v>
      </c>
      <c r="O1657">
        <v>5</v>
      </c>
    </row>
    <row r="1658" spans="1:16" x14ac:dyDescent="0.2">
      <c r="A1658" t="s">
        <v>358</v>
      </c>
      <c r="B1658" t="s">
        <v>365</v>
      </c>
      <c r="C1658" t="s">
        <v>629</v>
      </c>
      <c r="D1658" t="s">
        <v>410</v>
      </c>
      <c r="E1658">
        <v>3</v>
      </c>
      <c r="G1658">
        <v>63.33</v>
      </c>
      <c r="M1658">
        <v>1</v>
      </c>
      <c r="N1658">
        <v>1</v>
      </c>
      <c r="O1658">
        <v>1</v>
      </c>
    </row>
    <row r="1659" spans="1:16" x14ac:dyDescent="0.2">
      <c r="A1659" t="s">
        <v>358</v>
      </c>
      <c r="B1659" t="s">
        <v>366</v>
      </c>
      <c r="C1659" t="s">
        <v>629</v>
      </c>
      <c r="D1659" t="s">
        <v>410</v>
      </c>
      <c r="E1659">
        <v>3</v>
      </c>
      <c r="G1659">
        <v>35</v>
      </c>
      <c r="M1659">
        <v>2</v>
      </c>
      <c r="O1659">
        <v>1</v>
      </c>
    </row>
    <row r="1660" spans="1:16" x14ac:dyDescent="0.2">
      <c r="A1660" t="s">
        <v>358</v>
      </c>
      <c r="B1660" t="s">
        <v>437</v>
      </c>
      <c r="C1660" t="s">
        <v>630</v>
      </c>
      <c r="D1660" t="s">
        <v>410</v>
      </c>
      <c r="E1660">
        <v>114</v>
      </c>
      <c r="F1660">
        <v>22</v>
      </c>
      <c r="G1660">
        <v>76.2</v>
      </c>
      <c r="L1660">
        <v>38</v>
      </c>
      <c r="M1660">
        <v>64</v>
      </c>
      <c r="N1660">
        <v>7</v>
      </c>
      <c r="O1660">
        <v>4</v>
      </c>
      <c r="P1660">
        <v>1</v>
      </c>
    </row>
    <row r="1661" spans="1:16" x14ac:dyDescent="0.2">
      <c r="A1661" t="s">
        <v>358</v>
      </c>
      <c r="B1661" t="s">
        <v>363</v>
      </c>
      <c r="C1661" t="s">
        <v>630</v>
      </c>
      <c r="D1661" t="s">
        <v>410</v>
      </c>
      <c r="E1661">
        <v>113</v>
      </c>
      <c r="F1661">
        <v>21</v>
      </c>
      <c r="G1661">
        <v>75.36</v>
      </c>
      <c r="L1661">
        <v>38</v>
      </c>
      <c r="M1661">
        <v>63</v>
      </c>
      <c r="N1661">
        <v>7</v>
      </c>
      <c r="O1661">
        <v>4</v>
      </c>
      <c r="P1661">
        <v>1</v>
      </c>
    </row>
    <row r="1662" spans="1:16" x14ac:dyDescent="0.2">
      <c r="A1662" t="s">
        <v>358</v>
      </c>
      <c r="B1662" t="s">
        <v>365</v>
      </c>
      <c r="C1662" t="s">
        <v>630</v>
      </c>
      <c r="D1662" t="s">
        <v>410</v>
      </c>
      <c r="E1662">
        <v>1</v>
      </c>
      <c r="F1662">
        <v>1</v>
      </c>
      <c r="G1662">
        <v>171</v>
      </c>
      <c r="M1662">
        <v>1</v>
      </c>
    </row>
    <row r="1663" spans="1:16" x14ac:dyDescent="0.2">
      <c r="A1663" t="s">
        <v>358</v>
      </c>
      <c r="B1663" t="s">
        <v>437</v>
      </c>
      <c r="C1663" t="s">
        <v>631</v>
      </c>
      <c r="D1663" t="s">
        <v>410</v>
      </c>
      <c r="E1663">
        <v>574</v>
      </c>
      <c r="F1663">
        <v>149</v>
      </c>
      <c r="G1663">
        <v>106.69</v>
      </c>
      <c r="L1663">
        <v>9</v>
      </c>
      <c r="M1663">
        <v>562</v>
      </c>
      <c r="N1663">
        <v>2</v>
      </c>
      <c r="O1663">
        <v>1</v>
      </c>
    </row>
    <row r="1664" spans="1:16" x14ac:dyDescent="0.2">
      <c r="A1664" t="s">
        <v>358</v>
      </c>
      <c r="B1664" t="s">
        <v>363</v>
      </c>
      <c r="C1664" t="s">
        <v>631</v>
      </c>
      <c r="D1664" t="s">
        <v>410</v>
      </c>
      <c r="E1664">
        <v>568</v>
      </c>
      <c r="F1664">
        <v>146</v>
      </c>
      <c r="G1664">
        <v>105.5</v>
      </c>
      <c r="L1664">
        <v>9</v>
      </c>
      <c r="M1664">
        <v>556</v>
      </c>
      <c r="N1664">
        <v>2</v>
      </c>
      <c r="O1664">
        <v>1</v>
      </c>
    </row>
    <row r="1665" spans="1:16" x14ac:dyDescent="0.2">
      <c r="A1665" t="s">
        <v>358</v>
      </c>
      <c r="B1665" t="s">
        <v>364</v>
      </c>
      <c r="C1665" t="s">
        <v>631</v>
      </c>
      <c r="D1665" t="s">
        <v>410</v>
      </c>
      <c r="E1665">
        <v>1</v>
      </c>
      <c r="F1665">
        <v>1</v>
      </c>
      <c r="G1665">
        <v>761</v>
      </c>
      <c r="M1665">
        <v>1</v>
      </c>
    </row>
    <row r="1666" spans="1:16" x14ac:dyDescent="0.2">
      <c r="A1666" t="s">
        <v>358</v>
      </c>
      <c r="B1666" t="s">
        <v>365</v>
      </c>
      <c r="C1666" t="s">
        <v>631</v>
      </c>
      <c r="D1666" t="s">
        <v>410</v>
      </c>
      <c r="E1666">
        <v>3</v>
      </c>
      <c r="F1666">
        <v>1</v>
      </c>
      <c r="G1666">
        <v>89</v>
      </c>
      <c r="M1666">
        <v>3</v>
      </c>
    </row>
    <row r="1667" spans="1:16" x14ac:dyDescent="0.2">
      <c r="A1667" t="s">
        <v>358</v>
      </c>
      <c r="B1667" t="s">
        <v>366</v>
      </c>
      <c r="C1667" t="s">
        <v>631</v>
      </c>
      <c r="D1667" t="s">
        <v>410</v>
      </c>
      <c r="E1667">
        <v>2</v>
      </c>
      <c r="F1667">
        <v>1</v>
      </c>
      <c r="G1667">
        <v>142.5</v>
      </c>
      <c r="M1667">
        <v>2</v>
      </c>
    </row>
    <row r="1668" spans="1:16" x14ac:dyDescent="0.2">
      <c r="A1668" t="s">
        <v>358</v>
      </c>
      <c r="B1668" t="s">
        <v>437</v>
      </c>
      <c r="C1668" t="s">
        <v>632</v>
      </c>
      <c r="D1668" t="s">
        <v>410</v>
      </c>
      <c r="E1668">
        <v>2237</v>
      </c>
      <c r="F1668">
        <v>419</v>
      </c>
      <c r="G1668">
        <v>84.15</v>
      </c>
      <c r="L1668">
        <v>306</v>
      </c>
      <c r="M1668">
        <v>1426</v>
      </c>
      <c r="N1668">
        <v>214</v>
      </c>
      <c r="O1668">
        <v>269</v>
      </c>
      <c r="P1668">
        <v>22</v>
      </c>
    </row>
    <row r="1669" spans="1:16" x14ac:dyDescent="0.2">
      <c r="A1669" t="s">
        <v>358</v>
      </c>
      <c r="B1669" t="s">
        <v>363</v>
      </c>
      <c r="C1669" t="s">
        <v>632</v>
      </c>
      <c r="D1669" t="s">
        <v>410</v>
      </c>
      <c r="E1669">
        <v>1833</v>
      </c>
      <c r="F1669">
        <v>345</v>
      </c>
      <c r="G1669">
        <v>85.01</v>
      </c>
      <c r="L1669">
        <v>231</v>
      </c>
      <c r="M1669">
        <v>1212</v>
      </c>
      <c r="N1669">
        <v>192</v>
      </c>
      <c r="O1669">
        <v>179</v>
      </c>
      <c r="P1669">
        <v>19</v>
      </c>
    </row>
    <row r="1670" spans="1:16" x14ac:dyDescent="0.2">
      <c r="A1670" t="s">
        <v>358</v>
      </c>
      <c r="B1670" t="s">
        <v>364</v>
      </c>
      <c r="C1670" t="s">
        <v>632</v>
      </c>
      <c r="D1670" t="s">
        <v>410</v>
      </c>
      <c r="E1670">
        <v>362</v>
      </c>
      <c r="F1670">
        <v>67</v>
      </c>
      <c r="G1670">
        <v>81.28</v>
      </c>
      <c r="L1670">
        <v>75</v>
      </c>
      <c r="M1670">
        <v>186</v>
      </c>
      <c r="N1670">
        <v>14</v>
      </c>
      <c r="O1670">
        <v>85</v>
      </c>
      <c r="P1670">
        <v>2</v>
      </c>
    </row>
    <row r="1671" spans="1:16" x14ac:dyDescent="0.2">
      <c r="A1671" t="s">
        <v>358</v>
      </c>
      <c r="B1671" t="s">
        <v>365</v>
      </c>
      <c r="C1671" t="s">
        <v>632</v>
      </c>
      <c r="D1671" t="s">
        <v>410</v>
      </c>
      <c r="E1671">
        <v>24</v>
      </c>
      <c r="F1671">
        <v>3</v>
      </c>
      <c r="G1671">
        <v>69.25</v>
      </c>
      <c r="M1671">
        <v>17</v>
      </c>
      <c r="N1671">
        <v>4</v>
      </c>
      <c r="O1671">
        <v>2</v>
      </c>
      <c r="P1671">
        <v>1</v>
      </c>
    </row>
    <row r="1672" spans="1:16" x14ac:dyDescent="0.2">
      <c r="A1672" t="s">
        <v>358</v>
      </c>
      <c r="B1672" t="s">
        <v>366</v>
      </c>
      <c r="C1672" t="s">
        <v>632</v>
      </c>
      <c r="D1672" t="s">
        <v>410</v>
      </c>
      <c r="E1672">
        <v>18</v>
      </c>
      <c r="F1672">
        <v>4</v>
      </c>
      <c r="G1672">
        <v>73.33</v>
      </c>
      <c r="M1672">
        <v>11</v>
      </c>
      <c r="N1672">
        <v>4</v>
      </c>
      <c r="O1672">
        <v>3</v>
      </c>
    </row>
    <row r="1673" spans="1:16" x14ac:dyDescent="0.2">
      <c r="A1673" t="s">
        <v>358</v>
      </c>
      <c r="B1673" t="s">
        <v>437</v>
      </c>
      <c r="C1673" t="s">
        <v>633</v>
      </c>
      <c r="D1673" t="s">
        <v>410</v>
      </c>
      <c r="E1673">
        <v>1248</v>
      </c>
      <c r="F1673">
        <v>369</v>
      </c>
      <c r="G1673">
        <v>97.75</v>
      </c>
      <c r="L1673">
        <v>345</v>
      </c>
      <c r="M1673">
        <v>785</v>
      </c>
      <c r="N1673">
        <v>60</v>
      </c>
      <c r="O1673">
        <v>58</v>
      </c>
    </row>
    <row r="1674" spans="1:16" x14ac:dyDescent="0.2">
      <c r="A1674" t="s">
        <v>358</v>
      </c>
      <c r="B1674" t="s">
        <v>363</v>
      </c>
      <c r="C1674" t="s">
        <v>633</v>
      </c>
      <c r="D1674" t="s">
        <v>410</v>
      </c>
      <c r="E1674">
        <v>1228</v>
      </c>
      <c r="F1674">
        <v>368</v>
      </c>
      <c r="G1674">
        <v>98.39</v>
      </c>
      <c r="L1674">
        <v>344</v>
      </c>
      <c r="M1674">
        <v>778</v>
      </c>
      <c r="N1674">
        <v>50</v>
      </c>
      <c r="O1674">
        <v>56</v>
      </c>
    </row>
    <row r="1675" spans="1:16" x14ac:dyDescent="0.2">
      <c r="A1675" t="s">
        <v>358</v>
      </c>
      <c r="B1675" t="s">
        <v>365</v>
      </c>
      <c r="C1675" t="s">
        <v>633</v>
      </c>
      <c r="D1675" t="s">
        <v>410</v>
      </c>
      <c r="E1675">
        <v>19</v>
      </c>
      <c r="F1675">
        <v>1</v>
      </c>
      <c r="G1675">
        <v>56.05</v>
      </c>
      <c r="L1675">
        <v>1</v>
      </c>
      <c r="M1675">
        <v>6</v>
      </c>
      <c r="N1675">
        <v>10</v>
      </c>
      <c r="O1675">
        <v>2</v>
      </c>
    </row>
    <row r="1676" spans="1:16" x14ac:dyDescent="0.2">
      <c r="A1676" t="s">
        <v>358</v>
      </c>
      <c r="B1676" t="s">
        <v>366</v>
      </c>
      <c r="C1676" t="s">
        <v>633</v>
      </c>
      <c r="D1676" t="s">
        <v>410</v>
      </c>
      <c r="E1676">
        <v>1</v>
      </c>
      <c r="G1676">
        <v>110</v>
      </c>
      <c r="M1676">
        <v>1</v>
      </c>
    </row>
    <row r="1677" spans="1:16" x14ac:dyDescent="0.2">
      <c r="A1677" t="s">
        <v>358</v>
      </c>
      <c r="B1677" t="s">
        <v>437</v>
      </c>
      <c r="C1677" t="s">
        <v>634</v>
      </c>
      <c r="D1677" t="s">
        <v>410</v>
      </c>
      <c r="E1677">
        <v>5491</v>
      </c>
      <c r="F1677">
        <v>1254</v>
      </c>
      <c r="G1677">
        <v>97.52</v>
      </c>
      <c r="L1677">
        <v>89</v>
      </c>
      <c r="M1677">
        <v>5375</v>
      </c>
      <c r="N1677">
        <v>21</v>
      </c>
      <c r="O1677">
        <v>6</v>
      </c>
    </row>
    <row r="1678" spans="1:16" x14ac:dyDescent="0.2">
      <c r="A1678" t="s">
        <v>358</v>
      </c>
      <c r="B1678" t="s">
        <v>363</v>
      </c>
      <c r="C1678" t="s">
        <v>634</v>
      </c>
      <c r="D1678" t="s">
        <v>410</v>
      </c>
      <c r="E1678">
        <v>5370</v>
      </c>
      <c r="F1678">
        <v>1228</v>
      </c>
      <c r="G1678">
        <v>97.39</v>
      </c>
      <c r="L1678">
        <v>89</v>
      </c>
      <c r="M1678">
        <v>5254</v>
      </c>
      <c r="N1678">
        <v>21</v>
      </c>
      <c r="O1678">
        <v>6</v>
      </c>
    </row>
    <row r="1679" spans="1:16" x14ac:dyDescent="0.2">
      <c r="A1679" t="s">
        <v>358</v>
      </c>
      <c r="B1679" t="s">
        <v>364</v>
      </c>
      <c r="C1679" t="s">
        <v>634</v>
      </c>
      <c r="D1679" t="s">
        <v>410</v>
      </c>
      <c r="E1679">
        <v>4</v>
      </c>
      <c r="F1679">
        <v>4</v>
      </c>
      <c r="G1679">
        <v>443.75</v>
      </c>
      <c r="M1679">
        <v>4</v>
      </c>
    </row>
    <row r="1680" spans="1:16" x14ac:dyDescent="0.2">
      <c r="A1680" t="s">
        <v>358</v>
      </c>
      <c r="B1680" t="s">
        <v>365</v>
      </c>
      <c r="C1680" t="s">
        <v>634</v>
      </c>
      <c r="D1680" t="s">
        <v>410</v>
      </c>
      <c r="E1680">
        <v>73</v>
      </c>
      <c r="F1680">
        <v>17</v>
      </c>
      <c r="G1680">
        <v>104.25</v>
      </c>
      <c r="M1680">
        <v>73</v>
      </c>
    </row>
    <row r="1681" spans="1:16" x14ac:dyDescent="0.2">
      <c r="A1681" t="s">
        <v>358</v>
      </c>
      <c r="B1681" t="s">
        <v>366</v>
      </c>
      <c r="C1681" t="s">
        <v>634</v>
      </c>
      <c r="D1681" t="s">
        <v>410</v>
      </c>
      <c r="E1681">
        <v>44</v>
      </c>
      <c r="F1681">
        <v>5</v>
      </c>
      <c r="G1681">
        <v>70.98</v>
      </c>
      <c r="M1681">
        <v>44</v>
      </c>
    </row>
    <row r="1682" spans="1:16" x14ac:dyDescent="0.2">
      <c r="A1682" t="s">
        <v>358</v>
      </c>
      <c r="B1682" t="s">
        <v>437</v>
      </c>
      <c r="C1682" t="s">
        <v>635</v>
      </c>
      <c r="D1682" t="s">
        <v>410</v>
      </c>
      <c r="E1682">
        <v>173</v>
      </c>
      <c r="F1682">
        <v>26</v>
      </c>
      <c r="G1682">
        <v>78.25</v>
      </c>
      <c r="L1682">
        <v>19</v>
      </c>
      <c r="M1682">
        <v>116</v>
      </c>
      <c r="N1682">
        <v>16</v>
      </c>
      <c r="O1682">
        <v>19</v>
      </c>
      <c r="P1682">
        <v>3</v>
      </c>
    </row>
    <row r="1683" spans="1:16" x14ac:dyDescent="0.2">
      <c r="A1683" t="s">
        <v>358</v>
      </c>
      <c r="B1683" t="s">
        <v>363</v>
      </c>
      <c r="C1683" t="s">
        <v>635</v>
      </c>
      <c r="D1683" t="s">
        <v>410</v>
      </c>
      <c r="E1683">
        <v>132</v>
      </c>
      <c r="F1683">
        <v>20</v>
      </c>
      <c r="G1683">
        <v>79.67</v>
      </c>
      <c r="L1683">
        <v>9</v>
      </c>
      <c r="M1683">
        <v>94</v>
      </c>
      <c r="N1683">
        <v>12</v>
      </c>
      <c r="O1683">
        <v>14</v>
      </c>
      <c r="P1683">
        <v>3</v>
      </c>
    </row>
    <row r="1684" spans="1:16" x14ac:dyDescent="0.2">
      <c r="A1684" t="s">
        <v>358</v>
      </c>
      <c r="B1684" t="s">
        <v>364</v>
      </c>
      <c r="C1684" t="s">
        <v>635</v>
      </c>
      <c r="D1684" t="s">
        <v>410</v>
      </c>
      <c r="E1684">
        <v>37</v>
      </c>
      <c r="F1684">
        <v>4</v>
      </c>
      <c r="G1684">
        <v>67.97</v>
      </c>
      <c r="L1684">
        <v>10</v>
      </c>
      <c r="M1684">
        <v>20</v>
      </c>
      <c r="N1684">
        <v>4</v>
      </c>
      <c r="O1684">
        <v>3</v>
      </c>
    </row>
    <row r="1685" spans="1:16" x14ac:dyDescent="0.2">
      <c r="A1685" t="s">
        <v>358</v>
      </c>
      <c r="B1685" t="s">
        <v>365</v>
      </c>
      <c r="C1685" t="s">
        <v>635</v>
      </c>
      <c r="D1685" t="s">
        <v>410</v>
      </c>
      <c r="E1685">
        <v>1</v>
      </c>
      <c r="G1685">
        <v>49</v>
      </c>
      <c r="O1685">
        <v>1</v>
      </c>
    </row>
    <row r="1686" spans="1:16" x14ac:dyDescent="0.2">
      <c r="A1686" t="s">
        <v>358</v>
      </c>
      <c r="B1686" t="s">
        <v>366</v>
      </c>
      <c r="C1686" t="s">
        <v>635</v>
      </c>
      <c r="D1686" t="s">
        <v>410</v>
      </c>
      <c r="E1686">
        <v>3</v>
      </c>
      <c r="F1686">
        <v>2</v>
      </c>
      <c r="G1686">
        <v>152.33000000000001</v>
      </c>
      <c r="M1686">
        <v>2</v>
      </c>
      <c r="O1686">
        <v>1</v>
      </c>
    </row>
    <row r="1687" spans="1:16" x14ac:dyDescent="0.2">
      <c r="A1687" t="s">
        <v>358</v>
      </c>
      <c r="B1687" t="s">
        <v>437</v>
      </c>
      <c r="C1687" t="s">
        <v>636</v>
      </c>
      <c r="D1687" t="s">
        <v>410</v>
      </c>
      <c r="E1687">
        <v>139</v>
      </c>
      <c r="F1687">
        <v>51</v>
      </c>
      <c r="G1687">
        <v>112.24</v>
      </c>
      <c r="L1687">
        <v>27</v>
      </c>
      <c r="M1687">
        <v>96</v>
      </c>
      <c r="N1687">
        <v>6</v>
      </c>
      <c r="O1687">
        <v>4</v>
      </c>
      <c r="P1687">
        <v>6</v>
      </c>
    </row>
    <row r="1688" spans="1:16" x14ac:dyDescent="0.2">
      <c r="A1688" t="s">
        <v>358</v>
      </c>
      <c r="B1688" t="s">
        <v>363</v>
      </c>
      <c r="C1688" t="s">
        <v>636</v>
      </c>
      <c r="D1688" t="s">
        <v>410</v>
      </c>
      <c r="E1688">
        <v>138</v>
      </c>
      <c r="F1688">
        <v>50</v>
      </c>
      <c r="G1688">
        <v>112.04</v>
      </c>
      <c r="L1688">
        <v>27</v>
      </c>
      <c r="M1688">
        <v>95</v>
      </c>
      <c r="N1688">
        <v>6</v>
      </c>
      <c r="O1688">
        <v>4</v>
      </c>
      <c r="P1688">
        <v>6</v>
      </c>
    </row>
    <row r="1689" spans="1:16" x14ac:dyDescent="0.2">
      <c r="A1689" t="s">
        <v>358</v>
      </c>
      <c r="B1689" t="s">
        <v>365</v>
      </c>
      <c r="C1689" t="s">
        <v>636</v>
      </c>
      <c r="D1689" t="s">
        <v>410</v>
      </c>
      <c r="E1689">
        <v>1</v>
      </c>
      <c r="F1689">
        <v>1</v>
      </c>
      <c r="G1689">
        <v>140</v>
      </c>
      <c r="M1689">
        <v>1</v>
      </c>
    </row>
    <row r="1690" spans="1:16" x14ac:dyDescent="0.2">
      <c r="A1690" t="s">
        <v>358</v>
      </c>
      <c r="B1690" t="s">
        <v>437</v>
      </c>
      <c r="C1690" t="s">
        <v>637</v>
      </c>
      <c r="D1690" t="s">
        <v>410</v>
      </c>
      <c r="E1690">
        <v>668</v>
      </c>
      <c r="F1690">
        <v>135</v>
      </c>
      <c r="G1690">
        <v>85.86</v>
      </c>
      <c r="L1690">
        <v>6</v>
      </c>
      <c r="M1690">
        <v>659</v>
      </c>
      <c r="N1690">
        <v>3</v>
      </c>
    </row>
    <row r="1691" spans="1:16" x14ac:dyDescent="0.2">
      <c r="A1691" t="s">
        <v>358</v>
      </c>
      <c r="B1691" t="s">
        <v>363</v>
      </c>
      <c r="C1691" t="s">
        <v>637</v>
      </c>
      <c r="D1691" t="s">
        <v>410</v>
      </c>
      <c r="E1691">
        <v>655</v>
      </c>
      <c r="F1691">
        <v>128</v>
      </c>
      <c r="G1691">
        <v>84.48</v>
      </c>
      <c r="L1691">
        <v>6</v>
      </c>
      <c r="M1691">
        <v>646</v>
      </c>
      <c r="N1691">
        <v>3</v>
      </c>
    </row>
    <row r="1692" spans="1:16" x14ac:dyDescent="0.2">
      <c r="A1692" t="s">
        <v>358</v>
      </c>
      <c r="B1692" t="s">
        <v>365</v>
      </c>
      <c r="C1692" t="s">
        <v>637</v>
      </c>
      <c r="D1692" t="s">
        <v>410</v>
      </c>
      <c r="E1692">
        <v>4</v>
      </c>
      <c r="F1692">
        <v>3</v>
      </c>
      <c r="G1692">
        <v>143.75</v>
      </c>
      <c r="M1692">
        <v>4</v>
      </c>
    </row>
    <row r="1693" spans="1:16" x14ac:dyDescent="0.2">
      <c r="A1693" t="s">
        <v>358</v>
      </c>
      <c r="B1693" t="s">
        <v>366</v>
      </c>
      <c r="C1693" t="s">
        <v>637</v>
      </c>
      <c r="D1693" t="s">
        <v>410</v>
      </c>
      <c r="E1693">
        <v>9</v>
      </c>
      <c r="F1693">
        <v>4</v>
      </c>
      <c r="G1693">
        <v>160.56</v>
      </c>
      <c r="M1693">
        <v>9</v>
      </c>
    </row>
    <row r="1694" spans="1:16" x14ac:dyDescent="0.2">
      <c r="A1694" t="s">
        <v>358</v>
      </c>
      <c r="B1694" t="s">
        <v>437</v>
      </c>
      <c r="C1694" t="s">
        <v>638</v>
      </c>
      <c r="D1694" t="s">
        <v>410</v>
      </c>
      <c r="E1694">
        <v>2317</v>
      </c>
      <c r="F1694">
        <v>502</v>
      </c>
      <c r="G1694">
        <v>88.43</v>
      </c>
      <c r="L1694">
        <v>232</v>
      </c>
      <c r="M1694">
        <v>1608</v>
      </c>
      <c r="N1694">
        <v>232</v>
      </c>
      <c r="O1694">
        <v>224</v>
      </c>
      <c r="P1694">
        <v>21</v>
      </c>
    </row>
    <row r="1695" spans="1:16" x14ac:dyDescent="0.2">
      <c r="A1695" t="s">
        <v>358</v>
      </c>
      <c r="B1695" t="s">
        <v>363</v>
      </c>
      <c r="C1695" t="s">
        <v>638</v>
      </c>
      <c r="D1695" t="s">
        <v>410</v>
      </c>
      <c r="E1695">
        <v>1802</v>
      </c>
      <c r="F1695">
        <v>383</v>
      </c>
      <c r="G1695">
        <v>87.59</v>
      </c>
      <c r="L1695">
        <v>170</v>
      </c>
      <c r="M1695">
        <v>1211</v>
      </c>
      <c r="N1695">
        <v>209</v>
      </c>
      <c r="O1695">
        <v>193</v>
      </c>
      <c r="P1695">
        <v>19</v>
      </c>
    </row>
    <row r="1696" spans="1:16" x14ac:dyDescent="0.2">
      <c r="A1696" t="s">
        <v>358</v>
      </c>
      <c r="B1696" t="s">
        <v>364</v>
      </c>
      <c r="C1696" t="s">
        <v>638</v>
      </c>
      <c r="D1696" t="s">
        <v>410</v>
      </c>
      <c r="E1696">
        <v>463</v>
      </c>
      <c r="F1696">
        <v>115</v>
      </c>
      <c r="G1696">
        <v>94.8</v>
      </c>
      <c r="L1696">
        <v>62</v>
      </c>
      <c r="M1696">
        <v>362</v>
      </c>
      <c r="N1696">
        <v>17</v>
      </c>
      <c r="O1696">
        <v>22</v>
      </c>
    </row>
    <row r="1697" spans="1:16" x14ac:dyDescent="0.2">
      <c r="A1697" t="s">
        <v>358</v>
      </c>
      <c r="B1697" t="s">
        <v>365</v>
      </c>
      <c r="C1697" t="s">
        <v>638</v>
      </c>
      <c r="D1697" t="s">
        <v>410</v>
      </c>
      <c r="E1697">
        <v>41</v>
      </c>
      <c r="F1697">
        <v>4</v>
      </c>
      <c r="G1697">
        <v>60.59</v>
      </c>
      <c r="M1697">
        <v>27</v>
      </c>
      <c r="N1697">
        <v>4</v>
      </c>
      <c r="O1697">
        <v>8</v>
      </c>
      <c r="P1697">
        <v>2</v>
      </c>
    </row>
    <row r="1698" spans="1:16" x14ac:dyDescent="0.2">
      <c r="A1698" t="s">
        <v>358</v>
      </c>
      <c r="B1698" t="s">
        <v>366</v>
      </c>
      <c r="C1698" t="s">
        <v>638</v>
      </c>
      <c r="D1698" t="s">
        <v>410</v>
      </c>
      <c r="E1698">
        <v>11</v>
      </c>
      <c r="G1698">
        <v>61.18</v>
      </c>
      <c r="M1698">
        <v>8</v>
      </c>
      <c r="N1698">
        <v>2</v>
      </c>
      <c r="O1698">
        <v>1</v>
      </c>
    </row>
    <row r="1699" spans="1:16" x14ac:dyDescent="0.2">
      <c r="A1699" t="s">
        <v>358</v>
      </c>
      <c r="B1699" t="s">
        <v>437</v>
      </c>
      <c r="C1699" t="s">
        <v>639</v>
      </c>
      <c r="D1699" t="s">
        <v>410</v>
      </c>
      <c r="E1699">
        <v>762</v>
      </c>
      <c r="F1699">
        <v>239</v>
      </c>
      <c r="G1699">
        <v>100.44</v>
      </c>
      <c r="L1699">
        <v>154</v>
      </c>
      <c r="M1699">
        <v>479</v>
      </c>
      <c r="N1699">
        <v>64</v>
      </c>
      <c r="O1699">
        <v>56</v>
      </c>
      <c r="P1699">
        <v>9</v>
      </c>
    </row>
    <row r="1700" spans="1:16" x14ac:dyDescent="0.2">
      <c r="A1700" t="s">
        <v>358</v>
      </c>
      <c r="B1700" t="s">
        <v>363</v>
      </c>
      <c r="C1700" t="s">
        <v>639</v>
      </c>
      <c r="D1700" t="s">
        <v>410</v>
      </c>
      <c r="E1700">
        <v>747</v>
      </c>
      <c r="F1700">
        <v>237</v>
      </c>
      <c r="G1700">
        <v>101.08</v>
      </c>
      <c r="L1700">
        <v>154</v>
      </c>
      <c r="M1700">
        <v>473</v>
      </c>
      <c r="N1700">
        <v>57</v>
      </c>
      <c r="O1700">
        <v>54</v>
      </c>
      <c r="P1700">
        <v>9</v>
      </c>
    </row>
    <row r="1701" spans="1:16" x14ac:dyDescent="0.2">
      <c r="A1701" t="s">
        <v>358</v>
      </c>
      <c r="B1701" t="s">
        <v>365</v>
      </c>
      <c r="C1701" t="s">
        <v>639</v>
      </c>
      <c r="D1701" t="s">
        <v>410</v>
      </c>
      <c r="E1701">
        <v>13</v>
      </c>
      <c r="F1701">
        <v>1</v>
      </c>
      <c r="G1701">
        <v>56.92</v>
      </c>
      <c r="M1701">
        <v>5</v>
      </c>
      <c r="N1701">
        <v>6</v>
      </c>
      <c r="O1701">
        <v>2</v>
      </c>
    </row>
    <row r="1702" spans="1:16" x14ac:dyDescent="0.2">
      <c r="A1702" t="s">
        <v>358</v>
      </c>
      <c r="B1702" t="s">
        <v>366</v>
      </c>
      <c r="C1702" t="s">
        <v>639</v>
      </c>
      <c r="D1702" t="s">
        <v>410</v>
      </c>
      <c r="E1702">
        <v>2</v>
      </c>
      <c r="F1702">
        <v>1</v>
      </c>
      <c r="G1702">
        <v>145.5</v>
      </c>
      <c r="M1702">
        <v>1</v>
      </c>
      <c r="N1702">
        <v>1</v>
      </c>
    </row>
    <row r="1703" spans="1:16" x14ac:dyDescent="0.2">
      <c r="A1703" t="s">
        <v>358</v>
      </c>
      <c r="B1703" t="s">
        <v>437</v>
      </c>
      <c r="C1703" t="s">
        <v>640</v>
      </c>
      <c r="D1703" t="s">
        <v>410</v>
      </c>
      <c r="E1703">
        <v>5983</v>
      </c>
      <c r="F1703">
        <v>1374</v>
      </c>
      <c r="G1703">
        <v>91.54</v>
      </c>
      <c r="L1703">
        <v>44</v>
      </c>
      <c r="M1703">
        <v>5891</v>
      </c>
      <c r="N1703">
        <v>35</v>
      </c>
      <c r="O1703">
        <v>13</v>
      </c>
    </row>
    <row r="1704" spans="1:16" x14ac:dyDescent="0.2">
      <c r="A1704" t="s">
        <v>358</v>
      </c>
      <c r="B1704" t="s">
        <v>363</v>
      </c>
      <c r="C1704" t="s">
        <v>640</v>
      </c>
      <c r="D1704" t="s">
        <v>410</v>
      </c>
      <c r="E1704">
        <v>5847</v>
      </c>
      <c r="F1704">
        <v>1347</v>
      </c>
      <c r="G1704">
        <v>91.5</v>
      </c>
      <c r="L1704">
        <v>44</v>
      </c>
      <c r="M1704">
        <v>5756</v>
      </c>
      <c r="N1704">
        <v>34</v>
      </c>
      <c r="O1704">
        <v>13</v>
      </c>
    </row>
    <row r="1705" spans="1:16" x14ac:dyDescent="0.2">
      <c r="A1705" t="s">
        <v>358</v>
      </c>
      <c r="B1705" t="s">
        <v>364</v>
      </c>
      <c r="C1705" t="s">
        <v>640</v>
      </c>
      <c r="D1705" t="s">
        <v>410</v>
      </c>
      <c r="E1705">
        <v>10</v>
      </c>
      <c r="F1705">
        <v>10</v>
      </c>
      <c r="G1705">
        <v>372.1</v>
      </c>
      <c r="M1705">
        <v>10</v>
      </c>
    </row>
    <row r="1706" spans="1:16" x14ac:dyDescent="0.2">
      <c r="A1706" t="s">
        <v>358</v>
      </c>
      <c r="B1706" t="s">
        <v>365</v>
      </c>
      <c r="C1706" t="s">
        <v>640</v>
      </c>
      <c r="D1706" t="s">
        <v>410</v>
      </c>
      <c r="E1706">
        <v>71</v>
      </c>
      <c r="F1706">
        <v>10</v>
      </c>
      <c r="G1706">
        <v>73.2</v>
      </c>
      <c r="M1706">
        <v>71</v>
      </c>
    </row>
    <row r="1707" spans="1:16" x14ac:dyDescent="0.2">
      <c r="A1707" t="s">
        <v>358</v>
      </c>
      <c r="B1707" t="s">
        <v>366</v>
      </c>
      <c r="C1707" t="s">
        <v>640</v>
      </c>
      <c r="D1707" t="s">
        <v>410</v>
      </c>
      <c r="E1707">
        <v>55</v>
      </c>
      <c r="F1707">
        <v>7</v>
      </c>
      <c r="G1707">
        <v>68.84</v>
      </c>
      <c r="M1707">
        <v>54</v>
      </c>
      <c r="N1707">
        <v>1</v>
      </c>
    </row>
    <row r="1708" spans="1:16" x14ac:dyDescent="0.2">
      <c r="A1708" t="s">
        <v>358</v>
      </c>
      <c r="B1708" t="s">
        <v>437</v>
      </c>
      <c r="C1708" t="s">
        <v>641</v>
      </c>
      <c r="D1708" t="s">
        <v>410</v>
      </c>
      <c r="E1708">
        <v>7811</v>
      </c>
      <c r="F1708">
        <v>1491</v>
      </c>
      <c r="G1708">
        <v>84.95</v>
      </c>
      <c r="L1708">
        <v>941</v>
      </c>
      <c r="M1708">
        <v>5214</v>
      </c>
      <c r="N1708">
        <v>797</v>
      </c>
      <c r="O1708">
        <v>802</v>
      </c>
      <c r="P1708">
        <v>57</v>
      </c>
    </row>
    <row r="1709" spans="1:16" x14ac:dyDescent="0.2">
      <c r="A1709" t="s">
        <v>358</v>
      </c>
      <c r="B1709" t="s">
        <v>363</v>
      </c>
      <c r="C1709" t="s">
        <v>641</v>
      </c>
      <c r="D1709" t="s">
        <v>410</v>
      </c>
      <c r="E1709">
        <v>6034</v>
      </c>
      <c r="F1709">
        <v>1183</v>
      </c>
      <c r="G1709">
        <v>87.03</v>
      </c>
      <c r="L1709">
        <v>638</v>
      </c>
      <c r="M1709">
        <v>4056</v>
      </c>
      <c r="N1709">
        <v>692</v>
      </c>
      <c r="O1709">
        <v>598</v>
      </c>
      <c r="P1709">
        <v>50</v>
      </c>
    </row>
    <row r="1710" spans="1:16" x14ac:dyDescent="0.2">
      <c r="A1710" t="s">
        <v>358</v>
      </c>
      <c r="B1710" t="s">
        <v>364</v>
      </c>
      <c r="C1710" t="s">
        <v>641</v>
      </c>
      <c r="D1710" t="s">
        <v>410</v>
      </c>
      <c r="E1710">
        <v>1481</v>
      </c>
      <c r="F1710">
        <v>254</v>
      </c>
      <c r="G1710">
        <v>76.37</v>
      </c>
      <c r="L1710">
        <v>303</v>
      </c>
      <c r="M1710">
        <v>972</v>
      </c>
      <c r="N1710">
        <v>57</v>
      </c>
      <c r="O1710">
        <v>147</v>
      </c>
      <c r="P1710">
        <v>2</v>
      </c>
    </row>
    <row r="1711" spans="1:16" x14ac:dyDescent="0.2">
      <c r="A1711" t="s">
        <v>358</v>
      </c>
      <c r="B1711" t="s">
        <v>365</v>
      </c>
      <c r="C1711" t="s">
        <v>641</v>
      </c>
      <c r="D1711" t="s">
        <v>410</v>
      </c>
      <c r="E1711">
        <v>133</v>
      </c>
      <c r="F1711">
        <v>10</v>
      </c>
      <c r="G1711">
        <v>64.150000000000006</v>
      </c>
      <c r="M1711">
        <v>81</v>
      </c>
      <c r="N1711">
        <v>17</v>
      </c>
      <c r="O1711">
        <v>31</v>
      </c>
      <c r="P1711">
        <v>4</v>
      </c>
    </row>
    <row r="1712" spans="1:16" x14ac:dyDescent="0.2">
      <c r="A1712" t="s">
        <v>358</v>
      </c>
      <c r="B1712" t="s">
        <v>366</v>
      </c>
      <c r="C1712" t="s">
        <v>641</v>
      </c>
      <c r="D1712" t="s">
        <v>410</v>
      </c>
      <c r="E1712">
        <v>163</v>
      </c>
      <c r="F1712">
        <v>44</v>
      </c>
      <c r="G1712">
        <v>102.67</v>
      </c>
      <c r="M1712">
        <v>105</v>
      </c>
      <c r="N1712">
        <v>31</v>
      </c>
      <c r="O1712">
        <v>26</v>
      </c>
      <c r="P1712">
        <v>1</v>
      </c>
    </row>
    <row r="1713" spans="1:16" x14ac:dyDescent="0.2">
      <c r="A1713" t="s">
        <v>358</v>
      </c>
      <c r="B1713" t="s">
        <v>437</v>
      </c>
      <c r="C1713" t="s">
        <v>642</v>
      </c>
      <c r="D1713" t="s">
        <v>410</v>
      </c>
      <c r="E1713">
        <v>2314</v>
      </c>
      <c r="F1713">
        <v>755</v>
      </c>
      <c r="G1713">
        <v>102.17</v>
      </c>
      <c r="L1713">
        <v>505</v>
      </c>
      <c r="M1713">
        <v>1405</v>
      </c>
      <c r="N1713">
        <v>215</v>
      </c>
      <c r="O1713">
        <v>157</v>
      </c>
      <c r="P1713">
        <v>32</v>
      </c>
    </row>
    <row r="1714" spans="1:16" x14ac:dyDescent="0.2">
      <c r="A1714" t="s">
        <v>358</v>
      </c>
      <c r="B1714" t="s">
        <v>363</v>
      </c>
      <c r="C1714" t="s">
        <v>642</v>
      </c>
      <c r="D1714" t="s">
        <v>410</v>
      </c>
      <c r="E1714">
        <v>2250</v>
      </c>
      <c r="F1714">
        <v>734</v>
      </c>
      <c r="G1714">
        <v>102.56</v>
      </c>
      <c r="L1714">
        <v>501</v>
      </c>
      <c r="M1714">
        <v>1370</v>
      </c>
      <c r="N1714">
        <v>202</v>
      </c>
      <c r="O1714">
        <v>145</v>
      </c>
      <c r="P1714">
        <v>32</v>
      </c>
    </row>
    <row r="1715" spans="1:16" x14ac:dyDescent="0.2">
      <c r="A1715" t="s">
        <v>358</v>
      </c>
      <c r="B1715" t="s">
        <v>365</v>
      </c>
      <c r="C1715" t="s">
        <v>642</v>
      </c>
      <c r="D1715" t="s">
        <v>410</v>
      </c>
      <c r="E1715">
        <v>60</v>
      </c>
      <c r="F1715">
        <v>20</v>
      </c>
      <c r="G1715">
        <v>87.9</v>
      </c>
      <c r="L1715">
        <v>4</v>
      </c>
      <c r="M1715">
        <v>32</v>
      </c>
      <c r="N1715">
        <v>12</v>
      </c>
      <c r="O1715">
        <v>12</v>
      </c>
    </row>
    <row r="1716" spans="1:16" x14ac:dyDescent="0.2">
      <c r="A1716" t="s">
        <v>358</v>
      </c>
      <c r="B1716" t="s">
        <v>366</v>
      </c>
      <c r="C1716" t="s">
        <v>642</v>
      </c>
      <c r="D1716" t="s">
        <v>410</v>
      </c>
      <c r="E1716">
        <v>4</v>
      </c>
      <c r="F1716">
        <v>1</v>
      </c>
      <c r="G1716">
        <v>95.5</v>
      </c>
      <c r="M1716">
        <v>3</v>
      </c>
      <c r="N1716">
        <v>1</v>
      </c>
    </row>
    <row r="1717" spans="1:16" x14ac:dyDescent="0.2">
      <c r="A1717" t="s">
        <v>358</v>
      </c>
      <c r="B1717" t="s">
        <v>437</v>
      </c>
      <c r="C1717" t="s">
        <v>643</v>
      </c>
      <c r="D1717" t="s">
        <v>410</v>
      </c>
      <c r="E1717">
        <v>1361</v>
      </c>
      <c r="F1717">
        <v>388</v>
      </c>
      <c r="G1717">
        <v>91.15</v>
      </c>
      <c r="L1717">
        <v>386</v>
      </c>
      <c r="M1717">
        <v>833</v>
      </c>
      <c r="N1717">
        <v>84</v>
      </c>
      <c r="O1717">
        <v>55</v>
      </c>
      <c r="P1717">
        <v>3</v>
      </c>
    </row>
    <row r="1718" spans="1:16" x14ac:dyDescent="0.2">
      <c r="A1718" t="s">
        <v>358</v>
      </c>
      <c r="B1718" t="s">
        <v>363</v>
      </c>
      <c r="C1718" t="s">
        <v>643</v>
      </c>
      <c r="D1718" t="s">
        <v>410</v>
      </c>
      <c r="E1718">
        <v>1328</v>
      </c>
      <c r="F1718">
        <v>382</v>
      </c>
      <c r="G1718">
        <v>91.14</v>
      </c>
      <c r="L1718">
        <v>386</v>
      </c>
      <c r="M1718">
        <v>815</v>
      </c>
      <c r="N1718">
        <v>81</v>
      </c>
      <c r="O1718">
        <v>43</v>
      </c>
      <c r="P1718">
        <v>3</v>
      </c>
    </row>
    <row r="1719" spans="1:16" x14ac:dyDescent="0.2">
      <c r="A1719" t="s">
        <v>358</v>
      </c>
      <c r="B1719" t="s">
        <v>364</v>
      </c>
      <c r="C1719" t="s">
        <v>643</v>
      </c>
      <c r="D1719" t="s">
        <v>410</v>
      </c>
      <c r="E1719">
        <v>1</v>
      </c>
      <c r="G1719">
        <v>52</v>
      </c>
      <c r="O1719">
        <v>1</v>
      </c>
    </row>
    <row r="1720" spans="1:16" x14ac:dyDescent="0.2">
      <c r="A1720" t="s">
        <v>358</v>
      </c>
      <c r="B1720" t="s">
        <v>365</v>
      </c>
      <c r="C1720" t="s">
        <v>643</v>
      </c>
      <c r="D1720" t="s">
        <v>410</v>
      </c>
      <c r="E1720">
        <v>29</v>
      </c>
      <c r="F1720">
        <v>4</v>
      </c>
      <c r="G1720">
        <v>87.45</v>
      </c>
      <c r="M1720">
        <v>15</v>
      </c>
      <c r="N1720">
        <v>3</v>
      </c>
      <c r="O1720">
        <v>11</v>
      </c>
    </row>
    <row r="1721" spans="1:16" x14ac:dyDescent="0.2">
      <c r="A1721" t="s">
        <v>358</v>
      </c>
      <c r="B1721" t="s">
        <v>366</v>
      </c>
      <c r="C1721" t="s">
        <v>643</v>
      </c>
      <c r="D1721" t="s">
        <v>410</v>
      </c>
      <c r="E1721">
        <v>3</v>
      </c>
      <c r="F1721">
        <v>2</v>
      </c>
      <c r="G1721">
        <v>142</v>
      </c>
      <c r="M1721">
        <v>3</v>
      </c>
    </row>
    <row r="1722" spans="1:16" x14ac:dyDescent="0.2">
      <c r="A1722" t="s">
        <v>358</v>
      </c>
      <c r="B1722" t="s">
        <v>437</v>
      </c>
      <c r="C1722" t="s">
        <v>644</v>
      </c>
      <c r="D1722" t="s">
        <v>410</v>
      </c>
      <c r="E1722">
        <v>24071</v>
      </c>
      <c r="F1722">
        <v>5429</v>
      </c>
      <c r="G1722">
        <v>94.17</v>
      </c>
      <c r="L1722">
        <v>133</v>
      </c>
      <c r="M1722">
        <v>23813</v>
      </c>
      <c r="N1722">
        <v>97</v>
      </c>
      <c r="O1722">
        <v>28</v>
      </c>
    </row>
    <row r="1723" spans="1:16" x14ac:dyDescent="0.2">
      <c r="A1723" t="s">
        <v>358</v>
      </c>
      <c r="B1723" t="s">
        <v>363</v>
      </c>
      <c r="C1723" t="s">
        <v>644</v>
      </c>
      <c r="D1723" t="s">
        <v>410</v>
      </c>
      <c r="E1723">
        <v>23303</v>
      </c>
      <c r="F1723">
        <v>5247</v>
      </c>
      <c r="G1723">
        <v>94.09</v>
      </c>
      <c r="L1723">
        <v>133</v>
      </c>
      <c r="M1723">
        <v>23046</v>
      </c>
      <c r="N1723">
        <v>96</v>
      </c>
      <c r="O1723">
        <v>28</v>
      </c>
    </row>
    <row r="1724" spans="1:16" x14ac:dyDescent="0.2">
      <c r="A1724" t="s">
        <v>358</v>
      </c>
      <c r="B1724" t="s">
        <v>364</v>
      </c>
      <c r="C1724" t="s">
        <v>644</v>
      </c>
      <c r="D1724" t="s">
        <v>410</v>
      </c>
      <c r="E1724">
        <v>13</v>
      </c>
      <c r="F1724">
        <v>13</v>
      </c>
      <c r="G1724">
        <v>400.08</v>
      </c>
      <c r="M1724">
        <v>13</v>
      </c>
    </row>
    <row r="1725" spans="1:16" x14ac:dyDescent="0.2">
      <c r="A1725" t="s">
        <v>358</v>
      </c>
      <c r="B1725" t="s">
        <v>365</v>
      </c>
      <c r="C1725" t="s">
        <v>644</v>
      </c>
      <c r="D1725" t="s">
        <v>410</v>
      </c>
      <c r="E1725">
        <v>405</v>
      </c>
      <c r="F1725">
        <v>77</v>
      </c>
      <c r="G1725">
        <v>85.97</v>
      </c>
      <c r="M1725">
        <v>405</v>
      </c>
    </row>
    <row r="1726" spans="1:16" x14ac:dyDescent="0.2">
      <c r="A1726" t="s">
        <v>358</v>
      </c>
      <c r="B1726" t="s">
        <v>366</v>
      </c>
      <c r="C1726" t="s">
        <v>644</v>
      </c>
      <c r="D1726" t="s">
        <v>410</v>
      </c>
      <c r="E1726">
        <v>350</v>
      </c>
      <c r="F1726">
        <v>92</v>
      </c>
      <c r="G1726">
        <v>97.72</v>
      </c>
      <c r="M1726">
        <v>349</v>
      </c>
      <c r="N1726">
        <v>1</v>
      </c>
    </row>
    <row r="1727" spans="1:16" x14ac:dyDescent="0.2">
      <c r="A1727" t="s">
        <v>358</v>
      </c>
      <c r="B1727" t="s">
        <v>437</v>
      </c>
      <c r="C1727" t="s">
        <v>645</v>
      </c>
      <c r="D1727" t="s">
        <v>410</v>
      </c>
      <c r="E1727">
        <v>309</v>
      </c>
      <c r="F1727">
        <v>56</v>
      </c>
      <c r="G1727">
        <v>78.94</v>
      </c>
      <c r="L1727">
        <v>32</v>
      </c>
      <c r="M1727">
        <v>210</v>
      </c>
      <c r="N1727">
        <v>28</v>
      </c>
      <c r="O1727">
        <v>37</v>
      </c>
      <c r="P1727">
        <v>2</v>
      </c>
    </row>
    <row r="1728" spans="1:16" x14ac:dyDescent="0.2">
      <c r="A1728" t="s">
        <v>358</v>
      </c>
      <c r="B1728" t="s">
        <v>363</v>
      </c>
      <c r="C1728" t="s">
        <v>645</v>
      </c>
      <c r="D1728" t="s">
        <v>410</v>
      </c>
      <c r="E1728">
        <v>173</v>
      </c>
      <c r="F1728">
        <v>39</v>
      </c>
      <c r="G1728">
        <v>83.79</v>
      </c>
      <c r="L1728">
        <v>9</v>
      </c>
      <c r="M1728">
        <v>123</v>
      </c>
      <c r="N1728">
        <v>21</v>
      </c>
      <c r="O1728">
        <v>19</v>
      </c>
      <c r="P1728">
        <v>1</v>
      </c>
    </row>
    <row r="1729" spans="1:16" x14ac:dyDescent="0.2">
      <c r="A1729" t="s">
        <v>358</v>
      </c>
      <c r="B1729" t="s">
        <v>364</v>
      </c>
      <c r="C1729" t="s">
        <v>645</v>
      </c>
      <c r="D1729" t="s">
        <v>410</v>
      </c>
      <c r="E1729">
        <v>126</v>
      </c>
      <c r="F1729">
        <v>16</v>
      </c>
      <c r="G1729">
        <v>70.75</v>
      </c>
      <c r="L1729">
        <v>23</v>
      </c>
      <c r="M1729">
        <v>82</v>
      </c>
      <c r="N1729">
        <v>5</v>
      </c>
      <c r="O1729">
        <v>15</v>
      </c>
      <c r="P1729">
        <v>1</v>
      </c>
    </row>
    <row r="1730" spans="1:16" x14ac:dyDescent="0.2">
      <c r="A1730" t="s">
        <v>358</v>
      </c>
      <c r="B1730" t="s">
        <v>365</v>
      </c>
      <c r="C1730" t="s">
        <v>645</v>
      </c>
      <c r="D1730" t="s">
        <v>410</v>
      </c>
      <c r="E1730">
        <v>1</v>
      </c>
      <c r="G1730">
        <v>49</v>
      </c>
      <c r="O1730">
        <v>1</v>
      </c>
    </row>
    <row r="1731" spans="1:16" x14ac:dyDescent="0.2">
      <c r="A1731" t="s">
        <v>358</v>
      </c>
      <c r="B1731" t="s">
        <v>366</v>
      </c>
      <c r="C1731" t="s">
        <v>645</v>
      </c>
      <c r="D1731" t="s">
        <v>410</v>
      </c>
      <c r="E1731">
        <v>9</v>
      </c>
      <c r="F1731">
        <v>1</v>
      </c>
      <c r="G1731">
        <v>103.44</v>
      </c>
      <c r="M1731">
        <v>5</v>
      </c>
      <c r="N1731">
        <v>2</v>
      </c>
      <c r="O1731">
        <v>2</v>
      </c>
    </row>
    <row r="1732" spans="1:16" x14ac:dyDescent="0.2">
      <c r="A1732" t="s">
        <v>358</v>
      </c>
      <c r="B1732" t="s">
        <v>437</v>
      </c>
      <c r="C1732" t="s">
        <v>646</v>
      </c>
      <c r="D1732" t="s">
        <v>410</v>
      </c>
      <c r="E1732">
        <v>303</v>
      </c>
      <c r="F1732">
        <v>58</v>
      </c>
      <c r="G1732">
        <v>81.36</v>
      </c>
      <c r="L1732">
        <v>44</v>
      </c>
      <c r="M1732">
        <v>200</v>
      </c>
      <c r="N1732">
        <v>31</v>
      </c>
      <c r="O1732">
        <v>28</v>
      </c>
    </row>
    <row r="1733" spans="1:16" x14ac:dyDescent="0.2">
      <c r="A1733" t="s">
        <v>358</v>
      </c>
      <c r="B1733" t="s">
        <v>363</v>
      </c>
      <c r="C1733" t="s">
        <v>646</v>
      </c>
      <c r="D1733" t="s">
        <v>410</v>
      </c>
      <c r="E1733">
        <v>300</v>
      </c>
      <c r="F1733">
        <v>57</v>
      </c>
      <c r="G1733">
        <v>81.63</v>
      </c>
      <c r="L1733">
        <v>44</v>
      </c>
      <c r="M1733">
        <v>199</v>
      </c>
      <c r="N1733">
        <v>30</v>
      </c>
      <c r="O1733">
        <v>27</v>
      </c>
    </row>
    <row r="1734" spans="1:16" x14ac:dyDescent="0.2">
      <c r="A1734" t="s">
        <v>358</v>
      </c>
      <c r="B1734" t="s">
        <v>365</v>
      </c>
      <c r="C1734" t="s">
        <v>646</v>
      </c>
      <c r="D1734" t="s">
        <v>410</v>
      </c>
      <c r="E1734">
        <v>3</v>
      </c>
      <c r="F1734">
        <v>1</v>
      </c>
      <c r="G1734">
        <v>54</v>
      </c>
      <c r="M1734">
        <v>1</v>
      </c>
      <c r="N1734">
        <v>1</v>
      </c>
      <c r="O1734">
        <v>1</v>
      </c>
    </row>
    <row r="1735" spans="1:16" x14ac:dyDescent="0.2">
      <c r="A1735" t="s">
        <v>358</v>
      </c>
      <c r="B1735" t="s">
        <v>437</v>
      </c>
      <c r="C1735" t="s">
        <v>647</v>
      </c>
      <c r="D1735" t="s">
        <v>410</v>
      </c>
      <c r="E1735">
        <v>1466</v>
      </c>
      <c r="F1735">
        <v>296</v>
      </c>
      <c r="G1735">
        <v>83.87</v>
      </c>
      <c r="L1735">
        <v>19</v>
      </c>
      <c r="M1735">
        <v>1439</v>
      </c>
      <c r="N1735">
        <v>7</v>
      </c>
      <c r="O1735">
        <v>1</v>
      </c>
    </row>
    <row r="1736" spans="1:16" x14ac:dyDescent="0.2">
      <c r="A1736" t="s">
        <v>358</v>
      </c>
      <c r="B1736" t="s">
        <v>363</v>
      </c>
      <c r="C1736" t="s">
        <v>647</v>
      </c>
      <c r="D1736" t="s">
        <v>410</v>
      </c>
      <c r="E1736">
        <v>1426</v>
      </c>
      <c r="F1736">
        <v>289</v>
      </c>
      <c r="G1736">
        <v>83.34</v>
      </c>
      <c r="L1736">
        <v>19</v>
      </c>
      <c r="M1736">
        <v>1399</v>
      </c>
      <c r="N1736">
        <v>7</v>
      </c>
      <c r="O1736">
        <v>1</v>
      </c>
    </row>
    <row r="1737" spans="1:16" x14ac:dyDescent="0.2">
      <c r="A1737" t="s">
        <v>358</v>
      </c>
      <c r="B1737" t="s">
        <v>365</v>
      </c>
      <c r="C1737" t="s">
        <v>647</v>
      </c>
      <c r="D1737" t="s">
        <v>410</v>
      </c>
      <c r="E1737">
        <v>21</v>
      </c>
      <c r="F1737">
        <v>2</v>
      </c>
      <c r="G1737">
        <v>93.62</v>
      </c>
      <c r="M1737">
        <v>21</v>
      </c>
    </row>
    <row r="1738" spans="1:16" x14ac:dyDescent="0.2">
      <c r="A1738" t="s">
        <v>358</v>
      </c>
      <c r="B1738" t="s">
        <v>366</v>
      </c>
      <c r="C1738" t="s">
        <v>647</v>
      </c>
      <c r="D1738" t="s">
        <v>410</v>
      </c>
      <c r="E1738">
        <v>19</v>
      </c>
      <c r="F1738">
        <v>5</v>
      </c>
      <c r="G1738">
        <v>112.89</v>
      </c>
      <c r="M1738">
        <v>19</v>
      </c>
    </row>
    <row r="1739" spans="1:16" x14ac:dyDescent="0.2">
      <c r="A1739" t="s">
        <v>358</v>
      </c>
      <c r="B1739" t="s">
        <v>437</v>
      </c>
      <c r="C1739" t="s">
        <v>648</v>
      </c>
      <c r="D1739" t="s">
        <v>410</v>
      </c>
      <c r="E1739">
        <v>3320</v>
      </c>
      <c r="F1739">
        <v>700</v>
      </c>
      <c r="G1739">
        <v>88.79</v>
      </c>
      <c r="L1739">
        <v>404</v>
      </c>
      <c r="M1739">
        <v>2212</v>
      </c>
      <c r="N1739">
        <v>336</v>
      </c>
      <c r="O1739">
        <v>345</v>
      </c>
      <c r="P1739">
        <v>23</v>
      </c>
    </row>
    <row r="1740" spans="1:16" x14ac:dyDescent="0.2">
      <c r="A1740" t="s">
        <v>358</v>
      </c>
      <c r="B1740" t="s">
        <v>363</v>
      </c>
      <c r="C1740" t="s">
        <v>648</v>
      </c>
      <c r="D1740" t="s">
        <v>410</v>
      </c>
      <c r="E1740">
        <v>2703</v>
      </c>
      <c r="F1740">
        <v>576</v>
      </c>
      <c r="G1740">
        <v>89.84</v>
      </c>
      <c r="L1740">
        <v>315</v>
      </c>
      <c r="M1740">
        <v>1844</v>
      </c>
      <c r="N1740">
        <v>294</v>
      </c>
      <c r="O1740">
        <v>229</v>
      </c>
      <c r="P1740">
        <v>21</v>
      </c>
    </row>
    <row r="1741" spans="1:16" x14ac:dyDescent="0.2">
      <c r="A1741" t="s">
        <v>358</v>
      </c>
      <c r="B1741" t="s">
        <v>364</v>
      </c>
      <c r="C1741" t="s">
        <v>648</v>
      </c>
      <c r="D1741" t="s">
        <v>410</v>
      </c>
      <c r="E1741">
        <v>366</v>
      </c>
      <c r="F1741">
        <v>80</v>
      </c>
      <c r="G1741">
        <v>85.39</v>
      </c>
      <c r="L1741">
        <v>79</v>
      </c>
      <c r="M1741">
        <v>221</v>
      </c>
      <c r="N1741">
        <v>4</v>
      </c>
      <c r="O1741">
        <v>62</v>
      </c>
    </row>
    <row r="1742" spans="1:16" x14ac:dyDescent="0.2">
      <c r="A1742" t="s">
        <v>358</v>
      </c>
      <c r="B1742" t="s">
        <v>365</v>
      </c>
      <c r="C1742" t="s">
        <v>648</v>
      </c>
      <c r="D1742" t="s">
        <v>410</v>
      </c>
      <c r="E1742">
        <v>140</v>
      </c>
      <c r="F1742">
        <v>20</v>
      </c>
      <c r="G1742">
        <v>77.72</v>
      </c>
      <c r="L1742">
        <v>9</v>
      </c>
      <c r="M1742">
        <v>77</v>
      </c>
      <c r="N1742">
        <v>21</v>
      </c>
      <c r="O1742">
        <v>32</v>
      </c>
      <c r="P1742">
        <v>1</v>
      </c>
    </row>
    <row r="1743" spans="1:16" x14ac:dyDescent="0.2">
      <c r="A1743" t="s">
        <v>358</v>
      </c>
      <c r="B1743" t="s">
        <v>366</v>
      </c>
      <c r="C1743" t="s">
        <v>648</v>
      </c>
      <c r="D1743" t="s">
        <v>410</v>
      </c>
      <c r="E1743">
        <v>111</v>
      </c>
      <c r="F1743">
        <v>24</v>
      </c>
      <c r="G1743">
        <v>88.52</v>
      </c>
      <c r="L1743">
        <v>1</v>
      </c>
      <c r="M1743">
        <v>70</v>
      </c>
      <c r="N1743">
        <v>17</v>
      </c>
      <c r="O1743">
        <v>22</v>
      </c>
      <c r="P1743">
        <v>1</v>
      </c>
    </row>
    <row r="1744" spans="1:16" x14ac:dyDescent="0.2">
      <c r="A1744" t="s">
        <v>358</v>
      </c>
      <c r="B1744" t="s">
        <v>437</v>
      </c>
      <c r="C1744" t="s">
        <v>649</v>
      </c>
      <c r="D1744" t="s">
        <v>410</v>
      </c>
      <c r="E1744">
        <v>934</v>
      </c>
      <c r="F1744">
        <v>259</v>
      </c>
      <c r="G1744">
        <v>86.81</v>
      </c>
      <c r="L1744">
        <v>273</v>
      </c>
      <c r="M1744">
        <v>547</v>
      </c>
      <c r="N1744">
        <v>41</v>
      </c>
      <c r="O1744">
        <v>66</v>
      </c>
      <c r="P1744">
        <v>7</v>
      </c>
    </row>
    <row r="1745" spans="1:16" x14ac:dyDescent="0.2">
      <c r="A1745" t="s">
        <v>358</v>
      </c>
      <c r="B1745" t="s">
        <v>363</v>
      </c>
      <c r="C1745" t="s">
        <v>649</v>
      </c>
      <c r="D1745" t="s">
        <v>410</v>
      </c>
      <c r="E1745">
        <v>888</v>
      </c>
      <c r="F1745">
        <v>241</v>
      </c>
      <c r="G1745">
        <v>84.79</v>
      </c>
      <c r="L1745">
        <v>272</v>
      </c>
      <c r="M1745">
        <v>522</v>
      </c>
      <c r="N1745">
        <v>35</v>
      </c>
      <c r="O1745">
        <v>52</v>
      </c>
      <c r="P1745">
        <v>7</v>
      </c>
    </row>
    <row r="1746" spans="1:16" x14ac:dyDescent="0.2">
      <c r="A1746" t="s">
        <v>358</v>
      </c>
      <c r="B1746" t="s">
        <v>365</v>
      </c>
      <c r="C1746" t="s">
        <v>649</v>
      </c>
      <c r="D1746" t="s">
        <v>410</v>
      </c>
      <c r="E1746">
        <v>35</v>
      </c>
      <c r="F1746">
        <v>12</v>
      </c>
      <c r="G1746">
        <v>118.49</v>
      </c>
      <c r="L1746">
        <v>1</v>
      </c>
      <c r="M1746">
        <v>17</v>
      </c>
      <c r="N1746">
        <v>5</v>
      </c>
      <c r="O1746">
        <v>12</v>
      </c>
    </row>
    <row r="1747" spans="1:16" x14ac:dyDescent="0.2">
      <c r="A1747" t="s">
        <v>358</v>
      </c>
      <c r="B1747" t="s">
        <v>366</v>
      </c>
      <c r="C1747" t="s">
        <v>649</v>
      </c>
      <c r="D1747" t="s">
        <v>410</v>
      </c>
      <c r="E1747">
        <v>11</v>
      </c>
      <c r="F1747">
        <v>6</v>
      </c>
      <c r="G1747">
        <v>148.44999999999999</v>
      </c>
      <c r="M1747">
        <v>8</v>
      </c>
      <c r="N1747">
        <v>1</v>
      </c>
      <c r="O1747">
        <v>2</v>
      </c>
    </row>
    <row r="1748" spans="1:16" x14ac:dyDescent="0.2">
      <c r="A1748" t="s">
        <v>358</v>
      </c>
      <c r="B1748" t="s">
        <v>437</v>
      </c>
      <c r="C1748" t="s">
        <v>650</v>
      </c>
      <c r="D1748" t="s">
        <v>410</v>
      </c>
      <c r="E1748">
        <v>8470</v>
      </c>
      <c r="F1748">
        <v>1904</v>
      </c>
      <c r="G1748">
        <v>95.89</v>
      </c>
      <c r="L1748">
        <v>28</v>
      </c>
      <c r="M1748">
        <v>8390</v>
      </c>
      <c r="N1748">
        <v>42</v>
      </c>
      <c r="O1748">
        <v>10</v>
      </c>
    </row>
    <row r="1749" spans="1:16" x14ac:dyDescent="0.2">
      <c r="A1749" t="s">
        <v>358</v>
      </c>
      <c r="B1749" t="s">
        <v>363</v>
      </c>
      <c r="C1749" t="s">
        <v>650</v>
      </c>
      <c r="D1749" t="s">
        <v>410</v>
      </c>
      <c r="E1749">
        <v>7897</v>
      </c>
      <c r="F1749">
        <v>1763</v>
      </c>
      <c r="G1749">
        <v>95.87</v>
      </c>
      <c r="L1749">
        <v>28</v>
      </c>
      <c r="M1749">
        <v>7819</v>
      </c>
      <c r="N1749">
        <v>40</v>
      </c>
      <c r="O1749">
        <v>10</v>
      </c>
    </row>
    <row r="1750" spans="1:16" x14ac:dyDescent="0.2">
      <c r="A1750" t="s">
        <v>358</v>
      </c>
      <c r="B1750" t="s">
        <v>364</v>
      </c>
      <c r="C1750" t="s">
        <v>650</v>
      </c>
      <c r="D1750" t="s">
        <v>410</v>
      </c>
      <c r="E1750">
        <v>4</v>
      </c>
      <c r="F1750">
        <v>4</v>
      </c>
      <c r="G1750">
        <v>202</v>
      </c>
      <c r="M1750">
        <v>4</v>
      </c>
    </row>
    <row r="1751" spans="1:16" x14ac:dyDescent="0.2">
      <c r="A1751" t="s">
        <v>358</v>
      </c>
      <c r="B1751" t="s">
        <v>365</v>
      </c>
      <c r="C1751" t="s">
        <v>650</v>
      </c>
      <c r="D1751" t="s">
        <v>410</v>
      </c>
      <c r="E1751">
        <v>286</v>
      </c>
      <c r="F1751">
        <v>67</v>
      </c>
      <c r="G1751">
        <v>90.95</v>
      </c>
      <c r="M1751">
        <v>284</v>
      </c>
      <c r="N1751">
        <v>2</v>
      </c>
    </row>
    <row r="1752" spans="1:16" x14ac:dyDescent="0.2">
      <c r="A1752" t="s">
        <v>358</v>
      </c>
      <c r="B1752" t="s">
        <v>366</v>
      </c>
      <c r="C1752" t="s">
        <v>650</v>
      </c>
      <c r="D1752" t="s">
        <v>410</v>
      </c>
      <c r="E1752">
        <v>283</v>
      </c>
      <c r="F1752">
        <v>70</v>
      </c>
      <c r="G1752">
        <v>99.74</v>
      </c>
      <c r="M1752">
        <v>283</v>
      </c>
    </row>
    <row r="1753" spans="1:16" x14ac:dyDescent="0.2">
      <c r="A1753" t="s">
        <v>358</v>
      </c>
      <c r="B1753" t="s">
        <v>437</v>
      </c>
      <c r="C1753" t="s">
        <v>651</v>
      </c>
      <c r="D1753" t="s">
        <v>410</v>
      </c>
      <c r="E1753">
        <v>124</v>
      </c>
      <c r="F1753">
        <v>22</v>
      </c>
      <c r="G1753">
        <v>96.81</v>
      </c>
      <c r="L1753">
        <v>9</v>
      </c>
      <c r="M1753">
        <v>96</v>
      </c>
      <c r="N1753">
        <v>10</v>
      </c>
      <c r="O1753">
        <v>8</v>
      </c>
      <c r="P1753">
        <v>1</v>
      </c>
    </row>
    <row r="1754" spans="1:16" x14ac:dyDescent="0.2">
      <c r="A1754" t="s">
        <v>358</v>
      </c>
      <c r="B1754" t="s">
        <v>363</v>
      </c>
      <c r="C1754" t="s">
        <v>651</v>
      </c>
      <c r="D1754" t="s">
        <v>410</v>
      </c>
      <c r="E1754">
        <v>105</v>
      </c>
      <c r="F1754">
        <v>19</v>
      </c>
      <c r="G1754">
        <v>96.87</v>
      </c>
      <c r="L1754">
        <v>2</v>
      </c>
      <c r="M1754">
        <v>87</v>
      </c>
      <c r="N1754">
        <v>10</v>
      </c>
      <c r="O1754">
        <v>5</v>
      </c>
      <c r="P1754">
        <v>1</v>
      </c>
    </row>
    <row r="1755" spans="1:16" x14ac:dyDescent="0.2">
      <c r="A1755" t="s">
        <v>358</v>
      </c>
      <c r="B1755" t="s">
        <v>364</v>
      </c>
      <c r="C1755" t="s">
        <v>651</v>
      </c>
      <c r="D1755" t="s">
        <v>410</v>
      </c>
      <c r="E1755">
        <v>15</v>
      </c>
      <c r="G1755">
        <v>43</v>
      </c>
      <c r="L1755">
        <v>7</v>
      </c>
      <c r="M1755">
        <v>5</v>
      </c>
      <c r="O1755">
        <v>3</v>
      </c>
    </row>
    <row r="1756" spans="1:16" x14ac:dyDescent="0.2">
      <c r="A1756" t="s">
        <v>358</v>
      </c>
      <c r="B1756" t="s">
        <v>365</v>
      </c>
      <c r="C1756" t="s">
        <v>651</v>
      </c>
      <c r="D1756" t="s">
        <v>410</v>
      </c>
      <c r="E1756">
        <v>1</v>
      </c>
      <c r="F1756">
        <v>1</v>
      </c>
      <c r="G1756">
        <v>475</v>
      </c>
      <c r="M1756">
        <v>1</v>
      </c>
    </row>
    <row r="1757" spans="1:16" x14ac:dyDescent="0.2">
      <c r="A1757" t="s">
        <v>358</v>
      </c>
      <c r="B1757" t="s">
        <v>366</v>
      </c>
      <c r="C1757" t="s">
        <v>651</v>
      </c>
      <c r="D1757" t="s">
        <v>410</v>
      </c>
      <c r="E1757">
        <v>3</v>
      </c>
      <c r="F1757">
        <v>2</v>
      </c>
      <c r="G1757">
        <v>237.67</v>
      </c>
      <c r="M1757">
        <v>3</v>
      </c>
    </row>
    <row r="1758" spans="1:16" x14ac:dyDescent="0.2">
      <c r="A1758" t="s">
        <v>358</v>
      </c>
      <c r="B1758" t="s">
        <v>437</v>
      </c>
      <c r="C1758" t="s">
        <v>652</v>
      </c>
      <c r="D1758" t="s">
        <v>410</v>
      </c>
      <c r="E1758">
        <v>67</v>
      </c>
      <c r="F1758">
        <v>23</v>
      </c>
      <c r="G1758">
        <v>119.58</v>
      </c>
      <c r="L1758">
        <v>8</v>
      </c>
      <c r="M1758">
        <v>43</v>
      </c>
      <c r="N1758">
        <v>6</v>
      </c>
      <c r="O1758">
        <v>10</v>
      </c>
    </row>
    <row r="1759" spans="1:16" x14ac:dyDescent="0.2">
      <c r="A1759" t="s">
        <v>358</v>
      </c>
      <c r="B1759" t="s">
        <v>363</v>
      </c>
      <c r="C1759" t="s">
        <v>652</v>
      </c>
      <c r="D1759" t="s">
        <v>410</v>
      </c>
      <c r="E1759">
        <v>67</v>
      </c>
      <c r="F1759">
        <v>23</v>
      </c>
      <c r="G1759">
        <v>119.58</v>
      </c>
      <c r="L1759">
        <v>8</v>
      </c>
      <c r="M1759">
        <v>43</v>
      </c>
      <c r="N1759">
        <v>6</v>
      </c>
      <c r="O1759">
        <v>10</v>
      </c>
    </row>
    <row r="1760" spans="1:16" x14ac:dyDescent="0.2">
      <c r="A1760" t="s">
        <v>358</v>
      </c>
      <c r="B1760" t="s">
        <v>437</v>
      </c>
      <c r="C1760" t="s">
        <v>653</v>
      </c>
      <c r="D1760" t="s">
        <v>410</v>
      </c>
      <c r="E1760">
        <v>354</v>
      </c>
      <c r="F1760">
        <v>94</v>
      </c>
      <c r="G1760">
        <v>102.39</v>
      </c>
      <c r="L1760">
        <v>3</v>
      </c>
      <c r="M1760">
        <v>348</v>
      </c>
      <c r="N1760">
        <v>3</v>
      </c>
    </row>
    <row r="1761" spans="1:16" x14ac:dyDescent="0.2">
      <c r="A1761" t="s">
        <v>358</v>
      </c>
      <c r="B1761" t="s">
        <v>363</v>
      </c>
      <c r="C1761" t="s">
        <v>653</v>
      </c>
      <c r="D1761" t="s">
        <v>410</v>
      </c>
      <c r="E1761">
        <v>345</v>
      </c>
      <c r="F1761">
        <v>89</v>
      </c>
      <c r="G1761">
        <v>100.69</v>
      </c>
      <c r="L1761">
        <v>3</v>
      </c>
      <c r="M1761">
        <v>339</v>
      </c>
      <c r="N1761">
        <v>3</v>
      </c>
    </row>
    <row r="1762" spans="1:16" x14ac:dyDescent="0.2">
      <c r="A1762" t="s">
        <v>358</v>
      </c>
      <c r="B1762" t="s">
        <v>364</v>
      </c>
      <c r="C1762" t="s">
        <v>653</v>
      </c>
      <c r="D1762" t="s">
        <v>410</v>
      </c>
      <c r="E1762">
        <v>2</v>
      </c>
      <c r="F1762">
        <v>2</v>
      </c>
      <c r="G1762">
        <v>249</v>
      </c>
      <c r="M1762">
        <v>2</v>
      </c>
    </row>
    <row r="1763" spans="1:16" x14ac:dyDescent="0.2">
      <c r="A1763" t="s">
        <v>358</v>
      </c>
      <c r="B1763" t="s">
        <v>365</v>
      </c>
      <c r="C1763" t="s">
        <v>653</v>
      </c>
      <c r="D1763" t="s">
        <v>410</v>
      </c>
      <c r="E1763">
        <v>2</v>
      </c>
      <c r="F1763">
        <v>1</v>
      </c>
      <c r="G1763">
        <v>140.5</v>
      </c>
      <c r="M1763">
        <v>2</v>
      </c>
    </row>
    <row r="1764" spans="1:16" x14ac:dyDescent="0.2">
      <c r="A1764" t="s">
        <v>358</v>
      </c>
      <c r="B1764" t="s">
        <v>366</v>
      </c>
      <c r="C1764" t="s">
        <v>653</v>
      </c>
      <c r="D1764" t="s">
        <v>410</v>
      </c>
      <c r="E1764">
        <v>5</v>
      </c>
      <c r="F1764">
        <v>2</v>
      </c>
      <c r="G1764">
        <v>145.80000000000001</v>
      </c>
      <c r="M1764">
        <v>5</v>
      </c>
    </row>
    <row r="1765" spans="1:16" x14ac:dyDescent="0.2">
      <c r="A1765" t="s">
        <v>358</v>
      </c>
      <c r="B1765" t="s">
        <v>437</v>
      </c>
      <c r="C1765" t="s">
        <v>654</v>
      </c>
      <c r="D1765" t="s">
        <v>410</v>
      </c>
      <c r="E1765">
        <v>1703</v>
      </c>
      <c r="F1765">
        <v>290</v>
      </c>
      <c r="G1765">
        <v>79.05</v>
      </c>
      <c r="L1765">
        <v>169</v>
      </c>
      <c r="M1765">
        <v>1244</v>
      </c>
      <c r="N1765">
        <v>130</v>
      </c>
      <c r="O1765">
        <v>143</v>
      </c>
      <c r="P1765">
        <v>17</v>
      </c>
    </row>
    <row r="1766" spans="1:16" x14ac:dyDescent="0.2">
      <c r="A1766" t="s">
        <v>358</v>
      </c>
      <c r="B1766" t="s">
        <v>363</v>
      </c>
      <c r="C1766" t="s">
        <v>654</v>
      </c>
      <c r="D1766" t="s">
        <v>410</v>
      </c>
      <c r="E1766">
        <v>1222</v>
      </c>
      <c r="F1766">
        <v>195</v>
      </c>
      <c r="G1766">
        <v>77.83</v>
      </c>
      <c r="L1766">
        <v>103</v>
      </c>
      <c r="M1766">
        <v>911</v>
      </c>
      <c r="N1766">
        <v>100</v>
      </c>
      <c r="O1766">
        <v>93</v>
      </c>
      <c r="P1766">
        <v>15</v>
      </c>
    </row>
    <row r="1767" spans="1:16" x14ac:dyDescent="0.2">
      <c r="A1767" t="s">
        <v>358</v>
      </c>
      <c r="B1767" t="s">
        <v>364</v>
      </c>
      <c r="C1767" t="s">
        <v>654</v>
      </c>
      <c r="D1767" t="s">
        <v>410</v>
      </c>
      <c r="E1767">
        <v>369</v>
      </c>
      <c r="F1767">
        <v>62</v>
      </c>
      <c r="G1767">
        <v>76.099999999999994</v>
      </c>
      <c r="L1767">
        <v>66</v>
      </c>
      <c r="M1767">
        <v>251</v>
      </c>
      <c r="N1767">
        <v>16</v>
      </c>
      <c r="O1767">
        <v>35</v>
      </c>
      <c r="P1767">
        <v>1</v>
      </c>
    </row>
    <row r="1768" spans="1:16" x14ac:dyDescent="0.2">
      <c r="A1768" t="s">
        <v>358</v>
      </c>
      <c r="B1768" t="s">
        <v>365</v>
      </c>
      <c r="C1768" t="s">
        <v>654</v>
      </c>
      <c r="D1768" t="s">
        <v>410</v>
      </c>
      <c r="E1768">
        <v>54</v>
      </c>
      <c r="F1768">
        <v>12</v>
      </c>
      <c r="G1768">
        <v>89.72</v>
      </c>
      <c r="M1768">
        <v>37</v>
      </c>
      <c r="N1768">
        <v>9</v>
      </c>
      <c r="O1768">
        <v>7</v>
      </c>
      <c r="P1768">
        <v>1</v>
      </c>
    </row>
    <row r="1769" spans="1:16" x14ac:dyDescent="0.2">
      <c r="A1769" t="s">
        <v>358</v>
      </c>
      <c r="B1769" t="s">
        <v>366</v>
      </c>
      <c r="C1769" t="s">
        <v>654</v>
      </c>
      <c r="D1769" t="s">
        <v>410</v>
      </c>
      <c r="E1769">
        <v>58</v>
      </c>
      <c r="F1769">
        <v>21</v>
      </c>
      <c r="G1769">
        <v>113.47</v>
      </c>
      <c r="M1769">
        <v>45</v>
      </c>
      <c r="N1769">
        <v>5</v>
      </c>
      <c r="O1769">
        <v>8</v>
      </c>
    </row>
    <row r="1770" spans="1:16" x14ac:dyDescent="0.2">
      <c r="A1770" t="s">
        <v>358</v>
      </c>
      <c r="B1770" t="s">
        <v>437</v>
      </c>
      <c r="C1770" t="s">
        <v>655</v>
      </c>
      <c r="D1770" t="s">
        <v>410</v>
      </c>
      <c r="E1770">
        <v>722</v>
      </c>
      <c r="F1770">
        <v>166</v>
      </c>
      <c r="G1770">
        <v>79.099999999999994</v>
      </c>
      <c r="L1770">
        <v>178</v>
      </c>
      <c r="M1770">
        <v>395</v>
      </c>
      <c r="N1770">
        <v>98</v>
      </c>
      <c r="O1770">
        <v>47</v>
      </c>
      <c r="P1770">
        <v>4</v>
      </c>
    </row>
    <row r="1771" spans="1:16" x14ac:dyDescent="0.2">
      <c r="A1771" t="s">
        <v>358</v>
      </c>
      <c r="B1771" t="s">
        <v>363</v>
      </c>
      <c r="C1771" t="s">
        <v>655</v>
      </c>
      <c r="D1771" t="s">
        <v>410</v>
      </c>
      <c r="E1771">
        <v>696</v>
      </c>
      <c r="F1771">
        <v>157</v>
      </c>
      <c r="G1771">
        <v>78.73</v>
      </c>
      <c r="L1771">
        <v>177</v>
      </c>
      <c r="M1771">
        <v>381</v>
      </c>
      <c r="N1771">
        <v>92</v>
      </c>
      <c r="O1771">
        <v>42</v>
      </c>
      <c r="P1771">
        <v>4</v>
      </c>
    </row>
    <row r="1772" spans="1:16" x14ac:dyDescent="0.2">
      <c r="A1772" t="s">
        <v>358</v>
      </c>
      <c r="B1772" t="s">
        <v>365</v>
      </c>
      <c r="C1772" t="s">
        <v>655</v>
      </c>
      <c r="D1772" t="s">
        <v>410</v>
      </c>
      <c r="E1772">
        <v>23</v>
      </c>
      <c r="F1772">
        <v>8</v>
      </c>
      <c r="G1772">
        <v>89.17</v>
      </c>
      <c r="L1772">
        <v>1</v>
      </c>
      <c r="M1772">
        <v>11</v>
      </c>
      <c r="N1772">
        <v>6</v>
      </c>
      <c r="O1772">
        <v>5</v>
      </c>
    </row>
    <row r="1773" spans="1:16" x14ac:dyDescent="0.2">
      <c r="A1773" t="s">
        <v>358</v>
      </c>
      <c r="B1773" t="s">
        <v>366</v>
      </c>
      <c r="C1773" t="s">
        <v>655</v>
      </c>
      <c r="D1773" t="s">
        <v>410</v>
      </c>
      <c r="E1773">
        <v>3</v>
      </c>
      <c r="F1773">
        <v>1</v>
      </c>
      <c r="G1773">
        <v>88</v>
      </c>
      <c r="M1773">
        <v>3</v>
      </c>
    </row>
    <row r="1774" spans="1:16" x14ac:dyDescent="0.2">
      <c r="A1774" t="s">
        <v>358</v>
      </c>
      <c r="B1774" t="s">
        <v>437</v>
      </c>
      <c r="C1774" t="s">
        <v>656</v>
      </c>
      <c r="D1774" t="s">
        <v>410</v>
      </c>
      <c r="E1774">
        <v>4812</v>
      </c>
      <c r="F1774">
        <v>865</v>
      </c>
      <c r="G1774">
        <v>83.67</v>
      </c>
      <c r="L1774">
        <v>22</v>
      </c>
      <c r="M1774">
        <v>4758</v>
      </c>
      <c r="N1774">
        <v>26</v>
      </c>
      <c r="O1774">
        <v>6</v>
      </c>
    </row>
    <row r="1775" spans="1:16" x14ac:dyDescent="0.2">
      <c r="A1775" t="s">
        <v>358</v>
      </c>
      <c r="B1775" t="s">
        <v>363</v>
      </c>
      <c r="C1775" t="s">
        <v>656</v>
      </c>
      <c r="D1775" t="s">
        <v>410</v>
      </c>
      <c r="E1775">
        <v>4567</v>
      </c>
      <c r="F1775">
        <v>813</v>
      </c>
      <c r="G1775">
        <v>83.46</v>
      </c>
      <c r="L1775">
        <v>22</v>
      </c>
      <c r="M1775">
        <v>4514</v>
      </c>
      <c r="N1775">
        <v>25</v>
      </c>
      <c r="O1775">
        <v>6</v>
      </c>
    </row>
    <row r="1776" spans="1:16" x14ac:dyDescent="0.2">
      <c r="A1776" t="s">
        <v>358</v>
      </c>
      <c r="B1776" t="s">
        <v>364</v>
      </c>
      <c r="C1776" t="s">
        <v>656</v>
      </c>
      <c r="D1776" t="s">
        <v>410</v>
      </c>
      <c r="E1776">
        <v>3</v>
      </c>
      <c r="F1776">
        <v>2</v>
      </c>
      <c r="G1776">
        <v>325.67</v>
      </c>
      <c r="M1776">
        <v>3</v>
      </c>
    </row>
    <row r="1777" spans="1:16" x14ac:dyDescent="0.2">
      <c r="A1777" t="s">
        <v>358</v>
      </c>
      <c r="B1777" t="s">
        <v>365</v>
      </c>
      <c r="C1777" t="s">
        <v>656</v>
      </c>
      <c r="D1777" t="s">
        <v>410</v>
      </c>
      <c r="E1777">
        <v>92</v>
      </c>
      <c r="F1777">
        <v>16</v>
      </c>
      <c r="G1777">
        <v>70.040000000000006</v>
      </c>
      <c r="M1777">
        <v>92</v>
      </c>
    </row>
    <row r="1778" spans="1:16" x14ac:dyDescent="0.2">
      <c r="A1778" t="s">
        <v>358</v>
      </c>
      <c r="B1778" t="s">
        <v>366</v>
      </c>
      <c r="C1778" t="s">
        <v>656</v>
      </c>
      <c r="D1778" t="s">
        <v>410</v>
      </c>
      <c r="E1778">
        <v>150</v>
      </c>
      <c r="F1778">
        <v>34</v>
      </c>
      <c r="G1778">
        <v>93.64</v>
      </c>
      <c r="M1778">
        <v>149</v>
      </c>
      <c r="N1778">
        <v>1</v>
      </c>
    </row>
    <row r="1779" spans="1:16" x14ac:dyDescent="0.2">
      <c r="A1779" t="s">
        <v>358</v>
      </c>
      <c r="B1779" t="s">
        <v>437</v>
      </c>
      <c r="C1779" t="s">
        <v>657</v>
      </c>
      <c r="D1779" t="s">
        <v>410</v>
      </c>
      <c r="E1779">
        <v>871</v>
      </c>
      <c r="F1779">
        <v>175</v>
      </c>
      <c r="G1779">
        <v>87.17</v>
      </c>
      <c r="L1779">
        <v>108</v>
      </c>
      <c r="M1779">
        <v>584</v>
      </c>
      <c r="N1779">
        <v>85</v>
      </c>
      <c r="O1779">
        <v>85</v>
      </c>
      <c r="P1779">
        <v>9</v>
      </c>
    </row>
    <row r="1780" spans="1:16" x14ac:dyDescent="0.2">
      <c r="A1780" t="s">
        <v>358</v>
      </c>
      <c r="B1780" t="s">
        <v>363</v>
      </c>
      <c r="C1780" t="s">
        <v>657</v>
      </c>
      <c r="D1780" t="s">
        <v>410</v>
      </c>
      <c r="E1780">
        <v>852</v>
      </c>
      <c r="F1780">
        <v>173</v>
      </c>
      <c r="G1780">
        <v>86.52</v>
      </c>
      <c r="L1780">
        <v>106</v>
      </c>
      <c r="M1780">
        <v>572</v>
      </c>
      <c r="N1780">
        <v>85</v>
      </c>
      <c r="O1780">
        <v>80</v>
      </c>
      <c r="P1780">
        <v>9</v>
      </c>
    </row>
    <row r="1781" spans="1:16" x14ac:dyDescent="0.2">
      <c r="A1781" t="s">
        <v>358</v>
      </c>
      <c r="B1781" t="s">
        <v>364</v>
      </c>
      <c r="C1781" t="s">
        <v>657</v>
      </c>
      <c r="D1781" t="s">
        <v>410</v>
      </c>
      <c r="E1781">
        <v>3</v>
      </c>
      <c r="F1781">
        <v>1</v>
      </c>
      <c r="G1781">
        <v>348.67</v>
      </c>
      <c r="M1781">
        <v>2</v>
      </c>
      <c r="O1781">
        <v>1</v>
      </c>
    </row>
    <row r="1782" spans="1:16" x14ac:dyDescent="0.2">
      <c r="A1782" t="s">
        <v>358</v>
      </c>
      <c r="B1782" t="s">
        <v>365</v>
      </c>
      <c r="C1782" t="s">
        <v>657</v>
      </c>
      <c r="D1782" t="s">
        <v>410</v>
      </c>
      <c r="E1782">
        <v>9</v>
      </c>
      <c r="F1782">
        <v>1</v>
      </c>
      <c r="G1782">
        <v>75.67</v>
      </c>
      <c r="L1782">
        <v>2</v>
      </c>
      <c r="M1782">
        <v>5</v>
      </c>
      <c r="O1782">
        <v>2</v>
      </c>
    </row>
    <row r="1783" spans="1:16" x14ac:dyDescent="0.2">
      <c r="A1783" t="s">
        <v>358</v>
      </c>
      <c r="B1783" t="s">
        <v>366</v>
      </c>
      <c r="C1783" t="s">
        <v>657</v>
      </c>
      <c r="D1783" t="s">
        <v>410</v>
      </c>
      <c r="E1783">
        <v>7</v>
      </c>
      <c r="G1783">
        <v>69.290000000000006</v>
      </c>
      <c r="M1783">
        <v>5</v>
      </c>
      <c r="O1783">
        <v>2</v>
      </c>
    </row>
    <row r="1784" spans="1:16" x14ac:dyDescent="0.2">
      <c r="A1784" t="s">
        <v>358</v>
      </c>
      <c r="B1784" t="s">
        <v>437</v>
      </c>
      <c r="C1784" t="s">
        <v>658</v>
      </c>
      <c r="D1784" t="s">
        <v>410</v>
      </c>
      <c r="E1784">
        <v>438</v>
      </c>
      <c r="F1784">
        <v>61</v>
      </c>
      <c r="G1784">
        <v>67.75</v>
      </c>
      <c r="L1784">
        <v>86</v>
      </c>
      <c r="M1784">
        <v>288</v>
      </c>
      <c r="N1784">
        <v>28</v>
      </c>
      <c r="O1784">
        <v>36</v>
      </c>
    </row>
    <row r="1785" spans="1:16" x14ac:dyDescent="0.2">
      <c r="A1785" t="s">
        <v>358</v>
      </c>
      <c r="B1785" t="s">
        <v>363</v>
      </c>
      <c r="C1785" t="s">
        <v>658</v>
      </c>
      <c r="D1785" t="s">
        <v>410</v>
      </c>
      <c r="E1785">
        <v>220</v>
      </c>
      <c r="F1785">
        <v>34</v>
      </c>
      <c r="G1785">
        <v>68.27</v>
      </c>
      <c r="L1785">
        <v>44</v>
      </c>
      <c r="M1785">
        <v>133</v>
      </c>
      <c r="N1785">
        <v>17</v>
      </c>
      <c r="O1785">
        <v>26</v>
      </c>
    </row>
    <row r="1786" spans="1:16" x14ac:dyDescent="0.2">
      <c r="A1786" t="s">
        <v>358</v>
      </c>
      <c r="B1786" t="s">
        <v>364</v>
      </c>
      <c r="C1786" t="s">
        <v>658</v>
      </c>
      <c r="D1786" t="s">
        <v>410</v>
      </c>
      <c r="E1786">
        <v>216</v>
      </c>
      <c r="F1786">
        <v>27</v>
      </c>
      <c r="G1786">
        <v>67.41</v>
      </c>
      <c r="L1786">
        <v>42</v>
      </c>
      <c r="M1786">
        <v>155</v>
      </c>
      <c r="N1786">
        <v>10</v>
      </c>
      <c r="O1786">
        <v>9</v>
      </c>
    </row>
    <row r="1787" spans="1:16" x14ac:dyDescent="0.2">
      <c r="A1787" t="s">
        <v>358</v>
      </c>
      <c r="B1787" t="s">
        <v>365</v>
      </c>
      <c r="C1787" t="s">
        <v>658</v>
      </c>
      <c r="D1787" t="s">
        <v>410</v>
      </c>
      <c r="E1787">
        <v>2</v>
      </c>
      <c r="G1787">
        <v>48</v>
      </c>
      <c r="N1787">
        <v>1</v>
      </c>
      <c r="O1787">
        <v>1</v>
      </c>
    </row>
    <row r="1788" spans="1:16" x14ac:dyDescent="0.2">
      <c r="A1788" t="s">
        <v>358</v>
      </c>
      <c r="B1788" t="s">
        <v>437</v>
      </c>
      <c r="C1788" t="s">
        <v>659</v>
      </c>
      <c r="D1788" t="s">
        <v>410</v>
      </c>
      <c r="E1788">
        <v>2717</v>
      </c>
      <c r="F1788">
        <v>487</v>
      </c>
      <c r="G1788">
        <v>85.01</v>
      </c>
      <c r="L1788">
        <v>26</v>
      </c>
      <c r="M1788">
        <v>2670</v>
      </c>
      <c r="N1788">
        <v>18</v>
      </c>
      <c r="O1788">
        <v>3</v>
      </c>
    </row>
    <row r="1789" spans="1:16" x14ac:dyDescent="0.2">
      <c r="A1789" t="s">
        <v>358</v>
      </c>
      <c r="B1789" t="s">
        <v>363</v>
      </c>
      <c r="C1789" t="s">
        <v>659</v>
      </c>
      <c r="D1789" t="s">
        <v>410</v>
      </c>
      <c r="E1789">
        <v>2647</v>
      </c>
      <c r="F1789">
        <v>464</v>
      </c>
      <c r="G1789">
        <v>83.87</v>
      </c>
      <c r="L1789">
        <v>26</v>
      </c>
      <c r="M1789">
        <v>2600</v>
      </c>
      <c r="N1789">
        <v>18</v>
      </c>
      <c r="O1789">
        <v>3</v>
      </c>
    </row>
    <row r="1790" spans="1:16" x14ac:dyDescent="0.2">
      <c r="A1790" t="s">
        <v>358</v>
      </c>
      <c r="B1790" t="s">
        <v>364</v>
      </c>
      <c r="C1790" t="s">
        <v>659</v>
      </c>
      <c r="D1790" t="s">
        <v>410</v>
      </c>
      <c r="E1790">
        <v>10</v>
      </c>
      <c r="F1790">
        <v>10</v>
      </c>
      <c r="G1790">
        <v>320.3</v>
      </c>
      <c r="M1790">
        <v>10</v>
      </c>
    </row>
    <row r="1791" spans="1:16" x14ac:dyDescent="0.2">
      <c r="A1791" t="s">
        <v>358</v>
      </c>
      <c r="B1791" t="s">
        <v>365</v>
      </c>
      <c r="C1791" t="s">
        <v>659</v>
      </c>
      <c r="D1791" t="s">
        <v>410</v>
      </c>
      <c r="E1791">
        <v>24</v>
      </c>
      <c r="F1791">
        <v>3</v>
      </c>
      <c r="G1791">
        <v>76.17</v>
      </c>
      <c r="M1791">
        <v>24</v>
      </c>
    </row>
    <row r="1792" spans="1:16" x14ac:dyDescent="0.2">
      <c r="A1792" t="s">
        <v>358</v>
      </c>
      <c r="B1792" t="s">
        <v>366</v>
      </c>
      <c r="C1792" t="s">
        <v>659</v>
      </c>
      <c r="D1792" t="s">
        <v>410</v>
      </c>
      <c r="E1792">
        <v>36</v>
      </c>
      <c r="F1792">
        <v>10</v>
      </c>
      <c r="G1792">
        <v>109.67</v>
      </c>
      <c r="M1792">
        <v>36</v>
      </c>
    </row>
    <row r="1793" spans="1:16" x14ac:dyDescent="0.2">
      <c r="A1793" t="s">
        <v>358</v>
      </c>
      <c r="B1793" t="s">
        <v>437</v>
      </c>
      <c r="C1793" t="s">
        <v>660</v>
      </c>
      <c r="D1793" t="s">
        <v>410</v>
      </c>
      <c r="E1793">
        <v>440</v>
      </c>
      <c r="F1793">
        <v>67</v>
      </c>
      <c r="G1793">
        <v>76.849999999999994</v>
      </c>
      <c r="L1793">
        <v>51</v>
      </c>
      <c r="M1793">
        <v>283</v>
      </c>
      <c r="N1793">
        <v>45</v>
      </c>
      <c r="O1793">
        <v>60</v>
      </c>
      <c r="P1793">
        <v>1</v>
      </c>
    </row>
    <row r="1794" spans="1:16" x14ac:dyDescent="0.2">
      <c r="A1794" t="s">
        <v>358</v>
      </c>
      <c r="B1794" t="s">
        <v>363</v>
      </c>
      <c r="C1794" t="s">
        <v>660</v>
      </c>
      <c r="D1794" t="s">
        <v>410</v>
      </c>
      <c r="E1794">
        <v>340</v>
      </c>
      <c r="F1794">
        <v>53</v>
      </c>
      <c r="G1794">
        <v>77.069999999999993</v>
      </c>
      <c r="L1794">
        <v>26</v>
      </c>
      <c r="M1794">
        <v>229</v>
      </c>
      <c r="N1794">
        <v>41</v>
      </c>
      <c r="O1794">
        <v>43</v>
      </c>
      <c r="P1794">
        <v>1</v>
      </c>
    </row>
    <row r="1795" spans="1:16" x14ac:dyDescent="0.2">
      <c r="A1795" t="s">
        <v>358</v>
      </c>
      <c r="B1795" t="s">
        <v>364</v>
      </c>
      <c r="C1795" t="s">
        <v>660</v>
      </c>
      <c r="D1795" t="s">
        <v>410</v>
      </c>
      <c r="E1795">
        <v>98</v>
      </c>
      <c r="F1795">
        <v>14</v>
      </c>
      <c r="G1795">
        <v>77.14</v>
      </c>
      <c r="L1795">
        <v>24</v>
      </c>
      <c r="M1795">
        <v>53</v>
      </c>
      <c r="N1795">
        <v>4</v>
      </c>
      <c r="O1795">
        <v>17</v>
      </c>
    </row>
    <row r="1796" spans="1:16" x14ac:dyDescent="0.2">
      <c r="A1796" t="s">
        <v>358</v>
      </c>
      <c r="B1796" t="s">
        <v>365</v>
      </c>
      <c r="C1796" t="s">
        <v>660</v>
      </c>
      <c r="D1796" t="s">
        <v>410</v>
      </c>
      <c r="E1796">
        <v>2</v>
      </c>
      <c r="G1796">
        <v>25.5</v>
      </c>
      <c r="L1796">
        <v>1</v>
      </c>
      <c r="M1796">
        <v>1</v>
      </c>
    </row>
    <row r="1797" spans="1:16" x14ac:dyDescent="0.2">
      <c r="A1797" t="s">
        <v>358</v>
      </c>
      <c r="B1797" t="s">
        <v>437</v>
      </c>
      <c r="C1797" t="s">
        <v>661</v>
      </c>
      <c r="D1797" t="s">
        <v>410</v>
      </c>
      <c r="E1797">
        <v>371</v>
      </c>
      <c r="F1797">
        <v>71</v>
      </c>
      <c r="G1797">
        <v>78.17</v>
      </c>
      <c r="L1797">
        <v>81</v>
      </c>
      <c r="M1797">
        <v>237</v>
      </c>
      <c r="N1797">
        <v>25</v>
      </c>
      <c r="O1797">
        <v>22</v>
      </c>
      <c r="P1797">
        <v>6</v>
      </c>
    </row>
    <row r="1798" spans="1:16" x14ac:dyDescent="0.2">
      <c r="A1798" t="s">
        <v>358</v>
      </c>
      <c r="B1798" t="s">
        <v>363</v>
      </c>
      <c r="C1798" t="s">
        <v>661</v>
      </c>
      <c r="D1798" t="s">
        <v>410</v>
      </c>
      <c r="E1798">
        <v>368</v>
      </c>
      <c r="F1798">
        <v>69</v>
      </c>
      <c r="G1798">
        <v>77.790000000000006</v>
      </c>
      <c r="L1798">
        <v>81</v>
      </c>
      <c r="M1798">
        <v>234</v>
      </c>
      <c r="N1798">
        <v>25</v>
      </c>
      <c r="O1798">
        <v>22</v>
      </c>
      <c r="P1798">
        <v>6</v>
      </c>
    </row>
    <row r="1799" spans="1:16" x14ac:dyDescent="0.2">
      <c r="A1799" t="s">
        <v>358</v>
      </c>
      <c r="B1799" t="s">
        <v>365</v>
      </c>
      <c r="C1799" t="s">
        <v>661</v>
      </c>
      <c r="D1799" t="s">
        <v>410</v>
      </c>
      <c r="E1799">
        <v>3</v>
      </c>
      <c r="F1799">
        <v>2</v>
      </c>
      <c r="G1799">
        <v>125</v>
      </c>
      <c r="M1799">
        <v>3</v>
      </c>
    </row>
    <row r="1800" spans="1:16" x14ac:dyDescent="0.2">
      <c r="A1800" t="s">
        <v>358</v>
      </c>
      <c r="B1800" t="s">
        <v>437</v>
      </c>
      <c r="C1800" t="s">
        <v>662</v>
      </c>
      <c r="D1800" t="s">
        <v>410</v>
      </c>
      <c r="E1800">
        <v>1816</v>
      </c>
      <c r="F1800">
        <v>341</v>
      </c>
      <c r="G1800">
        <v>86.26</v>
      </c>
      <c r="L1800">
        <v>1</v>
      </c>
      <c r="M1800">
        <v>1803</v>
      </c>
      <c r="N1800">
        <v>10</v>
      </c>
      <c r="O1800">
        <v>2</v>
      </c>
    </row>
    <row r="1801" spans="1:16" x14ac:dyDescent="0.2">
      <c r="A1801" t="s">
        <v>358</v>
      </c>
      <c r="B1801" t="s">
        <v>363</v>
      </c>
      <c r="C1801" t="s">
        <v>662</v>
      </c>
      <c r="D1801" t="s">
        <v>410</v>
      </c>
      <c r="E1801">
        <v>1799</v>
      </c>
      <c r="F1801">
        <v>338</v>
      </c>
      <c r="G1801">
        <v>86.34</v>
      </c>
      <c r="L1801">
        <v>1</v>
      </c>
      <c r="M1801">
        <v>1787</v>
      </c>
      <c r="N1801">
        <v>9</v>
      </c>
      <c r="O1801">
        <v>2</v>
      </c>
    </row>
    <row r="1802" spans="1:16" x14ac:dyDescent="0.2">
      <c r="A1802" t="s">
        <v>358</v>
      </c>
      <c r="B1802" t="s">
        <v>364</v>
      </c>
      <c r="C1802" t="s">
        <v>662</v>
      </c>
      <c r="D1802" t="s">
        <v>410</v>
      </c>
      <c r="E1802">
        <v>3</v>
      </c>
      <c r="F1802">
        <v>3</v>
      </c>
      <c r="G1802">
        <v>214.67</v>
      </c>
      <c r="M1802">
        <v>2</v>
      </c>
      <c r="N1802">
        <v>1</v>
      </c>
    </row>
    <row r="1803" spans="1:16" x14ac:dyDescent="0.2">
      <c r="A1803" t="s">
        <v>358</v>
      </c>
      <c r="B1803" t="s">
        <v>365</v>
      </c>
      <c r="C1803" t="s">
        <v>662</v>
      </c>
      <c r="D1803" t="s">
        <v>410</v>
      </c>
      <c r="E1803">
        <v>4</v>
      </c>
      <c r="G1803">
        <v>42</v>
      </c>
      <c r="M1803">
        <v>4</v>
      </c>
    </row>
    <row r="1804" spans="1:16" x14ac:dyDescent="0.2">
      <c r="A1804" t="s">
        <v>358</v>
      </c>
      <c r="B1804" t="s">
        <v>366</v>
      </c>
      <c r="C1804" t="s">
        <v>662</v>
      </c>
      <c r="D1804" t="s">
        <v>410</v>
      </c>
      <c r="E1804">
        <v>10</v>
      </c>
      <c r="G1804">
        <v>52.1</v>
      </c>
      <c r="M1804">
        <v>10</v>
      </c>
    </row>
    <row r="1805" spans="1:16" x14ac:dyDescent="0.2">
      <c r="A1805" t="s">
        <v>358</v>
      </c>
      <c r="B1805" t="s">
        <v>437</v>
      </c>
      <c r="C1805" t="s">
        <v>663</v>
      </c>
      <c r="D1805" t="s">
        <v>410</v>
      </c>
      <c r="E1805">
        <v>189</v>
      </c>
      <c r="F1805">
        <v>32</v>
      </c>
      <c r="G1805">
        <v>77.63</v>
      </c>
      <c r="L1805">
        <v>32</v>
      </c>
      <c r="M1805">
        <v>126</v>
      </c>
      <c r="N1805">
        <v>20</v>
      </c>
      <c r="O1805">
        <v>11</v>
      </c>
    </row>
    <row r="1806" spans="1:16" x14ac:dyDescent="0.2">
      <c r="A1806" t="s">
        <v>358</v>
      </c>
      <c r="B1806" t="s">
        <v>363</v>
      </c>
      <c r="C1806" t="s">
        <v>663</v>
      </c>
      <c r="D1806" t="s">
        <v>410</v>
      </c>
      <c r="E1806">
        <v>161</v>
      </c>
      <c r="F1806">
        <v>29</v>
      </c>
      <c r="G1806">
        <v>78.69</v>
      </c>
      <c r="L1806">
        <v>22</v>
      </c>
      <c r="M1806">
        <v>111</v>
      </c>
      <c r="N1806">
        <v>19</v>
      </c>
      <c r="O1806">
        <v>9</v>
      </c>
    </row>
    <row r="1807" spans="1:16" x14ac:dyDescent="0.2">
      <c r="A1807" t="s">
        <v>358</v>
      </c>
      <c r="B1807" t="s">
        <v>364</v>
      </c>
      <c r="C1807" t="s">
        <v>663</v>
      </c>
      <c r="D1807" t="s">
        <v>410</v>
      </c>
      <c r="E1807">
        <v>23</v>
      </c>
      <c r="F1807">
        <v>2</v>
      </c>
      <c r="G1807">
        <v>70.48</v>
      </c>
      <c r="L1807">
        <v>10</v>
      </c>
      <c r="M1807">
        <v>10</v>
      </c>
      <c r="N1807">
        <v>1</v>
      </c>
      <c r="O1807">
        <v>2</v>
      </c>
    </row>
    <row r="1808" spans="1:16" x14ac:dyDescent="0.2">
      <c r="A1808" t="s">
        <v>358</v>
      </c>
      <c r="B1808" t="s">
        <v>365</v>
      </c>
      <c r="C1808" t="s">
        <v>663</v>
      </c>
      <c r="D1808" t="s">
        <v>410</v>
      </c>
      <c r="E1808">
        <v>2</v>
      </c>
      <c r="G1808">
        <v>49</v>
      </c>
      <c r="M1808">
        <v>2</v>
      </c>
    </row>
    <row r="1809" spans="1:16" x14ac:dyDescent="0.2">
      <c r="A1809" t="s">
        <v>358</v>
      </c>
      <c r="B1809" t="s">
        <v>366</v>
      </c>
      <c r="C1809" t="s">
        <v>663</v>
      </c>
      <c r="D1809" t="s">
        <v>410</v>
      </c>
      <c r="E1809">
        <v>3</v>
      </c>
      <c r="F1809">
        <v>1</v>
      </c>
      <c r="G1809">
        <v>94.67</v>
      </c>
      <c r="M1809">
        <v>3</v>
      </c>
    </row>
    <row r="1810" spans="1:16" x14ac:dyDescent="0.2">
      <c r="A1810" t="s">
        <v>358</v>
      </c>
      <c r="B1810" t="s">
        <v>437</v>
      </c>
      <c r="C1810" t="s">
        <v>664</v>
      </c>
      <c r="D1810" t="s">
        <v>410</v>
      </c>
      <c r="E1810">
        <v>64</v>
      </c>
      <c r="F1810">
        <v>12</v>
      </c>
      <c r="G1810">
        <v>90.92</v>
      </c>
      <c r="L1810">
        <v>25</v>
      </c>
      <c r="M1810">
        <v>34</v>
      </c>
      <c r="O1810">
        <v>2</v>
      </c>
      <c r="P1810">
        <v>3</v>
      </c>
    </row>
    <row r="1811" spans="1:16" x14ac:dyDescent="0.2">
      <c r="A1811" t="s">
        <v>358</v>
      </c>
      <c r="B1811" t="s">
        <v>363</v>
      </c>
      <c r="C1811" t="s">
        <v>664</v>
      </c>
      <c r="D1811" t="s">
        <v>410</v>
      </c>
      <c r="E1811">
        <v>63</v>
      </c>
      <c r="F1811">
        <v>12</v>
      </c>
      <c r="G1811">
        <v>90.56</v>
      </c>
      <c r="L1811">
        <v>25</v>
      </c>
      <c r="M1811">
        <v>33</v>
      </c>
      <c r="O1811">
        <v>2</v>
      </c>
      <c r="P1811">
        <v>3</v>
      </c>
    </row>
    <row r="1812" spans="1:16" x14ac:dyDescent="0.2">
      <c r="A1812" t="s">
        <v>358</v>
      </c>
      <c r="B1812" t="s">
        <v>365</v>
      </c>
      <c r="C1812" t="s">
        <v>664</v>
      </c>
      <c r="D1812" t="s">
        <v>410</v>
      </c>
      <c r="E1812">
        <v>1</v>
      </c>
      <c r="G1812">
        <v>114</v>
      </c>
      <c r="M1812">
        <v>1</v>
      </c>
    </row>
    <row r="1813" spans="1:16" x14ac:dyDescent="0.2">
      <c r="A1813" t="s">
        <v>358</v>
      </c>
      <c r="B1813" t="s">
        <v>437</v>
      </c>
      <c r="C1813" t="s">
        <v>665</v>
      </c>
      <c r="D1813" t="s">
        <v>410</v>
      </c>
      <c r="E1813">
        <v>633</v>
      </c>
      <c r="F1813">
        <v>121</v>
      </c>
      <c r="G1813">
        <v>83.09</v>
      </c>
      <c r="M1813">
        <v>627</v>
      </c>
      <c r="N1813">
        <v>5</v>
      </c>
      <c r="O1813">
        <v>1</v>
      </c>
    </row>
    <row r="1814" spans="1:16" x14ac:dyDescent="0.2">
      <c r="A1814" t="s">
        <v>358</v>
      </c>
      <c r="B1814" t="s">
        <v>363</v>
      </c>
      <c r="C1814" t="s">
        <v>665</v>
      </c>
      <c r="D1814" t="s">
        <v>410</v>
      </c>
      <c r="E1814">
        <v>622</v>
      </c>
      <c r="F1814">
        <v>116</v>
      </c>
      <c r="G1814">
        <v>82.7</v>
      </c>
      <c r="M1814">
        <v>616</v>
      </c>
      <c r="N1814">
        <v>5</v>
      </c>
      <c r="O1814">
        <v>1</v>
      </c>
    </row>
    <row r="1815" spans="1:16" x14ac:dyDescent="0.2">
      <c r="A1815" t="s">
        <v>358</v>
      </c>
      <c r="B1815" t="s">
        <v>365</v>
      </c>
      <c r="C1815" t="s">
        <v>665</v>
      </c>
      <c r="D1815" t="s">
        <v>410</v>
      </c>
      <c r="E1815">
        <v>4</v>
      </c>
      <c r="F1815">
        <v>1</v>
      </c>
      <c r="G1815">
        <v>86.5</v>
      </c>
      <c r="M1815">
        <v>4</v>
      </c>
    </row>
    <row r="1816" spans="1:16" x14ac:dyDescent="0.2">
      <c r="A1816" t="s">
        <v>358</v>
      </c>
      <c r="B1816" t="s">
        <v>366</v>
      </c>
      <c r="C1816" t="s">
        <v>665</v>
      </c>
      <c r="D1816" t="s">
        <v>410</v>
      </c>
      <c r="E1816">
        <v>7</v>
      </c>
      <c r="F1816">
        <v>4</v>
      </c>
      <c r="G1816">
        <v>115.57</v>
      </c>
      <c r="M1816">
        <v>7</v>
      </c>
    </row>
    <row r="1817" spans="1:16" x14ac:dyDescent="0.2">
      <c r="A1817" t="s">
        <v>358</v>
      </c>
      <c r="B1817" t="s">
        <v>363</v>
      </c>
      <c r="C1817" t="s">
        <v>692</v>
      </c>
      <c r="D1817" t="s">
        <v>410</v>
      </c>
      <c r="E1817">
        <v>15342</v>
      </c>
      <c r="F1817">
        <v>3764</v>
      </c>
      <c r="G1817">
        <v>95.42</v>
      </c>
      <c r="L1817">
        <v>617</v>
      </c>
      <c r="M1817">
        <v>13606</v>
      </c>
      <c r="N1817">
        <v>578</v>
      </c>
      <c r="O1817">
        <v>489</v>
      </c>
      <c r="P1817">
        <v>52</v>
      </c>
    </row>
    <row r="1818" spans="1:16" x14ac:dyDescent="0.2">
      <c r="A1818" t="s">
        <v>358</v>
      </c>
      <c r="B1818" t="s">
        <v>364</v>
      </c>
      <c r="C1818" t="s">
        <v>692</v>
      </c>
      <c r="D1818" t="s">
        <v>410</v>
      </c>
      <c r="E1818">
        <v>602</v>
      </c>
      <c r="F1818">
        <v>95</v>
      </c>
      <c r="G1818">
        <v>75.510000000000005</v>
      </c>
      <c r="L1818">
        <v>132</v>
      </c>
      <c r="M1818">
        <v>338</v>
      </c>
      <c r="N1818">
        <v>18</v>
      </c>
      <c r="O1818">
        <v>113</v>
      </c>
      <c r="P1818">
        <v>1</v>
      </c>
    </row>
    <row r="1819" spans="1:16" x14ac:dyDescent="0.2">
      <c r="A1819" t="s">
        <v>358</v>
      </c>
      <c r="B1819" t="s">
        <v>365</v>
      </c>
      <c r="C1819" t="s">
        <v>692</v>
      </c>
      <c r="D1819" t="s">
        <v>410</v>
      </c>
      <c r="E1819">
        <v>200</v>
      </c>
      <c r="F1819">
        <v>33</v>
      </c>
      <c r="G1819">
        <v>74.650000000000006</v>
      </c>
      <c r="L1819">
        <v>1</v>
      </c>
      <c r="M1819">
        <v>170</v>
      </c>
      <c r="N1819">
        <v>13</v>
      </c>
      <c r="O1819">
        <v>14</v>
      </c>
      <c r="P1819">
        <v>2</v>
      </c>
    </row>
    <row r="1820" spans="1:16" x14ac:dyDescent="0.2">
      <c r="A1820" t="s">
        <v>358</v>
      </c>
      <c r="B1820" t="s">
        <v>366</v>
      </c>
      <c r="C1820" t="s">
        <v>692</v>
      </c>
      <c r="D1820" t="s">
        <v>410</v>
      </c>
      <c r="E1820">
        <v>149</v>
      </c>
      <c r="F1820">
        <v>37</v>
      </c>
      <c r="G1820">
        <v>86.2</v>
      </c>
      <c r="L1820">
        <v>1</v>
      </c>
      <c r="M1820">
        <v>131</v>
      </c>
      <c r="N1820">
        <v>4</v>
      </c>
      <c r="O1820">
        <v>12</v>
      </c>
      <c r="P1820">
        <v>1</v>
      </c>
    </row>
    <row r="1821" spans="1:16" x14ac:dyDescent="0.2">
      <c r="A1821" t="s">
        <v>358</v>
      </c>
      <c r="B1821" t="s">
        <v>437</v>
      </c>
      <c r="C1821" t="s">
        <v>692</v>
      </c>
      <c r="D1821" t="s">
        <v>410</v>
      </c>
      <c r="E1821">
        <v>16293</v>
      </c>
      <c r="F1821">
        <v>3929</v>
      </c>
      <c r="G1821">
        <v>94.35</v>
      </c>
      <c r="L1821">
        <v>751</v>
      </c>
      <c r="M1821">
        <v>14245</v>
      </c>
      <c r="N1821">
        <v>613</v>
      </c>
      <c r="O1821">
        <v>628</v>
      </c>
      <c r="P1821">
        <v>56</v>
      </c>
    </row>
    <row r="1822" spans="1:16" x14ac:dyDescent="0.2">
      <c r="A1822" t="s">
        <v>358</v>
      </c>
      <c r="B1822" t="s">
        <v>363</v>
      </c>
      <c r="C1822" t="s">
        <v>694</v>
      </c>
      <c r="D1822" t="s">
        <v>410</v>
      </c>
      <c r="E1822">
        <v>2502</v>
      </c>
      <c r="F1822">
        <v>411</v>
      </c>
      <c r="G1822">
        <v>79.819999999999993</v>
      </c>
      <c r="L1822">
        <v>132</v>
      </c>
      <c r="M1822">
        <v>2195</v>
      </c>
      <c r="N1822">
        <v>98</v>
      </c>
      <c r="O1822">
        <v>66</v>
      </c>
      <c r="P1822">
        <v>11</v>
      </c>
    </row>
    <row r="1823" spans="1:16" x14ac:dyDescent="0.2">
      <c r="A1823" t="s">
        <v>358</v>
      </c>
      <c r="B1823" t="s">
        <v>364</v>
      </c>
      <c r="C1823" t="s">
        <v>694</v>
      </c>
      <c r="D1823" t="s">
        <v>410</v>
      </c>
      <c r="E1823">
        <v>264</v>
      </c>
      <c r="F1823">
        <v>47</v>
      </c>
      <c r="G1823">
        <v>78.08</v>
      </c>
      <c r="L1823">
        <v>50</v>
      </c>
      <c r="M1823">
        <v>168</v>
      </c>
      <c r="N1823">
        <v>11</v>
      </c>
      <c r="O1823">
        <v>34</v>
      </c>
      <c r="P1823">
        <v>1</v>
      </c>
    </row>
    <row r="1824" spans="1:16" x14ac:dyDescent="0.2">
      <c r="A1824" t="s">
        <v>358</v>
      </c>
      <c r="B1824" t="s">
        <v>365</v>
      </c>
      <c r="C1824" t="s">
        <v>694</v>
      </c>
      <c r="D1824" t="s">
        <v>410</v>
      </c>
      <c r="E1824">
        <v>28</v>
      </c>
      <c r="F1824">
        <v>5</v>
      </c>
      <c r="G1824">
        <v>65.819999999999993</v>
      </c>
      <c r="L1824">
        <v>1</v>
      </c>
      <c r="M1824">
        <v>23</v>
      </c>
      <c r="N1824">
        <v>1</v>
      </c>
      <c r="O1824">
        <v>3</v>
      </c>
    </row>
    <row r="1825" spans="1:16" x14ac:dyDescent="0.2">
      <c r="A1825" t="s">
        <v>358</v>
      </c>
      <c r="B1825" t="s">
        <v>366</v>
      </c>
      <c r="C1825" t="s">
        <v>694</v>
      </c>
      <c r="D1825" t="s">
        <v>410</v>
      </c>
      <c r="E1825">
        <v>23</v>
      </c>
      <c r="F1825">
        <v>9</v>
      </c>
      <c r="G1825">
        <v>126.13</v>
      </c>
      <c r="M1825">
        <v>22</v>
      </c>
      <c r="O1825">
        <v>1</v>
      </c>
    </row>
    <row r="1826" spans="1:16" x14ac:dyDescent="0.2">
      <c r="A1826" t="s">
        <v>358</v>
      </c>
      <c r="B1826" t="s">
        <v>437</v>
      </c>
      <c r="C1826" t="s">
        <v>694</v>
      </c>
      <c r="D1826" t="s">
        <v>410</v>
      </c>
      <c r="E1826">
        <v>2817</v>
      </c>
      <c r="F1826">
        <v>472</v>
      </c>
      <c r="G1826">
        <v>79.89</v>
      </c>
      <c r="L1826">
        <v>183</v>
      </c>
      <c r="M1826">
        <v>2408</v>
      </c>
      <c r="N1826">
        <v>110</v>
      </c>
      <c r="O1826">
        <v>104</v>
      </c>
      <c r="P1826">
        <v>12</v>
      </c>
    </row>
    <row r="1827" spans="1:16" x14ac:dyDescent="0.2">
      <c r="A1827" t="s">
        <v>358</v>
      </c>
      <c r="B1827" t="s">
        <v>363</v>
      </c>
      <c r="C1827" t="s">
        <v>697</v>
      </c>
      <c r="D1827" t="s">
        <v>410</v>
      </c>
      <c r="E1827">
        <v>4868</v>
      </c>
      <c r="F1827">
        <v>1058</v>
      </c>
      <c r="G1827">
        <v>90.46</v>
      </c>
      <c r="L1827">
        <v>210</v>
      </c>
      <c r="M1827">
        <v>4380</v>
      </c>
      <c r="N1827">
        <v>173</v>
      </c>
      <c r="O1827">
        <v>85</v>
      </c>
      <c r="P1827">
        <v>20</v>
      </c>
    </row>
    <row r="1828" spans="1:16" x14ac:dyDescent="0.2">
      <c r="A1828" t="s">
        <v>358</v>
      </c>
      <c r="B1828" t="s">
        <v>364</v>
      </c>
      <c r="C1828" t="s">
        <v>697</v>
      </c>
      <c r="D1828" t="s">
        <v>410</v>
      </c>
      <c r="E1828">
        <v>309</v>
      </c>
      <c r="F1828">
        <v>55</v>
      </c>
      <c r="G1828">
        <v>79.3</v>
      </c>
      <c r="L1828">
        <v>44</v>
      </c>
      <c r="M1828">
        <v>244</v>
      </c>
      <c r="N1828">
        <v>7</v>
      </c>
      <c r="O1828">
        <v>13</v>
      </c>
      <c r="P1828">
        <v>1</v>
      </c>
    </row>
    <row r="1829" spans="1:16" x14ac:dyDescent="0.2">
      <c r="A1829" t="s">
        <v>358</v>
      </c>
      <c r="B1829" t="s">
        <v>365</v>
      </c>
      <c r="C1829" t="s">
        <v>697</v>
      </c>
      <c r="D1829" t="s">
        <v>410</v>
      </c>
      <c r="E1829">
        <v>32</v>
      </c>
      <c r="F1829">
        <v>7</v>
      </c>
      <c r="G1829">
        <v>96.94</v>
      </c>
      <c r="M1829">
        <v>27</v>
      </c>
      <c r="N1829">
        <v>4</v>
      </c>
      <c r="O1829">
        <v>1</v>
      </c>
    </row>
    <row r="1830" spans="1:16" x14ac:dyDescent="0.2">
      <c r="A1830" t="s">
        <v>358</v>
      </c>
      <c r="B1830" t="s">
        <v>366</v>
      </c>
      <c r="C1830" t="s">
        <v>697</v>
      </c>
      <c r="D1830" t="s">
        <v>410</v>
      </c>
      <c r="E1830">
        <v>49</v>
      </c>
      <c r="F1830">
        <v>23</v>
      </c>
      <c r="G1830">
        <v>110.08</v>
      </c>
      <c r="M1830">
        <v>48</v>
      </c>
      <c r="N1830">
        <v>1</v>
      </c>
    </row>
    <row r="1831" spans="1:16" x14ac:dyDescent="0.2">
      <c r="A1831" t="s">
        <v>358</v>
      </c>
      <c r="B1831" t="s">
        <v>437</v>
      </c>
      <c r="C1831" t="s">
        <v>697</v>
      </c>
      <c r="D1831" t="s">
        <v>410</v>
      </c>
      <c r="E1831">
        <v>5258</v>
      </c>
      <c r="F1831">
        <v>1143</v>
      </c>
      <c r="G1831">
        <v>90.03</v>
      </c>
      <c r="L1831">
        <v>254</v>
      </c>
      <c r="M1831">
        <v>4699</v>
      </c>
      <c r="N1831">
        <v>185</v>
      </c>
      <c r="O1831">
        <v>99</v>
      </c>
      <c r="P1831">
        <v>21</v>
      </c>
    </row>
    <row r="1832" spans="1:16" x14ac:dyDescent="0.2">
      <c r="A1832" t="s">
        <v>358</v>
      </c>
      <c r="B1832" t="s">
        <v>363</v>
      </c>
      <c r="C1832" t="s">
        <v>703</v>
      </c>
      <c r="D1832" t="s">
        <v>410</v>
      </c>
      <c r="E1832">
        <v>1420</v>
      </c>
      <c r="F1832">
        <v>229</v>
      </c>
      <c r="G1832">
        <v>81.33</v>
      </c>
      <c r="L1832">
        <v>73</v>
      </c>
      <c r="M1832">
        <v>1262</v>
      </c>
      <c r="N1832">
        <v>40</v>
      </c>
      <c r="O1832">
        <v>41</v>
      </c>
      <c r="P1832">
        <v>4</v>
      </c>
    </row>
    <row r="1833" spans="1:16" x14ac:dyDescent="0.2">
      <c r="A1833" t="s">
        <v>358</v>
      </c>
      <c r="B1833" t="s">
        <v>364</v>
      </c>
      <c r="C1833" t="s">
        <v>703</v>
      </c>
      <c r="D1833" t="s">
        <v>410</v>
      </c>
      <c r="E1833">
        <v>56</v>
      </c>
      <c r="F1833">
        <v>14</v>
      </c>
      <c r="G1833">
        <v>106.86</v>
      </c>
      <c r="L1833">
        <v>12</v>
      </c>
      <c r="M1833">
        <v>33</v>
      </c>
      <c r="N1833">
        <v>1</v>
      </c>
      <c r="O1833">
        <v>10</v>
      </c>
    </row>
    <row r="1834" spans="1:16" x14ac:dyDescent="0.2">
      <c r="A1834" t="s">
        <v>358</v>
      </c>
      <c r="B1834" t="s">
        <v>365</v>
      </c>
      <c r="C1834" t="s">
        <v>703</v>
      </c>
      <c r="D1834" t="s">
        <v>410</v>
      </c>
      <c r="E1834">
        <v>7</v>
      </c>
      <c r="G1834">
        <v>49.14</v>
      </c>
      <c r="M1834">
        <v>6</v>
      </c>
      <c r="O1834">
        <v>1</v>
      </c>
    </row>
    <row r="1835" spans="1:16" x14ac:dyDescent="0.2">
      <c r="A1835" t="s">
        <v>358</v>
      </c>
      <c r="B1835" t="s">
        <v>366</v>
      </c>
      <c r="C1835" t="s">
        <v>703</v>
      </c>
      <c r="D1835" t="s">
        <v>410</v>
      </c>
      <c r="E1835">
        <v>5</v>
      </c>
      <c r="F1835">
        <v>1</v>
      </c>
      <c r="G1835">
        <v>65.2</v>
      </c>
      <c r="M1835">
        <v>3</v>
      </c>
      <c r="N1835">
        <v>2</v>
      </c>
    </row>
    <row r="1836" spans="1:16" x14ac:dyDescent="0.2">
      <c r="A1836" t="s">
        <v>358</v>
      </c>
      <c r="B1836" t="s">
        <v>437</v>
      </c>
      <c r="C1836" t="s">
        <v>703</v>
      </c>
      <c r="D1836" t="s">
        <v>410</v>
      </c>
      <c r="E1836">
        <v>1488</v>
      </c>
      <c r="F1836">
        <v>244</v>
      </c>
      <c r="G1836">
        <v>82.09</v>
      </c>
      <c r="L1836">
        <v>85</v>
      </c>
      <c r="M1836">
        <v>1304</v>
      </c>
      <c r="N1836">
        <v>43</v>
      </c>
      <c r="O1836">
        <v>52</v>
      </c>
      <c r="P1836">
        <v>4</v>
      </c>
    </row>
    <row r="1837" spans="1:16" x14ac:dyDescent="0.2">
      <c r="A1837" t="s">
        <v>358</v>
      </c>
      <c r="B1837" t="s">
        <v>363</v>
      </c>
      <c r="C1837" t="s">
        <v>709</v>
      </c>
      <c r="D1837" t="s">
        <v>410</v>
      </c>
      <c r="E1837">
        <v>15750</v>
      </c>
      <c r="F1837">
        <v>3376</v>
      </c>
      <c r="G1837">
        <v>89.56</v>
      </c>
      <c r="L1837">
        <v>948</v>
      </c>
      <c r="M1837">
        <v>13724</v>
      </c>
      <c r="N1837">
        <v>560</v>
      </c>
      <c r="O1837">
        <v>484</v>
      </c>
      <c r="P1837">
        <v>34</v>
      </c>
    </row>
    <row r="1838" spans="1:16" x14ac:dyDescent="0.2">
      <c r="A1838" t="s">
        <v>358</v>
      </c>
      <c r="B1838" t="s">
        <v>364</v>
      </c>
      <c r="C1838" t="s">
        <v>709</v>
      </c>
      <c r="D1838" t="s">
        <v>410</v>
      </c>
      <c r="E1838">
        <v>543</v>
      </c>
      <c r="F1838">
        <v>116</v>
      </c>
      <c r="G1838">
        <v>94.07</v>
      </c>
      <c r="L1838">
        <v>115</v>
      </c>
      <c r="M1838">
        <v>318</v>
      </c>
      <c r="N1838">
        <v>6</v>
      </c>
      <c r="O1838">
        <v>103</v>
      </c>
      <c r="P1838">
        <v>1</v>
      </c>
    </row>
    <row r="1839" spans="1:16" x14ac:dyDescent="0.2">
      <c r="A1839" t="s">
        <v>358</v>
      </c>
      <c r="B1839" t="s">
        <v>365</v>
      </c>
      <c r="C1839" t="s">
        <v>709</v>
      </c>
      <c r="D1839" t="s">
        <v>410</v>
      </c>
      <c r="E1839">
        <v>308</v>
      </c>
      <c r="F1839">
        <v>32</v>
      </c>
      <c r="G1839">
        <v>64.599999999999994</v>
      </c>
      <c r="L1839">
        <v>1</v>
      </c>
      <c r="M1839">
        <v>258</v>
      </c>
      <c r="N1839">
        <v>14</v>
      </c>
      <c r="O1839">
        <v>33</v>
      </c>
      <c r="P1839">
        <v>2</v>
      </c>
    </row>
    <row r="1840" spans="1:16" x14ac:dyDescent="0.2">
      <c r="A1840" t="s">
        <v>358</v>
      </c>
      <c r="B1840" t="s">
        <v>366</v>
      </c>
      <c r="C1840" t="s">
        <v>709</v>
      </c>
      <c r="D1840" t="s">
        <v>410</v>
      </c>
      <c r="E1840">
        <v>194</v>
      </c>
      <c r="F1840">
        <v>28</v>
      </c>
      <c r="G1840">
        <v>71.45</v>
      </c>
      <c r="M1840">
        <v>179</v>
      </c>
      <c r="N1840">
        <v>6</v>
      </c>
      <c r="O1840">
        <v>7</v>
      </c>
      <c r="P1840">
        <v>2</v>
      </c>
    </row>
    <row r="1841" spans="1:16" x14ac:dyDescent="0.2">
      <c r="A1841" t="s">
        <v>358</v>
      </c>
      <c r="B1841" t="s">
        <v>437</v>
      </c>
      <c r="C1841" t="s">
        <v>709</v>
      </c>
      <c r="D1841" t="s">
        <v>410</v>
      </c>
      <c r="E1841">
        <v>16795</v>
      </c>
      <c r="F1841">
        <v>3552</v>
      </c>
      <c r="G1841">
        <v>89.04</v>
      </c>
      <c r="L1841">
        <v>1064</v>
      </c>
      <c r="M1841">
        <v>14479</v>
      </c>
      <c r="N1841">
        <v>586</v>
      </c>
      <c r="O1841">
        <v>627</v>
      </c>
      <c r="P1841">
        <v>39</v>
      </c>
    </row>
    <row r="1842" spans="1:16" x14ac:dyDescent="0.2">
      <c r="A1842" t="s">
        <v>358</v>
      </c>
      <c r="B1842" t="s">
        <v>363</v>
      </c>
      <c r="C1842" t="s">
        <v>724</v>
      </c>
      <c r="D1842" t="s">
        <v>410</v>
      </c>
      <c r="E1842">
        <v>814</v>
      </c>
      <c r="F1842">
        <v>194</v>
      </c>
      <c r="G1842">
        <v>98.8</v>
      </c>
      <c r="L1842">
        <v>56</v>
      </c>
      <c r="M1842">
        <v>710</v>
      </c>
      <c r="N1842">
        <v>23</v>
      </c>
      <c r="O1842">
        <v>20</v>
      </c>
      <c r="P1842">
        <v>5</v>
      </c>
    </row>
    <row r="1843" spans="1:16" x14ac:dyDescent="0.2">
      <c r="A1843" t="s">
        <v>358</v>
      </c>
      <c r="B1843" t="s">
        <v>364</v>
      </c>
      <c r="C1843" t="s">
        <v>724</v>
      </c>
      <c r="D1843" t="s">
        <v>410</v>
      </c>
      <c r="E1843">
        <v>48</v>
      </c>
      <c r="F1843">
        <v>7</v>
      </c>
      <c r="G1843">
        <v>78.81</v>
      </c>
      <c r="L1843">
        <v>13</v>
      </c>
      <c r="M1843">
        <v>29</v>
      </c>
      <c r="N1843">
        <v>1</v>
      </c>
      <c r="O1843">
        <v>5</v>
      </c>
    </row>
    <row r="1844" spans="1:16" x14ac:dyDescent="0.2">
      <c r="A1844" t="s">
        <v>358</v>
      </c>
      <c r="B1844" t="s">
        <v>365</v>
      </c>
      <c r="C1844" t="s">
        <v>724</v>
      </c>
      <c r="D1844" t="s">
        <v>410</v>
      </c>
      <c r="E1844">
        <v>7</v>
      </c>
      <c r="F1844">
        <v>2</v>
      </c>
      <c r="G1844">
        <v>89.71</v>
      </c>
      <c r="M1844">
        <v>5</v>
      </c>
      <c r="N1844">
        <v>1</v>
      </c>
      <c r="O1844">
        <v>1</v>
      </c>
    </row>
    <row r="1845" spans="1:16" x14ac:dyDescent="0.2">
      <c r="A1845" t="s">
        <v>358</v>
      </c>
      <c r="B1845" t="s">
        <v>366</v>
      </c>
      <c r="C1845" t="s">
        <v>724</v>
      </c>
      <c r="D1845" t="s">
        <v>410</v>
      </c>
      <c r="E1845">
        <v>5</v>
      </c>
      <c r="F1845">
        <v>1</v>
      </c>
      <c r="G1845">
        <v>78</v>
      </c>
      <c r="M1845">
        <v>4</v>
      </c>
      <c r="O1845">
        <v>1</v>
      </c>
    </row>
    <row r="1846" spans="1:16" x14ac:dyDescent="0.2">
      <c r="A1846" t="s">
        <v>358</v>
      </c>
      <c r="B1846" t="s">
        <v>437</v>
      </c>
      <c r="C1846" t="s">
        <v>724</v>
      </c>
      <c r="D1846" t="s">
        <v>410</v>
      </c>
      <c r="E1846">
        <v>874</v>
      </c>
      <c r="F1846">
        <v>204</v>
      </c>
      <c r="G1846">
        <v>97.51</v>
      </c>
      <c r="L1846">
        <v>69</v>
      </c>
      <c r="M1846">
        <v>748</v>
      </c>
      <c r="N1846">
        <v>25</v>
      </c>
      <c r="O1846">
        <v>27</v>
      </c>
      <c r="P1846">
        <v>5</v>
      </c>
    </row>
    <row r="1847" spans="1:16" x14ac:dyDescent="0.2">
      <c r="A1847" t="s">
        <v>358</v>
      </c>
      <c r="B1847" t="s">
        <v>363</v>
      </c>
      <c r="C1847" t="s">
        <v>725</v>
      </c>
      <c r="D1847" t="s">
        <v>410</v>
      </c>
      <c r="E1847">
        <v>8431</v>
      </c>
      <c r="F1847">
        <v>1941</v>
      </c>
      <c r="G1847">
        <v>94.84</v>
      </c>
      <c r="L1847">
        <v>664</v>
      </c>
      <c r="M1847">
        <v>7244</v>
      </c>
      <c r="N1847">
        <v>263</v>
      </c>
      <c r="O1847">
        <v>241</v>
      </c>
      <c r="P1847">
        <v>19</v>
      </c>
    </row>
    <row r="1848" spans="1:16" x14ac:dyDescent="0.2">
      <c r="A1848" t="s">
        <v>358</v>
      </c>
      <c r="B1848" t="s">
        <v>364</v>
      </c>
      <c r="C1848" t="s">
        <v>725</v>
      </c>
      <c r="D1848" t="s">
        <v>410</v>
      </c>
      <c r="E1848">
        <v>366</v>
      </c>
      <c r="F1848">
        <v>71</v>
      </c>
      <c r="G1848">
        <v>85.25</v>
      </c>
      <c r="L1848">
        <v>75</v>
      </c>
      <c r="M1848">
        <v>190</v>
      </c>
      <c r="N1848">
        <v>14</v>
      </c>
      <c r="O1848">
        <v>85</v>
      </c>
      <c r="P1848">
        <v>2</v>
      </c>
    </row>
    <row r="1849" spans="1:16" x14ac:dyDescent="0.2">
      <c r="A1849" t="s">
        <v>358</v>
      </c>
      <c r="B1849" t="s">
        <v>365</v>
      </c>
      <c r="C1849" t="s">
        <v>725</v>
      </c>
      <c r="D1849" t="s">
        <v>410</v>
      </c>
      <c r="E1849">
        <v>116</v>
      </c>
      <c r="F1849">
        <v>21</v>
      </c>
      <c r="G1849">
        <v>89.11</v>
      </c>
      <c r="L1849">
        <v>1</v>
      </c>
      <c r="M1849">
        <v>96</v>
      </c>
      <c r="N1849">
        <v>14</v>
      </c>
      <c r="O1849">
        <v>4</v>
      </c>
      <c r="P1849">
        <v>1</v>
      </c>
    </row>
    <row r="1850" spans="1:16" x14ac:dyDescent="0.2">
      <c r="A1850" t="s">
        <v>358</v>
      </c>
      <c r="B1850" t="s">
        <v>366</v>
      </c>
      <c r="C1850" t="s">
        <v>725</v>
      </c>
      <c r="D1850" t="s">
        <v>410</v>
      </c>
      <c r="E1850">
        <v>63</v>
      </c>
      <c r="F1850">
        <v>9</v>
      </c>
      <c r="G1850">
        <v>72.27</v>
      </c>
      <c r="M1850">
        <v>56</v>
      </c>
      <c r="N1850">
        <v>4</v>
      </c>
      <c r="O1850">
        <v>3</v>
      </c>
    </row>
    <row r="1851" spans="1:16" x14ac:dyDescent="0.2">
      <c r="A1851" t="s">
        <v>358</v>
      </c>
      <c r="B1851" t="s">
        <v>437</v>
      </c>
      <c r="C1851" t="s">
        <v>725</v>
      </c>
      <c r="D1851" t="s">
        <v>410</v>
      </c>
      <c r="E1851">
        <v>8976</v>
      </c>
      <c r="F1851">
        <v>2042</v>
      </c>
      <c r="G1851">
        <v>94.22</v>
      </c>
      <c r="L1851">
        <v>740</v>
      </c>
      <c r="M1851">
        <v>7586</v>
      </c>
      <c r="N1851">
        <v>295</v>
      </c>
      <c r="O1851">
        <v>333</v>
      </c>
      <c r="P1851">
        <v>22</v>
      </c>
    </row>
    <row r="1852" spans="1:16" x14ac:dyDescent="0.2">
      <c r="A1852" t="s">
        <v>358</v>
      </c>
      <c r="B1852" t="s">
        <v>363</v>
      </c>
      <c r="C1852" t="s">
        <v>727</v>
      </c>
      <c r="D1852" t="s">
        <v>410</v>
      </c>
      <c r="E1852">
        <v>8396</v>
      </c>
      <c r="F1852">
        <v>1967</v>
      </c>
      <c r="G1852">
        <v>91.51</v>
      </c>
      <c r="L1852">
        <v>368</v>
      </c>
      <c r="M1852">
        <v>7440</v>
      </c>
      <c r="N1852">
        <v>300</v>
      </c>
      <c r="O1852">
        <v>260</v>
      </c>
      <c r="P1852">
        <v>28</v>
      </c>
    </row>
    <row r="1853" spans="1:16" x14ac:dyDescent="0.2">
      <c r="A1853" t="s">
        <v>358</v>
      </c>
      <c r="B1853" t="s">
        <v>364</v>
      </c>
      <c r="C1853" t="s">
        <v>727</v>
      </c>
      <c r="D1853" t="s">
        <v>410</v>
      </c>
      <c r="E1853">
        <v>473</v>
      </c>
      <c r="F1853">
        <v>125</v>
      </c>
      <c r="G1853">
        <v>100.66</v>
      </c>
      <c r="L1853">
        <v>62</v>
      </c>
      <c r="M1853">
        <v>372</v>
      </c>
      <c r="N1853">
        <v>17</v>
      </c>
      <c r="O1853">
        <v>22</v>
      </c>
    </row>
    <row r="1854" spans="1:16" x14ac:dyDescent="0.2">
      <c r="A1854" t="s">
        <v>358</v>
      </c>
      <c r="B1854" t="s">
        <v>365</v>
      </c>
      <c r="C1854" t="s">
        <v>727</v>
      </c>
      <c r="D1854" t="s">
        <v>410</v>
      </c>
      <c r="E1854">
        <v>125</v>
      </c>
      <c r="F1854">
        <v>15</v>
      </c>
      <c r="G1854">
        <v>67.37</v>
      </c>
      <c r="M1854">
        <v>103</v>
      </c>
      <c r="N1854">
        <v>10</v>
      </c>
      <c r="O1854">
        <v>10</v>
      </c>
      <c r="P1854">
        <v>2</v>
      </c>
    </row>
    <row r="1855" spans="1:16" x14ac:dyDescent="0.2">
      <c r="A1855" t="s">
        <v>358</v>
      </c>
      <c r="B1855" t="s">
        <v>366</v>
      </c>
      <c r="C1855" t="s">
        <v>727</v>
      </c>
      <c r="D1855" t="s">
        <v>410</v>
      </c>
      <c r="E1855">
        <v>68</v>
      </c>
      <c r="F1855">
        <v>8</v>
      </c>
      <c r="G1855">
        <v>69.849999999999994</v>
      </c>
      <c r="M1855">
        <v>63</v>
      </c>
      <c r="N1855">
        <v>4</v>
      </c>
      <c r="O1855">
        <v>1</v>
      </c>
    </row>
    <row r="1856" spans="1:16" x14ac:dyDescent="0.2">
      <c r="A1856" t="s">
        <v>358</v>
      </c>
      <c r="B1856" t="s">
        <v>437</v>
      </c>
      <c r="C1856" t="s">
        <v>727</v>
      </c>
      <c r="D1856" t="s">
        <v>410</v>
      </c>
      <c r="E1856">
        <v>9062</v>
      </c>
      <c r="F1856">
        <v>2115</v>
      </c>
      <c r="G1856">
        <v>91.49</v>
      </c>
      <c r="L1856">
        <v>430</v>
      </c>
      <c r="M1856">
        <v>7978</v>
      </c>
      <c r="N1856">
        <v>331</v>
      </c>
      <c r="O1856">
        <v>293</v>
      </c>
      <c r="P1856">
        <v>30</v>
      </c>
    </row>
    <row r="1857" spans="1:16" x14ac:dyDescent="0.2">
      <c r="A1857" t="s">
        <v>358</v>
      </c>
      <c r="B1857" t="s">
        <v>363</v>
      </c>
      <c r="C1857" t="s">
        <v>732</v>
      </c>
      <c r="D1857" t="s">
        <v>410</v>
      </c>
      <c r="E1857">
        <v>6485</v>
      </c>
      <c r="F1857">
        <v>1165</v>
      </c>
      <c r="G1857">
        <v>81.89</v>
      </c>
      <c r="L1857">
        <v>302</v>
      </c>
      <c r="M1857">
        <v>5806</v>
      </c>
      <c r="N1857">
        <v>217</v>
      </c>
      <c r="O1857">
        <v>141</v>
      </c>
      <c r="P1857">
        <v>19</v>
      </c>
    </row>
    <row r="1858" spans="1:16" x14ac:dyDescent="0.2">
      <c r="A1858" t="s">
        <v>358</v>
      </c>
      <c r="B1858" t="s">
        <v>364</v>
      </c>
      <c r="C1858" t="s">
        <v>732</v>
      </c>
      <c r="D1858" t="s">
        <v>410</v>
      </c>
      <c r="E1858">
        <v>372</v>
      </c>
      <c r="F1858">
        <v>64</v>
      </c>
      <c r="G1858">
        <v>78.11</v>
      </c>
      <c r="L1858">
        <v>66</v>
      </c>
      <c r="M1858">
        <v>254</v>
      </c>
      <c r="N1858">
        <v>16</v>
      </c>
      <c r="O1858">
        <v>35</v>
      </c>
      <c r="P1858">
        <v>1</v>
      </c>
    </row>
    <row r="1859" spans="1:16" x14ac:dyDescent="0.2">
      <c r="A1859" t="s">
        <v>358</v>
      </c>
      <c r="B1859" t="s">
        <v>365</v>
      </c>
      <c r="C1859" t="s">
        <v>732</v>
      </c>
      <c r="D1859" t="s">
        <v>410</v>
      </c>
      <c r="E1859">
        <v>169</v>
      </c>
      <c r="F1859">
        <v>36</v>
      </c>
      <c r="G1859">
        <v>78.930000000000007</v>
      </c>
      <c r="L1859">
        <v>1</v>
      </c>
      <c r="M1859">
        <v>140</v>
      </c>
      <c r="N1859">
        <v>15</v>
      </c>
      <c r="O1859">
        <v>12</v>
      </c>
      <c r="P1859">
        <v>1</v>
      </c>
    </row>
    <row r="1860" spans="1:16" x14ac:dyDescent="0.2">
      <c r="A1860" t="s">
        <v>358</v>
      </c>
      <c r="B1860" t="s">
        <v>366</v>
      </c>
      <c r="C1860" t="s">
        <v>732</v>
      </c>
      <c r="D1860" t="s">
        <v>410</v>
      </c>
      <c r="E1860">
        <v>211</v>
      </c>
      <c r="F1860">
        <v>56</v>
      </c>
      <c r="G1860">
        <v>99.01</v>
      </c>
      <c r="M1860">
        <v>197</v>
      </c>
      <c r="N1860">
        <v>6</v>
      </c>
      <c r="O1860">
        <v>8</v>
      </c>
    </row>
    <row r="1861" spans="1:16" x14ac:dyDescent="0.2">
      <c r="A1861" t="s">
        <v>358</v>
      </c>
      <c r="B1861" t="s">
        <v>437</v>
      </c>
      <c r="C1861" t="s">
        <v>732</v>
      </c>
      <c r="D1861" t="s">
        <v>410</v>
      </c>
      <c r="E1861">
        <v>7237</v>
      </c>
      <c r="F1861">
        <v>1321</v>
      </c>
      <c r="G1861">
        <v>82.13</v>
      </c>
      <c r="L1861">
        <v>369</v>
      </c>
      <c r="M1861">
        <v>6397</v>
      </c>
      <c r="N1861">
        <v>254</v>
      </c>
      <c r="O1861">
        <v>196</v>
      </c>
      <c r="P1861">
        <v>21</v>
      </c>
    </row>
    <row r="1862" spans="1:16" x14ac:dyDescent="0.2">
      <c r="A1862" t="s">
        <v>358</v>
      </c>
      <c r="B1862" t="s">
        <v>363</v>
      </c>
      <c r="C1862" t="s">
        <v>685</v>
      </c>
      <c r="D1862" t="s">
        <v>410</v>
      </c>
      <c r="E1862">
        <v>952</v>
      </c>
      <c r="F1862">
        <v>236</v>
      </c>
      <c r="G1862">
        <v>101.98</v>
      </c>
      <c r="L1862">
        <v>36</v>
      </c>
      <c r="M1862">
        <v>871</v>
      </c>
      <c r="N1862">
        <v>32</v>
      </c>
      <c r="O1862">
        <v>13</v>
      </c>
    </row>
    <row r="1863" spans="1:16" x14ac:dyDescent="0.2">
      <c r="A1863" t="s">
        <v>358</v>
      </c>
      <c r="B1863" t="s">
        <v>364</v>
      </c>
      <c r="C1863" t="s">
        <v>685</v>
      </c>
      <c r="D1863" t="s">
        <v>410</v>
      </c>
      <c r="E1863">
        <v>21</v>
      </c>
      <c r="F1863">
        <v>4</v>
      </c>
      <c r="G1863">
        <v>140.47999999999999</v>
      </c>
      <c r="L1863">
        <v>4</v>
      </c>
      <c r="M1863">
        <v>14</v>
      </c>
      <c r="N1863">
        <v>2</v>
      </c>
      <c r="O1863">
        <v>1</v>
      </c>
    </row>
    <row r="1864" spans="1:16" x14ac:dyDescent="0.2">
      <c r="A1864" t="s">
        <v>358</v>
      </c>
      <c r="B1864" t="s">
        <v>365</v>
      </c>
      <c r="C1864" t="s">
        <v>685</v>
      </c>
      <c r="D1864" t="s">
        <v>410</v>
      </c>
      <c r="E1864">
        <v>26</v>
      </c>
      <c r="F1864">
        <v>3</v>
      </c>
      <c r="G1864">
        <v>71.77</v>
      </c>
      <c r="M1864">
        <v>24</v>
      </c>
      <c r="N1864">
        <v>2</v>
      </c>
    </row>
    <row r="1865" spans="1:16" x14ac:dyDescent="0.2">
      <c r="A1865" t="s">
        <v>358</v>
      </c>
      <c r="B1865" t="s">
        <v>366</v>
      </c>
      <c r="C1865" t="s">
        <v>685</v>
      </c>
      <c r="D1865" t="s">
        <v>410</v>
      </c>
      <c r="E1865">
        <v>11</v>
      </c>
      <c r="F1865">
        <v>5</v>
      </c>
      <c r="G1865">
        <v>111.82</v>
      </c>
      <c r="M1865">
        <v>11</v>
      </c>
    </row>
    <row r="1866" spans="1:16" x14ac:dyDescent="0.2">
      <c r="A1866" t="s">
        <v>358</v>
      </c>
      <c r="B1866" t="s">
        <v>437</v>
      </c>
      <c r="C1866" t="s">
        <v>685</v>
      </c>
      <c r="D1866" t="s">
        <v>410</v>
      </c>
      <c r="E1866">
        <v>1010</v>
      </c>
      <c r="F1866">
        <v>248</v>
      </c>
      <c r="G1866">
        <v>102.11</v>
      </c>
      <c r="L1866">
        <v>40</v>
      </c>
      <c r="M1866">
        <v>920</v>
      </c>
      <c r="N1866">
        <v>36</v>
      </c>
      <c r="O1866">
        <v>14</v>
      </c>
    </row>
    <row r="1867" spans="1:16" x14ac:dyDescent="0.2">
      <c r="A1867" t="s">
        <v>358</v>
      </c>
      <c r="B1867" t="s">
        <v>363</v>
      </c>
      <c r="C1867" t="s">
        <v>687</v>
      </c>
      <c r="D1867" t="s">
        <v>410</v>
      </c>
      <c r="E1867">
        <v>3495</v>
      </c>
      <c r="F1867">
        <v>801</v>
      </c>
      <c r="G1867">
        <v>95.92</v>
      </c>
      <c r="L1867">
        <v>141</v>
      </c>
      <c r="M1867">
        <v>3163</v>
      </c>
      <c r="N1867">
        <v>113</v>
      </c>
      <c r="O1867">
        <v>74</v>
      </c>
      <c r="P1867">
        <v>4</v>
      </c>
    </row>
    <row r="1868" spans="1:16" x14ac:dyDescent="0.2">
      <c r="A1868" t="s">
        <v>358</v>
      </c>
      <c r="B1868" t="s">
        <v>364</v>
      </c>
      <c r="C1868" t="s">
        <v>687</v>
      </c>
      <c r="D1868" t="s">
        <v>410</v>
      </c>
      <c r="E1868">
        <v>228</v>
      </c>
      <c r="F1868">
        <v>43</v>
      </c>
      <c r="G1868">
        <v>89.83</v>
      </c>
      <c r="L1868">
        <v>30</v>
      </c>
      <c r="M1868">
        <v>183</v>
      </c>
      <c r="N1868">
        <v>6</v>
      </c>
      <c r="O1868">
        <v>9</v>
      </c>
    </row>
    <row r="1869" spans="1:16" x14ac:dyDescent="0.2">
      <c r="A1869" t="s">
        <v>358</v>
      </c>
      <c r="B1869" t="s">
        <v>365</v>
      </c>
      <c r="C1869" t="s">
        <v>687</v>
      </c>
      <c r="D1869" t="s">
        <v>410</v>
      </c>
      <c r="E1869">
        <v>28</v>
      </c>
      <c r="F1869">
        <v>10</v>
      </c>
      <c r="G1869">
        <v>106.18</v>
      </c>
      <c r="M1869">
        <v>24</v>
      </c>
      <c r="N1869">
        <v>2</v>
      </c>
      <c r="O1869">
        <v>1</v>
      </c>
      <c r="P1869">
        <v>1</v>
      </c>
    </row>
    <row r="1870" spans="1:16" x14ac:dyDescent="0.2">
      <c r="A1870" t="s">
        <v>358</v>
      </c>
      <c r="B1870" t="s">
        <v>366</v>
      </c>
      <c r="C1870" t="s">
        <v>687</v>
      </c>
      <c r="D1870" t="s">
        <v>410</v>
      </c>
      <c r="E1870">
        <v>16</v>
      </c>
      <c r="F1870">
        <v>5</v>
      </c>
      <c r="G1870">
        <v>90.94</v>
      </c>
      <c r="M1870">
        <v>14</v>
      </c>
      <c r="N1870">
        <v>1</v>
      </c>
      <c r="O1870">
        <v>1</v>
      </c>
    </row>
    <row r="1871" spans="1:16" x14ac:dyDescent="0.2">
      <c r="A1871" t="s">
        <v>358</v>
      </c>
      <c r="B1871" t="s">
        <v>437</v>
      </c>
      <c r="C1871" t="s">
        <v>687</v>
      </c>
      <c r="D1871" t="s">
        <v>410</v>
      </c>
      <c r="E1871">
        <v>3767</v>
      </c>
      <c r="F1871">
        <v>859</v>
      </c>
      <c r="G1871">
        <v>95.61</v>
      </c>
      <c r="L1871">
        <v>171</v>
      </c>
      <c r="M1871">
        <v>3384</v>
      </c>
      <c r="N1871">
        <v>122</v>
      </c>
      <c r="O1871">
        <v>85</v>
      </c>
      <c r="P1871">
        <v>5</v>
      </c>
    </row>
    <row r="1872" spans="1:16" x14ac:dyDescent="0.2">
      <c r="A1872" t="s">
        <v>358</v>
      </c>
      <c r="B1872" t="s">
        <v>363</v>
      </c>
      <c r="C1872" t="s">
        <v>667</v>
      </c>
      <c r="D1872" t="s">
        <v>410</v>
      </c>
      <c r="E1872">
        <v>1903</v>
      </c>
      <c r="F1872">
        <v>324</v>
      </c>
      <c r="G1872">
        <v>81.680000000000007</v>
      </c>
      <c r="L1872">
        <v>174</v>
      </c>
      <c r="M1872">
        <v>1595</v>
      </c>
      <c r="N1872">
        <v>74</v>
      </c>
      <c r="O1872">
        <v>52</v>
      </c>
      <c r="P1872">
        <v>8</v>
      </c>
    </row>
    <row r="1873" spans="1:16" x14ac:dyDescent="0.2">
      <c r="A1873" t="s">
        <v>358</v>
      </c>
      <c r="B1873" t="s">
        <v>364</v>
      </c>
      <c r="C1873" t="s">
        <v>667</v>
      </c>
      <c r="D1873" t="s">
        <v>410</v>
      </c>
      <c r="E1873">
        <v>118</v>
      </c>
      <c r="F1873">
        <v>17</v>
      </c>
      <c r="G1873">
        <v>72.75</v>
      </c>
      <c r="L1873">
        <v>32</v>
      </c>
      <c r="M1873">
        <v>55</v>
      </c>
      <c r="N1873">
        <v>3</v>
      </c>
      <c r="O1873">
        <v>27</v>
      </c>
      <c r="P1873">
        <v>1</v>
      </c>
    </row>
    <row r="1874" spans="1:16" x14ac:dyDescent="0.2">
      <c r="A1874" t="s">
        <v>358</v>
      </c>
      <c r="B1874" t="s">
        <v>365</v>
      </c>
      <c r="C1874" t="s">
        <v>667</v>
      </c>
      <c r="D1874" t="s">
        <v>410</v>
      </c>
      <c r="E1874">
        <v>15</v>
      </c>
      <c r="F1874">
        <v>2</v>
      </c>
      <c r="G1874">
        <v>68.27</v>
      </c>
      <c r="M1874">
        <v>11</v>
      </c>
      <c r="O1874">
        <v>2</v>
      </c>
      <c r="P1874">
        <v>2</v>
      </c>
    </row>
    <row r="1875" spans="1:16" x14ac:dyDescent="0.2">
      <c r="A1875" t="s">
        <v>358</v>
      </c>
      <c r="B1875" t="s">
        <v>366</v>
      </c>
      <c r="C1875" t="s">
        <v>667</v>
      </c>
      <c r="D1875" t="s">
        <v>410</v>
      </c>
      <c r="E1875">
        <v>15</v>
      </c>
      <c r="F1875">
        <v>1</v>
      </c>
      <c r="G1875">
        <v>68.53</v>
      </c>
      <c r="M1875">
        <v>10</v>
      </c>
      <c r="N1875">
        <v>2</v>
      </c>
      <c r="O1875">
        <v>3</v>
      </c>
    </row>
    <row r="1876" spans="1:16" x14ac:dyDescent="0.2">
      <c r="A1876" t="s">
        <v>358</v>
      </c>
      <c r="B1876" t="s">
        <v>437</v>
      </c>
      <c r="C1876" t="s">
        <v>667</v>
      </c>
      <c r="D1876" t="s">
        <v>410</v>
      </c>
      <c r="E1876">
        <v>2051</v>
      </c>
      <c r="F1876">
        <v>344</v>
      </c>
      <c r="G1876">
        <v>80.97</v>
      </c>
      <c r="L1876">
        <v>206</v>
      </c>
      <c r="M1876">
        <v>1671</v>
      </c>
      <c r="N1876">
        <v>79</v>
      </c>
      <c r="O1876">
        <v>84</v>
      </c>
      <c r="P1876">
        <v>11</v>
      </c>
    </row>
    <row r="1877" spans="1:16" x14ac:dyDescent="0.2">
      <c r="A1877" t="s">
        <v>358</v>
      </c>
      <c r="B1877" t="s">
        <v>363</v>
      </c>
      <c r="C1877" t="s">
        <v>695</v>
      </c>
      <c r="D1877" t="s">
        <v>410</v>
      </c>
      <c r="E1877">
        <v>1516</v>
      </c>
      <c r="F1877">
        <v>354</v>
      </c>
      <c r="G1877">
        <v>97.94</v>
      </c>
      <c r="L1877">
        <v>68</v>
      </c>
      <c r="M1877">
        <v>1352</v>
      </c>
      <c r="N1877">
        <v>47</v>
      </c>
      <c r="O1877">
        <v>40</v>
      </c>
      <c r="P1877">
        <v>9</v>
      </c>
    </row>
    <row r="1878" spans="1:16" x14ac:dyDescent="0.2">
      <c r="A1878" t="s">
        <v>358</v>
      </c>
      <c r="B1878" t="s">
        <v>364</v>
      </c>
      <c r="C1878" t="s">
        <v>695</v>
      </c>
      <c r="D1878" t="s">
        <v>410</v>
      </c>
      <c r="E1878">
        <v>103</v>
      </c>
      <c r="F1878">
        <v>15</v>
      </c>
      <c r="G1878">
        <v>84.47</v>
      </c>
      <c r="L1878">
        <v>14</v>
      </c>
      <c r="M1878">
        <v>63</v>
      </c>
      <c r="N1878">
        <v>5</v>
      </c>
      <c r="O1878">
        <v>21</v>
      </c>
    </row>
    <row r="1879" spans="1:16" x14ac:dyDescent="0.2">
      <c r="A1879" t="s">
        <v>358</v>
      </c>
      <c r="B1879" t="s">
        <v>365</v>
      </c>
      <c r="C1879" t="s">
        <v>695</v>
      </c>
      <c r="D1879" t="s">
        <v>410</v>
      </c>
      <c r="E1879">
        <v>33</v>
      </c>
      <c r="F1879">
        <v>4</v>
      </c>
      <c r="G1879">
        <v>59.76</v>
      </c>
      <c r="M1879">
        <v>27</v>
      </c>
      <c r="N1879">
        <v>3</v>
      </c>
      <c r="O1879">
        <v>3</v>
      </c>
    </row>
    <row r="1880" spans="1:16" x14ac:dyDescent="0.2">
      <c r="A1880" t="s">
        <v>358</v>
      </c>
      <c r="B1880" t="s">
        <v>366</v>
      </c>
      <c r="C1880" t="s">
        <v>695</v>
      </c>
      <c r="D1880" t="s">
        <v>410</v>
      </c>
      <c r="E1880">
        <v>25</v>
      </c>
      <c r="F1880">
        <v>3</v>
      </c>
      <c r="G1880">
        <v>74.72</v>
      </c>
      <c r="M1880">
        <v>23</v>
      </c>
      <c r="N1880">
        <v>2</v>
      </c>
    </row>
    <row r="1881" spans="1:16" x14ac:dyDescent="0.2">
      <c r="A1881" t="s">
        <v>358</v>
      </c>
      <c r="B1881" t="s">
        <v>437</v>
      </c>
      <c r="C1881" t="s">
        <v>695</v>
      </c>
      <c r="D1881" t="s">
        <v>410</v>
      </c>
      <c r="E1881">
        <v>1677</v>
      </c>
      <c r="F1881">
        <v>376</v>
      </c>
      <c r="G1881">
        <v>96.02</v>
      </c>
      <c r="L1881">
        <v>82</v>
      </c>
      <c r="M1881">
        <v>1465</v>
      </c>
      <c r="N1881">
        <v>57</v>
      </c>
      <c r="O1881">
        <v>64</v>
      </c>
      <c r="P1881">
        <v>9</v>
      </c>
    </row>
    <row r="1882" spans="1:16" x14ac:dyDescent="0.2">
      <c r="A1882" t="s">
        <v>358</v>
      </c>
      <c r="B1882" t="s">
        <v>363</v>
      </c>
      <c r="C1882" t="s">
        <v>696</v>
      </c>
      <c r="D1882" t="s">
        <v>410</v>
      </c>
      <c r="E1882">
        <v>6882</v>
      </c>
      <c r="F1882">
        <v>1587</v>
      </c>
      <c r="G1882">
        <v>92.98</v>
      </c>
      <c r="L1882">
        <v>365</v>
      </c>
      <c r="M1882">
        <v>6092</v>
      </c>
      <c r="N1882">
        <v>228</v>
      </c>
      <c r="O1882">
        <v>177</v>
      </c>
      <c r="P1882">
        <v>20</v>
      </c>
    </row>
    <row r="1883" spans="1:16" x14ac:dyDescent="0.2">
      <c r="A1883" t="s">
        <v>358</v>
      </c>
      <c r="B1883" t="s">
        <v>364</v>
      </c>
      <c r="C1883" t="s">
        <v>696</v>
      </c>
      <c r="D1883" t="s">
        <v>410</v>
      </c>
      <c r="E1883">
        <v>472</v>
      </c>
      <c r="F1883">
        <v>88</v>
      </c>
      <c r="G1883">
        <v>78.06</v>
      </c>
      <c r="L1883">
        <v>105</v>
      </c>
      <c r="M1883">
        <v>334</v>
      </c>
      <c r="N1883">
        <v>10</v>
      </c>
      <c r="O1883">
        <v>23</v>
      </c>
    </row>
    <row r="1884" spans="1:16" x14ac:dyDescent="0.2">
      <c r="A1884" t="s">
        <v>358</v>
      </c>
      <c r="B1884" t="s">
        <v>365</v>
      </c>
      <c r="C1884" t="s">
        <v>696</v>
      </c>
      <c r="D1884" t="s">
        <v>410</v>
      </c>
      <c r="E1884">
        <v>107</v>
      </c>
      <c r="F1884">
        <v>21</v>
      </c>
      <c r="G1884">
        <v>81.36</v>
      </c>
      <c r="L1884">
        <v>1</v>
      </c>
      <c r="M1884">
        <v>92</v>
      </c>
      <c r="N1884">
        <v>7</v>
      </c>
      <c r="O1884">
        <v>7</v>
      </c>
    </row>
    <row r="1885" spans="1:16" x14ac:dyDescent="0.2">
      <c r="A1885" t="s">
        <v>358</v>
      </c>
      <c r="B1885" t="s">
        <v>366</v>
      </c>
      <c r="C1885" t="s">
        <v>696</v>
      </c>
      <c r="D1885" t="s">
        <v>410</v>
      </c>
      <c r="E1885">
        <v>98</v>
      </c>
      <c r="F1885">
        <v>27</v>
      </c>
      <c r="G1885">
        <v>96.4</v>
      </c>
      <c r="M1885">
        <v>90</v>
      </c>
      <c r="N1885">
        <v>5</v>
      </c>
      <c r="O1885">
        <v>3</v>
      </c>
    </row>
    <row r="1886" spans="1:16" x14ac:dyDescent="0.2">
      <c r="A1886" t="s">
        <v>358</v>
      </c>
      <c r="B1886" t="s">
        <v>437</v>
      </c>
      <c r="C1886" t="s">
        <v>696</v>
      </c>
      <c r="D1886" t="s">
        <v>410</v>
      </c>
      <c r="E1886">
        <v>7559</v>
      </c>
      <c r="F1886">
        <v>1723</v>
      </c>
      <c r="G1886">
        <v>91.93</v>
      </c>
      <c r="L1886">
        <v>471</v>
      </c>
      <c r="M1886">
        <v>6608</v>
      </c>
      <c r="N1886">
        <v>250</v>
      </c>
      <c r="O1886">
        <v>210</v>
      </c>
      <c r="P1886">
        <v>20</v>
      </c>
    </row>
    <row r="1887" spans="1:16" x14ac:dyDescent="0.2">
      <c r="A1887" t="s">
        <v>358</v>
      </c>
      <c r="B1887" t="s">
        <v>363</v>
      </c>
      <c r="C1887" t="s">
        <v>704</v>
      </c>
      <c r="D1887" t="s">
        <v>410</v>
      </c>
      <c r="E1887">
        <v>6319</v>
      </c>
      <c r="F1887">
        <v>1381</v>
      </c>
      <c r="G1887">
        <v>93.69</v>
      </c>
      <c r="L1887">
        <v>283</v>
      </c>
      <c r="M1887">
        <v>5684</v>
      </c>
      <c r="N1887">
        <v>189</v>
      </c>
      <c r="O1887">
        <v>144</v>
      </c>
      <c r="P1887">
        <v>19</v>
      </c>
    </row>
    <row r="1888" spans="1:16" x14ac:dyDescent="0.2">
      <c r="A1888" t="s">
        <v>358</v>
      </c>
      <c r="B1888" t="s">
        <v>364</v>
      </c>
      <c r="C1888" t="s">
        <v>704</v>
      </c>
      <c r="D1888" t="s">
        <v>410</v>
      </c>
      <c r="E1888">
        <v>519</v>
      </c>
      <c r="F1888">
        <v>96</v>
      </c>
      <c r="G1888">
        <v>80.459999999999994</v>
      </c>
      <c r="L1888">
        <v>93</v>
      </c>
      <c r="M1888">
        <v>394</v>
      </c>
      <c r="N1888">
        <v>14</v>
      </c>
      <c r="O1888">
        <v>18</v>
      </c>
    </row>
    <row r="1889" spans="1:16" x14ac:dyDescent="0.2">
      <c r="A1889" t="s">
        <v>358</v>
      </c>
      <c r="B1889" t="s">
        <v>365</v>
      </c>
      <c r="C1889" t="s">
        <v>704</v>
      </c>
      <c r="D1889" t="s">
        <v>410</v>
      </c>
      <c r="E1889">
        <v>60</v>
      </c>
      <c r="F1889">
        <v>17</v>
      </c>
      <c r="G1889">
        <v>86.18</v>
      </c>
      <c r="M1889">
        <v>51</v>
      </c>
      <c r="N1889">
        <v>6</v>
      </c>
      <c r="O1889">
        <v>3</v>
      </c>
    </row>
    <row r="1890" spans="1:16" x14ac:dyDescent="0.2">
      <c r="A1890" t="s">
        <v>358</v>
      </c>
      <c r="B1890" t="s">
        <v>366</v>
      </c>
      <c r="C1890" t="s">
        <v>704</v>
      </c>
      <c r="D1890" t="s">
        <v>410</v>
      </c>
      <c r="E1890">
        <v>69</v>
      </c>
      <c r="F1890">
        <v>17</v>
      </c>
      <c r="G1890">
        <v>111.09</v>
      </c>
      <c r="M1890">
        <v>64</v>
      </c>
      <c r="N1890">
        <v>2</v>
      </c>
      <c r="O1890">
        <v>3</v>
      </c>
    </row>
    <row r="1891" spans="1:16" x14ac:dyDescent="0.2">
      <c r="A1891" t="s">
        <v>358</v>
      </c>
      <c r="B1891" t="s">
        <v>437</v>
      </c>
      <c r="C1891" t="s">
        <v>704</v>
      </c>
      <c r="D1891" t="s">
        <v>410</v>
      </c>
      <c r="E1891">
        <v>6967</v>
      </c>
      <c r="F1891">
        <v>1511</v>
      </c>
      <c r="G1891">
        <v>92.81</v>
      </c>
      <c r="L1891">
        <v>376</v>
      </c>
      <c r="M1891">
        <v>6193</v>
      </c>
      <c r="N1891">
        <v>211</v>
      </c>
      <c r="O1891">
        <v>168</v>
      </c>
      <c r="P1891">
        <v>19</v>
      </c>
    </row>
    <row r="1892" spans="1:16" x14ac:dyDescent="0.2">
      <c r="A1892" t="s">
        <v>358</v>
      </c>
      <c r="B1892" t="s">
        <v>363</v>
      </c>
      <c r="C1892" t="s">
        <v>705</v>
      </c>
      <c r="D1892" t="s">
        <v>410</v>
      </c>
      <c r="E1892">
        <v>4597</v>
      </c>
      <c r="F1892">
        <v>890</v>
      </c>
      <c r="G1892">
        <v>83.46</v>
      </c>
      <c r="L1892">
        <v>247</v>
      </c>
      <c r="M1892">
        <v>4079</v>
      </c>
      <c r="N1892">
        <v>168</v>
      </c>
      <c r="O1892">
        <v>94</v>
      </c>
      <c r="P1892">
        <v>9</v>
      </c>
    </row>
    <row r="1893" spans="1:16" x14ac:dyDescent="0.2">
      <c r="A1893" t="s">
        <v>358</v>
      </c>
      <c r="B1893" t="s">
        <v>364</v>
      </c>
      <c r="C1893" t="s">
        <v>705</v>
      </c>
      <c r="D1893" t="s">
        <v>410</v>
      </c>
      <c r="E1893">
        <v>224</v>
      </c>
      <c r="F1893">
        <v>34</v>
      </c>
      <c r="G1893">
        <v>75.36</v>
      </c>
      <c r="L1893">
        <v>43</v>
      </c>
      <c r="M1893">
        <v>142</v>
      </c>
      <c r="N1893">
        <v>12</v>
      </c>
      <c r="O1893">
        <v>27</v>
      </c>
    </row>
    <row r="1894" spans="1:16" x14ac:dyDescent="0.2">
      <c r="A1894" t="s">
        <v>358</v>
      </c>
      <c r="B1894" t="s">
        <v>365</v>
      </c>
      <c r="C1894" t="s">
        <v>705</v>
      </c>
      <c r="D1894" t="s">
        <v>410</v>
      </c>
      <c r="E1894">
        <v>34</v>
      </c>
      <c r="F1894">
        <v>4</v>
      </c>
      <c r="G1894">
        <v>76.849999999999994</v>
      </c>
      <c r="M1894">
        <v>27</v>
      </c>
      <c r="N1894">
        <v>3</v>
      </c>
      <c r="O1894">
        <v>4</v>
      </c>
    </row>
    <row r="1895" spans="1:16" x14ac:dyDescent="0.2">
      <c r="A1895" t="s">
        <v>358</v>
      </c>
      <c r="B1895" t="s">
        <v>366</v>
      </c>
      <c r="C1895" t="s">
        <v>705</v>
      </c>
      <c r="D1895" t="s">
        <v>410</v>
      </c>
      <c r="E1895">
        <v>35</v>
      </c>
      <c r="F1895">
        <v>12</v>
      </c>
      <c r="G1895">
        <v>121.43</v>
      </c>
      <c r="M1895">
        <v>33</v>
      </c>
      <c r="N1895">
        <v>2</v>
      </c>
    </row>
    <row r="1896" spans="1:16" x14ac:dyDescent="0.2">
      <c r="A1896" t="s">
        <v>358</v>
      </c>
      <c r="B1896" t="s">
        <v>437</v>
      </c>
      <c r="C1896" t="s">
        <v>705</v>
      </c>
      <c r="D1896" t="s">
        <v>410</v>
      </c>
      <c r="E1896">
        <v>4890</v>
      </c>
      <c r="F1896">
        <v>940</v>
      </c>
      <c r="G1896">
        <v>83.32</v>
      </c>
      <c r="L1896">
        <v>290</v>
      </c>
      <c r="M1896">
        <v>4281</v>
      </c>
      <c r="N1896">
        <v>185</v>
      </c>
      <c r="O1896">
        <v>125</v>
      </c>
      <c r="P1896">
        <v>9</v>
      </c>
    </row>
    <row r="1897" spans="1:16" x14ac:dyDescent="0.2">
      <c r="A1897" t="s">
        <v>358</v>
      </c>
      <c r="B1897" t="s">
        <v>363</v>
      </c>
      <c r="C1897" t="s">
        <v>708</v>
      </c>
      <c r="D1897" t="s">
        <v>410</v>
      </c>
      <c r="E1897">
        <v>844</v>
      </c>
      <c r="F1897">
        <v>143</v>
      </c>
      <c r="G1897">
        <v>79.39</v>
      </c>
      <c r="L1897">
        <v>39</v>
      </c>
      <c r="M1897">
        <v>751</v>
      </c>
      <c r="N1897">
        <v>31</v>
      </c>
      <c r="O1897">
        <v>23</v>
      </c>
    </row>
    <row r="1898" spans="1:16" x14ac:dyDescent="0.2">
      <c r="A1898" t="s">
        <v>358</v>
      </c>
      <c r="B1898" t="s">
        <v>364</v>
      </c>
      <c r="C1898" t="s">
        <v>708</v>
      </c>
      <c r="D1898" t="s">
        <v>410</v>
      </c>
      <c r="E1898">
        <v>64</v>
      </c>
      <c r="F1898">
        <v>11</v>
      </c>
      <c r="G1898">
        <v>70.88</v>
      </c>
      <c r="L1898">
        <v>14</v>
      </c>
      <c r="M1898">
        <v>37</v>
      </c>
      <c r="N1898">
        <v>1</v>
      </c>
      <c r="O1898">
        <v>12</v>
      </c>
    </row>
    <row r="1899" spans="1:16" x14ac:dyDescent="0.2">
      <c r="A1899" t="s">
        <v>358</v>
      </c>
      <c r="B1899" t="s">
        <v>365</v>
      </c>
      <c r="C1899" t="s">
        <v>708</v>
      </c>
      <c r="D1899" t="s">
        <v>410</v>
      </c>
      <c r="E1899">
        <v>11</v>
      </c>
      <c r="F1899">
        <v>1</v>
      </c>
      <c r="G1899">
        <v>80.45</v>
      </c>
      <c r="M1899">
        <v>11</v>
      </c>
    </row>
    <row r="1900" spans="1:16" x14ac:dyDescent="0.2">
      <c r="A1900" t="s">
        <v>358</v>
      </c>
      <c r="B1900" t="s">
        <v>366</v>
      </c>
      <c r="C1900" t="s">
        <v>708</v>
      </c>
      <c r="D1900" t="s">
        <v>410</v>
      </c>
      <c r="E1900">
        <v>13</v>
      </c>
      <c r="F1900">
        <v>2</v>
      </c>
      <c r="G1900">
        <v>90.62</v>
      </c>
      <c r="M1900">
        <v>12</v>
      </c>
      <c r="O1900">
        <v>1</v>
      </c>
    </row>
    <row r="1901" spans="1:16" x14ac:dyDescent="0.2">
      <c r="A1901" t="s">
        <v>358</v>
      </c>
      <c r="B1901" t="s">
        <v>437</v>
      </c>
      <c r="C1901" t="s">
        <v>708</v>
      </c>
      <c r="D1901" t="s">
        <v>410</v>
      </c>
      <c r="E1901">
        <v>932</v>
      </c>
      <c r="F1901">
        <v>157</v>
      </c>
      <c r="G1901">
        <v>78.98</v>
      </c>
      <c r="L1901">
        <v>53</v>
      </c>
      <c r="M1901">
        <v>811</v>
      </c>
      <c r="N1901">
        <v>32</v>
      </c>
      <c r="O1901">
        <v>36</v>
      </c>
    </row>
    <row r="1902" spans="1:16" x14ac:dyDescent="0.2">
      <c r="A1902" t="s">
        <v>358</v>
      </c>
      <c r="B1902" t="s">
        <v>363</v>
      </c>
      <c r="C1902" t="s">
        <v>711</v>
      </c>
      <c r="D1902" t="s">
        <v>410</v>
      </c>
      <c r="E1902">
        <v>1629</v>
      </c>
      <c r="F1902">
        <v>253</v>
      </c>
      <c r="G1902">
        <v>73.72</v>
      </c>
      <c r="L1902">
        <v>48</v>
      </c>
      <c r="M1902">
        <v>1490</v>
      </c>
      <c r="N1902">
        <v>44</v>
      </c>
      <c r="O1902">
        <v>47</v>
      </c>
    </row>
    <row r="1903" spans="1:16" x14ac:dyDescent="0.2">
      <c r="A1903" t="s">
        <v>358</v>
      </c>
      <c r="B1903" t="s">
        <v>364</v>
      </c>
      <c r="C1903" t="s">
        <v>711</v>
      </c>
      <c r="D1903" t="s">
        <v>410</v>
      </c>
      <c r="E1903">
        <v>81</v>
      </c>
      <c r="F1903">
        <v>12</v>
      </c>
      <c r="G1903">
        <v>84.49</v>
      </c>
      <c r="L1903">
        <v>13</v>
      </c>
      <c r="M1903">
        <v>55</v>
      </c>
      <c r="N1903">
        <v>2</v>
      </c>
      <c r="O1903">
        <v>11</v>
      </c>
    </row>
    <row r="1904" spans="1:16" x14ac:dyDescent="0.2">
      <c r="A1904" t="s">
        <v>358</v>
      </c>
      <c r="B1904" t="s">
        <v>365</v>
      </c>
      <c r="C1904" t="s">
        <v>711</v>
      </c>
      <c r="D1904" t="s">
        <v>410</v>
      </c>
      <c r="E1904">
        <v>31</v>
      </c>
      <c r="F1904">
        <v>3</v>
      </c>
      <c r="G1904">
        <v>82.94</v>
      </c>
      <c r="M1904">
        <v>27</v>
      </c>
      <c r="N1904">
        <v>3</v>
      </c>
      <c r="O1904">
        <v>1</v>
      </c>
    </row>
    <row r="1905" spans="1:16" x14ac:dyDescent="0.2">
      <c r="A1905" t="s">
        <v>358</v>
      </c>
      <c r="B1905" t="s">
        <v>366</v>
      </c>
      <c r="C1905" t="s">
        <v>711</v>
      </c>
      <c r="D1905" t="s">
        <v>410</v>
      </c>
      <c r="E1905">
        <v>26</v>
      </c>
      <c r="F1905">
        <v>8</v>
      </c>
      <c r="G1905">
        <v>91.92</v>
      </c>
      <c r="M1905">
        <v>24</v>
      </c>
      <c r="N1905">
        <v>1</v>
      </c>
      <c r="O1905">
        <v>1</v>
      </c>
    </row>
    <row r="1906" spans="1:16" x14ac:dyDescent="0.2">
      <c r="A1906" t="s">
        <v>358</v>
      </c>
      <c r="B1906" t="s">
        <v>437</v>
      </c>
      <c r="C1906" t="s">
        <v>711</v>
      </c>
      <c r="D1906" t="s">
        <v>410</v>
      </c>
      <c r="E1906">
        <v>1767</v>
      </c>
      <c r="F1906">
        <v>276</v>
      </c>
      <c r="G1906">
        <v>74.64</v>
      </c>
      <c r="L1906">
        <v>61</v>
      </c>
      <c r="M1906">
        <v>1596</v>
      </c>
      <c r="N1906">
        <v>50</v>
      </c>
      <c r="O1906">
        <v>60</v>
      </c>
    </row>
    <row r="1907" spans="1:16" x14ac:dyDescent="0.2">
      <c r="A1907" t="s">
        <v>358</v>
      </c>
      <c r="B1907" t="s">
        <v>363</v>
      </c>
      <c r="C1907" t="s">
        <v>712</v>
      </c>
      <c r="D1907" t="s">
        <v>410</v>
      </c>
      <c r="E1907">
        <v>1320</v>
      </c>
      <c r="F1907">
        <v>288</v>
      </c>
      <c r="G1907">
        <v>85.6</v>
      </c>
      <c r="L1907">
        <v>67</v>
      </c>
      <c r="M1907">
        <v>1181</v>
      </c>
      <c r="N1907">
        <v>41</v>
      </c>
      <c r="O1907">
        <v>25</v>
      </c>
      <c r="P1907">
        <v>6</v>
      </c>
    </row>
    <row r="1908" spans="1:16" x14ac:dyDescent="0.2">
      <c r="A1908" t="s">
        <v>358</v>
      </c>
      <c r="B1908" t="s">
        <v>364</v>
      </c>
      <c r="C1908" t="s">
        <v>712</v>
      </c>
      <c r="D1908" t="s">
        <v>410</v>
      </c>
      <c r="E1908">
        <v>64</v>
      </c>
      <c r="F1908">
        <v>12</v>
      </c>
      <c r="G1908">
        <v>87.66</v>
      </c>
      <c r="L1908">
        <v>15</v>
      </c>
      <c r="M1908">
        <v>32</v>
      </c>
      <c r="N1908">
        <v>2</v>
      </c>
      <c r="O1908">
        <v>14</v>
      </c>
      <c r="P1908">
        <v>1</v>
      </c>
    </row>
    <row r="1909" spans="1:16" x14ac:dyDescent="0.2">
      <c r="A1909" t="s">
        <v>358</v>
      </c>
      <c r="B1909" t="s">
        <v>365</v>
      </c>
      <c r="C1909" t="s">
        <v>712</v>
      </c>
      <c r="D1909" t="s">
        <v>410</v>
      </c>
      <c r="E1909">
        <v>12</v>
      </c>
      <c r="F1909">
        <v>1</v>
      </c>
      <c r="G1909">
        <v>70.5</v>
      </c>
      <c r="M1909">
        <v>12</v>
      </c>
    </row>
    <row r="1910" spans="1:16" x14ac:dyDescent="0.2">
      <c r="A1910" t="s">
        <v>358</v>
      </c>
      <c r="B1910" t="s">
        <v>366</v>
      </c>
      <c r="C1910" t="s">
        <v>712</v>
      </c>
      <c r="D1910" t="s">
        <v>410</v>
      </c>
      <c r="E1910">
        <v>10</v>
      </c>
      <c r="F1910">
        <v>3</v>
      </c>
      <c r="G1910">
        <v>99.3</v>
      </c>
      <c r="M1910">
        <v>9</v>
      </c>
      <c r="N1910">
        <v>1</v>
      </c>
    </row>
    <row r="1911" spans="1:16" x14ac:dyDescent="0.2">
      <c r="A1911" t="s">
        <v>358</v>
      </c>
      <c r="B1911" t="s">
        <v>437</v>
      </c>
      <c r="C1911" t="s">
        <v>712</v>
      </c>
      <c r="D1911" t="s">
        <v>410</v>
      </c>
      <c r="E1911">
        <v>1406</v>
      </c>
      <c r="F1911">
        <v>304</v>
      </c>
      <c r="G1911">
        <v>85.67</v>
      </c>
      <c r="L1911">
        <v>82</v>
      </c>
      <c r="M1911">
        <v>1234</v>
      </c>
      <c r="N1911">
        <v>44</v>
      </c>
      <c r="O1911">
        <v>39</v>
      </c>
      <c r="P1911">
        <v>7</v>
      </c>
    </row>
    <row r="1912" spans="1:16" x14ac:dyDescent="0.2">
      <c r="A1912" t="s">
        <v>358</v>
      </c>
      <c r="B1912" t="s">
        <v>363</v>
      </c>
      <c r="C1912" t="s">
        <v>714</v>
      </c>
      <c r="D1912" t="s">
        <v>410</v>
      </c>
      <c r="E1912">
        <v>2134</v>
      </c>
      <c r="F1912">
        <v>477</v>
      </c>
      <c r="G1912">
        <v>91.65</v>
      </c>
      <c r="L1912">
        <v>109</v>
      </c>
      <c r="M1912">
        <v>1914</v>
      </c>
      <c r="N1912">
        <v>66</v>
      </c>
      <c r="O1912">
        <v>42</v>
      </c>
      <c r="P1912">
        <v>3</v>
      </c>
    </row>
    <row r="1913" spans="1:16" x14ac:dyDescent="0.2">
      <c r="A1913" t="s">
        <v>358</v>
      </c>
      <c r="B1913" t="s">
        <v>364</v>
      </c>
      <c r="C1913" t="s">
        <v>714</v>
      </c>
      <c r="D1913" t="s">
        <v>410</v>
      </c>
      <c r="E1913">
        <v>164</v>
      </c>
      <c r="F1913">
        <v>25</v>
      </c>
      <c r="G1913">
        <v>72.849999999999994</v>
      </c>
      <c r="L1913">
        <v>38</v>
      </c>
      <c r="M1913">
        <v>98</v>
      </c>
      <c r="N1913">
        <v>5</v>
      </c>
      <c r="O1913">
        <v>23</v>
      </c>
    </row>
    <row r="1914" spans="1:16" x14ac:dyDescent="0.2">
      <c r="A1914" t="s">
        <v>358</v>
      </c>
      <c r="B1914" t="s">
        <v>365</v>
      </c>
      <c r="C1914" t="s">
        <v>714</v>
      </c>
      <c r="D1914" t="s">
        <v>410</v>
      </c>
      <c r="E1914">
        <v>22</v>
      </c>
      <c r="F1914">
        <v>5</v>
      </c>
      <c r="G1914">
        <v>72.86</v>
      </c>
      <c r="M1914">
        <v>20</v>
      </c>
      <c r="N1914">
        <v>1</v>
      </c>
      <c r="O1914">
        <v>1</v>
      </c>
    </row>
    <row r="1915" spans="1:16" x14ac:dyDescent="0.2">
      <c r="A1915" t="s">
        <v>358</v>
      </c>
      <c r="B1915" t="s">
        <v>366</v>
      </c>
      <c r="C1915" t="s">
        <v>714</v>
      </c>
      <c r="D1915" t="s">
        <v>410</v>
      </c>
      <c r="E1915">
        <v>20</v>
      </c>
      <c r="F1915">
        <v>3</v>
      </c>
      <c r="G1915">
        <v>74.599999999999994</v>
      </c>
      <c r="M1915">
        <v>18</v>
      </c>
      <c r="O1915">
        <v>2</v>
      </c>
    </row>
    <row r="1916" spans="1:16" x14ac:dyDescent="0.2">
      <c r="A1916" t="s">
        <v>358</v>
      </c>
      <c r="B1916" t="s">
        <v>437</v>
      </c>
      <c r="C1916" t="s">
        <v>714</v>
      </c>
      <c r="D1916" t="s">
        <v>410</v>
      </c>
      <c r="E1916">
        <v>2340</v>
      </c>
      <c r="F1916">
        <v>510</v>
      </c>
      <c r="G1916">
        <v>90.01</v>
      </c>
      <c r="L1916">
        <v>147</v>
      </c>
      <c r="M1916">
        <v>2050</v>
      </c>
      <c r="N1916">
        <v>72</v>
      </c>
      <c r="O1916">
        <v>68</v>
      </c>
      <c r="P1916">
        <v>3</v>
      </c>
    </row>
    <row r="1917" spans="1:16" x14ac:dyDescent="0.2">
      <c r="A1917" t="s">
        <v>358</v>
      </c>
      <c r="B1917" t="s">
        <v>363</v>
      </c>
      <c r="C1917" t="s">
        <v>715</v>
      </c>
      <c r="D1917" t="s">
        <v>410</v>
      </c>
      <c r="E1917">
        <v>3935</v>
      </c>
      <c r="F1917">
        <v>961</v>
      </c>
      <c r="G1917">
        <v>95.63</v>
      </c>
      <c r="L1917">
        <v>209</v>
      </c>
      <c r="M1917">
        <v>3513</v>
      </c>
      <c r="N1917">
        <v>139</v>
      </c>
      <c r="O1917">
        <v>69</v>
      </c>
      <c r="P1917">
        <v>5</v>
      </c>
    </row>
    <row r="1918" spans="1:16" x14ac:dyDescent="0.2">
      <c r="A1918" t="s">
        <v>358</v>
      </c>
      <c r="B1918" t="s">
        <v>364</v>
      </c>
      <c r="C1918" t="s">
        <v>715</v>
      </c>
      <c r="D1918" t="s">
        <v>410</v>
      </c>
      <c r="E1918">
        <v>220</v>
      </c>
      <c r="F1918">
        <v>40</v>
      </c>
      <c r="G1918">
        <v>78.55</v>
      </c>
      <c r="L1918">
        <v>42</v>
      </c>
      <c r="M1918">
        <v>145</v>
      </c>
      <c r="N1918">
        <v>9</v>
      </c>
      <c r="O1918">
        <v>24</v>
      </c>
    </row>
    <row r="1919" spans="1:16" x14ac:dyDescent="0.2">
      <c r="A1919" t="s">
        <v>358</v>
      </c>
      <c r="B1919" t="s">
        <v>365</v>
      </c>
      <c r="C1919" t="s">
        <v>715</v>
      </c>
      <c r="D1919" t="s">
        <v>410</v>
      </c>
      <c r="E1919">
        <v>41</v>
      </c>
      <c r="F1919">
        <v>12</v>
      </c>
      <c r="G1919">
        <v>101.85</v>
      </c>
      <c r="M1919">
        <v>37</v>
      </c>
      <c r="N1919">
        <v>1</v>
      </c>
      <c r="O1919">
        <v>3</v>
      </c>
    </row>
    <row r="1920" spans="1:16" x14ac:dyDescent="0.2">
      <c r="A1920" t="s">
        <v>358</v>
      </c>
      <c r="B1920" t="s">
        <v>366</v>
      </c>
      <c r="C1920" t="s">
        <v>715</v>
      </c>
      <c r="D1920" t="s">
        <v>410</v>
      </c>
      <c r="E1920">
        <v>112</v>
      </c>
      <c r="F1920">
        <v>32</v>
      </c>
      <c r="G1920">
        <v>93.79</v>
      </c>
      <c r="M1920">
        <v>98</v>
      </c>
      <c r="N1920">
        <v>3</v>
      </c>
      <c r="O1920">
        <v>11</v>
      </c>
    </row>
    <row r="1921" spans="1:16" x14ac:dyDescent="0.2">
      <c r="A1921" t="s">
        <v>358</v>
      </c>
      <c r="B1921" t="s">
        <v>437</v>
      </c>
      <c r="C1921" t="s">
        <v>715</v>
      </c>
      <c r="D1921" t="s">
        <v>410</v>
      </c>
      <c r="E1921">
        <v>4308</v>
      </c>
      <c r="F1921">
        <v>1045</v>
      </c>
      <c r="G1921">
        <v>94.77</v>
      </c>
      <c r="L1921">
        <v>251</v>
      </c>
      <c r="M1921">
        <v>3793</v>
      </c>
      <c r="N1921">
        <v>152</v>
      </c>
      <c r="O1921">
        <v>107</v>
      </c>
      <c r="P1921">
        <v>5</v>
      </c>
    </row>
    <row r="1922" spans="1:16" x14ac:dyDescent="0.2">
      <c r="A1922" t="s">
        <v>358</v>
      </c>
      <c r="B1922" t="s">
        <v>363</v>
      </c>
      <c r="C1922" t="s">
        <v>718</v>
      </c>
      <c r="D1922" t="s">
        <v>410</v>
      </c>
      <c r="E1922">
        <v>6043</v>
      </c>
      <c r="F1922">
        <v>1024</v>
      </c>
      <c r="G1922">
        <v>80.02</v>
      </c>
      <c r="L1922">
        <v>456</v>
      </c>
      <c r="M1922">
        <v>5219</v>
      </c>
      <c r="N1922">
        <v>190</v>
      </c>
      <c r="O1922">
        <v>168</v>
      </c>
      <c r="P1922">
        <v>10</v>
      </c>
    </row>
    <row r="1923" spans="1:16" x14ac:dyDescent="0.2">
      <c r="A1923" t="s">
        <v>358</v>
      </c>
      <c r="B1923" t="s">
        <v>364</v>
      </c>
      <c r="C1923" t="s">
        <v>718</v>
      </c>
      <c r="D1923" t="s">
        <v>410</v>
      </c>
      <c r="E1923">
        <v>397</v>
      </c>
      <c r="F1923">
        <v>73</v>
      </c>
      <c r="G1923">
        <v>84.24</v>
      </c>
      <c r="L1923">
        <v>81</v>
      </c>
      <c r="M1923">
        <v>260</v>
      </c>
      <c r="N1923">
        <v>18</v>
      </c>
      <c r="O1923">
        <v>37</v>
      </c>
      <c r="P1923">
        <v>1</v>
      </c>
    </row>
    <row r="1924" spans="1:16" x14ac:dyDescent="0.2">
      <c r="A1924" t="s">
        <v>358</v>
      </c>
      <c r="B1924" t="s">
        <v>365</v>
      </c>
      <c r="C1924" t="s">
        <v>718</v>
      </c>
      <c r="D1924" t="s">
        <v>410</v>
      </c>
      <c r="E1924">
        <v>83</v>
      </c>
      <c r="F1924">
        <v>11</v>
      </c>
      <c r="G1924">
        <v>69.099999999999994</v>
      </c>
      <c r="L1924">
        <v>1</v>
      </c>
      <c r="M1924">
        <v>73</v>
      </c>
      <c r="N1924">
        <v>2</v>
      </c>
      <c r="O1924">
        <v>7</v>
      </c>
    </row>
    <row r="1925" spans="1:16" x14ac:dyDescent="0.2">
      <c r="A1925" t="s">
        <v>358</v>
      </c>
      <c r="B1925" t="s">
        <v>366</v>
      </c>
      <c r="C1925" t="s">
        <v>718</v>
      </c>
      <c r="D1925" t="s">
        <v>410</v>
      </c>
      <c r="E1925">
        <v>55</v>
      </c>
      <c r="F1925">
        <v>11</v>
      </c>
      <c r="G1925">
        <v>92.85</v>
      </c>
      <c r="L1925">
        <v>1</v>
      </c>
      <c r="M1925">
        <v>49</v>
      </c>
      <c r="N1925">
        <v>4</v>
      </c>
      <c r="O1925">
        <v>1</v>
      </c>
    </row>
    <row r="1926" spans="1:16" x14ac:dyDescent="0.2">
      <c r="A1926" t="s">
        <v>358</v>
      </c>
      <c r="B1926" t="s">
        <v>437</v>
      </c>
      <c r="C1926" t="s">
        <v>718</v>
      </c>
      <c r="D1926" t="s">
        <v>410</v>
      </c>
      <c r="E1926">
        <v>6578</v>
      </c>
      <c r="F1926">
        <v>1119</v>
      </c>
      <c r="G1926">
        <v>80.239999999999995</v>
      </c>
      <c r="L1926">
        <v>539</v>
      </c>
      <c r="M1926">
        <v>5601</v>
      </c>
      <c r="N1926">
        <v>214</v>
      </c>
      <c r="O1926">
        <v>213</v>
      </c>
      <c r="P1926">
        <v>11</v>
      </c>
    </row>
    <row r="1927" spans="1:16" x14ac:dyDescent="0.2">
      <c r="A1927" t="s">
        <v>358</v>
      </c>
      <c r="B1927" t="s">
        <v>363</v>
      </c>
      <c r="C1927" t="s">
        <v>723</v>
      </c>
      <c r="D1927" t="s">
        <v>410</v>
      </c>
      <c r="E1927">
        <v>2057</v>
      </c>
      <c r="F1927">
        <v>858</v>
      </c>
      <c r="G1927">
        <v>134.47</v>
      </c>
      <c r="L1927">
        <v>44</v>
      </c>
      <c r="M1927">
        <v>1840</v>
      </c>
      <c r="N1927">
        <v>142</v>
      </c>
      <c r="O1927">
        <v>31</v>
      </c>
    </row>
    <row r="1928" spans="1:16" x14ac:dyDescent="0.2">
      <c r="A1928" t="s">
        <v>358</v>
      </c>
      <c r="B1928" t="s">
        <v>364</v>
      </c>
      <c r="C1928" t="s">
        <v>723</v>
      </c>
      <c r="D1928" t="s">
        <v>410</v>
      </c>
      <c r="E1928">
        <v>173</v>
      </c>
      <c r="F1928">
        <v>30</v>
      </c>
      <c r="G1928">
        <v>78.489999999999995</v>
      </c>
      <c r="L1928">
        <v>52</v>
      </c>
      <c r="M1928">
        <v>86</v>
      </c>
      <c r="N1928">
        <v>14</v>
      </c>
      <c r="O1928">
        <v>21</v>
      </c>
    </row>
    <row r="1929" spans="1:16" x14ac:dyDescent="0.2">
      <c r="A1929" t="s">
        <v>358</v>
      </c>
      <c r="B1929" t="s">
        <v>365</v>
      </c>
      <c r="C1929" t="s">
        <v>723</v>
      </c>
      <c r="D1929" t="s">
        <v>410</v>
      </c>
      <c r="E1929">
        <v>10</v>
      </c>
      <c r="F1929">
        <v>4</v>
      </c>
      <c r="G1929">
        <v>110</v>
      </c>
      <c r="M1929">
        <v>6</v>
      </c>
      <c r="N1929">
        <v>3</v>
      </c>
      <c r="O1929">
        <v>1</v>
      </c>
    </row>
    <row r="1930" spans="1:16" x14ac:dyDescent="0.2">
      <c r="A1930" t="s">
        <v>358</v>
      </c>
      <c r="B1930" t="s">
        <v>366</v>
      </c>
      <c r="C1930" t="s">
        <v>723</v>
      </c>
      <c r="D1930" t="s">
        <v>410</v>
      </c>
      <c r="E1930">
        <v>8</v>
      </c>
      <c r="F1930">
        <v>1</v>
      </c>
      <c r="G1930">
        <v>80.38</v>
      </c>
      <c r="M1930">
        <v>7</v>
      </c>
      <c r="N1930">
        <v>1</v>
      </c>
    </row>
    <row r="1931" spans="1:16" x14ac:dyDescent="0.2">
      <c r="A1931" t="s">
        <v>358</v>
      </c>
      <c r="B1931" t="s">
        <v>437</v>
      </c>
      <c r="C1931" t="s">
        <v>723</v>
      </c>
      <c r="D1931" t="s">
        <v>410</v>
      </c>
      <c r="E1931">
        <v>2248</v>
      </c>
      <c r="F1931">
        <v>893</v>
      </c>
      <c r="G1931">
        <v>129.86000000000001</v>
      </c>
      <c r="L1931">
        <v>96</v>
      </c>
      <c r="M1931">
        <v>1939</v>
      </c>
      <c r="N1931">
        <v>160</v>
      </c>
      <c r="O1931">
        <v>53</v>
      </c>
    </row>
    <row r="1932" spans="1:16" x14ac:dyDescent="0.2">
      <c r="A1932" t="s">
        <v>358</v>
      </c>
      <c r="B1932" t="s">
        <v>363</v>
      </c>
      <c r="C1932" t="s">
        <v>731</v>
      </c>
      <c r="D1932" t="s">
        <v>410</v>
      </c>
      <c r="E1932">
        <v>517</v>
      </c>
      <c r="F1932">
        <v>131</v>
      </c>
      <c r="G1932">
        <v>102.36</v>
      </c>
      <c r="L1932">
        <v>13</v>
      </c>
      <c r="M1932">
        <v>469</v>
      </c>
      <c r="N1932">
        <v>19</v>
      </c>
      <c r="O1932">
        <v>15</v>
      </c>
      <c r="P1932">
        <v>1</v>
      </c>
    </row>
    <row r="1933" spans="1:16" x14ac:dyDescent="0.2">
      <c r="A1933" t="s">
        <v>358</v>
      </c>
      <c r="B1933" t="s">
        <v>364</v>
      </c>
      <c r="C1933" t="s">
        <v>731</v>
      </c>
      <c r="D1933" t="s">
        <v>410</v>
      </c>
      <c r="E1933">
        <v>17</v>
      </c>
      <c r="F1933">
        <v>2</v>
      </c>
      <c r="G1933">
        <v>67.239999999999995</v>
      </c>
      <c r="L1933">
        <v>7</v>
      </c>
      <c r="M1933">
        <v>7</v>
      </c>
      <c r="O1933">
        <v>3</v>
      </c>
    </row>
    <row r="1934" spans="1:16" x14ac:dyDescent="0.2">
      <c r="A1934" t="s">
        <v>358</v>
      </c>
      <c r="B1934" t="s">
        <v>365</v>
      </c>
      <c r="C1934" t="s">
        <v>731</v>
      </c>
      <c r="D1934" t="s">
        <v>410</v>
      </c>
      <c r="E1934">
        <v>3</v>
      </c>
      <c r="F1934">
        <v>2</v>
      </c>
      <c r="G1934">
        <v>252</v>
      </c>
      <c r="M1934">
        <v>3</v>
      </c>
    </row>
    <row r="1935" spans="1:16" x14ac:dyDescent="0.2">
      <c r="A1935" t="s">
        <v>358</v>
      </c>
      <c r="B1935" t="s">
        <v>366</v>
      </c>
      <c r="C1935" t="s">
        <v>731</v>
      </c>
      <c r="D1935" t="s">
        <v>410</v>
      </c>
      <c r="E1935">
        <v>8</v>
      </c>
      <c r="F1935">
        <v>4</v>
      </c>
      <c r="G1935">
        <v>180.25</v>
      </c>
      <c r="M1935">
        <v>8</v>
      </c>
    </row>
    <row r="1936" spans="1:16" x14ac:dyDescent="0.2">
      <c r="A1936" t="s">
        <v>358</v>
      </c>
      <c r="B1936" t="s">
        <v>437</v>
      </c>
      <c r="C1936" t="s">
        <v>731</v>
      </c>
      <c r="D1936" t="s">
        <v>410</v>
      </c>
      <c r="E1936">
        <v>545</v>
      </c>
      <c r="F1936">
        <v>139</v>
      </c>
      <c r="G1936">
        <v>103.23</v>
      </c>
      <c r="L1936">
        <v>20</v>
      </c>
      <c r="M1936">
        <v>487</v>
      </c>
      <c r="N1936">
        <v>19</v>
      </c>
      <c r="O1936">
        <v>18</v>
      </c>
      <c r="P1936">
        <v>1</v>
      </c>
    </row>
    <row r="1937" spans="1:16" x14ac:dyDescent="0.2">
      <c r="A1937" t="s">
        <v>358</v>
      </c>
      <c r="B1937" t="s">
        <v>363</v>
      </c>
      <c r="C1937" t="s">
        <v>688</v>
      </c>
      <c r="D1937" t="s">
        <v>410</v>
      </c>
      <c r="E1937">
        <v>5782</v>
      </c>
      <c r="F1937">
        <v>1463</v>
      </c>
      <c r="G1937">
        <v>99.67</v>
      </c>
      <c r="L1937">
        <v>324</v>
      </c>
      <c r="M1937">
        <v>5142</v>
      </c>
      <c r="N1937">
        <v>179</v>
      </c>
      <c r="O1937">
        <v>127</v>
      </c>
      <c r="P1937">
        <v>10</v>
      </c>
    </row>
    <row r="1938" spans="1:16" x14ac:dyDescent="0.2">
      <c r="A1938" t="s">
        <v>358</v>
      </c>
      <c r="B1938" t="s">
        <v>364</v>
      </c>
      <c r="C1938" t="s">
        <v>688</v>
      </c>
      <c r="D1938" t="s">
        <v>410</v>
      </c>
      <c r="E1938">
        <v>404</v>
      </c>
      <c r="F1938">
        <v>67</v>
      </c>
      <c r="G1938">
        <v>77.34</v>
      </c>
      <c r="L1938">
        <v>90</v>
      </c>
      <c r="M1938">
        <v>267</v>
      </c>
      <c r="N1938">
        <v>14</v>
      </c>
      <c r="O1938">
        <v>33</v>
      </c>
    </row>
    <row r="1939" spans="1:16" x14ac:dyDescent="0.2">
      <c r="A1939" t="s">
        <v>358</v>
      </c>
      <c r="B1939" t="s">
        <v>365</v>
      </c>
      <c r="C1939" t="s">
        <v>688</v>
      </c>
      <c r="D1939" t="s">
        <v>410</v>
      </c>
      <c r="E1939">
        <v>67</v>
      </c>
      <c r="F1939">
        <v>17</v>
      </c>
      <c r="G1939">
        <v>79.87</v>
      </c>
      <c r="M1939">
        <v>57</v>
      </c>
      <c r="N1939">
        <v>4</v>
      </c>
      <c r="O1939">
        <v>4</v>
      </c>
      <c r="P1939">
        <v>2</v>
      </c>
    </row>
    <row r="1940" spans="1:16" x14ac:dyDescent="0.2">
      <c r="A1940" t="s">
        <v>358</v>
      </c>
      <c r="B1940" t="s">
        <v>366</v>
      </c>
      <c r="C1940" t="s">
        <v>688</v>
      </c>
      <c r="D1940" t="s">
        <v>410</v>
      </c>
      <c r="E1940">
        <v>106</v>
      </c>
      <c r="F1940">
        <v>22</v>
      </c>
      <c r="G1940">
        <v>90.01</v>
      </c>
      <c r="M1940">
        <v>92</v>
      </c>
      <c r="N1940">
        <v>6</v>
      </c>
      <c r="O1940">
        <v>6</v>
      </c>
      <c r="P1940">
        <v>2</v>
      </c>
    </row>
    <row r="1941" spans="1:16" x14ac:dyDescent="0.2">
      <c r="A1941" t="s">
        <v>358</v>
      </c>
      <c r="B1941" t="s">
        <v>437</v>
      </c>
      <c r="C1941" t="s">
        <v>688</v>
      </c>
      <c r="D1941" t="s">
        <v>410</v>
      </c>
      <c r="E1941">
        <v>6359</v>
      </c>
      <c r="F1941">
        <v>1569</v>
      </c>
      <c r="G1941">
        <v>97.88</v>
      </c>
      <c r="L1941">
        <v>414</v>
      </c>
      <c r="M1941">
        <v>5558</v>
      </c>
      <c r="N1941">
        <v>203</v>
      </c>
      <c r="O1941">
        <v>170</v>
      </c>
      <c r="P1941">
        <v>14</v>
      </c>
    </row>
    <row r="1942" spans="1:16" x14ac:dyDescent="0.2">
      <c r="A1942" t="s">
        <v>358</v>
      </c>
      <c r="B1942" t="s">
        <v>363</v>
      </c>
      <c r="C1942" t="s">
        <v>669</v>
      </c>
      <c r="D1942" t="s">
        <v>410</v>
      </c>
      <c r="E1942">
        <v>418</v>
      </c>
      <c r="F1942">
        <v>109</v>
      </c>
      <c r="G1942">
        <v>95.8</v>
      </c>
      <c r="L1942">
        <v>22</v>
      </c>
      <c r="M1942">
        <v>370</v>
      </c>
      <c r="N1942">
        <v>13</v>
      </c>
      <c r="O1942">
        <v>13</v>
      </c>
    </row>
    <row r="1943" spans="1:16" x14ac:dyDescent="0.2">
      <c r="A1943" t="s">
        <v>358</v>
      </c>
      <c r="B1943" t="s">
        <v>364</v>
      </c>
      <c r="C1943" t="s">
        <v>669</v>
      </c>
      <c r="D1943" t="s">
        <v>410</v>
      </c>
      <c r="E1943">
        <v>15</v>
      </c>
      <c r="F1943">
        <v>2</v>
      </c>
      <c r="G1943">
        <v>65.8</v>
      </c>
      <c r="L1943">
        <v>4</v>
      </c>
      <c r="M1943">
        <v>9</v>
      </c>
      <c r="O1943">
        <v>2</v>
      </c>
    </row>
    <row r="1944" spans="1:16" x14ac:dyDescent="0.2">
      <c r="A1944" t="s">
        <v>358</v>
      </c>
      <c r="B1944" t="s">
        <v>365</v>
      </c>
      <c r="C1944" t="s">
        <v>669</v>
      </c>
      <c r="D1944" t="s">
        <v>410</v>
      </c>
      <c r="E1944">
        <v>9</v>
      </c>
      <c r="F1944">
        <v>2</v>
      </c>
      <c r="G1944">
        <v>114.89</v>
      </c>
      <c r="L1944">
        <v>1</v>
      </c>
      <c r="M1944">
        <v>8</v>
      </c>
    </row>
    <row r="1945" spans="1:16" x14ac:dyDescent="0.2">
      <c r="A1945" t="s">
        <v>358</v>
      </c>
      <c r="B1945" t="s">
        <v>366</v>
      </c>
      <c r="C1945" t="s">
        <v>669</v>
      </c>
      <c r="D1945" t="s">
        <v>410</v>
      </c>
      <c r="E1945">
        <v>14</v>
      </c>
      <c r="F1945">
        <v>5</v>
      </c>
      <c r="G1945">
        <v>129.29</v>
      </c>
      <c r="M1945">
        <v>13</v>
      </c>
      <c r="O1945">
        <v>1</v>
      </c>
    </row>
    <row r="1946" spans="1:16" x14ac:dyDescent="0.2">
      <c r="A1946" t="s">
        <v>358</v>
      </c>
      <c r="B1946" t="s">
        <v>437</v>
      </c>
      <c r="C1946" t="s">
        <v>669</v>
      </c>
      <c r="D1946" t="s">
        <v>410</v>
      </c>
      <c r="E1946">
        <v>456</v>
      </c>
      <c r="F1946">
        <v>118</v>
      </c>
      <c r="G1946">
        <v>96.22</v>
      </c>
      <c r="L1946">
        <v>27</v>
      </c>
      <c r="M1946">
        <v>400</v>
      </c>
      <c r="N1946">
        <v>13</v>
      </c>
      <c r="O1946">
        <v>16</v>
      </c>
    </row>
    <row r="1947" spans="1:16" x14ac:dyDescent="0.2">
      <c r="A1947" t="s">
        <v>358</v>
      </c>
      <c r="B1947" t="s">
        <v>363</v>
      </c>
      <c r="C1947" t="s">
        <v>693</v>
      </c>
      <c r="D1947" t="s">
        <v>410</v>
      </c>
      <c r="E1947">
        <v>1788</v>
      </c>
      <c r="F1947">
        <v>388</v>
      </c>
      <c r="G1947">
        <v>91.14</v>
      </c>
      <c r="L1947">
        <v>101</v>
      </c>
      <c r="M1947">
        <v>1601</v>
      </c>
      <c r="N1947">
        <v>53</v>
      </c>
      <c r="O1947">
        <v>32</v>
      </c>
      <c r="P1947">
        <v>1</v>
      </c>
    </row>
    <row r="1948" spans="1:16" x14ac:dyDescent="0.2">
      <c r="A1948" t="s">
        <v>358</v>
      </c>
      <c r="B1948" t="s">
        <v>364</v>
      </c>
      <c r="C1948" t="s">
        <v>693</v>
      </c>
      <c r="D1948" t="s">
        <v>410</v>
      </c>
      <c r="E1948">
        <v>56</v>
      </c>
      <c r="F1948">
        <v>14</v>
      </c>
      <c r="G1948">
        <v>97.3</v>
      </c>
      <c r="L1948">
        <v>9</v>
      </c>
      <c r="M1948">
        <v>39</v>
      </c>
      <c r="N1948">
        <v>3</v>
      </c>
      <c r="O1948">
        <v>5</v>
      </c>
    </row>
    <row r="1949" spans="1:16" x14ac:dyDescent="0.2">
      <c r="A1949" t="s">
        <v>358</v>
      </c>
      <c r="B1949" t="s">
        <v>365</v>
      </c>
      <c r="C1949" t="s">
        <v>693</v>
      </c>
      <c r="D1949" t="s">
        <v>410</v>
      </c>
      <c r="E1949">
        <v>57</v>
      </c>
      <c r="F1949">
        <v>12</v>
      </c>
      <c r="G1949">
        <v>80.58</v>
      </c>
      <c r="L1949">
        <v>2</v>
      </c>
      <c r="M1949">
        <v>48</v>
      </c>
      <c r="N1949">
        <v>2</v>
      </c>
      <c r="O1949">
        <v>4</v>
      </c>
      <c r="P1949">
        <v>1</v>
      </c>
    </row>
    <row r="1950" spans="1:16" x14ac:dyDescent="0.2">
      <c r="A1950" t="s">
        <v>358</v>
      </c>
      <c r="B1950" t="s">
        <v>366</v>
      </c>
      <c r="C1950" t="s">
        <v>693</v>
      </c>
      <c r="D1950" t="s">
        <v>410</v>
      </c>
      <c r="E1950">
        <v>38</v>
      </c>
      <c r="F1950">
        <v>15</v>
      </c>
      <c r="G1950">
        <v>115.34</v>
      </c>
      <c r="M1950">
        <v>36</v>
      </c>
      <c r="N1950">
        <v>2</v>
      </c>
    </row>
    <row r="1951" spans="1:16" x14ac:dyDescent="0.2">
      <c r="A1951" t="s">
        <v>358</v>
      </c>
      <c r="B1951" t="s">
        <v>437</v>
      </c>
      <c r="C1951" t="s">
        <v>693</v>
      </c>
      <c r="D1951" t="s">
        <v>410</v>
      </c>
      <c r="E1951">
        <v>1939</v>
      </c>
      <c r="F1951">
        <v>429</v>
      </c>
      <c r="G1951">
        <v>91.48</v>
      </c>
      <c r="L1951">
        <v>112</v>
      </c>
      <c r="M1951">
        <v>1724</v>
      </c>
      <c r="N1951">
        <v>60</v>
      </c>
      <c r="O1951">
        <v>41</v>
      </c>
      <c r="P1951">
        <v>2</v>
      </c>
    </row>
    <row r="1952" spans="1:16" x14ac:dyDescent="0.2">
      <c r="A1952" t="s">
        <v>358</v>
      </c>
      <c r="B1952" t="s">
        <v>363</v>
      </c>
      <c r="C1952" t="s">
        <v>699</v>
      </c>
      <c r="D1952" t="s">
        <v>410</v>
      </c>
      <c r="E1952">
        <v>3638</v>
      </c>
      <c r="F1952">
        <v>755</v>
      </c>
      <c r="G1952">
        <v>90.84</v>
      </c>
      <c r="L1952">
        <v>152</v>
      </c>
      <c r="M1952">
        <v>3219</v>
      </c>
      <c r="N1952">
        <v>139</v>
      </c>
      <c r="O1952">
        <v>120</v>
      </c>
      <c r="P1952">
        <v>8</v>
      </c>
    </row>
    <row r="1953" spans="1:16" x14ac:dyDescent="0.2">
      <c r="A1953" t="s">
        <v>358</v>
      </c>
      <c r="B1953" t="s">
        <v>364</v>
      </c>
      <c r="C1953" t="s">
        <v>699</v>
      </c>
      <c r="D1953" t="s">
        <v>410</v>
      </c>
      <c r="E1953">
        <v>242</v>
      </c>
      <c r="F1953">
        <v>55</v>
      </c>
      <c r="G1953">
        <v>86.3</v>
      </c>
      <c r="L1953">
        <v>38</v>
      </c>
      <c r="M1953">
        <v>182</v>
      </c>
      <c r="N1953">
        <v>8</v>
      </c>
      <c r="O1953">
        <v>14</v>
      </c>
    </row>
    <row r="1954" spans="1:16" x14ac:dyDescent="0.2">
      <c r="A1954" t="s">
        <v>358</v>
      </c>
      <c r="B1954" t="s">
        <v>365</v>
      </c>
      <c r="C1954" t="s">
        <v>699</v>
      </c>
      <c r="D1954" t="s">
        <v>410</v>
      </c>
      <c r="E1954">
        <v>58</v>
      </c>
      <c r="F1954">
        <v>8</v>
      </c>
      <c r="G1954">
        <v>73.430000000000007</v>
      </c>
      <c r="M1954">
        <v>46</v>
      </c>
      <c r="N1954">
        <v>6</v>
      </c>
      <c r="O1954">
        <v>6</v>
      </c>
    </row>
    <row r="1955" spans="1:16" x14ac:dyDescent="0.2">
      <c r="A1955" t="s">
        <v>358</v>
      </c>
      <c r="B1955" t="s">
        <v>366</v>
      </c>
      <c r="C1955" t="s">
        <v>699</v>
      </c>
      <c r="D1955" t="s">
        <v>410</v>
      </c>
      <c r="E1955">
        <v>41</v>
      </c>
      <c r="F1955">
        <v>8</v>
      </c>
      <c r="G1955">
        <v>95.51</v>
      </c>
      <c r="M1955">
        <v>36</v>
      </c>
      <c r="N1955">
        <v>3</v>
      </c>
      <c r="O1955">
        <v>2</v>
      </c>
    </row>
    <row r="1956" spans="1:16" x14ac:dyDescent="0.2">
      <c r="A1956" t="s">
        <v>358</v>
      </c>
      <c r="B1956" t="s">
        <v>437</v>
      </c>
      <c r="C1956" t="s">
        <v>699</v>
      </c>
      <c r="D1956" t="s">
        <v>410</v>
      </c>
      <c r="E1956">
        <v>3979</v>
      </c>
      <c r="F1956">
        <v>826</v>
      </c>
      <c r="G1956">
        <v>90.36</v>
      </c>
      <c r="L1956">
        <v>190</v>
      </c>
      <c r="M1956">
        <v>3483</v>
      </c>
      <c r="N1956">
        <v>156</v>
      </c>
      <c r="O1956">
        <v>142</v>
      </c>
      <c r="P1956">
        <v>8</v>
      </c>
    </row>
    <row r="1957" spans="1:16" x14ac:dyDescent="0.2">
      <c r="A1957" t="s">
        <v>358</v>
      </c>
      <c r="B1957" t="s">
        <v>363</v>
      </c>
      <c r="C1957" t="s">
        <v>702</v>
      </c>
      <c r="D1957" t="s">
        <v>410</v>
      </c>
      <c r="E1957">
        <v>5879</v>
      </c>
      <c r="F1957">
        <v>1546</v>
      </c>
      <c r="G1957">
        <v>99.41</v>
      </c>
      <c r="L1957">
        <v>437</v>
      </c>
      <c r="M1957">
        <v>5099</v>
      </c>
      <c r="N1957">
        <v>172</v>
      </c>
      <c r="O1957">
        <v>147</v>
      </c>
      <c r="P1957">
        <v>24</v>
      </c>
    </row>
    <row r="1958" spans="1:16" x14ac:dyDescent="0.2">
      <c r="A1958" t="s">
        <v>358</v>
      </c>
      <c r="B1958" t="s">
        <v>364</v>
      </c>
      <c r="C1958" t="s">
        <v>702</v>
      </c>
      <c r="D1958" t="s">
        <v>410</v>
      </c>
      <c r="E1958">
        <v>177</v>
      </c>
      <c r="F1958">
        <v>41</v>
      </c>
      <c r="G1958">
        <v>82.62</v>
      </c>
      <c r="L1958">
        <v>44</v>
      </c>
      <c r="M1958">
        <v>103</v>
      </c>
      <c r="N1958">
        <v>4</v>
      </c>
      <c r="O1958">
        <v>26</v>
      </c>
    </row>
    <row r="1959" spans="1:16" x14ac:dyDescent="0.2">
      <c r="A1959" t="s">
        <v>358</v>
      </c>
      <c r="B1959" t="s">
        <v>365</v>
      </c>
      <c r="C1959" t="s">
        <v>702</v>
      </c>
      <c r="D1959" t="s">
        <v>410</v>
      </c>
      <c r="E1959">
        <v>140</v>
      </c>
      <c r="F1959">
        <v>40</v>
      </c>
      <c r="G1959">
        <v>102.45</v>
      </c>
      <c r="L1959">
        <v>3</v>
      </c>
      <c r="M1959">
        <v>115</v>
      </c>
      <c r="N1959">
        <v>9</v>
      </c>
      <c r="O1959">
        <v>12</v>
      </c>
      <c r="P1959">
        <v>1</v>
      </c>
    </row>
    <row r="1960" spans="1:16" x14ac:dyDescent="0.2">
      <c r="A1960" t="s">
        <v>358</v>
      </c>
      <c r="B1960" t="s">
        <v>366</v>
      </c>
      <c r="C1960" t="s">
        <v>702</v>
      </c>
      <c r="D1960" t="s">
        <v>410</v>
      </c>
      <c r="E1960">
        <v>114</v>
      </c>
      <c r="F1960">
        <v>38</v>
      </c>
      <c r="G1960">
        <v>117.42</v>
      </c>
      <c r="M1960">
        <v>106</v>
      </c>
      <c r="N1960">
        <v>5</v>
      </c>
      <c r="O1960">
        <v>3</v>
      </c>
    </row>
    <row r="1961" spans="1:16" x14ac:dyDescent="0.2">
      <c r="A1961" t="s">
        <v>358</v>
      </c>
      <c r="B1961" t="s">
        <v>437</v>
      </c>
      <c r="C1961" t="s">
        <v>702</v>
      </c>
      <c r="D1961" t="s">
        <v>410</v>
      </c>
      <c r="E1961">
        <v>6310</v>
      </c>
      <c r="F1961">
        <v>1665</v>
      </c>
      <c r="G1961">
        <v>99.33</v>
      </c>
      <c r="L1961">
        <v>484</v>
      </c>
      <c r="M1961">
        <v>5423</v>
      </c>
      <c r="N1961">
        <v>190</v>
      </c>
      <c r="O1961">
        <v>188</v>
      </c>
      <c r="P1961">
        <v>25</v>
      </c>
    </row>
    <row r="1962" spans="1:16" x14ac:dyDescent="0.2">
      <c r="A1962" t="s">
        <v>358</v>
      </c>
      <c r="B1962" t="s">
        <v>363</v>
      </c>
      <c r="C1962" t="s">
        <v>706</v>
      </c>
      <c r="D1962" t="s">
        <v>410</v>
      </c>
      <c r="E1962">
        <v>5155</v>
      </c>
      <c r="F1962">
        <v>1040</v>
      </c>
      <c r="G1962">
        <v>87.33</v>
      </c>
      <c r="L1962">
        <v>274</v>
      </c>
      <c r="M1962">
        <v>4565</v>
      </c>
      <c r="N1962">
        <v>185</v>
      </c>
      <c r="O1962">
        <v>124</v>
      </c>
      <c r="P1962">
        <v>7</v>
      </c>
    </row>
    <row r="1963" spans="1:16" x14ac:dyDescent="0.2">
      <c r="A1963" t="s">
        <v>358</v>
      </c>
      <c r="B1963" t="s">
        <v>364</v>
      </c>
      <c r="C1963" t="s">
        <v>706</v>
      </c>
      <c r="D1963" t="s">
        <v>410</v>
      </c>
      <c r="E1963">
        <v>368</v>
      </c>
      <c r="F1963">
        <v>68</v>
      </c>
      <c r="G1963">
        <v>74.14</v>
      </c>
      <c r="L1963">
        <v>59</v>
      </c>
      <c r="M1963">
        <v>278</v>
      </c>
      <c r="N1963">
        <v>10</v>
      </c>
      <c r="O1963">
        <v>21</v>
      </c>
    </row>
    <row r="1964" spans="1:16" x14ac:dyDescent="0.2">
      <c r="A1964" t="s">
        <v>358</v>
      </c>
      <c r="B1964" t="s">
        <v>365</v>
      </c>
      <c r="C1964" t="s">
        <v>706</v>
      </c>
      <c r="D1964" t="s">
        <v>410</v>
      </c>
      <c r="E1964">
        <v>64</v>
      </c>
      <c r="F1964">
        <v>12</v>
      </c>
      <c r="G1964">
        <v>81.97</v>
      </c>
      <c r="M1964">
        <v>53</v>
      </c>
      <c r="N1964">
        <v>5</v>
      </c>
      <c r="O1964">
        <v>6</v>
      </c>
    </row>
    <row r="1965" spans="1:16" x14ac:dyDescent="0.2">
      <c r="A1965" t="s">
        <v>358</v>
      </c>
      <c r="B1965" t="s">
        <v>366</v>
      </c>
      <c r="C1965" t="s">
        <v>706</v>
      </c>
      <c r="D1965" t="s">
        <v>410</v>
      </c>
      <c r="E1965">
        <v>60</v>
      </c>
      <c r="F1965">
        <v>16</v>
      </c>
      <c r="G1965">
        <v>105.35</v>
      </c>
      <c r="M1965">
        <v>57</v>
      </c>
      <c r="N1965">
        <v>1</v>
      </c>
      <c r="O1965">
        <v>2</v>
      </c>
    </row>
    <row r="1966" spans="1:16" x14ac:dyDescent="0.2">
      <c r="A1966" t="s">
        <v>358</v>
      </c>
      <c r="B1966" t="s">
        <v>437</v>
      </c>
      <c r="C1966" t="s">
        <v>706</v>
      </c>
      <c r="D1966" t="s">
        <v>410</v>
      </c>
      <c r="E1966">
        <v>5647</v>
      </c>
      <c r="F1966">
        <v>1136</v>
      </c>
      <c r="G1966">
        <v>86.6</v>
      </c>
      <c r="L1966">
        <v>333</v>
      </c>
      <c r="M1966">
        <v>4953</v>
      </c>
      <c r="N1966">
        <v>201</v>
      </c>
      <c r="O1966">
        <v>153</v>
      </c>
      <c r="P1966">
        <v>7</v>
      </c>
    </row>
    <row r="1967" spans="1:16" x14ac:dyDescent="0.2">
      <c r="A1967" t="s">
        <v>358</v>
      </c>
      <c r="B1967" t="s">
        <v>363</v>
      </c>
      <c r="C1967" t="s">
        <v>707</v>
      </c>
      <c r="D1967" t="s">
        <v>410</v>
      </c>
      <c r="E1967">
        <v>4004</v>
      </c>
      <c r="F1967">
        <v>1129</v>
      </c>
      <c r="G1967">
        <v>111.28</v>
      </c>
      <c r="L1967">
        <v>240</v>
      </c>
      <c r="M1967">
        <v>3522</v>
      </c>
      <c r="N1967">
        <v>148</v>
      </c>
      <c r="O1967">
        <v>89</v>
      </c>
      <c r="P1967">
        <v>5</v>
      </c>
    </row>
    <row r="1968" spans="1:16" x14ac:dyDescent="0.2">
      <c r="A1968" t="s">
        <v>358</v>
      </c>
      <c r="B1968" t="s">
        <v>364</v>
      </c>
      <c r="C1968" t="s">
        <v>707</v>
      </c>
      <c r="D1968" t="s">
        <v>410</v>
      </c>
      <c r="E1968">
        <v>220</v>
      </c>
      <c r="F1968">
        <v>51</v>
      </c>
      <c r="G1968">
        <v>86.3</v>
      </c>
      <c r="L1968">
        <v>36</v>
      </c>
      <c r="M1968">
        <v>164</v>
      </c>
      <c r="N1968">
        <v>6</v>
      </c>
      <c r="O1968">
        <v>14</v>
      </c>
    </row>
    <row r="1969" spans="1:16" x14ac:dyDescent="0.2">
      <c r="A1969" t="s">
        <v>358</v>
      </c>
      <c r="B1969" t="s">
        <v>365</v>
      </c>
      <c r="C1969" t="s">
        <v>707</v>
      </c>
      <c r="D1969" t="s">
        <v>410</v>
      </c>
      <c r="E1969">
        <v>35</v>
      </c>
      <c r="F1969">
        <v>10</v>
      </c>
      <c r="G1969">
        <v>89.6</v>
      </c>
      <c r="M1969">
        <v>34</v>
      </c>
      <c r="N1969">
        <v>1</v>
      </c>
    </row>
    <row r="1970" spans="1:16" x14ac:dyDescent="0.2">
      <c r="A1970" t="s">
        <v>358</v>
      </c>
      <c r="B1970" t="s">
        <v>366</v>
      </c>
      <c r="C1970" t="s">
        <v>707</v>
      </c>
      <c r="D1970" t="s">
        <v>410</v>
      </c>
      <c r="E1970">
        <v>24</v>
      </c>
      <c r="F1970">
        <v>8</v>
      </c>
      <c r="G1970">
        <v>118.88</v>
      </c>
      <c r="M1970">
        <v>21</v>
      </c>
      <c r="O1970">
        <v>2</v>
      </c>
      <c r="P1970">
        <v>1</v>
      </c>
    </row>
    <row r="1971" spans="1:16" x14ac:dyDescent="0.2">
      <c r="A1971" t="s">
        <v>358</v>
      </c>
      <c r="B1971" t="s">
        <v>437</v>
      </c>
      <c r="C1971" t="s">
        <v>707</v>
      </c>
      <c r="D1971" t="s">
        <v>410</v>
      </c>
      <c r="E1971">
        <v>4283</v>
      </c>
      <c r="F1971">
        <v>1198</v>
      </c>
      <c r="G1971">
        <v>109.86</v>
      </c>
      <c r="L1971">
        <v>276</v>
      </c>
      <c r="M1971">
        <v>3741</v>
      </c>
      <c r="N1971">
        <v>155</v>
      </c>
      <c r="O1971">
        <v>105</v>
      </c>
      <c r="P1971">
        <v>6</v>
      </c>
    </row>
    <row r="1972" spans="1:16" x14ac:dyDescent="0.2">
      <c r="A1972" t="s">
        <v>358</v>
      </c>
      <c r="B1972" t="s">
        <v>363</v>
      </c>
      <c r="C1972" t="s">
        <v>710</v>
      </c>
      <c r="D1972" t="s">
        <v>410</v>
      </c>
      <c r="E1972">
        <v>581</v>
      </c>
      <c r="F1972">
        <v>86</v>
      </c>
      <c r="G1972">
        <v>73.48</v>
      </c>
      <c r="L1972">
        <v>34</v>
      </c>
      <c r="M1972">
        <v>504</v>
      </c>
      <c r="N1972">
        <v>30</v>
      </c>
      <c r="O1972">
        <v>11</v>
      </c>
      <c r="P1972">
        <v>2</v>
      </c>
    </row>
    <row r="1973" spans="1:16" x14ac:dyDescent="0.2">
      <c r="A1973" t="s">
        <v>358</v>
      </c>
      <c r="B1973" t="s">
        <v>364</v>
      </c>
      <c r="C1973" t="s">
        <v>710</v>
      </c>
      <c r="D1973" t="s">
        <v>410</v>
      </c>
      <c r="E1973">
        <v>32</v>
      </c>
      <c r="F1973">
        <v>8</v>
      </c>
      <c r="G1973">
        <v>94.91</v>
      </c>
      <c r="L1973">
        <v>6</v>
      </c>
      <c r="M1973">
        <v>20</v>
      </c>
      <c r="N1973">
        <v>3</v>
      </c>
      <c r="O1973">
        <v>3</v>
      </c>
    </row>
    <row r="1974" spans="1:16" x14ac:dyDescent="0.2">
      <c r="A1974" t="s">
        <v>358</v>
      </c>
      <c r="B1974" t="s">
        <v>365</v>
      </c>
      <c r="C1974" t="s">
        <v>710</v>
      </c>
      <c r="D1974" t="s">
        <v>410</v>
      </c>
      <c r="E1974">
        <v>7</v>
      </c>
      <c r="F1974">
        <v>1</v>
      </c>
      <c r="G1974">
        <v>72.14</v>
      </c>
      <c r="M1974">
        <v>6</v>
      </c>
      <c r="N1974">
        <v>1</v>
      </c>
    </row>
    <row r="1975" spans="1:16" x14ac:dyDescent="0.2">
      <c r="A1975" t="s">
        <v>358</v>
      </c>
      <c r="B1975" t="s">
        <v>366</v>
      </c>
      <c r="C1975" t="s">
        <v>710</v>
      </c>
      <c r="D1975" t="s">
        <v>410</v>
      </c>
      <c r="E1975">
        <v>6</v>
      </c>
      <c r="F1975">
        <v>2</v>
      </c>
      <c r="G1975">
        <v>114.83</v>
      </c>
      <c r="M1975">
        <v>3</v>
      </c>
      <c r="N1975">
        <v>1</v>
      </c>
      <c r="O1975">
        <v>2</v>
      </c>
    </row>
    <row r="1976" spans="1:16" x14ac:dyDescent="0.2">
      <c r="A1976" t="s">
        <v>358</v>
      </c>
      <c r="B1976" t="s">
        <v>437</v>
      </c>
      <c r="C1976" t="s">
        <v>710</v>
      </c>
      <c r="D1976" t="s">
        <v>410</v>
      </c>
      <c r="E1976">
        <v>626</v>
      </c>
      <c r="F1976">
        <v>97</v>
      </c>
      <c r="G1976">
        <v>74.959999999999994</v>
      </c>
      <c r="L1976">
        <v>40</v>
      </c>
      <c r="M1976">
        <v>533</v>
      </c>
      <c r="N1976">
        <v>35</v>
      </c>
      <c r="O1976">
        <v>16</v>
      </c>
      <c r="P1976">
        <v>2</v>
      </c>
    </row>
    <row r="1977" spans="1:16" x14ac:dyDescent="0.2">
      <c r="A1977" t="s">
        <v>358</v>
      </c>
      <c r="B1977" t="s">
        <v>363</v>
      </c>
      <c r="C1977" t="s">
        <v>716</v>
      </c>
      <c r="D1977" t="s">
        <v>410</v>
      </c>
      <c r="E1977">
        <v>8284</v>
      </c>
      <c r="F1977">
        <v>1922</v>
      </c>
      <c r="G1977">
        <v>95.15</v>
      </c>
      <c r="L1977">
        <v>409</v>
      </c>
      <c r="M1977">
        <v>7370</v>
      </c>
      <c r="N1977">
        <v>262</v>
      </c>
      <c r="O1977">
        <v>218</v>
      </c>
      <c r="P1977">
        <v>25</v>
      </c>
    </row>
    <row r="1978" spans="1:16" x14ac:dyDescent="0.2">
      <c r="A1978" t="s">
        <v>358</v>
      </c>
      <c r="B1978" t="s">
        <v>364</v>
      </c>
      <c r="C1978" t="s">
        <v>716</v>
      </c>
      <c r="D1978" t="s">
        <v>410</v>
      </c>
      <c r="E1978">
        <v>592</v>
      </c>
      <c r="F1978">
        <v>77</v>
      </c>
      <c r="G1978">
        <v>70.45</v>
      </c>
      <c r="L1978">
        <v>160</v>
      </c>
      <c r="M1978">
        <v>285</v>
      </c>
      <c r="N1978">
        <v>15</v>
      </c>
      <c r="O1978">
        <v>129</v>
      </c>
      <c r="P1978">
        <v>3</v>
      </c>
    </row>
    <row r="1979" spans="1:16" x14ac:dyDescent="0.2">
      <c r="A1979" t="s">
        <v>358</v>
      </c>
      <c r="B1979" t="s">
        <v>365</v>
      </c>
      <c r="C1979" t="s">
        <v>716</v>
      </c>
      <c r="D1979" t="s">
        <v>410</v>
      </c>
      <c r="E1979">
        <v>72</v>
      </c>
      <c r="F1979">
        <v>6</v>
      </c>
      <c r="G1979">
        <v>60.36</v>
      </c>
      <c r="L1979">
        <v>7</v>
      </c>
      <c r="M1979">
        <v>56</v>
      </c>
      <c r="N1979">
        <v>3</v>
      </c>
      <c r="O1979">
        <v>6</v>
      </c>
    </row>
    <row r="1980" spans="1:16" x14ac:dyDescent="0.2">
      <c r="A1980" t="s">
        <v>358</v>
      </c>
      <c r="B1980" t="s">
        <v>366</v>
      </c>
      <c r="C1980" t="s">
        <v>716</v>
      </c>
      <c r="D1980" t="s">
        <v>410</v>
      </c>
      <c r="E1980">
        <v>73</v>
      </c>
      <c r="F1980">
        <v>20</v>
      </c>
      <c r="G1980">
        <v>99.88</v>
      </c>
      <c r="M1980">
        <v>68</v>
      </c>
      <c r="N1980">
        <v>3</v>
      </c>
      <c r="O1980">
        <v>2</v>
      </c>
    </row>
    <row r="1981" spans="1:16" x14ac:dyDescent="0.2">
      <c r="A1981" t="s">
        <v>358</v>
      </c>
      <c r="B1981" t="s">
        <v>437</v>
      </c>
      <c r="C1981" t="s">
        <v>716</v>
      </c>
      <c r="D1981" t="s">
        <v>410</v>
      </c>
      <c r="E1981">
        <v>9021</v>
      </c>
      <c r="F1981">
        <v>2025</v>
      </c>
      <c r="G1981">
        <v>93.29</v>
      </c>
      <c r="L1981">
        <v>576</v>
      </c>
      <c r="M1981">
        <v>7779</v>
      </c>
      <c r="N1981">
        <v>283</v>
      </c>
      <c r="O1981">
        <v>355</v>
      </c>
      <c r="P1981">
        <v>28</v>
      </c>
    </row>
    <row r="1982" spans="1:16" x14ac:dyDescent="0.2">
      <c r="A1982" t="s">
        <v>358</v>
      </c>
      <c r="B1982" t="s">
        <v>363</v>
      </c>
      <c r="C1982" t="s">
        <v>720</v>
      </c>
      <c r="D1982" t="s">
        <v>410</v>
      </c>
      <c r="E1982">
        <v>3214</v>
      </c>
      <c r="F1982">
        <v>1126</v>
      </c>
      <c r="G1982">
        <v>122.94</v>
      </c>
      <c r="L1982">
        <v>164</v>
      </c>
      <c r="M1982">
        <v>2829</v>
      </c>
      <c r="N1982">
        <v>103</v>
      </c>
      <c r="O1982">
        <v>114</v>
      </c>
      <c r="P1982">
        <v>4</v>
      </c>
    </row>
    <row r="1983" spans="1:16" x14ac:dyDescent="0.2">
      <c r="A1983" t="s">
        <v>358</v>
      </c>
      <c r="B1983" t="s">
        <v>364</v>
      </c>
      <c r="C1983" t="s">
        <v>720</v>
      </c>
      <c r="D1983" t="s">
        <v>410</v>
      </c>
      <c r="E1983">
        <v>215</v>
      </c>
      <c r="F1983">
        <v>73</v>
      </c>
      <c r="G1983">
        <v>120.98</v>
      </c>
      <c r="L1983">
        <v>21</v>
      </c>
      <c r="M1983">
        <v>173</v>
      </c>
      <c r="N1983">
        <v>7</v>
      </c>
      <c r="O1983">
        <v>12</v>
      </c>
      <c r="P1983">
        <v>2</v>
      </c>
    </row>
    <row r="1984" spans="1:16" x14ac:dyDescent="0.2">
      <c r="A1984" t="s">
        <v>358</v>
      </c>
      <c r="B1984" t="s">
        <v>365</v>
      </c>
      <c r="C1984" t="s">
        <v>720</v>
      </c>
      <c r="D1984" t="s">
        <v>410</v>
      </c>
      <c r="E1984">
        <v>82</v>
      </c>
      <c r="F1984">
        <v>15</v>
      </c>
      <c r="G1984">
        <v>76.98</v>
      </c>
      <c r="L1984">
        <v>2</v>
      </c>
      <c r="M1984">
        <v>69</v>
      </c>
      <c r="N1984">
        <v>6</v>
      </c>
      <c r="O1984">
        <v>5</v>
      </c>
    </row>
    <row r="1985" spans="1:16" x14ac:dyDescent="0.2">
      <c r="A1985" t="s">
        <v>358</v>
      </c>
      <c r="B1985" t="s">
        <v>366</v>
      </c>
      <c r="C1985" t="s">
        <v>720</v>
      </c>
      <c r="D1985" t="s">
        <v>410</v>
      </c>
      <c r="E1985">
        <v>23</v>
      </c>
      <c r="F1985">
        <v>5</v>
      </c>
      <c r="G1985">
        <v>91.78</v>
      </c>
      <c r="M1985">
        <v>23</v>
      </c>
    </row>
    <row r="1986" spans="1:16" x14ac:dyDescent="0.2">
      <c r="A1986" t="s">
        <v>358</v>
      </c>
      <c r="B1986" t="s">
        <v>437</v>
      </c>
      <c r="C1986" t="s">
        <v>720</v>
      </c>
      <c r="D1986" t="s">
        <v>410</v>
      </c>
      <c r="E1986">
        <v>3534</v>
      </c>
      <c r="F1986">
        <v>1219</v>
      </c>
      <c r="G1986">
        <v>121.55</v>
      </c>
      <c r="L1986">
        <v>187</v>
      </c>
      <c r="M1986">
        <v>3094</v>
      </c>
      <c r="N1986">
        <v>116</v>
      </c>
      <c r="O1986">
        <v>131</v>
      </c>
      <c r="P1986">
        <v>6</v>
      </c>
    </row>
    <row r="1987" spans="1:16" x14ac:dyDescent="0.2">
      <c r="A1987" t="s">
        <v>358</v>
      </c>
      <c r="B1987" t="s">
        <v>363</v>
      </c>
      <c r="C1987" t="s">
        <v>726</v>
      </c>
      <c r="D1987" t="s">
        <v>410</v>
      </c>
      <c r="E1987">
        <v>925</v>
      </c>
      <c r="F1987">
        <v>198</v>
      </c>
      <c r="G1987">
        <v>87.9</v>
      </c>
      <c r="L1987">
        <v>42</v>
      </c>
      <c r="M1987">
        <v>835</v>
      </c>
      <c r="N1987">
        <v>21</v>
      </c>
      <c r="O1987">
        <v>18</v>
      </c>
      <c r="P1987">
        <v>9</v>
      </c>
    </row>
    <row r="1988" spans="1:16" x14ac:dyDescent="0.2">
      <c r="A1988" t="s">
        <v>358</v>
      </c>
      <c r="B1988" t="s">
        <v>364</v>
      </c>
      <c r="C1988" t="s">
        <v>726</v>
      </c>
      <c r="D1988" t="s">
        <v>410</v>
      </c>
      <c r="E1988">
        <v>37</v>
      </c>
      <c r="F1988">
        <v>4</v>
      </c>
      <c r="G1988">
        <v>67.97</v>
      </c>
      <c r="L1988">
        <v>10</v>
      </c>
      <c r="M1988">
        <v>20</v>
      </c>
      <c r="N1988">
        <v>4</v>
      </c>
      <c r="O1988">
        <v>3</v>
      </c>
    </row>
    <row r="1989" spans="1:16" x14ac:dyDescent="0.2">
      <c r="A1989" t="s">
        <v>358</v>
      </c>
      <c r="B1989" t="s">
        <v>365</v>
      </c>
      <c r="C1989" t="s">
        <v>726</v>
      </c>
      <c r="D1989" t="s">
        <v>410</v>
      </c>
      <c r="E1989">
        <v>6</v>
      </c>
      <c r="F1989">
        <v>4</v>
      </c>
      <c r="G1989">
        <v>127.33</v>
      </c>
      <c r="M1989">
        <v>5</v>
      </c>
      <c r="O1989">
        <v>1</v>
      </c>
    </row>
    <row r="1990" spans="1:16" x14ac:dyDescent="0.2">
      <c r="A1990" t="s">
        <v>358</v>
      </c>
      <c r="B1990" t="s">
        <v>366</v>
      </c>
      <c r="C1990" t="s">
        <v>726</v>
      </c>
      <c r="D1990" t="s">
        <v>410</v>
      </c>
      <c r="E1990">
        <v>12</v>
      </c>
      <c r="F1990">
        <v>6</v>
      </c>
      <c r="G1990">
        <v>158.5</v>
      </c>
      <c r="M1990">
        <v>11</v>
      </c>
      <c r="O1990">
        <v>1</v>
      </c>
    </row>
    <row r="1991" spans="1:16" x14ac:dyDescent="0.2">
      <c r="A1991" t="s">
        <v>358</v>
      </c>
      <c r="B1991" t="s">
        <v>437</v>
      </c>
      <c r="C1991" t="s">
        <v>726</v>
      </c>
      <c r="D1991" t="s">
        <v>410</v>
      </c>
      <c r="E1991">
        <v>980</v>
      </c>
      <c r="F1991">
        <v>212</v>
      </c>
      <c r="G1991">
        <v>88.26</v>
      </c>
      <c r="L1991">
        <v>52</v>
      </c>
      <c r="M1991">
        <v>871</v>
      </c>
      <c r="N1991">
        <v>25</v>
      </c>
      <c r="O1991">
        <v>23</v>
      </c>
      <c r="P1991">
        <v>9</v>
      </c>
    </row>
    <row r="1992" spans="1:16" x14ac:dyDescent="0.2">
      <c r="A1992" t="s">
        <v>358</v>
      </c>
      <c r="B1992" t="s">
        <v>363</v>
      </c>
      <c r="C1992" t="s">
        <v>729</v>
      </c>
      <c r="D1992" t="s">
        <v>410</v>
      </c>
      <c r="E1992">
        <v>1899</v>
      </c>
      <c r="F1992">
        <v>385</v>
      </c>
      <c r="G1992">
        <v>83.11</v>
      </c>
      <c r="L1992">
        <v>72</v>
      </c>
      <c r="M1992">
        <v>1721</v>
      </c>
      <c r="N1992">
        <v>58</v>
      </c>
      <c r="O1992">
        <v>47</v>
      </c>
      <c r="P1992">
        <v>1</v>
      </c>
    </row>
    <row r="1993" spans="1:16" x14ac:dyDescent="0.2">
      <c r="A1993" t="s">
        <v>358</v>
      </c>
      <c r="B1993" t="s">
        <v>364</v>
      </c>
      <c r="C1993" t="s">
        <v>729</v>
      </c>
      <c r="D1993" t="s">
        <v>410</v>
      </c>
      <c r="E1993">
        <v>126</v>
      </c>
      <c r="F1993">
        <v>16</v>
      </c>
      <c r="G1993">
        <v>70.75</v>
      </c>
      <c r="L1993">
        <v>23</v>
      </c>
      <c r="M1993">
        <v>82</v>
      </c>
      <c r="N1993">
        <v>5</v>
      </c>
      <c r="O1993">
        <v>15</v>
      </c>
      <c r="P1993">
        <v>1</v>
      </c>
    </row>
    <row r="1994" spans="1:16" x14ac:dyDescent="0.2">
      <c r="A1994" t="s">
        <v>358</v>
      </c>
      <c r="B1994" t="s">
        <v>365</v>
      </c>
      <c r="C1994" t="s">
        <v>729</v>
      </c>
      <c r="D1994" t="s">
        <v>410</v>
      </c>
      <c r="E1994">
        <v>25</v>
      </c>
      <c r="F1994">
        <v>3</v>
      </c>
      <c r="G1994">
        <v>87.08</v>
      </c>
      <c r="M1994">
        <v>22</v>
      </c>
      <c r="N1994">
        <v>1</v>
      </c>
      <c r="O1994">
        <v>2</v>
      </c>
    </row>
    <row r="1995" spans="1:16" x14ac:dyDescent="0.2">
      <c r="A1995" t="s">
        <v>358</v>
      </c>
      <c r="B1995" t="s">
        <v>366</v>
      </c>
      <c r="C1995" t="s">
        <v>729</v>
      </c>
      <c r="D1995" t="s">
        <v>410</v>
      </c>
      <c r="E1995">
        <v>28</v>
      </c>
      <c r="F1995">
        <v>6</v>
      </c>
      <c r="G1995">
        <v>109.86</v>
      </c>
      <c r="M1995">
        <v>24</v>
      </c>
      <c r="N1995">
        <v>2</v>
      </c>
      <c r="O1995">
        <v>2</v>
      </c>
    </row>
    <row r="1996" spans="1:16" x14ac:dyDescent="0.2">
      <c r="A1996" t="s">
        <v>358</v>
      </c>
      <c r="B1996" t="s">
        <v>437</v>
      </c>
      <c r="C1996" t="s">
        <v>729</v>
      </c>
      <c r="D1996" t="s">
        <v>410</v>
      </c>
      <c r="E1996">
        <v>2078</v>
      </c>
      <c r="F1996">
        <v>410</v>
      </c>
      <c r="G1996">
        <v>82.77</v>
      </c>
      <c r="L1996">
        <v>95</v>
      </c>
      <c r="M1996">
        <v>1849</v>
      </c>
      <c r="N1996">
        <v>66</v>
      </c>
      <c r="O1996">
        <v>66</v>
      </c>
      <c r="P1996">
        <v>2</v>
      </c>
    </row>
    <row r="1997" spans="1:16" x14ac:dyDescent="0.2">
      <c r="A1997" t="s">
        <v>358</v>
      </c>
      <c r="B1997" t="s">
        <v>363</v>
      </c>
      <c r="C1997" t="s">
        <v>730</v>
      </c>
      <c r="D1997" t="s">
        <v>410</v>
      </c>
      <c r="E1997">
        <v>11488</v>
      </c>
      <c r="F1997">
        <v>2580</v>
      </c>
      <c r="G1997">
        <v>93.6</v>
      </c>
      <c r="L1997">
        <v>615</v>
      </c>
      <c r="M1997">
        <v>10185</v>
      </c>
      <c r="N1997">
        <v>369</v>
      </c>
      <c r="O1997">
        <v>291</v>
      </c>
      <c r="P1997">
        <v>28</v>
      </c>
    </row>
    <row r="1998" spans="1:16" x14ac:dyDescent="0.2">
      <c r="A1998" t="s">
        <v>358</v>
      </c>
      <c r="B1998" t="s">
        <v>364</v>
      </c>
      <c r="C1998" t="s">
        <v>730</v>
      </c>
      <c r="D1998" t="s">
        <v>410</v>
      </c>
      <c r="E1998">
        <v>370</v>
      </c>
      <c r="F1998">
        <v>84</v>
      </c>
      <c r="G1998">
        <v>86.65</v>
      </c>
      <c r="L1998">
        <v>79</v>
      </c>
      <c r="M1998">
        <v>225</v>
      </c>
      <c r="N1998">
        <v>4</v>
      </c>
      <c r="O1998">
        <v>62</v>
      </c>
    </row>
    <row r="1999" spans="1:16" x14ac:dyDescent="0.2">
      <c r="A1999" t="s">
        <v>358</v>
      </c>
      <c r="B1999" t="s">
        <v>365</v>
      </c>
      <c r="C1999" t="s">
        <v>730</v>
      </c>
      <c r="D1999" t="s">
        <v>410</v>
      </c>
      <c r="E1999">
        <v>461</v>
      </c>
      <c r="F1999">
        <v>99</v>
      </c>
      <c r="G1999">
        <v>89.02</v>
      </c>
      <c r="L1999">
        <v>10</v>
      </c>
      <c r="M1999">
        <v>378</v>
      </c>
      <c r="N1999">
        <v>28</v>
      </c>
      <c r="O1999">
        <v>44</v>
      </c>
      <c r="P1999">
        <v>1</v>
      </c>
    </row>
    <row r="2000" spans="1:16" x14ac:dyDescent="0.2">
      <c r="A2000" t="s">
        <v>358</v>
      </c>
      <c r="B2000" t="s">
        <v>366</v>
      </c>
      <c r="C2000" t="s">
        <v>730</v>
      </c>
      <c r="D2000" t="s">
        <v>410</v>
      </c>
      <c r="E2000">
        <v>405</v>
      </c>
      <c r="F2000">
        <v>100</v>
      </c>
      <c r="G2000">
        <v>97.99</v>
      </c>
      <c r="L2000">
        <v>1</v>
      </c>
      <c r="M2000">
        <v>361</v>
      </c>
      <c r="N2000">
        <v>18</v>
      </c>
      <c r="O2000">
        <v>24</v>
      </c>
      <c r="P2000">
        <v>1</v>
      </c>
    </row>
    <row r="2001" spans="1:16" x14ac:dyDescent="0.2">
      <c r="A2001" t="s">
        <v>358</v>
      </c>
      <c r="B2001" t="s">
        <v>437</v>
      </c>
      <c r="C2001" t="s">
        <v>730</v>
      </c>
      <c r="D2001" t="s">
        <v>410</v>
      </c>
      <c r="E2001">
        <v>12724</v>
      </c>
      <c r="F2001">
        <v>2863</v>
      </c>
      <c r="G2001">
        <v>93.37</v>
      </c>
      <c r="L2001">
        <v>705</v>
      </c>
      <c r="M2001">
        <v>11149</v>
      </c>
      <c r="N2001">
        <v>419</v>
      </c>
      <c r="O2001">
        <v>421</v>
      </c>
      <c r="P2001">
        <v>30</v>
      </c>
    </row>
    <row r="2002" spans="1:16" x14ac:dyDescent="0.2">
      <c r="A2002" t="s">
        <v>358</v>
      </c>
      <c r="B2002" t="s">
        <v>363</v>
      </c>
      <c r="C2002" t="s">
        <v>734</v>
      </c>
      <c r="D2002" t="s">
        <v>410</v>
      </c>
      <c r="E2002">
        <v>2507</v>
      </c>
      <c r="F2002">
        <v>460</v>
      </c>
      <c r="G2002">
        <v>83.83</v>
      </c>
      <c r="L2002">
        <v>108</v>
      </c>
      <c r="M2002">
        <v>2250</v>
      </c>
      <c r="N2002">
        <v>75</v>
      </c>
      <c r="O2002">
        <v>67</v>
      </c>
      <c r="P2002">
        <v>7</v>
      </c>
    </row>
    <row r="2003" spans="1:16" x14ac:dyDescent="0.2">
      <c r="A2003" t="s">
        <v>358</v>
      </c>
      <c r="B2003" t="s">
        <v>364</v>
      </c>
      <c r="C2003" t="s">
        <v>734</v>
      </c>
      <c r="D2003" t="s">
        <v>410</v>
      </c>
      <c r="E2003">
        <v>101</v>
      </c>
      <c r="F2003">
        <v>17</v>
      </c>
      <c r="G2003">
        <v>81.23</v>
      </c>
      <c r="L2003">
        <v>24</v>
      </c>
      <c r="M2003">
        <v>55</v>
      </c>
      <c r="N2003">
        <v>5</v>
      </c>
      <c r="O2003">
        <v>17</v>
      </c>
    </row>
    <row r="2004" spans="1:16" x14ac:dyDescent="0.2">
      <c r="A2004" t="s">
        <v>358</v>
      </c>
      <c r="B2004" t="s">
        <v>365</v>
      </c>
      <c r="C2004" t="s">
        <v>734</v>
      </c>
      <c r="D2004" t="s">
        <v>410</v>
      </c>
      <c r="E2004">
        <v>9</v>
      </c>
      <c r="F2004">
        <v>2</v>
      </c>
      <c r="G2004">
        <v>66</v>
      </c>
      <c r="L2004">
        <v>1</v>
      </c>
      <c r="M2004">
        <v>8</v>
      </c>
    </row>
    <row r="2005" spans="1:16" x14ac:dyDescent="0.2">
      <c r="A2005" t="s">
        <v>358</v>
      </c>
      <c r="B2005" t="s">
        <v>366</v>
      </c>
      <c r="C2005" t="s">
        <v>734</v>
      </c>
      <c r="D2005" t="s">
        <v>410</v>
      </c>
      <c r="E2005">
        <v>10</v>
      </c>
      <c r="G2005">
        <v>52.1</v>
      </c>
      <c r="M2005">
        <v>10</v>
      </c>
    </row>
    <row r="2006" spans="1:16" x14ac:dyDescent="0.2">
      <c r="A2006" t="s">
        <v>358</v>
      </c>
      <c r="B2006" t="s">
        <v>437</v>
      </c>
      <c r="C2006" t="s">
        <v>734</v>
      </c>
      <c r="D2006" t="s">
        <v>410</v>
      </c>
      <c r="E2006">
        <v>2627</v>
      </c>
      <c r="F2006">
        <v>479</v>
      </c>
      <c r="G2006">
        <v>83.54</v>
      </c>
      <c r="L2006">
        <v>133</v>
      </c>
      <c r="M2006">
        <v>2323</v>
      </c>
      <c r="N2006">
        <v>80</v>
      </c>
      <c r="O2006">
        <v>84</v>
      </c>
      <c r="P2006">
        <v>7</v>
      </c>
    </row>
    <row r="2007" spans="1:16" x14ac:dyDescent="0.2">
      <c r="A2007" t="s">
        <v>358</v>
      </c>
      <c r="B2007" t="s">
        <v>363</v>
      </c>
      <c r="C2007" t="s">
        <v>735</v>
      </c>
      <c r="D2007" t="s">
        <v>410</v>
      </c>
      <c r="E2007">
        <v>846</v>
      </c>
      <c r="F2007">
        <v>157</v>
      </c>
      <c r="G2007">
        <v>82.52</v>
      </c>
      <c r="L2007">
        <v>47</v>
      </c>
      <c r="M2007">
        <v>760</v>
      </c>
      <c r="N2007">
        <v>24</v>
      </c>
      <c r="O2007">
        <v>12</v>
      </c>
      <c r="P2007">
        <v>3</v>
      </c>
    </row>
    <row r="2008" spans="1:16" x14ac:dyDescent="0.2">
      <c r="A2008" t="s">
        <v>358</v>
      </c>
      <c r="B2008" t="s">
        <v>364</v>
      </c>
      <c r="C2008" t="s">
        <v>735</v>
      </c>
      <c r="D2008" t="s">
        <v>410</v>
      </c>
      <c r="E2008">
        <v>23</v>
      </c>
      <c r="F2008">
        <v>2</v>
      </c>
      <c r="G2008">
        <v>70.48</v>
      </c>
      <c r="L2008">
        <v>10</v>
      </c>
      <c r="M2008">
        <v>10</v>
      </c>
      <c r="N2008">
        <v>1</v>
      </c>
      <c r="O2008">
        <v>2</v>
      </c>
    </row>
    <row r="2009" spans="1:16" x14ac:dyDescent="0.2">
      <c r="A2009" t="s">
        <v>358</v>
      </c>
      <c r="B2009" t="s">
        <v>365</v>
      </c>
      <c r="C2009" t="s">
        <v>735</v>
      </c>
      <c r="D2009" t="s">
        <v>410</v>
      </c>
      <c r="E2009">
        <v>7</v>
      </c>
      <c r="F2009">
        <v>1</v>
      </c>
      <c r="G2009">
        <v>79.709999999999994</v>
      </c>
      <c r="M2009">
        <v>7</v>
      </c>
    </row>
    <row r="2010" spans="1:16" x14ac:dyDescent="0.2">
      <c r="A2010" t="s">
        <v>358</v>
      </c>
      <c r="B2010" t="s">
        <v>366</v>
      </c>
      <c r="C2010" t="s">
        <v>735</v>
      </c>
      <c r="D2010" t="s">
        <v>410</v>
      </c>
      <c r="E2010">
        <v>10</v>
      </c>
      <c r="F2010">
        <v>5</v>
      </c>
      <c r="G2010">
        <v>109.3</v>
      </c>
      <c r="M2010">
        <v>10</v>
      </c>
    </row>
    <row r="2011" spans="1:16" x14ac:dyDescent="0.2">
      <c r="A2011" t="s">
        <v>358</v>
      </c>
      <c r="B2011" t="s">
        <v>437</v>
      </c>
      <c r="C2011" t="s">
        <v>735</v>
      </c>
      <c r="D2011" t="s">
        <v>410</v>
      </c>
      <c r="E2011">
        <v>886</v>
      </c>
      <c r="F2011">
        <v>165</v>
      </c>
      <c r="G2011">
        <v>82.49</v>
      </c>
      <c r="L2011">
        <v>57</v>
      </c>
      <c r="M2011">
        <v>787</v>
      </c>
      <c r="N2011">
        <v>25</v>
      </c>
      <c r="O2011">
        <v>14</v>
      </c>
      <c r="P2011">
        <v>3</v>
      </c>
    </row>
    <row r="2012" spans="1:16" x14ac:dyDescent="0.2">
      <c r="A2012" t="s">
        <v>358</v>
      </c>
      <c r="B2012" t="s">
        <v>363</v>
      </c>
      <c r="C2012" t="s">
        <v>686</v>
      </c>
      <c r="D2012" t="s">
        <v>410</v>
      </c>
      <c r="E2012">
        <v>7770</v>
      </c>
      <c r="F2012">
        <v>1928</v>
      </c>
      <c r="G2012">
        <v>99.46</v>
      </c>
      <c r="L2012">
        <v>338</v>
      </c>
      <c r="M2012">
        <v>7007</v>
      </c>
      <c r="N2012">
        <v>226</v>
      </c>
      <c r="O2012">
        <v>170</v>
      </c>
      <c r="P2012">
        <v>29</v>
      </c>
    </row>
    <row r="2013" spans="1:16" x14ac:dyDescent="0.2">
      <c r="A2013" t="s">
        <v>358</v>
      </c>
      <c r="B2013" t="s">
        <v>364</v>
      </c>
      <c r="C2013" t="s">
        <v>686</v>
      </c>
      <c r="D2013" t="s">
        <v>410</v>
      </c>
      <c r="E2013">
        <v>460</v>
      </c>
      <c r="F2013">
        <v>86</v>
      </c>
      <c r="G2013">
        <v>81.709999999999994</v>
      </c>
      <c r="L2013">
        <v>72</v>
      </c>
      <c r="M2013">
        <v>342</v>
      </c>
      <c r="N2013">
        <v>19</v>
      </c>
      <c r="O2013">
        <v>27</v>
      </c>
    </row>
    <row r="2014" spans="1:16" x14ac:dyDescent="0.2">
      <c r="A2014" t="s">
        <v>358</v>
      </c>
      <c r="B2014" t="s">
        <v>365</v>
      </c>
      <c r="C2014" t="s">
        <v>686</v>
      </c>
      <c r="D2014" t="s">
        <v>410</v>
      </c>
      <c r="E2014">
        <v>76</v>
      </c>
      <c r="F2014">
        <v>7</v>
      </c>
      <c r="G2014">
        <v>65.959999999999994</v>
      </c>
      <c r="L2014">
        <v>1</v>
      </c>
      <c r="M2014">
        <v>64</v>
      </c>
      <c r="N2014">
        <v>8</v>
      </c>
      <c r="O2014">
        <v>3</v>
      </c>
    </row>
    <row r="2015" spans="1:16" x14ac:dyDescent="0.2">
      <c r="A2015" t="s">
        <v>358</v>
      </c>
      <c r="B2015" t="s">
        <v>366</v>
      </c>
      <c r="C2015" t="s">
        <v>686</v>
      </c>
      <c r="D2015" t="s">
        <v>410</v>
      </c>
      <c r="E2015">
        <v>90</v>
      </c>
      <c r="F2015">
        <v>17</v>
      </c>
      <c r="G2015">
        <v>83.5</v>
      </c>
      <c r="M2015">
        <v>84</v>
      </c>
      <c r="N2015">
        <v>4</v>
      </c>
      <c r="O2015">
        <v>2</v>
      </c>
    </row>
    <row r="2016" spans="1:16" x14ac:dyDescent="0.2">
      <c r="A2016" t="s">
        <v>358</v>
      </c>
      <c r="B2016" t="s">
        <v>437</v>
      </c>
      <c r="C2016" t="s">
        <v>686</v>
      </c>
      <c r="D2016" t="s">
        <v>410</v>
      </c>
      <c r="E2016">
        <v>8396</v>
      </c>
      <c r="F2016">
        <v>2038</v>
      </c>
      <c r="G2016">
        <v>98.02</v>
      </c>
      <c r="L2016">
        <v>411</v>
      </c>
      <c r="M2016">
        <v>7497</v>
      </c>
      <c r="N2016">
        <v>257</v>
      </c>
      <c r="O2016">
        <v>202</v>
      </c>
      <c r="P2016">
        <v>29</v>
      </c>
    </row>
    <row r="2017" spans="1:16" x14ac:dyDescent="0.2">
      <c r="A2017" t="s">
        <v>358</v>
      </c>
      <c r="B2017" t="s">
        <v>363</v>
      </c>
      <c r="C2017" t="s">
        <v>689</v>
      </c>
      <c r="D2017" t="s">
        <v>410</v>
      </c>
      <c r="E2017">
        <v>29374</v>
      </c>
      <c r="F2017">
        <v>7068</v>
      </c>
      <c r="G2017">
        <v>97.03</v>
      </c>
      <c r="L2017">
        <v>1599</v>
      </c>
      <c r="M2017">
        <v>26162</v>
      </c>
      <c r="N2017">
        <v>886</v>
      </c>
      <c r="O2017">
        <v>666</v>
      </c>
      <c r="P2017">
        <v>61</v>
      </c>
    </row>
    <row r="2018" spans="1:16" x14ac:dyDescent="0.2">
      <c r="A2018" t="s">
        <v>358</v>
      </c>
      <c r="B2018" t="s">
        <v>364</v>
      </c>
      <c r="C2018" t="s">
        <v>689</v>
      </c>
      <c r="D2018" t="s">
        <v>410</v>
      </c>
      <c r="E2018">
        <v>1658</v>
      </c>
      <c r="F2018">
        <v>280</v>
      </c>
      <c r="G2018">
        <v>76.5</v>
      </c>
      <c r="L2018">
        <v>369</v>
      </c>
      <c r="M2018">
        <v>1038</v>
      </c>
      <c r="N2018">
        <v>76</v>
      </c>
      <c r="O2018">
        <v>169</v>
      </c>
      <c r="P2018">
        <v>6</v>
      </c>
    </row>
    <row r="2019" spans="1:16" x14ac:dyDescent="0.2">
      <c r="A2019" t="s">
        <v>358</v>
      </c>
      <c r="B2019" t="s">
        <v>365</v>
      </c>
      <c r="C2019" t="s">
        <v>689</v>
      </c>
      <c r="D2019" t="s">
        <v>410</v>
      </c>
      <c r="E2019">
        <v>401</v>
      </c>
      <c r="F2019">
        <v>78</v>
      </c>
      <c r="G2019">
        <v>84.99</v>
      </c>
      <c r="L2019">
        <v>4</v>
      </c>
      <c r="M2019">
        <v>351</v>
      </c>
      <c r="N2019">
        <v>15</v>
      </c>
      <c r="O2019">
        <v>29</v>
      </c>
      <c r="P2019">
        <v>2</v>
      </c>
    </row>
    <row r="2020" spans="1:16" x14ac:dyDescent="0.2">
      <c r="A2020" t="s">
        <v>358</v>
      </c>
      <c r="B2020" t="s">
        <v>366</v>
      </c>
      <c r="C2020" t="s">
        <v>689</v>
      </c>
      <c r="D2020" t="s">
        <v>410</v>
      </c>
      <c r="E2020">
        <v>627</v>
      </c>
      <c r="F2020">
        <v>163</v>
      </c>
      <c r="G2020">
        <v>95.65</v>
      </c>
      <c r="L2020">
        <v>1</v>
      </c>
      <c r="M2020">
        <v>578</v>
      </c>
      <c r="N2020">
        <v>24</v>
      </c>
      <c r="O2020">
        <v>22</v>
      </c>
      <c r="P2020">
        <v>2</v>
      </c>
    </row>
    <row r="2021" spans="1:16" x14ac:dyDescent="0.2">
      <c r="A2021" t="s">
        <v>358</v>
      </c>
      <c r="B2021" t="s">
        <v>437</v>
      </c>
      <c r="C2021" t="s">
        <v>689</v>
      </c>
      <c r="D2021" t="s">
        <v>410</v>
      </c>
      <c r="E2021">
        <v>32060</v>
      </c>
      <c r="F2021">
        <v>7589</v>
      </c>
      <c r="G2021">
        <v>95.79</v>
      </c>
      <c r="L2021">
        <v>1973</v>
      </c>
      <c r="M2021">
        <v>28129</v>
      </c>
      <c r="N2021">
        <v>1001</v>
      </c>
      <c r="O2021">
        <v>886</v>
      </c>
      <c r="P2021">
        <v>71</v>
      </c>
    </row>
    <row r="2022" spans="1:16" x14ac:dyDescent="0.2">
      <c r="A2022" t="s">
        <v>358</v>
      </c>
      <c r="B2022" t="s">
        <v>363</v>
      </c>
      <c r="C2022" t="s">
        <v>690</v>
      </c>
      <c r="D2022" t="s">
        <v>410</v>
      </c>
      <c r="E2022">
        <v>5475</v>
      </c>
      <c r="F2022">
        <v>1221</v>
      </c>
      <c r="G2022">
        <v>93.02</v>
      </c>
      <c r="L2022">
        <v>266</v>
      </c>
      <c r="M2022">
        <v>4857</v>
      </c>
      <c r="N2022">
        <v>189</v>
      </c>
      <c r="O2022">
        <v>142</v>
      </c>
      <c r="P2022">
        <v>21</v>
      </c>
    </row>
    <row r="2023" spans="1:16" x14ac:dyDescent="0.2">
      <c r="A2023" t="s">
        <v>358</v>
      </c>
      <c r="B2023" t="s">
        <v>364</v>
      </c>
      <c r="C2023" t="s">
        <v>690</v>
      </c>
      <c r="D2023" t="s">
        <v>410</v>
      </c>
      <c r="E2023">
        <v>264</v>
      </c>
      <c r="F2023">
        <v>45</v>
      </c>
      <c r="G2023">
        <v>79.150000000000006</v>
      </c>
      <c r="L2023">
        <v>50</v>
      </c>
      <c r="M2023">
        <v>184</v>
      </c>
      <c r="N2023">
        <v>8</v>
      </c>
      <c r="O2023">
        <v>22</v>
      </c>
    </row>
    <row r="2024" spans="1:16" x14ac:dyDescent="0.2">
      <c r="A2024" t="s">
        <v>358</v>
      </c>
      <c r="B2024" t="s">
        <v>365</v>
      </c>
      <c r="C2024" t="s">
        <v>690</v>
      </c>
      <c r="D2024" t="s">
        <v>410</v>
      </c>
      <c r="E2024">
        <v>167</v>
      </c>
      <c r="F2024">
        <v>33</v>
      </c>
      <c r="G2024">
        <v>78.86</v>
      </c>
      <c r="M2024">
        <v>132</v>
      </c>
      <c r="N2024">
        <v>13</v>
      </c>
      <c r="O2024">
        <v>21</v>
      </c>
      <c r="P2024">
        <v>1</v>
      </c>
    </row>
    <row r="2025" spans="1:16" x14ac:dyDescent="0.2">
      <c r="A2025" t="s">
        <v>358</v>
      </c>
      <c r="B2025" t="s">
        <v>366</v>
      </c>
      <c r="C2025" t="s">
        <v>690</v>
      </c>
      <c r="D2025" t="s">
        <v>410</v>
      </c>
      <c r="E2025">
        <v>112</v>
      </c>
      <c r="F2025">
        <v>20</v>
      </c>
      <c r="G2025">
        <v>85.66</v>
      </c>
      <c r="M2025">
        <v>103</v>
      </c>
      <c r="N2025">
        <v>4</v>
      </c>
      <c r="O2025">
        <v>5</v>
      </c>
    </row>
    <row r="2026" spans="1:16" x14ac:dyDescent="0.2">
      <c r="A2026" t="s">
        <v>358</v>
      </c>
      <c r="B2026" t="s">
        <v>437</v>
      </c>
      <c r="C2026" t="s">
        <v>690</v>
      </c>
      <c r="D2026" t="s">
        <v>410</v>
      </c>
      <c r="E2026">
        <v>6018</v>
      </c>
      <c r="F2026">
        <v>1319</v>
      </c>
      <c r="G2026">
        <v>91.88</v>
      </c>
      <c r="L2026">
        <v>316</v>
      </c>
      <c r="M2026">
        <v>5276</v>
      </c>
      <c r="N2026">
        <v>214</v>
      </c>
      <c r="O2026">
        <v>190</v>
      </c>
      <c r="P2026">
        <v>22</v>
      </c>
    </row>
    <row r="2027" spans="1:16" x14ac:dyDescent="0.2">
      <c r="A2027" t="s">
        <v>358</v>
      </c>
      <c r="B2027" t="s">
        <v>363</v>
      </c>
      <c r="C2027" t="s">
        <v>668</v>
      </c>
      <c r="D2027" t="s">
        <v>410</v>
      </c>
      <c r="E2027">
        <v>880</v>
      </c>
      <c r="F2027">
        <v>212</v>
      </c>
      <c r="G2027">
        <v>98.72</v>
      </c>
      <c r="L2027">
        <v>49</v>
      </c>
      <c r="M2027">
        <v>770</v>
      </c>
      <c r="N2027">
        <v>34</v>
      </c>
      <c r="O2027">
        <v>25</v>
      </c>
      <c r="P2027">
        <v>2</v>
      </c>
    </row>
    <row r="2028" spans="1:16" x14ac:dyDescent="0.2">
      <c r="A2028" t="s">
        <v>358</v>
      </c>
      <c r="B2028" t="s">
        <v>364</v>
      </c>
      <c r="C2028" t="s">
        <v>668</v>
      </c>
      <c r="D2028" t="s">
        <v>410</v>
      </c>
      <c r="E2028">
        <v>31</v>
      </c>
      <c r="F2028">
        <v>3</v>
      </c>
      <c r="G2028">
        <v>69.48</v>
      </c>
      <c r="L2028">
        <v>10</v>
      </c>
      <c r="M2028">
        <v>12</v>
      </c>
      <c r="N2028">
        <v>1</v>
      </c>
      <c r="O2028">
        <v>8</v>
      </c>
    </row>
    <row r="2029" spans="1:16" x14ac:dyDescent="0.2">
      <c r="A2029" t="s">
        <v>358</v>
      </c>
      <c r="B2029" t="s">
        <v>365</v>
      </c>
      <c r="C2029" t="s">
        <v>668</v>
      </c>
      <c r="D2029" t="s">
        <v>410</v>
      </c>
      <c r="E2029">
        <v>9</v>
      </c>
      <c r="F2029">
        <v>2</v>
      </c>
      <c r="G2029">
        <v>69.11</v>
      </c>
      <c r="M2029">
        <v>7</v>
      </c>
      <c r="N2029">
        <v>1</v>
      </c>
      <c r="O2029">
        <v>1</v>
      </c>
    </row>
    <row r="2030" spans="1:16" x14ac:dyDescent="0.2">
      <c r="A2030" t="s">
        <v>358</v>
      </c>
      <c r="B2030" t="s">
        <v>366</v>
      </c>
      <c r="C2030" t="s">
        <v>668</v>
      </c>
      <c r="D2030" t="s">
        <v>410</v>
      </c>
      <c r="E2030">
        <v>6</v>
      </c>
      <c r="F2030">
        <v>1</v>
      </c>
      <c r="G2030">
        <v>56.33</v>
      </c>
      <c r="M2030">
        <v>6</v>
      </c>
    </row>
    <row r="2031" spans="1:16" x14ac:dyDescent="0.2">
      <c r="A2031" t="s">
        <v>358</v>
      </c>
      <c r="B2031" t="s">
        <v>437</v>
      </c>
      <c r="C2031" t="s">
        <v>668</v>
      </c>
      <c r="D2031" t="s">
        <v>410</v>
      </c>
      <c r="E2031">
        <v>926</v>
      </c>
      <c r="F2031">
        <v>218</v>
      </c>
      <c r="G2031">
        <v>97.18</v>
      </c>
      <c r="L2031">
        <v>59</v>
      </c>
      <c r="M2031">
        <v>795</v>
      </c>
      <c r="N2031">
        <v>36</v>
      </c>
      <c r="O2031">
        <v>34</v>
      </c>
      <c r="P2031">
        <v>2</v>
      </c>
    </row>
    <row r="2032" spans="1:16" x14ac:dyDescent="0.2">
      <c r="A2032" t="s">
        <v>358</v>
      </c>
      <c r="B2032" t="s">
        <v>363</v>
      </c>
      <c r="C2032" t="s">
        <v>691</v>
      </c>
      <c r="D2032" t="s">
        <v>410</v>
      </c>
      <c r="E2032">
        <v>20583</v>
      </c>
      <c r="F2032">
        <v>4615</v>
      </c>
      <c r="G2032">
        <v>90.49</v>
      </c>
      <c r="L2032">
        <v>849</v>
      </c>
      <c r="M2032">
        <v>18142</v>
      </c>
      <c r="N2032">
        <v>789</v>
      </c>
      <c r="O2032">
        <v>729</v>
      </c>
      <c r="P2032">
        <v>74</v>
      </c>
    </row>
    <row r="2033" spans="1:16" x14ac:dyDescent="0.2">
      <c r="A2033" t="s">
        <v>358</v>
      </c>
      <c r="B2033" t="s">
        <v>364</v>
      </c>
      <c r="C2033" t="s">
        <v>691</v>
      </c>
      <c r="D2033" t="s">
        <v>410</v>
      </c>
      <c r="E2033">
        <v>1276</v>
      </c>
      <c r="F2033">
        <v>242</v>
      </c>
      <c r="G2033">
        <v>80.400000000000006</v>
      </c>
      <c r="L2033">
        <v>315</v>
      </c>
      <c r="M2033">
        <v>652</v>
      </c>
      <c r="N2033">
        <v>45</v>
      </c>
      <c r="O2033">
        <v>259</v>
      </c>
      <c r="P2033">
        <v>5</v>
      </c>
    </row>
    <row r="2034" spans="1:16" x14ac:dyDescent="0.2">
      <c r="A2034" t="s">
        <v>358</v>
      </c>
      <c r="B2034" t="s">
        <v>365</v>
      </c>
      <c r="C2034" t="s">
        <v>691</v>
      </c>
      <c r="D2034" t="s">
        <v>410</v>
      </c>
      <c r="E2034">
        <v>414</v>
      </c>
      <c r="F2034">
        <v>61</v>
      </c>
      <c r="G2034">
        <v>76.22</v>
      </c>
      <c r="M2034">
        <v>359</v>
      </c>
      <c r="N2034">
        <v>25</v>
      </c>
      <c r="O2034">
        <v>28</v>
      </c>
      <c r="P2034">
        <v>2</v>
      </c>
    </row>
    <row r="2035" spans="1:16" x14ac:dyDescent="0.2">
      <c r="A2035" t="s">
        <v>358</v>
      </c>
      <c r="B2035" t="s">
        <v>366</v>
      </c>
      <c r="C2035" t="s">
        <v>691</v>
      </c>
      <c r="D2035" t="s">
        <v>410</v>
      </c>
      <c r="E2035">
        <v>301</v>
      </c>
      <c r="F2035">
        <v>44</v>
      </c>
      <c r="G2035">
        <v>77.59</v>
      </c>
      <c r="L2035">
        <v>2</v>
      </c>
      <c r="M2035">
        <v>266</v>
      </c>
      <c r="N2035">
        <v>13</v>
      </c>
      <c r="O2035">
        <v>20</v>
      </c>
    </row>
    <row r="2036" spans="1:16" x14ac:dyDescent="0.2">
      <c r="A2036" t="s">
        <v>358</v>
      </c>
      <c r="B2036" t="s">
        <v>437</v>
      </c>
      <c r="C2036" t="s">
        <v>691</v>
      </c>
      <c r="D2036" t="s">
        <v>410</v>
      </c>
      <c r="E2036">
        <v>22574</v>
      </c>
      <c r="F2036">
        <v>4962</v>
      </c>
      <c r="G2036">
        <v>89.48</v>
      </c>
      <c r="L2036">
        <v>1166</v>
      </c>
      <c r="M2036">
        <v>19419</v>
      </c>
      <c r="N2036">
        <v>872</v>
      </c>
      <c r="O2036">
        <v>1036</v>
      </c>
      <c r="P2036">
        <v>81</v>
      </c>
    </row>
    <row r="2037" spans="1:16" x14ac:dyDescent="0.2">
      <c r="A2037" t="s">
        <v>358</v>
      </c>
      <c r="B2037" t="s">
        <v>363</v>
      </c>
      <c r="C2037" t="s">
        <v>698</v>
      </c>
      <c r="D2037" t="s">
        <v>410</v>
      </c>
      <c r="E2037">
        <v>2308</v>
      </c>
      <c r="F2037">
        <v>493</v>
      </c>
      <c r="G2037">
        <v>89.33</v>
      </c>
      <c r="L2037">
        <v>120</v>
      </c>
      <c r="M2037">
        <v>2004</v>
      </c>
      <c r="N2037">
        <v>114</v>
      </c>
      <c r="O2037">
        <v>65</v>
      </c>
      <c r="P2037">
        <v>5</v>
      </c>
    </row>
    <row r="2038" spans="1:16" x14ac:dyDescent="0.2">
      <c r="A2038" t="s">
        <v>358</v>
      </c>
      <c r="B2038" t="s">
        <v>364</v>
      </c>
      <c r="C2038" t="s">
        <v>698</v>
      </c>
      <c r="D2038" t="s">
        <v>410</v>
      </c>
      <c r="E2038">
        <v>215</v>
      </c>
      <c r="F2038">
        <v>35</v>
      </c>
      <c r="G2038">
        <v>78.86</v>
      </c>
      <c r="L2038">
        <v>49</v>
      </c>
      <c r="M2038">
        <v>118</v>
      </c>
      <c r="N2038">
        <v>12</v>
      </c>
      <c r="O2038">
        <v>36</v>
      </c>
    </row>
    <row r="2039" spans="1:16" x14ac:dyDescent="0.2">
      <c r="A2039" t="s">
        <v>358</v>
      </c>
      <c r="B2039" t="s">
        <v>365</v>
      </c>
      <c r="C2039" t="s">
        <v>698</v>
      </c>
      <c r="D2039" t="s">
        <v>410</v>
      </c>
      <c r="E2039">
        <v>61</v>
      </c>
      <c r="F2039">
        <v>9</v>
      </c>
      <c r="G2039">
        <v>69.95</v>
      </c>
      <c r="L2039">
        <v>2</v>
      </c>
      <c r="M2039">
        <v>51</v>
      </c>
      <c r="N2039">
        <v>5</v>
      </c>
      <c r="O2039">
        <v>3</v>
      </c>
    </row>
    <row r="2040" spans="1:16" x14ac:dyDescent="0.2">
      <c r="A2040" t="s">
        <v>358</v>
      </c>
      <c r="B2040" t="s">
        <v>366</v>
      </c>
      <c r="C2040" t="s">
        <v>698</v>
      </c>
      <c r="D2040" t="s">
        <v>410</v>
      </c>
      <c r="E2040">
        <v>47</v>
      </c>
      <c r="F2040">
        <v>7</v>
      </c>
      <c r="G2040">
        <v>83.77</v>
      </c>
      <c r="M2040">
        <v>43</v>
      </c>
      <c r="O2040">
        <v>4</v>
      </c>
    </row>
    <row r="2041" spans="1:16" x14ac:dyDescent="0.2">
      <c r="A2041" t="s">
        <v>358</v>
      </c>
      <c r="B2041" t="s">
        <v>437</v>
      </c>
      <c r="C2041" t="s">
        <v>698</v>
      </c>
      <c r="D2041" t="s">
        <v>410</v>
      </c>
      <c r="E2041">
        <v>2631</v>
      </c>
      <c r="F2041">
        <v>544</v>
      </c>
      <c r="G2041">
        <v>87.92</v>
      </c>
      <c r="L2041">
        <v>171</v>
      </c>
      <c r="M2041">
        <v>2216</v>
      </c>
      <c r="N2041">
        <v>131</v>
      </c>
      <c r="O2041">
        <v>108</v>
      </c>
      <c r="P2041">
        <v>5</v>
      </c>
    </row>
    <row r="2042" spans="1:16" x14ac:dyDescent="0.2">
      <c r="A2042" t="s">
        <v>358</v>
      </c>
      <c r="B2042" t="s">
        <v>363</v>
      </c>
      <c r="C2042" t="s">
        <v>700</v>
      </c>
      <c r="D2042" t="s">
        <v>410</v>
      </c>
      <c r="E2042">
        <v>5366</v>
      </c>
      <c r="F2042">
        <v>1181</v>
      </c>
      <c r="G2042">
        <v>91.83</v>
      </c>
      <c r="L2042">
        <v>204</v>
      </c>
      <c r="M2042">
        <v>4880</v>
      </c>
      <c r="N2042">
        <v>165</v>
      </c>
      <c r="O2042">
        <v>106</v>
      </c>
      <c r="P2042">
        <v>11</v>
      </c>
    </row>
    <row r="2043" spans="1:16" x14ac:dyDescent="0.2">
      <c r="A2043" t="s">
        <v>358</v>
      </c>
      <c r="B2043" t="s">
        <v>364</v>
      </c>
      <c r="C2043" t="s">
        <v>700</v>
      </c>
      <c r="D2043" t="s">
        <v>410</v>
      </c>
      <c r="E2043">
        <v>284</v>
      </c>
      <c r="F2043">
        <v>60</v>
      </c>
      <c r="G2043">
        <v>83.92</v>
      </c>
      <c r="L2043">
        <v>45</v>
      </c>
      <c r="M2043">
        <v>209</v>
      </c>
      <c r="N2043">
        <v>16</v>
      </c>
      <c r="O2043">
        <v>14</v>
      </c>
    </row>
    <row r="2044" spans="1:16" x14ac:dyDescent="0.2">
      <c r="A2044" t="s">
        <v>358</v>
      </c>
      <c r="B2044" t="s">
        <v>365</v>
      </c>
      <c r="C2044" t="s">
        <v>700</v>
      </c>
      <c r="D2044" t="s">
        <v>410</v>
      </c>
      <c r="E2044">
        <v>87</v>
      </c>
      <c r="F2044">
        <v>21</v>
      </c>
      <c r="G2044">
        <v>82.45</v>
      </c>
      <c r="M2044">
        <v>73</v>
      </c>
      <c r="N2044">
        <v>9</v>
      </c>
      <c r="O2044">
        <v>5</v>
      </c>
    </row>
    <row r="2045" spans="1:16" x14ac:dyDescent="0.2">
      <c r="A2045" t="s">
        <v>358</v>
      </c>
      <c r="B2045" t="s">
        <v>366</v>
      </c>
      <c r="C2045" t="s">
        <v>700</v>
      </c>
      <c r="D2045" t="s">
        <v>410</v>
      </c>
      <c r="E2045">
        <v>42</v>
      </c>
      <c r="F2045">
        <v>17</v>
      </c>
      <c r="G2045">
        <v>113</v>
      </c>
      <c r="M2045">
        <v>39</v>
      </c>
      <c r="N2045">
        <v>2</v>
      </c>
      <c r="O2045">
        <v>1</v>
      </c>
    </row>
    <row r="2046" spans="1:16" x14ac:dyDescent="0.2">
      <c r="A2046" t="s">
        <v>358</v>
      </c>
      <c r="B2046" t="s">
        <v>437</v>
      </c>
      <c r="C2046" t="s">
        <v>700</v>
      </c>
      <c r="D2046" t="s">
        <v>410</v>
      </c>
      <c r="E2046">
        <v>5779</v>
      </c>
      <c r="F2046">
        <v>1279</v>
      </c>
      <c r="G2046">
        <v>91.45</v>
      </c>
      <c r="L2046">
        <v>249</v>
      </c>
      <c r="M2046">
        <v>5201</v>
      </c>
      <c r="N2046">
        <v>192</v>
      </c>
      <c r="O2046">
        <v>126</v>
      </c>
      <c r="P2046">
        <v>11</v>
      </c>
    </row>
    <row r="2047" spans="1:16" x14ac:dyDescent="0.2">
      <c r="A2047" t="s">
        <v>358</v>
      </c>
      <c r="B2047" t="s">
        <v>363</v>
      </c>
      <c r="C2047" t="s">
        <v>701</v>
      </c>
      <c r="D2047" t="s">
        <v>410</v>
      </c>
      <c r="E2047">
        <v>3872</v>
      </c>
      <c r="F2047">
        <v>948</v>
      </c>
      <c r="G2047">
        <v>97.07</v>
      </c>
      <c r="L2047">
        <v>169</v>
      </c>
      <c r="M2047">
        <v>3427</v>
      </c>
      <c r="N2047">
        <v>150</v>
      </c>
      <c r="O2047">
        <v>115</v>
      </c>
      <c r="P2047">
        <v>11</v>
      </c>
    </row>
    <row r="2048" spans="1:16" x14ac:dyDescent="0.2">
      <c r="A2048" t="s">
        <v>358</v>
      </c>
      <c r="B2048" t="s">
        <v>364</v>
      </c>
      <c r="C2048" t="s">
        <v>701</v>
      </c>
      <c r="D2048" t="s">
        <v>410</v>
      </c>
      <c r="E2048">
        <v>193</v>
      </c>
      <c r="F2048">
        <v>45</v>
      </c>
      <c r="G2048">
        <v>91.13</v>
      </c>
      <c r="L2048">
        <v>39</v>
      </c>
      <c r="M2048">
        <v>117</v>
      </c>
      <c r="N2048">
        <v>6</v>
      </c>
      <c r="O2048">
        <v>30</v>
      </c>
      <c r="P2048">
        <v>1</v>
      </c>
    </row>
    <row r="2049" spans="1:16" x14ac:dyDescent="0.2">
      <c r="A2049" t="s">
        <v>358</v>
      </c>
      <c r="B2049" t="s">
        <v>365</v>
      </c>
      <c r="C2049" t="s">
        <v>701</v>
      </c>
      <c r="D2049" t="s">
        <v>410</v>
      </c>
      <c r="E2049">
        <v>31</v>
      </c>
      <c r="F2049">
        <v>2</v>
      </c>
      <c r="G2049">
        <v>73.81</v>
      </c>
      <c r="M2049">
        <v>31</v>
      </c>
    </row>
    <row r="2050" spans="1:16" x14ac:dyDescent="0.2">
      <c r="A2050" t="s">
        <v>358</v>
      </c>
      <c r="B2050" t="s">
        <v>366</v>
      </c>
      <c r="C2050" t="s">
        <v>701</v>
      </c>
      <c r="D2050" t="s">
        <v>410</v>
      </c>
      <c r="E2050">
        <v>25</v>
      </c>
      <c r="F2050">
        <v>5</v>
      </c>
      <c r="G2050">
        <v>79.72</v>
      </c>
      <c r="M2050">
        <v>23</v>
      </c>
      <c r="N2050">
        <v>1</v>
      </c>
      <c r="O2050">
        <v>1</v>
      </c>
    </row>
    <row r="2051" spans="1:16" x14ac:dyDescent="0.2">
      <c r="A2051" t="s">
        <v>358</v>
      </c>
      <c r="B2051" t="s">
        <v>437</v>
      </c>
      <c r="C2051" t="s">
        <v>701</v>
      </c>
      <c r="D2051" t="s">
        <v>410</v>
      </c>
      <c r="E2051">
        <v>4121</v>
      </c>
      <c r="F2051">
        <v>1000</v>
      </c>
      <c r="G2051">
        <v>96.51</v>
      </c>
      <c r="L2051">
        <v>208</v>
      </c>
      <c r="M2051">
        <v>3598</v>
      </c>
      <c r="N2051">
        <v>157</v>
      </c>
      <c r="O2051">
        <v>146</v>
      </c>
      <c r="P2051">
        <v>12</v>
      </c>
    </row>
    <row r="2052" spans="1:16" x14ac:dyDescent="0.2">
      <c r="A2052" t="s">
        <v>358</v>
      </c>
      <c r="B2052" t="s">
        <v>363</v>
      </c>
      <c r="C2052" t="s">
        <v>713</v>
      </c>
      <c r="D2052" t="s">
        <v>410</v>
      </c>
      <c r="E2052">
        <v>4202</v>
      </c>
      <c r="F2052">
        <v>1101</v>
      </c>
      <c r="G2052">
        <v>103.46</v>
      </c>
      <c r="L2052">
        <v>121</v>
      </c>
      <c r="M2052">
        <v>3831</v>
      </c>
      <c r="N2052">
        <v>157</v>
      </c>
      <c r="O2052">
        <v>83</v>
      </c>
      <c r="P2052">
        <v>10</v>
      </c>
    </row>
    <row r="2053" spans="1:16" x14ac:dyDescent="0.2">
      <c r="A2053" t="s">
        <v>358</v>
      </c>
      <c r="B2053" t="s">
        <v>364</v>
      </c>
      <c r="C2053" t="s">
        <v>713</v>
      </c>
      <c r="D2053" t="s">
        <v>410</v>
      </c>
      <c r="E2053">
        <v>233</v>
      </c>
      <c r="F2053">
        <v>43</v>
      </c>
      <c r="G2053">
        <v>79.489999999999995</v>
      </c>
      <c r="L2053">
        <v>47</v>
      </c>
      <c r="M2053">
        <v>138</v>
      </c>
      <c r="N2053">
        <v>4</v>
      </c>
      <c r="O2053">
        <v>42</v>
      </c>
      <c r="P2053">
        <v>2</v>
      </c>
    </row>
    <row r="2054" spans="1:16" x14ac:dyDescent="0.2">
      <c r="A2054" t="s">
        <v>358</v>
      </c>
      <c r="B2054" t="s">
        <v>365</v>
      </c>
      <c r="C2054" t="s">
        <v>713</v>
      </c>
      <c r="D2054" t="s">
        <v>410</v>
      </c>
      <c r="E2054">
        <v>40</v>
      </c>
      <c r="F2054">
        <v>5</v>
      </c>
      <c r="G2054">
        <v>63.95</v>
      </c>
      <c r="M2054">
        <v>36</v>
      </c>
      <c r="N2054">
        <v>1</v>
      </c>
      <c r="O2054">
        <v>3</v>
      </c>
    </row>
    <row r="2055" spans="1:16" x14ac:dyDescent="0.2">
      <c r="A2055" t="s">
        <v>358</v>
      </c>
      <c r="B2055" t="s">
        <v>366</v>
      </c>
      <c r="C2055" t="s">
        <v>713</v>
      </c>
      <c r="D2055" t="s">
        <v>410</v>
      </c>
      <c r="E2055">
        <v>29</v>
      </c>
      <c r="F2055">
        <v>4</v>
      </c>
      <c r="G2055">
        <v>69.38</v>
      </c>
      <c r="M2055">
        <v>29</v>
      </c>
    </row>
    <row r="2056" spans="1:16" x14ac:dyDescent="0.2">
      <c r="A2056" t="s">
        <v>358</v>
      </c>
      <c r="B2056" t="s">
        <v>437</v>
      </c>
      <c r="C2056" t="s">
        <v>713</v>
      </c>
      <c r="D2056" t="s">
        <v>410</v>
      </c>
      <c r="E2056">
        <v>4504</v>
      </c>
      <c r="F2056">
        <v>1153</v>
      </c>
      <c r="G2056">
        <v>101.65</v>
      </c>
      <c r="L2056">
        <v>168</v>
      </c>
      <c r="M2056">
        <v>4034</v>
      </c>
      <c r="N2056">
        <v>162</v>
      </c>
      <c r="O2056">
        <v>128</v>
      </c>
      <c r="P2056">
        <v>12</v>
      </c>
    </row>
    <row r="2057" spans="1:16" x14ac:dyDescent="0.2">
      <c r="A2057" t="s">
        <v>358</v>
      </c>
      <c r="B2057" t="s">
        <v>363</v>
      </c>
      <c r="C2057" t="s">
        <v>717</v>
      </c>
      <c r="D2057" t="s">
        <v>410</v>
      </c>
      <c r="E2057">
        <v>8355</v>
      </c>
      <c r="F2057">
        <v>1786</v>
      </c>
      <c r="G2057">
        <v>94.8</v>
      </c>
      <c r="L2057">
        <v>336</v>
      </c>
      <c r="M2057">
        <v>7520</v>
      </c>
      <c r="N2057">
        <v>248</v>
      </c>
      <c r="O2057">
        <v>218</v>
      </c>
      <c r="P2057">
        <v>33</v>
      </c>
    </row>
    <row r="2058" spans="1:16" x14ac:dyDescent="0.2">
      <c r="A2058" t="s">
        <v>358</v>
      </c>
      <c r="B2058" t="s">
        <v>364</v>
      </c>
      <c r="C2058" t="s">
        <v>717</v>
      </c>
      <c r="D2058" t="s">
        <v>410</v>
      </c>
      <c r="E2058">
        <v>658</v>
      </c>
      <c r="F2058">
        <v>146</v>
      </c>
      <c r="G2058">
        <v>89.45</v>
      </c>
      <c r="L2058">
        <v>96</v>
      </c>
      <c r="M2058">
        <v>505</v>
      </c>
      <c r="N2058">
        <v>20</v>
      </c>
      <c r="O2058">
        <v>37</v>
      </c>
    </row>
    <row r="2059" spans="1:16" x14ac:dyDescent="0.2">
      <c r="A2059" t="s">
        <v>358</v>
      </c>
      <c r="B2059" t="s">
        <v>365</v>
      </c>
      <c r="C2059" t="s">
        <v>717</v>
      </c>
      <c r="D2059" t="s">
        <v>410</v>
      </c>
      <c r="E2059">
        <v>72</v>
      </c>
      <c r="F2059">
        <v>13</v>
      </c>
      <c r="G2059">
        <v>78.89</v>
      </c>
      <c r="L2059">
        <v>1</v>
      </c>
      <c r="M2059">
        <v>61</v>
      </c>
      <c r="N2059">
        <v>4</v>
      </c>
      <c r="O2059">
        <v>6</v>
      </c>
    </row>
    <row r="2060" spans="1:16" x14ac:dyDescent="0.2">
      <c r="A2060" t="s">
        <v>358</v>
      </c>
      <c r="B2060" t="s">
        <v>366</v>
      </c>
      <c r="C2060" t="s">
        <v>717</v>
      </c>
      <c r="D2060" t="s">
        <v>410</v>
      </c>
      <c r="E2060">
        <v>79</v>
      </c>
      <c r="F2060">
        <v>19</v>
      </c>
      <c r="G2060">
        <v>86.05</v>
      </c>
      <c r="M2060">
        <v>77</v>
      </c>
      <c r="N2060">
        <v>1</v>
      </c>
      <c r="O2060">
        <v>1</v>
      </c>
    </row>
    <row r="2061" spans="1:16" x14ac:dyDescent="0.2">
      <c r="A2061" t="s">
        <v>358</v>
      </c>
      <c r="B2061" t="s">
        <v>437</v>
      </c>
      <c r="C2061" t="s">
        <v>717</v>
      </c>
      <c r="D2061" t="s">
        <v>410</v>
      </c>
      <c r="E2061">
        <v>9164</v>
      </c>
      <c r="F2061">
        <v>1964</v>
      </c>
      <c r="G2061">
        <v>94.21</v>
      </c>
      <c r="L2061">
        <v>433</v>
      </c>
      <c r="M2061">
        <v>8163</v>
      </c>
      <c r="N2061">
        <v>273</v>
      </c>
      <c r="O2061">
        <v>262</v>
      </c>
      <c r="P2061">
        <v>33</v>
      </c>
    </row>
    <row r="2062" spans="1:16" x14ac:dyDescent="0.2">
      <c r="A2062" t="s">
        <v>358</v>
      </c>
      <c r="B2062" t="s">
        <v>363</v>
      </c>
      <c r="C2062" t="s">
        <v>719</v>
      </c>
      <c r="D2062" t="s">
        <v>410</v>
      </c>
      <c r="E2062">
        <v>4220</v>
      </c>
      <c r="F2062">
        <v>914</v>
      </c>
      <c r="G2062">
        <v>91.51</v>
      </c>
      <c r="L2062">
        <v>300</v>
      </c>
      <c r="M2062">
        <v>3723</v>
      </c>
      <c r="N2062">
        <v>122</v>
      </c>
      <c r="O2062">
        <v>67</v>
      </c>
      <c r="P2062">
        <v>8</v>
      </c>
    </row>
    <row r="2063" spans="1:16" x14ac:dyDescent="0.2">
      <c r="A2063" t="s">
        <v>358</v>
      </c>
      <c r="B2063" t="s">
        <v>364</v>
      </c>
      <c r="C2063" t="s">
        <v>719</v>
      </c>
      <c r="D2063" t="s">
        <v>410</v>
      </c>
      <c r="E2063">
        <v>260</v>
      </c>
      <c r="F2063">
        <v>46</v>
      </c>
      <c r="G2063">
        <v>86.02</v>
      </c>
      <c r="L2063">
        <v>40</v>
      </c>
      <c r="M2063">
        <v>180</v>
      </c>
      <c r="N2063">
        <v>14</v>
      </c>
      <c r="O2063">
        <v>26</v>
      </c>
    </row>
    <row r="2064" spans="1:16" x14ac:dyDescent="0.2">
      <c r="A2064" t="s">
        <v>358</v>
      </c>
      <c r="B2064" t="s">
        <v>365</v>
      </c>
      <c r="C2064" t="s">
        <v>719</v>
      </c>
      <c r="D2064" t="s">
        <v>410</v>
      </c>
      <c r="E2064">
        <v>49</v>
      </c>
      <c r="F2064">
        <v>9</v>
      </c>
      <c r="G2064">
        <v>92.84</v>
      </c>
      <c r="L2064">
        <v>2</v>
      </c>
      <c r="M2064">
        <v>38</v>
      </c>
      <c r="N2064">
        <v>5</v>
      </c>
      <c r="O2064">
        <v>4</v>
      </c>
    </row>
    <row r="2065" spans="1:16" x14ac:dyDescent="0.2">
      <c r="A2065" t="s">
        <v>358</v>
      </c>
      <c r="B2065" t="s">
        <v>366</v>
      </c>
      <c r="C2065" t="s">
        <v>719</v>
      </c>
      <c r="D2065" t="s">
        <v>410</v>
      </c>
      <c r="E2065">
        <v>54</v>
      </c>
      <c r="F2065">
        <v>20</v>
      </c>
      <c r="G2065">
        <v>108.98</v>
      </c>
      <c r="M2065">
        <v>50</v>
      </c>
      <c r="N2065">
        <v>2</v>
      </c>
      <c r="O2065">
        <v>2</v>
      </c>
    </row>
    <row r="2066" spans="1:16" x14ac:dyDescent="0.2">
      <c r="A2066" t="s">
        <v>358</v>
      </c>
      <c r="B2066" t="s">
        <v>437</v>
      </c>
      <c r="C2066" t="s">
        <v>719</v>
      </c>
      <c r="D2066" t="s">
        <v>410</v>
      </c>
      <c r="E2066">
        <v>4583</v>
      </c>
      <c r="F2066">
        <v>989</v>
      </c>
      <c r="G2066">
        <v>91.42</v>
      </c>
      <c r="L2066">
        <v>342</v>
      </c>
      <c r="M2066">
        <v>3991</v>
      </c>
      <c r="N2066">
        <v>143</v>
      </c>
      <c r="O2066">
        <v>99</v>
      </c>
      <c r="P2066">
        <v>8</v>
      </c>
    </row>
    <row r="2067" spans="1:16" x14ac:dyDescent="0.2">
      <c r="A2067" t="s">
        <v>358</v>
      </c>
      <c r="B2067" t="s">
        <v>363</v>
      </c>
      <c r="C2067" t="s">
        <v>721</v>
      </c>
      <c r="D2067" t="s">
        <v>410</v>
      </c>
      <c r="E2067">
        <v>8729</v>
      </c>
      <c r="F2067">
        <v>2317</v>
      </c>
      <c r="G2067">
        <v>103.75</v>
      </c>
      <c r="L2067">
        <v>274</v>
      </c>
      <c r="M2067">
        <v>7851</v>
      </c>
      <c r="N2067">
        <v>341</v>
      </c>
      <c r="O2067">
        <v>238</v>
      </c>
      <c r="P2067">
        <v>25</v>
      </c>
    </row>
    <row r="2068" spans="1:16" x14ac:dyDescent="0.2">
      <c r="A2068" t="s">
        <v>358</v>
      </c>
      <c r="B2068" t="s">
        <v>364</v>
      </c>
      <c r="C2068" t="s">
        <v>721</v>
      </c>
      <c r="D2068" t="s">
        <v>410</v>
      </c>
      <c r="E2068">
        <v>674</v>
      </c>
      <c r="F2068">
        <v>94</v>
      </c>
      <c r="G2068">
        <v>67.95</v>
      </c>
      <c r="L2068">
        <v>185</v>
      </c>
      <c r="M2068">
        <v>305</v>
      </c>
      <c r="N2068">
        <v>28</v>
      </c>
      <c r="O2068">
        <v>154</v>
      </c>
      <c r="P2068">
        <v>2</v>
      </c>
    </row>
    <row r="2069" spans="1:16" x14ac:dyDescent="0.2">
      <c r="A2069" t="s">
        <v>358</v>
      </c>
      <c r="B2069" t="s">
        <v>365</v>
      </c>
      <c r="C2069" t="s">
        <v>721</v>
      </c>
      <c r="D2069" t="s">
        <v>410</v>
      </c>
      <c r="E2069">
        <v>71</v>
      </c>
      <c r="F2069">
        <v>9</v>
      </c>
      <c r="G2069">
        <v>65.62</v>
      </c>
      <c r="L2069">
        <v>5</v>
      </c>
      <c r="M2069">
        <v>59</v>
      </c>
      <c r="N2069">
        <v>2</v>
      </c>
      <c r="O2069">
        <v>5</v>
      </c>
    </row>
    <row r="2070" spans="1:16" x14ac:dyDescent="0.2">
      <c r="A2070" t="s">
        <v>358</v>
      </c>
      <c r="B2070" t="s">
        <v>366</v>
      </c>
      <c r="C2070" t="s">
        <v>721</v>
      </c>
      <c r="D2070" t="s">
        <v>410</v>
      </c>
      <c r="E2070">
        <v>74</v>
      </c>
      <c r="F2070">
        <v>22</v>
      </c>
      <c r="G2070">
        <v>100.3</v>
      </c>
      <c r="M2070">
        <v>64</v>
      </c>
      <c r="N2070">
        <v>7</v>
      </c>
      <c r="O2070">
        <v>3</v>
      </c>
    </row>
    <row r="2071" spans="1:16" x14ac:dyDescent="0.2">
      <c r="A2071" t="s">
        <v>358</v>
      </c>
      <c r="B2071" t="s">
        <v>437</v>
      </c>
      <c r="C2071" t="s">
        <v>721</v>
      </c>
      <c r="D2071" t="s">
        <v>410</v>
      </c>
      <c r="E2071">
        <v>9548</v>
      </c>
      <c r="F2071">
        <v>2442</v>
      </c>
      <c r="G2071">
        <v>100.91</v>
      </c>
      <c r="L2071">
        <v>464</v>
      </c>
      <c r="M2071">
        <v>8279</v>
      </c>
      <c r="N2071">
        <v>378</v>
      </c>
      <c r="O2071">
        <v>400</v>
      </c>
      <c r="P2071">
        <v>27</v>
      </c>
    </row>
    <row r="2072" spans="1:16" x14ac:dyDescent="0.2">
      <c r="A2072" t="s">
        <v>358</v>
      </c>
      <c r="B2072" t="s">
        <v>363</v>
      </c>
      <c r="C2072" t="s">
        <v>722</v>
      </c>
      <c r="D2072" t="s">
        <v>410</v>
      </c>
      <c r="E2072">
        <v>2</v>
      </c>
      <c r="G2072">
        <v>59</v>
      </c>
      <c r="M2072">
        <v>2</v>
      </c>
    </row>
    <row r="2073" spans="1:16" x14ac:dyDescent="0.2">
      <c r="A2073" t="s">
        <v>358</v>
      </c>
      <c r="B2073" t="s">
        <v>437</v>
      </c>
      <c r="C2073" t="s">
        <v>722</v>
      </c>
      <c r="D2073" t="s">
        <v>410</v>
      </c>
      <c r="E2073">
        <v>2</v>
      </c>
      <c r="G2073">
        <v>59</v>
      </c>
      <c r="M2073">
        <v>2</v>
      </c>
    </row>
    <row r="2074" spans="1:16" x14ac:dyDescent="0.2">
      <c r="A2074" t="s">
        <v>358</v>
      </c>
      <c r="B2074" t="s">
        <v>363</v>
      </c>
      <c r="C2074" t="s">
        <v>728</v>
      </c>
      <c r="D2074" t="s">
        <v>410</v>
      </c>
      <c r="E2074">
        <v>32915</v>
      </c>
      <c r="F2074">
        <v>7546</v>
      </c>
      <c r="G2074">
        <v>93.26</v>
      </c>
      <c r="L2074">
        <v>1658</v>
      </c>
      <c r="M2074">
        <v>29287</v>
      </c>
      <c r="N2074">
        <v>1071</v>
      </c>
      <c r="O2074">
        <v>814</v>
      </c>
      <c r="P2074">
        <v>85</v>
      </c>
    </row>
    <row r="2075" spans="1:16" x14ac:dyDescent="0.2">
      <c r="A2075" t="s">
        <v>358</v>
      </c>
      <c r="B2075" t="s">
        <v>364</v>
      </c>
      <c r="C2075" t="s">
        <v>728</v>
      </c>
      <c r="D2075" t="s">
        <v>410</v>
      </c>
      <c r="E2075">
        <v>1495</v>
      </c>
      <c r="F2075">
        <v>267</v>
      </c>
      <c r="G2075">
        <v>79.17</v>
      </c>
      <c r="L2075">
        <v>303</v>
      </c>
      <c r="M2075">
        <v>985</v>
      </c>
      <c r="N2075">
        <v>57</v>
      </c>
      <c r="O2075">
        <v>148</v>
      </c>
      <c r="P2075">
        <v>2</v>
      </c>
    </row>
    <row r="2076" spans="1:16" x14ac:dyDescent="0.2">
      <c r="A2076" t="s">
        <v>358</v>
      </c>
      <c r="B2076" t="s">
        <v>365</v>
      </c>
      <c r="C2076" t="s">
        <v>728</v>
      </c>
      <c r="D2076" t="s">
        <v>410</v>
      </c>
      <c r="E2076">
        <v>627</v>
      </c>
      <c r="F2076">
        <v>111</v>
      </c>
      <c r="G2076">
        <v>81.59</v>
      </c>
      <c r="L2076">
        <v>4</v>
      </c>
      <c r="M2076">
        <v>533</v>
      </c>
      <c r="N2076">
        <v>32</v>
      </c>
      <c r="O2076">
        <v>54</v>
      </c>
      <c r="P2076">
        <v>4</v>
      </c>
    </row>
    <row r="2077" spans="1:16" x14ac:dyDescent="0.2">
      <c r="A2077" t="s">
        <v>358</v>
      </c>
      <c r="B2077" t="s">
        <v>366</v>
      </c>
      <c r="C2077" t="s">
        <v>728</v>
      </c>
      <c r="D2077" t="s">
        <v>410</v>
      </c>
      <c r="E2077">
        <v>520</v>
      </c>
      <c r="F2077">
        <v>139</v>
      </c>
      <c r="G2077">
        <v>99.51</v>
      </c>
      <c r="M2077">
        <v>460</v>
      </c>
      <c r="N2077">
        <v>33</v>
      </c>
      <c r="O2077">
        <v>26</v>
      </c>
      <c r="P2077">
        <v>1</v>
      </c>
    </row>
    <row r="2078" spans="1:16" x14ac:dyDescent="0.2">
      <c r="A2078" t="s">
        <v>358</v>
      </c>
      <c r="B2078" t="s">
        <v>437</v>
      </c>
      <c r="C2078" t="s">
        <v>728</v>
      </c>
      <c r="D2078" t="s">
        <v>410</v>
      </c>
      <c r="E2078">
        <v>35557</v>
      </c>
      <c r="F2078">
        <v>8063</v>
      </c>
      <c r="G2078">
        <v>92.55</v>
      </c>
      <c r="L2078">
        <v>1965</v>
      </c>
      <c r="M2078">
        <v>31265</v>
      </c>
      <c r="N2078">
        <v>1193</v>
      </c>
      <c r="O2078">
        <v>1042</v>
      </c>
      <c r="P2078">
        <v>92</v>
      </c>
    </row>
    <row r="2079" spans="1:16" x14ac:dyDescent="0.2">
      <c r="A2079" t="s">
        <v>358</v>
      </c>
      <c r="B2079" t="s">
        <v>363</v>
      </c>
      <c r="C2079" t="s">
        <v>733</v>
      </c>
      <c r="D2079" t="s">
        <v>410</v>
      </c>
      <c r="E2079">
        <v>3719</v>
      </c>
      <c r="F2079">
        <v>671</v>
      </c>
      <c r="G2079">
        <v>83.55</v>
      </c>
      <c r="L2079">
        <v>176</v>
      </c>
      <c r="M2079">
        <v>3305</v>
      </c>
      <c r="N2079">
        <v>120</v>
      </c>
      <c r="O2079">
        <v>109</v>
      </c>
      <c r="P2079">
        <v>9</v>
      </c>
    </row>
    <row r="2080" spans="1:16" x14ac:dyDescent="0.2">
      <c r="A2080" t="s">
        <v>358</v>
      </c>
      <c r="B2080" t="s">
        <v>364</v>
      </c>
      <c r="C2080" t="s">
        <v>733</v>
      </c>
      <c r="D2080" t="s">
        <v>410</v>
      </c>
      <c r="E2080">
        <v>229</v>
      </c>
      <c r="F2080">
        <v>38</v>
      </c>
      <c r="G2080">
        <v>82.14</v>
      </c>
      <c r="L2080">
        <v>42</v>
      </c>
      <c r="M2080">
        <v>167</v>
      </c>
      <c r="N2080">
        <v>10</v>
      </c>
      <c r="O2080">
        <v>10</v>
      </c>
    </row>
    <row r="2081" spans="1:16" x14ac:dyDescent="0.2">
      <c r="A2081" t="s">
        <v>358</v>
      </c>
      <c r="B2081" t="s">
        <v>365</v>
      </c>
      <c r="C2081" t="s">
        <v>733</v>
      </c>
      <c r="D2081" t="s">
        <v>410</v>
      </c>
      <c r="E2081">
        <v>35</v>
      </c>
      <c r="F2081">
        <v>4</v>
      </c>
      <c r="G2081">
        <v>74.430000000000007</v>
      </c>
      <c r="L2081">
        <v>2</v>
      </c>
      <c r="M2081">
        <v>29</v>
      </c>
      <c r="N2081">
        <v>1</v>
      </c>
      <c r="O2081">
        <v>3</v>
      </c>
    </row>
    <row r="2082" spans="1:16" x14ac:dyDescent="0.2">
      <c r="A2082" t="s">
        <v>358</v>
      </c>
      <c r="B2082" t="s">
        <v>366</v>
      </c>
      <c r="C2082" t="s">
        <v>733</v>
      </c>
      <c r="D2082" t="s">
        <v>410</v>
      </c>
      <c r="E2082">
        <v>43</v>
      </c>
      <c r="F2082">
        <v>10</v>
      </c>
      <c r="G2082">
        <v>103.09</v>
      </c>
      <c r="M2082">
        <v>41</v>
      </c>
      <c r="O2082">
        <v>2</v>
      </c>
    </row>
    <row r="2083" spans="1:16" x14ac:dyDescent="0.2">
      <c r="A2083" t="s">
        <v>358</v>
      </c>
      <c r="B2083" t="s">
        <v>437</v>
      </c>
      <c r="C2083" t="s">
        <v>733</v>
      </c>
      <c r="D2083" t="s">
        <v>410</v>
      </c>
      <c r="E2083">
        <v>4026</v>
      </c>
      <c r="F2083">
        <v>723</v>
      </c>
      <c r="G2083">
        <v>83.6</v>
      </c>
      <c r="L2083">
        <v>220</v>
      </c>
      <c r="M2083">
        <v>3542</v>
      </c>
      <c r="N2083">
        <v>131</v>
      </c>
      <c r="O2083">
        <v>124</v>
      </c>
      <c r="P2083">
        <v>9</v>
      </c>
    </row>
    <row r="2084" spans="1:16" x14ac:dyDescent="0.2">
      <c r="A2084" t="s">
        <v>358</v>
      </c>
      <c r="B2084" t="s">
        <v>437</v>
      </c>
      <c r="C2084" t="s">
        <v>376</v>
      </c>
      <c r="D2084" t="s">
        <v>410</v>
      </c>
      <c r="E2084">
        <v>3534</v>
      </c>
      <c r="F2084">
        <v>1219</v>
      </c>
      <c r="G2084">
        <v>121.55</v>
      </c>
      <c r="H2084">
        <v>744</v>
      </c>
      <c r="I2084">
        <v>1923</v>
      </c>
      <c r="J2084">
        <v>118.69</v>
      </c>
      <c r="K2084">
        <v>124.14</v>
      </c>
      <c r="L2084">
        <v>187</v>
      </c>
      <c r="M2084">
        <v>3094</v>
      </c>
      <c r="N2084">
        <v>116</v>
      </c>
      <c r="O2084">
        <v>131</v>
      </c>
      <c r="P2084">
        <v>6</v>
      </c>
    </row>
    <row r="2085" spans="1:16" x14ac:dyDescent="0.2">
      <c r="A2085" t="s">
        <v>358</v>
      </c>
      <c r="B2085" t="s">
        <v>437</v>
      </c>
      <c r="C2085" t="s">
        <v>406</v>
      </c>
      <c r="D2085" t="s">
        <v>410</v>
      </c>
      <c r="E2085">
        <v>65878</v>
      </c>
      <c r="F2085">
        <v>14569</v>
      </c>
      <c r="G2085">
        <v>91.83</v>
      </c>
      <c r="H2085">
        <v>14107</v>
      </c>
      <c r="I2085">
        <v>38848</v>
      </c>
      <c r="J2085">
        <v>92.13</v>
      </c>
      <c r="K2085">
        <v>92.22</v>
      </c>
      <c r="L2085">
        <v>3721</v>
      </c>
      <c r="M2085">
        <v>57915</v>
      </c>
      <c r="N2085">
        <v>2213</v>
      </c>
      <c r="O2085">
        <v>1877</v>
      </c>
      <c r="P2085">
        <v>152</v>
      </c>
    </row>
    <row r="2086" spans="1:16" x14ac:dyDescent="0.2">
      <c r="A2086" t="s">
        <v>358</v>
      </c>
      <c r="B2086" t="s">
        <v>437</v>
      </c>
      <c r="C2086" t="s">
        <v>404</v>
      </c>
      <c r="D2086" t="s">
        <v>410</v>
      </c>
      <c r="E2086">
        <v>73396</v>
      </c>
      <c r="F2086">
        <v>16750</v>
      </c>
      <c r="G2086">
        <v>93.66</v>
      </c>
      <c r="H2086">
        <v>14552</v>
      </c>
      <c r="I2086">
        <v>41062</v>
      </c>
      <c r="J2086">
        <v>95.41</v>
      </c>
      <c r="K2086">
        <v>93.9</v>
      </c>
      <c r="L2086">
        <v>4350</v>
      </c>
      <c r="M2086">
        <v>63703</v>
      </c>
      <c r="N2086">
        <v>2514</v>
      </c>
      <c r="O2086">
        <v>2619</v>
      </c>
      <c r="P2086">
        <v>210</v>
      </c>
    </row>
    <row r="2087" spans="1:16" x14ac:dyDescent="0.2">
      <c r="A2087" t="s">
        <v>358</v>
      </c>
      <c r="B2087" t="s">
        <v>437</v>
      </c>
      <c r="C2087" t="s">
        <v>405</v>
      </c>
      <c r="D2087" t="s">
        <v>410</v>
      </c>
      <c r="E2087">
        <v>71528</v>
      </c>
      <c r="F2087">
        <v>16805</v>
      </c>
      <c r="G2087">
        <v>93.76</v>
      </c>
      <c r="H2087">
        <v>15707</v>
      </c>
      <c r="I2087">
        <v>44529</v>
      </c>
      <c r="J2087">
        <v>91.78</v>
      </c>
      <c r="K2087">
        <v>90.6</v>
      </c>
      <c r="L2087">
        <v>3784</v>
      </c>
      <c r="M2087">
        <v>62147</v>
      </c>
      <c r="N2087">
        <v>2684</v>
      </c>
      <c r="O2087">
        <v>2687</v>
      </c>
      <c r="P2087">
        <v>226</v>
      </c>
    </row>
    <row r="2088" spans="1:16" x14ac:dyDescent="0.2">
      <c r="A2088" t="s">
        <v>358</v>
      </c>
      <c r="B2088" t="s">
        <v>437</v>
      </c>
      <c r="C2088" t="s">
        <v>407</v>
      </c>
      <c r="D2088" t="s">
        <v>410</v>
      </c>
      <c r="E2088">
        <v>52332</v>
      </c>
      <c r="F2088">
        <v>10741</v>
      </c>
      <c r="G2088">
        <v>88.53</v>
      </c>
      <c r="H2088">
        <v>11193</v>
      </c>
      <c r="I2088">
        <v>31293</v>
      </c>
      <c r="J2088">
        <v>94.41</v>
      </c>
      <c r="K2088">
        <v>91.6</v>
      </c>
      <c r="L2088">
        <v>2884</v>
      </c>
      <c r="M2088">
        <v>46063</v>
      </c>
      <c r="N2088">
        <v>1787</v>
      </c>
      <c r="O2088">
        <v>1452</v>
      </c>
      <c r="P2088">
        <v>146</v>
      </c>
    </row>
    <row r="2089" spans="1:16" x14ac:dyDescent="0.2">
      <c r="A2089" t="s">
        <v>358</v>
      </c>
      <c r="B2089" t="s">
        <v>437</v>
      </c>
      <c r="C2089" t="s">
        <v>408</v>
      </c>
      <c r="D2089" t="s">
        <v>410</v>
      </c>
      <c r="E2089">
        <v>61515</v>
      </c>
      <c r="F2089">
        <v>14076</v>
      </c>
      <c r="G2089">
        <v>93.76</v>
      </c>
      <c r="H2089">
        <v>12103</v>
      </c>
      <c r="I2089">
        <v>34213</v>
      </c>
      <c r="J2089">
        <v>96.42</v>
      </c>
      <c r="K2089">
        <v>96.31</v>
      </c>
      <c r="L2089">
        <v>3730</v>
      </c>
      <c r="M2089">
        <v>54029</v>
      </c>
      <c r="N2089">
        <v>1978</v>
      </c>
      <c r="O2089">
        <v>1645</v>
      </c>
      <c r="P2089">
        <v>133</v>
      </c>
    </row>
    <row r="2090" spans="1:16" x14ac:dyDescent="0.2">
      <c r="A2090" t="s">
        <v>358</v>
      </c>
      <c r="B2090" t="s">
        <v>363</v>
      </c>
      <c r="C2090" t="s">
        <v>376</v>
      </c>
      <c r="D2090" t="s">
        <v>410</v>
      </c>
      <c r="E2090">
        <v>3214</v>
      </c>
      <c r="F2090">
        <v>1126</v>
      </c>
      <c r="G2090">
        <v>122.94</v>
      </c>
      <c r="H2090">
        <v>669</v>
      </c>
      <c r="I2090">
        <v>1680</v>
      </c>
      <c r="J2090">
        <v>122.87</v>
      </c>
      <c r="K2090">
        <v>126.04</v>
      </c>
      <c r="L2090">
        <v>164</v>
      </c>
      <c r="M2090">
        <v>2829</v>
      </c>
      <c r="N2090">
        <v>103</v>
      </c>
      <c r="O2090">
        <v>114</v>
      </c>
      <c r="P2090">
        <v>4</v>
      </c>
    </row>
    <row r="2091" spans="1:16" x14ac:dyDescent="0.2">
      <c r="A2091" t="s">
        <v>358</v>
      </c>
      <c r="B2091" t="s">
        <v>363</v>
      </c>
      <c r="C2091" t="s">
        <v>406</v>
      </c>
      <c r="D2091" t="s">
        <v>410</v>
      </c>
      <c r="E2091">
        <v>60887</v>
      </c>
      <c r="F2091">
        <v>13587</v>
      </c>
      <c r="G2091">
        <v>92.47</v>
      </c>
      <c r="H2091">
        <v>12111</v>
      </c>
      <c r="I2091">
        <v>33795</v>
      </c>
      <c r="J2091">
        <v>96.68</v>
      </c>
      <c r="K2091">
        <v>95.91</v>
      </c>
      <c r="L2091">
        <v>3123</v>
      </c>
      <c r="M2091">
        <v>54160</v>
      </c>
      <c r="N2091">
        <v>1989</v>
      </c>
      <c r="O2091">
        <v>1475</v>
      </c>
      <c r="P2091">
        <v>140</v>
      </c>
    </row>
    <row r="2092" spans="1:16" x14ac:dyDescent="0.2">
      <c r="A2092" t="s">
        <v>358</v>
      </c>
      <c r="B2092" t="s">
        <v>363</v>
      </c>
      <c r="C2092" t="s">
        <v>404</v>
      </c>
      <c r="D2092" t="s">
        <v>410</v>
      </c>
      <c r="E2092">
        <v>67983</v>
      </c>
      <c r="F2092">
        <v>15737</v>
      </c>
      <c r="G2092">
        <v>94.57</v>
      </c>
      <c r="H2092">
        <v>12925</v>
      </c>
      <c r="I2092">
        <v>35591</v>
      </c>
      <c r="J2092">
        <v>98.99</v>
      </c>
      <c r="K2092">
        <v>97.64</v>
      </c>
      <c r="L2092">
        <v>3535</v>
      </c>
      <c r="M2092">
        <v>60094</v>
      </c>
      <c r="N2092">
        <v>2330</v>
      </c>
      <c r="O2092">
        <v>1834</v>
      </c>
      <c r="P2092">
        <v>190</v>
      </c>
    </row>
    <row r="2093" spans="1:16" x14ac:dyDescent="0.2">
      <c r="A2093" t="s">
        <v>358</v>
      </c>
      <c r="B2093" t="s">
        <v>363</v>
      </c>
      <c r="C2093" t="s">
        <v>405</v>
      </c>
      <c r="D2093" t="s">
        <v>410</v>
      </c>
      <c r="E2093">
        <v>66217</v>
      </c>
      <c r="F2093">
        <v>15828</v>
      </c>
      <c r="G2093">
        <v>94.75</v>
      </c>
      <c r="H2093">
        <v>13816</v>
      </c>
      <c r="I2093">
        <v>38869</v>
      </c>
      <c r="J2093">
        <v>95.49</v>
      </c>
      <c r="K2093">
        <v>94.04</v>
      </c>
      <c r="L2093">
        <v>3032</v>
      </c>
      <c r="M2093">
        <v>58498</v>
      </c>
      <c r="N2093">
        <v>2437</v>
      </c>
      <c r="O2093">
        <v>2040</v>
      </c>
      <c r="P2093">
        <v>210</v>
      </c>
    </row>
    <row r="2094" spans="1:16" x14ac:dyDescent="0.2">
      <c r="A2094" t="s">
        <v>358</v>
      </c>
      <c r="B2094" t="s">
        <v>363</v>
      </c>
      <c r="C2094" t="s">
        <v>407</v>
      </c>
      <c r="D2094" t="s">
        <v>410</v>
      </c>
      <c r="E2094">
        <v>47840</v>
      </c>
      <c r="F2094">
        <v>9854</v>
      </c>
      <c r="G2094">
        <v>89.02</v>
      </c>
      <c r="H2094">
        <v>9448</v>
      </c>
      <c r="I2094">
        <v>26510</v>
      </c>
      <c r="J2094">
        <v>100.54</v>
      </c>
      <c r="K2094">
        <v>96.56</v>
      </c>
      <c r="L2094">
        <v>2267</v>
      </c>
      <c r="M2094">
        <v>42653</v>
      </c>
      <c r="N2094">
        <v>1618</v>
      </c>
      <c r="O2094">
        <v>1158</v>
      </c>
      <c r="P2094">
        <v>144</v>
      </c>
    </row>
    <row r="2095" spans="1:16" x14ac:dyDescent="0.2">
      <c r="A2095" t="s">
        <v>358</v>
      </c>
      <c r="B2095" t="s">
        <v>363</v>
      </c>
      <c r="C2095" t="s">
        <v>408</v>
      </c>
      <c r="D2095" t="s">
        <v>410</v>
      </c>
      <c r="E2095">
        <v>56188</v>
      </c>
      <c r="F2095">
        <v>13026</v>
      </c>
      <c r="G2095">
        <v>94.76</v>
      </c>
      <c r="H2095">
        <v>10137</v>
      </c>
      <c r="I2095">
        <v>29172</v>
      </c>
      <c r="J2095">
        <v>102.33</v>
      </c>
      <c r="K2095">
        <v>100.67</v>
      </c>
      <c r="L2095">
        <v>3048</v>
      </c>
      <c r="M2095">
        <v>50086</v>
      </c>
      <c r="N2095">
        <v>1741</v>
      </c>
      <c r="O2095">
        <v>1197</v>
      </c>
      <c r="P2095">
        <v>116</v>
      </c>
    </row>
    <row r="2096" spans="1:16" x14ac:dyDescent="0.2">
      <c r="A2096" t="s">
        <v>358</v>
      </c>
      <c r="B2096" t="s">
        <v>364</v>
      </c>
      <c r="C2096" t="s">
        <v>376</v>
      </c>
      <c r="D2096" t="s">
        <v>410</v>
      </c>
      <c r="E2096">
        <v>215</v>
      </c>
      <c r="F2096">
        <v>73</v>
      </c>
      <c r="G2096">
        <v>120.98</v>
      </c>
      <c r="H2096">
        <v>51</v>
      </c>
      <c r="I2096">
        <v>179</v>
      </c>
      <c r="J2096">
        <v>94.65</v>
      </c>
      <c r="K2096">
        <v>127.53</v>
      </c>
      <c r="L2096">
        <v>21</v>
      </c>
      <c r="M2096">
        <v>173</v>
      </c>
      <c r="N2096">
        <v>7</v>
      </c>
      <c r="O2096">
        <v>12</v>
      </c>
      <c r="P2096">
        <v>2</v>
      </c>
    </row>
    <row r="2097" spans="1:16" x14ac:dyDescent="0.2">
      <c r="A2097" t="s">
        <v>358</v>
      </c>
      <c r="B2097" t="s">
        <v>364</v>
      </c>
      <c r="C2097" t="s">
        <v>406</v>
      </c>
      <c r="D2097" t="s">
        <v>410</v>
      </c>
      <c r="E2097">
        <v>3101</v>
      </c>
      <c r="F2097">
        <v>568</v>
      </c>
      <c r="G2097">
        <v>80.97</v>
      </c>
      <c r="H2097">
        <v>1237</v>
      </c>
      <c r="I2097">
        <v>3276</v>
      </c>
      <c r="J2097">
        <v>64.849999999999994</v>
      </c>
      <c r="K2097">
        <v>65.989999999999995</v>
      </c>
      <c r="L2097">
        <v>592</v>
      </c>
      <c r="M2097">
        <v>2114</v>
      </c>
      <c r="N2097">
        <v>118</v>
      </c>
      <c r="O2097">
        <v>273</v>
      </c>
      <c r="P2097">
        <v>4</v>
      </c>
    </row>
    <row r="2098" spans="1:16" x14ac:dyDescent="0.2">
      <c r="A2098" t="s">
        <v>358</v>
      </c>
      <c r="B2098" t="s">
        <v>364</v>
      </c>
      <c r="C2098" t="s">
        <v>404</v>
      </c>
      <c r="D2098" t="s">
        <v>410</v>
      </c>
      <c r="E2098">
        <v>3232</v>
      </c>
      <c r="F2098">
        <v>574</v>
      </c>
      <c r="G2098">
        <v>79.77</v>
      </c>
      <c r="H2098">
        <v>885</v>
      </c>
      <c r="I2098">
        <v>3416</v>
      </c>
      <c r="J2098">
        <v>65.010000000000005</v>
      </c>
      <c r="K2098">
        <v>68.849999999999994</v>
      </c>
      <c r="L2098">
        <v>786</v>
      </c>
      <c r="M2098">
        <v>1723</v>
      </c>
      <c r="N2098">
        <v>80</v>
      </c>
      <c r="O2098">
        <v>632</v>
      </c>
      <c r="P2098">
        <v>11</v>
      </c>
    </row>
    <row r="2099" spans="1:16" x14ac:dyDescent="0.2">
      <c r="A2099" t="s">
        <v>358</v>
      </c>
      <c r="B2099" t="s">
        <v>364</v>
      </c>
      <c r="C2099" t="s">
        <v>405</v>
      </c>
      <c r="D2099" t="s">
        <v>410</v>
      </c>
      <c r="E2099">
        <v>3592</v>
      </c>
      <c r="F2099">
        <v>704</v>
      </c>
      <c r="G2099">
        <v>83.21</v>
      </c>
      <c r="H2099">
        <v>1235</v>
      </c>
      <c r="I2099">
        <v>3911</v>
      </c>
      <c r="J2099">
        <v>65.66</v>
      </c>
      <c r="K2099">
        <v>66.739999999999995</v>
      </c>
      <c r="L2099">
        <v>746</v>
      </c>
      <c r="M2099">
        <v>2162</v>
      </c>
      <c r="N2099">
        <v>135</v>
      </c>
      <c r="O2099">
        <v>541</v>
      </c>
      <c r="P2099">
        <v>8</v>
      </c>
    </row>
    <row r="2100" spans="1:16" x14ac:dyDescent="0.2">
      <c r="A2100" t="s">
        <v>358</v>
      </c>
      <c r="B2100" t="s">
        <v>364</v>
      </c>
      <c r="C2100" t="s">
        <v>407</v>
      </c>
      <c r="D2100" t="s">
        <v>410</v>
      </c>
      <c r="E2100">
        <v>3408</v>
      </c>
      <c r="F2100">
        <v>631</v>
      </c>
      <c r="G2100">
        <v>80.66</v>
      </c>
      <c r="H2100">
        <v>1359</v>
      </c>
      <c r="I2100">
        <v>3777</v>
      </c>
      <c r="J2100">
        <v>59.68</v>
      </c>
      <c r="K2100">
        <v>60.94</v>
      </c>
      <c r="L2100">
        <v>610</v>
      </c>
      <c r="M2100">
        <v>2445</v>
      </c>
      <c r="N2100">
        <v>115</v>
      </c>
      <c r="O2100">
        <v>236</v>
      </c>
      <c r="P2100">
        <v>2</v>
      </c>
    </row>
    <row r="2101" spans="1:16" x14ac:dyDescent="0.2">
      <c r="A2101" t="s">
        <v>358</v>
      </c>
      <c r="B2101" t="s">
        <v>364</v>
      </c>
      <c r="C2101" t="s">
        <v>408</v>
      </c>
      <c r="D2101" t="s">
        <v>410</v>
      </c>
      <c r="E2101">
        <v>3258</v>
      </c>
      <c r="F2101">
        <v>555</v>
      </c>
      <c r="G2101">
        <v>78.52</v>
      </c>
      <c r="H2101">
        <v>1301</v>
      </c>
      <c r="I2101">
        <v>3280</v>
      </c>
      <c r="J2101">
        <v>66.31</v>
      </c>
      <c r="K2101">
        <v>68.97</v>
      </c>
      <c r="L2101">
        <v>672</v>
      </c>
      <c r="M2101">
        <v>2098</v>
      </c>
      <c r="N2101">
        <v>144</v>
      </c>
      <c r="O2101">
        <v>337</v>
      </c>
      <c r="P2101">
        <v>7</v>
      </c>
    </row>
    <row r="2102" spans="1:16" x14ac:dyDescent="0.2">
      <c r="A2102" t="s">
        <v>358</v>
      </c>
      <c r="B2102" t="s">
        <v>365</v>
      </c>
      <c r="C2102" t="s">
        <v>376</v>
      </c>
      <c r="D2102" t="s">
        <v>410</v>
      </c>
      <c r="E2102">
        <v>82</v>
      </c>
      <c r="F2102">
        <v>15</v>
      </c>
      <c r="G2102">
        <v>76.98</v>
      </c>
      <c r="H2102">
        <v>20</v>
      </c>
      <c r="I2102">
        <v>52</v>
      </c>
      <c r="J2102">
        <v>49.8</v>
      </c>
      <c r="K2102">
        <v>58.08</v>
      </c>
      <c r="L2102">
        <v>2</v>
      </c>
      <c r="M2102">
        <v>69</v>
      </c>
      <c r="N2102">
        <v>6</v>
      </c>
      <c r="O2102">
        <v>5</v>
      </c>
    </row>
    <row r="2103" spans="1:16" x14ac:dyDescent="0.2">
      <c r="A2103" t="s">
        <v>358</v>
      </c>
      <c r="B2103" t="s">
        <v>365</v>
      </c>
      <c r="C2103" t="s">
        <v>406</v>
      </c>
      <c r="D2103" t="s">
        <v>410</v>
      </c>
      <c r="E2103">
        <v>1070</v>
      </c>
      <c r="F2103">
        <v>201</v>
      </c>
      <c r="G2103">
        <v>81.28</v>
      </c>
      <c r="H2103">
        <v>476</v>
      </c>
      <c r="I2103">
        <v>1126</v>
      </c>
      <c r="J2103">
        <v>50.37</v>
      </c>
      <c r="K2103">
        <v>50.37</v>
      </c>
      <c r="L2103">
        <v>5</v>
      </c>
      <c r="M2103">
        <v>909</v>
      </c>
      <c r="N2103">
        <v>60</v>
      </c>
      <c r="O2103">
        <v>90</v>
      </c>
      <c r="P2103">
        <v>6</v>
      </c>
    </row>
    <row r="2104" spans="1:16" x14ac:dyDescent="0.2">
      <c r="A2104" t="s">
        <v>358</v>
      </c>
      <c r="B2104" t="s">
        <v>365</v>
      </c>
      <c r="C2104" t="s">
        <v>404</v>
      </c>
      <c r="D2104" t="s">
        <v>410</v>
      </c>
      <c r="E2104">
        <v>1194</v>
      </c>
      <c r="F2104">
        <v>206</v>
      </c>
      <c r="G2104">
        <v>79.55</v>
      </c>
      <c r="H2104">
        <v>468</v>
      </c>
      <c r="I2104">
        <v>1323</v>
      </c>
      <c r="J2104">
        <v>56.41</v>
      </c>
      <c r="K2104">
        <v>56.56</v>
      </c>
      <c r="L2104">
        <v>28</v>
      </c>
      <c r="M2104">
        <v>993</v>
      </c>
      <c r="N2104">
        <v>59</v>
      </c>
      <c r="O2104">
        <v>108</v>
      </c>
      <c r="P2104">
        <v>6</v>
      </c>
    </row>
    <row r="2105" spans="1:16" x14ac:dyDescent="0.2">
      <c r="A2105" t="s">
        <v>358</v>
      </c>
      <c r="B2105" t="s">
        <v>365</v>
      </c>
      <c r="C2105" t="s">
        <v>405</v>
      </c>
      <c r="D2105" t="s">
        <v>410</v>
      </c>
      <c r="E2105">
        <v>999</v>
      </c>
      <c r="F2105">
        <v>149</v>
      </c>
      <c r="G2105">
        <v>75.69</v>
      </c>
      <c r="H2105">
        <v>443</v>
      </c>
      <c r="I2105">
        <v>1160</v>
      </c>
      <c r="J2105">
        <v>53.66</v>
      </c>
      <c r="K2105">
        <v>56.29</v>
      </c>
      <c r="L2105">
        <v>3</v>
      </c>
      <c r="M2105">
        <v>844</v>
      </c>
      <c r="N2105">
        <v>79</v>
      </c>
      <c r="O2105">
        <v>66</v>
      </c>
      <c r="P2105">
        <v>7</v>
      </c>
    </row>
    <row r="2106" spans="1:16" x14ac:dyDescent="0.2">
      <c r="A2106" t="s">
        <v>358</v>
      </c>
      <c r="B2106" t="s">
        <v>365</v>
      </c>
      <c r="C2106" t="s">
        <v>407</v>
      </c>
      <c r="D2106" t="s">
        <v>410</v>
      </c>
      <c r="E2106">
        <v>537</v>
      </c>
      <c r="F2106">
        <v>100</v>
      </c>
      <c r="G2106">
        <v>80.209999999999994</v>
      </c>
      <c r="H2106">
        <v>214</v>
      </c>
      <c r="I2106">
        <v>565</v>
      </c>
      <c r="J2106">
        <v>56.66</v>
      </c>
      <c r="K2106">
        <v>58.38</v>
      </c>
      <c r="L2106">
        <v>7</v>
      </c>
      <c r="M2106">
        <v>452</v>
      </c>
      <c r="N2106">
        <v>40</v>
      </c>
      <c r="O2106">
        <v>38</v>
      </c>
    </row>
    <row r="2107" spans="1:16" x14ac:dyDescent="0.2">
      <c r="A2107" t="s">
        <v>358</v>
      </c>
      <c r="B2107" t="s">
        <v>365</v>
      </c>
      <c r="C2107" t="s">
        <v>408</v>
      </c>
      <c r="D2107" t="s">
        <v>410</v>
      </c>
      <c r="E2107">
        <v>865</v>
      </c>
      <c r="F2107">
        <v>176</v>
      </c>
      <c r="G2107">
        <v>82.69</v>
      </c>
      <c r="H2107">
        <v>320</v>
      </c>
      <c r="I2107">
        <v>855</v>
      </c>
      <c r="J2107">
        <v>52.49</v>
      </c>
      <c r="K2107">
        <v>58.91</v>
      </c>
      <c r="L2107">
        <v>9</v>
      </c>
      <c r="M2107">
        <v>742</v>
      </c>
      <c r="N2107">
        <v>48</v>
      </c>
      <c r="O2107">
        <v>60</v>
      </c>
      <c r="P2107">
        <v>6</v>
      </c>
    </row>
    <row r="2108" spans="1:16" x14ac:dyDescent="0.2">
      <c r="A2108" t="s">
        <v>358</v>
      </c>
      <c r="B2108" t="s">
        <v>366</v>
      </c>
      <c r="C2108" t="s">
        <v>376</v>
      </c>
      <c r="D2108" t="s">
        <v>410</v>
      </c>
      <c r="E2108">
        <v>23</v>
      </c>
      <c r="F2108">
        <v>5</v>
      </c>
      <c r="G2108">
        <v>91.78</v>
      </c>
      <c r="H2108">
        <v>4</v>
      </c>
      <c r="I2108">
        <v>12</v>
      </c>
      <c r="J2108">
        <v>70</v>
      </c>
      <c r="K2108">
        <v>93.33</v>
      </c>
      <c r="M2108">
        <v>23</v>
      </c>
    </row>
    <row r="2109" spans="1:16" x14ac:dyDescent="0.2">
      <c r="A2109" t="s">
        <v>358</v>
      </c>
      <c r="B2109" t="s">
        <v>366</v>
      </c>
      <c r="C2109" t="s">
        <v>406</v>
      </c>
      <c r="D2109" t="s">
        <v>410</v>
      </c>
      <c r="E2109">
        <v>820</v>
      </c>
      <c r="F2109">
        <v>213</v>
      </c>
      <c r="G2109">
        <v>98.59</v>
      </c>
      <c r="H2109">
        <v>283</v>
      </c>
      <c r="I2109">
        <v>651</v>
      </c>
      <c r="J2109">
        <v>87.09</v>
      </c>
      <c r="K2109">
        <v>105.05</v>
      </c>
      <c r="L2109">
        <v>1</v>
      </c>
      <c r="M2109">
        <v>732</v>
      </c>
      <c r="N2109">
        <v>46</v>
      </c>
      <c r="O2109">
        <v>39</v>
      </c>
      <c r="P2109">
        <v>2</v>
      </c>
    </row>
    <row r="2110" spans="1:16" x14ac:dyDescent="0.2">
      <c r="A2110" t="s">
        <v>358</v>
      </c>
      <c r="B2110" t="s">
        <v>366</v>
      </c>
      <c r="C2110" t="s">
        <v>404</v>
      </c>
      <c r="D2110" t="s">
        <v>410</v>
      </c>
      <c r="E2110">
        <v>987</v>
      </c>
      <c r="F2110">
        <v>233</v>
      </c>
      <c r="G2110">
        <v>93.72</v>
      </c>
      <c r="H2110">
        <v>274</v>
      </c>
      <c r="I2110">
        <v>732</v>
      </c>
      <c r="J2110">
        <v>91.34</v>
      </c>
      <c r="K2110">
        <v>96.62</v>
      </c>
      <c r="L2110">
        <v>1</v>
      </c>
      <c r="M2110">
        <v>893</v>
      </c>
      <c r="N2110">
        <v>45</v>
      </c>
      <c r="O2110">
        <v>45</v>
      </c>
      <c r="P2110">
        <v>3</v>
      </c>
    </row>
    <row r="2111" spans="1:16" x14ac:dyDescent="0.2">
      <c r="A2111" t="s">
        <v>358</v>
      </c>
      <c r="B2111" t="s">
        <v>366</v>
      </c>
      <c r="C2111" t="s">
        <v>405</v>
      </c>
      <c r="D2111" t="s">
        <v>410</v>
      </c>
      <c r="E2111">
        <v>720</v>
      </c>
      <c r="F2111">
        <v>124</v>
      </c>
      <c r="G2111">
        <v>79.97</v>
      </c>
      <c r="H2111">
        <v>213</v>
      </c>
      <c r="I2111">
        <v>589</v>
      </c>
      <c r="J2111">
        <v>81.61</v>
      </c>
      <c r="K2111">
        <v>89.63</v>
      </c>
      <c r="L2111">
        <v>3</v>
      </c>
      <c r="M2111">
        <v>643</v>
      </c>
      <c r="N2111">
        <v>33</v>
      </c>
      <c r="O2111">
        <v>40</v>
      </c>
      <c r="P2111">
        <v>1</v>
      </c>
    </row>
    <row r="2112" spans="1:16" x14ac:dyDescent="0.2">
      <c r="A2112" t="s">
        <v>358</v>
      </c>
      <c r="B2112" t="s">
        <v>366</v>
      </c>
      <c r="C2112" t="s">
        <v>407</v>
      </c>
      <c r="D2112" t="s">
        <v>410</v>
      </c>
      <c r="E2112">
        <v>547</v>
      </c>
      <c r="F2112">
        <v>156</v>
      </c>
      <c r="G2112">
        <v>102.61</v>
      </c>
      <c r="H2112">
        <v>172</v>
      </c>
      <c r="I2112">
        <v>441</v>
      </c>
      <c r="J2112">
        <v>79.44</v>
      </c>
      <c r="K2112">
        <v>98.56</v>
      </c>
      <c r="M2112">
        <v>513</v>
      </c>
      <c r="N2112">
        <v>14</v>
      </c>
      <c r="O2112">
        <v>20</v>
      </c>
    </row>
    <row r="2113" spans="1:16" x14ac:dyDescent="0.2">
      <c r="A2113" t="s">
        <v>358</v>
      </c>
      <c r="B2113" t="s">
        <v>366</v>
      </c>
      <c r="C2113" t="s">
        <v>408</v>
      </c>
      <c r="D2113" t="s">
        <v>410</v>
      </c>
      <c r="E2113">
        <v>1204</v>
      </c>
      <c r="F2113">
        <v>319</v>
      </c>
      <c r="G2113">
        <v>96.15</v>
      </c>
      <c r="H2113">
        <v>345</v>
      </c>
      <c r="I2113">
        <v>906</v>
      </c>
      <c r="J2113">
        <v>77.02</v>
      </c>
      <c r="K2113">
        <v>89.96</v>
      </c>
      <c r="L2113">
        <v>1</v>
      </c>
      <c r="M2113">
        <v>1103</v>
      </c>
      <c r="N2113">
        <v>45</v>
      </c>
      <c r="O2113">
        <v>51</v>
      </c>
      <c r="P2113">
        <v>4</v>
      </c>
    </row>
    <row r="2114" spans="1:16" x14ac:dyDescent="0.2">
      <c r="A2114" t="s">
        <v>358</v>
      </c>
      <c r="B2114" t="s">
        <v>437</v>
      </c>
      <c r="C2114" t="s">
        <v>410</v>
      </c>
      <c r="D2114" t="s">
        <v>410</v>
      </c>
      <c r="E2114">
        <v>217224</v>
      </c>
      <c r="F2114">
        <v>49135</v>
      </c>
      <c r="G2114">
        <v>94.64</v>
      </c>
      <c r="H2114">
        <v>297</v>
      </c>
      <c r="I2114">
        <v>809</v>
      </c>
      <c r="J2114">
        <v>89.32</v>
      </c>
      <c r="K2114">
        <v>89.53</v>
      </c>
      <c r="L2114">
        <v>1229</v>
      </c>
      <c r="M2114">
        <v>214416</v>
      </c>
      <c r="N2114">
        <v>1312</v>
      </c>
      <c r="O2114">
        <v>266</v>
      </c>
      <c r="P2114">
        <v>1</v>
      </c>
    </row>
    <row r="2115" spans="1:16" x14ac:dyDescent="0.2">
      <c r="A2115" t="s">
        <v>358</v>
      </c>
      <c r="B2115" t="s">
        <v>363</v>
      </c>
      <c r="C2115" t="s">
        <v>410</v>
      </c>
      <c r="D2115" t="s">
        <v>410</v>
      </c>
      <c r="E2115">
        <v>210971</v>
      </c>
      <c r="F2115">
        <v>47611</v>
      </c>
      <c r="G2115">
        <v>94.52</v>
      </c>
      <c r="H2115">
        <v>295</v>
      </c>
      <c r="I2115">
        <v>794</v>
      </c>
      <c r="J2115">
        <v>89.81</v>
      </c>
      <c r="K2115">
        <v>89.72</v>
      </c>
      <c r="L2115">
        <v>1222</v>
      </c>
      <c r="M2115">
        <v>208215</v>
      </c>
      <c r="N2115">
        <v>1280</v>
      </c>
      <c r="O2115">
        <v>253</v>
      </c>
      <c r="P2115">
        <v>1</v>
      </c>
    </row>
    <row r="2116" spans="1:16" x14ac:dyDescent="0.2">
      <c r="A2116" t="s">
        <v>358</v>
      </c>
      <c r="B2116" t="s">
        <v>364</v>
      </c>
      <c r="C2116" t="s">
        <v>410</v>
      </c>
      <c r="D2116" t="s">
        <v>410</v>
      </c>
      <c r="E2116">
        <v>274</v>
      </c>
      <c r="F2116">
        <v>229</v>
      </c>
      <c r="G2116">
        <v>327.64</v>
      </c>
      <c r="I2116">
        <v>2</v>
      </c>
      <c r="K2116">
        <v>269</v>
      </c>
      <c r="L2116">
        <v>4</v>
      </c>
      <c r="M2116">
        <v>259</v>
      </c>
      <c r="N2116">
        <v>11</v>
      </c>
    </row>
    <row r="2117" spans="1:16" x14ac:dyDescent="0.2">
      <c r="A2117" t="s">
        <v>358</v>
      </c>
      <c r="B2117" t="s">
        <v>365</v>
      </c>
      <c r="C2117" t="s">
        <v>410</v>
      </c>
      <c r="D2117" t="s">
        <v>410</v>
      </c>
      <c r="E2117">
        <v>2941</v>
      </c>
      <c r="F2117">
        <v>573</v>
      </c>
      <c r="G2117">
        <v>83.9</v>
      </c>
      <c r="H2117">
        <v>2</v>
      </c>
      <c r="I2117">
        <v>10</v>
      </c>
      <c r="J2117">
        <v>16.5</v>
      </c>
      <c r="K2117">
        <v>52.3</v>
      </c>
      <c r="L2117">
        <v>2</v>
      </c>
      <c r="M2117">
        <v>2916</v>
      </c>
      <c r="N2117">
        <v>10</v>
      </c>
      <c r="O2117">
        <v>13</v>
      </c>
    </row>
    <row r="2118" spans="1:16" x14ac:dyDescent="0.2">
      <c r="A2118" t="s">
        <v>358</v>
      </c>
      <c r="B2118" t="s">
        <v>366</v>
      </c>
      <c r="C2118" t="s">
        <v>410</v>
      </c>
      <c r="D2118" t="s">
        <v>410</v>
      </c>
      <c r="E2118">
        <v>3038</v>
      </c>
      <c r="F2118">
        <v>722</v>
      </c>
      <c r="G2118">
        <v>92.7</v>
      </c>
      <c r="I2118">
        <v>3</v>
      </c>
      <c r="K2118">
        <v>43.33</v>
      </c>
      <c r="L2118">
        <v>1</v>
      </c>
      <c r="M2118">
        <v>3026</v>
      </c>
      <c r="N2118">
        <v>11</v>
      </c>
    </row>
    <row r="2119" spans="1:16" x14ac:dyDescent="0.2">
      <c r="A2119" t="s">
        <v>360</v>
      </c>
      <c r="B2119" t="s">
        <v>355</v>
      </c>
      <c r="C2119" t="s">
        <v>671</v>
      </c>
      <c r="D2119" t="s">
        <v>355</v>
      </c>
      <c r="E2119">
        <v>205811</v>
      </c>
      <c r="G2119">
        <v>426.17</v>
      </c>
    </row>
    <row r="2120" spans="1:16" x14ac:dyDescent="0.2">
      <c r="A2120" t="s">
        <v>360</v>
      </c>
      <c r="B2120" t="s">
        <v>355</v>
      </c>
      <c r="C2120" t="s">
        <v>671</v>
      </c>
      <c r="D2120" t="s">
        <v>356</v>
      </c>
      <c r="E2120">
        <v>38201</v>
      </c>
      <c r="G2120">
        <v>418.84</v>
      </c>
    </row>
    <row r="2121" spans="1:16" x14ac:dyDescent="0.2">
      <c r="A2121" t="s">
        <v>360</v>
      </c>
      <c r="B2121" t="s">
        <v>355</v>
      </c>
      <c r="C2121" t="s">
        <v>671</v>
      </c>
      <c r="D2121" t="s">
        <v>375</v>
      </c>
      <c r="E2121">
        <v>18242</v>
      </c>
      <c r="G2121">
        <v>481.46</v>
      </c>
    </row>
    <row r="2122" spans="1:16" x14ac:dyDescent="0.2">
      <c r="A2122" t="s">
        <v>360</v>
      </c>
      <c r="B2122" t="s">
        <v>355</v>
      </c>
      <c r="C2122" t="s">
        <v>671</v>
      </c>
      <c r="D2122" t="s">
        <v>357</v>
      </c>
      <c r="E2122">
        <v>13891</v>
      </c>
      <c r="G2122">
        <v>134.34</v>
      </c>
    </row>
    <row r="2123" spans="1:16" x14ac:dyDescent="0.2">
      <c r="A2123" t="s">
        <v>360</v>
      </c>
      <c r="B2123" t="s">
        <v>355</v>
      </c>
      <c r="C2123" t="s">
        <v>671</v>
      </c>
      <c r="D2123" t="s">
        <v>358</v>
      </c>
      <c r="E2123">
        <v>665</v>
      </c>
      <c r="G2123">
        <v>418.88</v>
      </c>
    </row>
    <row r="2124" spans="1:16" x14ac:dyDescent="0.2">
      <c r="A2124" t="s">
        <v>360</v>
      </c>
      <c r="B2124" t="s">
        <v>355</v>
      </c>
      <c r="C2124" t="s">
        <v>671</v>
      </c>
      <c r="D2124" t="s">
        <v>362</v>
      </c>
      <c r="E2124">
        <v>32030</v>
      </c>
      <c r="G2124">
        <v>502.29</v>
      </c>
    </row>
    <row r="2125" spans="1:16" x14ac:dyDescent="0.2">
      <c r="A2125" t="s">
        <v>360</v>
      </c>
      <c r="B2125" t="s">
        <v>356</v>
      </c>
      <c r="C2125" t="s">
        <v>403</v>
      </c>
      <c r="D2125" t="s">
        <v>670</v>
      </c>
      <c r="E2125">
        <v>13859</v>
      </c>
      <c r="G2125">
        <v>134.09</v>
      </c>
    </row>
    <row r="2126" spans="1:16" x14ac:dyDescent="0.2">
      <c r="A2126" t="s">
        <v>360</v>
      </c>
      <c r="B2126" t="s">
        <v>356</v>
      </c>
      <c r="C2126" t="s">
        <v>115</v>
      </c>
      <c r="D2126" t="s">
        <v>670</v>
      </c>
      <c r="E2126">
        <v>2169</v>
      </c>
      <c r="G2126">
        <v>468.45</v>
      </c>
    </row>
    <row r="2127" spans="1:16" x14ac:dyDescent="0.2">
      <c r="A2127" t="s">
        <v>360</v>
      </c>
      <c r="B2127" t="s">
        <v>356</v>
      </c>
      <c r="C2127" t="s">
        <v>116</v>
      </c>
      <c r="D2127" t="s">
        <v>670</v>
      </c>
      <c r="E2127">
        <v>638</v>
      </c>
      <c r="G2127">
        <v>451.85</v>
      </c>
    </row>
    <row r="2128" spans="1:16" x14ac:dyDescent="0.2">
      <c r="A2128" t="s">
        <v>360</v>
      </c>
      <c r="B2128" t="s">
        <v>356</v>
      </c>
      <c r="C2128" t="s">
        <v>117</v>
      </c>
      <c r="D2128" t="s">
        <v>670</v>
      </c>
      <c r="E2128">
        <v>2333</v>
      </c>
      <c r="G2128">
        <v>215.83</v>
      </c>
    </row>
    <row r="2129" spans="1:7" x14ac:dyDescent="0.2">
      <c r="A2129" t="s">
        <v>360</v>
      </c>
      <c r="B2129" t="s">
        <v>356</v>
      </c>
      <c r="C2129" t="s">
        <v>118</v>
      </c>
      <c r="D2129" t="s">
        <v>670</v>
      </c>
      <c r="E2129">
        <v>1844</v>
      </c>
      <c r="G2129">
        <v>321.93</v>
      </c>
    </row>
    <row r="2130" spans="1:7" x14ac:dyDescent="0.2">
      <c r="A2130" t="s">
        <v>360</v>
      </c>
      <c r="B2130" t="s">
        <v>356</v>
      </c>
      <c r="C2130" t="s">
        <v>119</v>
      </c>
      <c r="D2130" t="s">
        <v>670</v>
      </c>
      <c r="E2130">
        <v>1332</v>
      </c>
      <c r="G2130">
        <v>391.17</v>
      </c>
    </row>
    <row r="2131" spans="1:7" x14ac:dyDescent="0.2">
      <c r="A2131" t="s">
        <v>360</v>
      </c>
      <c r="B2131" t="s">
        <v>356</v>
      </c>
      <c r="C2131" t="s">
        <v>120</v>
      </c>
      <c r="D2131" t="s">
        <v>670</v>
      </c>
      <c r="E2131">
        <v>1753</v>
      </c>
      <c r="G2131">
        <v>371.27</v>
      </c>
    </row>
    <row r="2132" spans="1:7" x14ac:dyDescent="0.2">
      <c r="A2132" t="s">
        <v>360</v>
      </c>
      <c r="B2132" t="s">
        <v>356</v>
      </c>
      <c r="C2132" t="s">
        <v>91</v>
      </c>
      <c r="D2132" t="s">
        <v>670</v>
      </c>
      <c r="E2132">
        <v>5332</v>
      </c>
      <c r="G2132">
        <v>412.52</v>
      </c>
    </row>
    <row r="2133" spans="1:7" x14ac:dyDescent="0.2">
      <c r="A2133" t="s">
        <v>360</v>
      </c>
      <c r="B2133" t="s">
        <v>356</v>
      </c>
      <c r="C2133" t="s">
        <v>121</v>
      </c>
      <c r="D2133" t="s">
        <v>670</v>
      </c>
      <c r="E2133">
        <v>4990</v>
      </c>
      <c r="G2133">
        <v>586.58000000000004</v>
      </c>
    </row>
    <row r="2134" spans="1:7" x14ac:dyDescent="0.2">
      <c r="A2134" t="s">
        <v>360</v>
      </c>
      <c r="B2134" t="s">
        <v>356</v>
      </c>
      <c r="C2134" t="s">
        <v>122</v>
      </c>
      <c r="D2134" t="s">
        <v>670</v>
      </c>
      <c r="E2134">
        <v>4649</v>
      </c>
      <c r="G2134">
        <v>480.62</v>
      </c>
    </row>
    <row r="2135" spans="1:7" x14ac:dyDescent="0.2">
      <c r="A2135" t="s">
        <v>360</v>
      </c>
      <c r="B2135" t="s">
        <v>356</v>
      </c>
      <c r="C2135" t="s">
        <v>94</v>
      </c>
      <c r="D2135" t="s">
        <v>670</v>
      </c>
      <c r="E2135">
        <v>13495</v>
      </c>
      <c r="G2135">
        <v>430.28</v>
      </c>
    </row>
    <row r="2136" spans="1:7" x14ac:dyDescent="0.2">
      <c r="A2136" t="s">
        <v>360</v>
      </c>
      <c r="B2136" t="s">
        <v>356</v>
      </c>
      <c r="C2136" t="s">
        <v>123</v>
      </c>
      <c r="D2136" t="s">
        <v>670</v>
      </c>
      <c r="E2136">
        <v>1860</v>
      </c>
      <c r="G2136">
        <v>279.27</v>
      </c>
    </row>
    <row r="2137" spans="1:7" x14ac:dyDescent="0.2">
      <c r="A2137" t="s">
        <v>360</v>
      </c>
      <c r="B2137" t="s">
        <v>356</v>
      </c>
      <c r="C2137" t="s">
        <v>124</v>
      </c>
      <c r="D2137" t="s">
        <v>670</v>
      </c>
      <c r="E2137">
        <v>16640</v>
      </c>
      <c r="G2137">
        <v>518.28</v>
      </c>
    </row>
    <row r="2138" spans="1:7" x14ac:dyDescent="0.2">
      <c r="A2138" t="s">
        <v>360</v>
      </c>
      <c r="B2138" t="s">
        <v>356</v>
      </c>
      <c r="C2138" t="s">
        <v>125</v>
      </c>
      <c r="D2138" t="s">
        <v>670</v>
      </c>
      <c r="E2138">
        <v>29269</v>
      </c>
      <c r="G2138">
        <v>429.67</v>
      </c>
    </row>
    <row r="2139" spans="1:7" x14ac:dyDescent="0.2">
      <c r="A2139" t="s">
        <v>360</v>
      </c>
      <c r="B2139" t="s">
        <v>356</v>
      </c>
      <c r="C2139" t="s">
        <v>126</v>
      </c>
      <c r="D2139" t="s">
        <v>670</v>
      </c>
      <c r="E2139">
        <v>5368</v>
      </c>
      <c r="G2139">
        <v>158.65</v>
      </c>
    </row>
    <row r="2140" spans="1:7" x14ac:dyDescent="0.2">
      <c r="A2140" t="s">
        <v>360</v>
      </c>
      <c r="B2140" t="s">
        <v>356</v>
      </c>
      <c r="C2140" t="s">
        <v>127</v>
      </c>
      <c r="D2140" t="s">
        <v>670</v>
      </c>
      <c r="E2140">
        <v>13310</v>
      </c>
      <c r="G2140">
        <v>522.03</v>
      </c>
    </row>
    <row r="2141" spans="1:7" x14ac:dyDescent="0.2">
      <c r="A2141" t="s">
        <v>360</v>
      </c>
      <c r="B2141" t="s">
        <v>356</v>
      </c>
      <c r="C2141" t="s">
        <v>85</v>
      </c>
      <c r="D2141" t="s">
        <v>670</v>
      </c>
      <c r="E2141">
        <v>6691</v>
      </c>
      <c r="G2141">
        <v>344.64</v>
      </c>
    </row>
    <row r="2142" spans="1:7" x14ac:dyDescent="0.2">
      <c r="A2142" t="s">
        <v>360</v>
      </c>
      <c r="B2142" t="s">
        <v>356</v>
      </c>
      <c r="C2142" t="s">
        <v>128</v>
      </c>
      <c r="D2142" t="s">
        <v>670</v>
      </c>
      <c r="E2142">
        <v>6158</v>
      </c>
      <c r="G2142">
        <v>509.87</v>
      </c>
    </row>
    <row r="2143" spans="1:7" x14ac:dyDescent="0.2">
      <c r="A2143" t="s">
        <v>360</v>
      </c>
      <c r="B2143" t="s">
        <v>356</v>
      </c>
      <c r="C2143" t="s">
        <v>129</v>
      </c>
      <c r="D2143" t="s">
        <v>670</v>
      </c>
      <c r="E2143">
        <v>8151</v>
      </c>
      <c r="G2143">
        <v>363.99</v>
      </c>
    </row>
    <row r="2144" spans="1:7" x14ac:dyDescent="0.2">
      <c r="A2144" t="s">
        <v>360</v>
      </c>
      <c r="B2144" t="s">
        <v>356</v>
      </c>
      <c r="C2144" t="s">
        <v>130</v>
      </c>
      <c r="D2144" t="s">
        <v>670</v>
      </c>
      <c r="E2144">
        <v>4872</v>
      </c>
      <c r="G2144">
        <v>359.88</v>
      </c>
    </row>
    <row r="2145" spans="1:7" x14ac:dyDescent="0.2">
      <c r="A2145" t="s">
        <v>360</v>
      </c>
      <c r="B2145" t="s">
        <v>356</v>
      </c>
      <c r="C2145" t="s">
        <v>131</v>
      </c>
      <c r="D2145" t="s">
        <v>670</v>
      </c>
      <c r="E2145">
        <v>8402</v>
      </c>
      <c r="G2145">
        <v>498.04</v>
      </c>
    </row>
    <row r="2146" spans="1:7" x14ac:dyDescent="0.2">
      <c r="A2146" t="s">
        <v>360</v>
      </c>
      <c r="B2146" t="s">
        <v>356</v>
      </c>
      <c r="C2146" t="s">
        <v>132</v>
      </c>
      <c r="D2146" t="s">
        <v>670</v>
      </c>
      <c r="E2146">
        <v>7377</v>
      </c>
      <c r="G2146">
        <v>587.01</v>
      </c>
    </row>
    <row r="2147" spans="1:7" x14ac:dyDescent="0.2">
      <c r="A2147" t="s">
        <v>360</v>
      </c>
      <c r="B2147" t="s">
        <v>356</v>
      </c>
      <c r="C2147" t="s">
        <v>133</v>
      </c>
      <c r="D2147" t="s">
        <v>670</v>
      </c>
      <c r="E2147">
        <v>4855</v>
      </c>
      <c r="G2147">
        <v>459.63</v>
      </c>
    </row>
    <row r="2148" spans="1:7" x14ac:dyDescent="0.2">
      <c r="A2148" t="s">
        <v>360</v>
      </c>
      <c r="B2148" t="s">
        <v>356</v>
      </c>
      <c r="C2148" t="s">
        <v>134</v>
      </c>
      <c r="D2148" t="s">
        <v>670</v>
      </c>
      <c r="E2148">
        <v>7516</v>
      </c>
      <c r="G2148">
        <v>430.18</v>
      </c>
    </row>
    <row r="2149" spans="1:7" x14ac:dyDescent="0.2">
      <c r="A2149" t="s">
        <v>360</v>
      </c>
      <c r="B2149" t="s">
        <v>356</v>
      </c>
      <c r="C2149" t="s">
        <v>135</v>
      </c>
      <c r="D2149" t="s">
        <v>670</v>
      </c>
      <c r="E2149">
        <v>2694</v>
      </c>
      <c r="G2149">
        <v>266.69</v>
      </c>
    </row>
    <row r="2150" spans="1:7" x14ac:dyDescent="0.2">
      <c r="A2150" t="s">
        <v>360</v>
      </c>
      <c r="B2150" t="s">
        <v>356</v>
      </c>
      <c r="C2150" t="s">
        <v>136</v>
      </c>
      <c r="D2150" t="s">
        <v>670</v>
      </c>
      <c r="E2150">
        <v>2834</v>
      </c>
      <c r="G2150">
        <v>303.13</v>
      </c>
    </row>
    <row r="2151" spans="1:7" x14ac:dyDescent="0.2">
      <c r="A2151" t="s">
        <v>360</v>
      </c>
      <c r="B2151" t="s">
        <v>356</v>
      </c>
      <c r="C2151" t="s">
        <v>137</v>
      </c>
      <c r="D2151" t="s">
        <v>670</v>
      </c>
      <c r="E2151">
        <v>3582</v>
      </c>
      <c r="G2151">
        <v>275.69</v>
      </c>
    </row>
    <row r="2152" spans="1:7" x14ac:dyDescent="0.2">
      <c r="A2152" t="s">
        <v>360</v>
      </c>
      <c r="B2152" t="s">
        <v>356</v>
      </c>
      <c r="C2152" t="s">
        <v>138</v>
      </c>
      <c r="D2152" t="s">
        <v>670</v>
      </c>
      <c r="E2152">
        <v>947</v>
      </c>
      <c r="G2152">
        <v>228.27</v>
      </c>
    </row>
    <row r="2153" spans="1:7" x14ac:dyDescent="0.2">
      <c r="A2153" t="s">
        <v>360</v>
      </c>
      <c r="B2153" t="s">
        <v>356</v>
      </c>
      <c r="C2153" t="s">
        <v>139</v>
      </c>
      <c r="D2153" t="s">
        <v>670</v>
      </c>
      <c r="E2153">
        <v>1262</v>
      </c>
      <c r="G2153">
        <v>406.98</v>
      </c>
    </row>
    <row r="2154" spans="1:7" x14ac:dyDescent="0.2">
      <c r="A2154" t="s">
        <v>360</v>
      </c>
      <c r="B2154" t="s">
        <v>356</v>
      </c>
      <c r="C2154" t="s">
        <v>140</v>
      </c>
      <c r="D2154" t="s">
        <v>670</v>
      </c>
      <c r="E2154">
        <v>2384</v>
      </c>
      <c r="G2154">
        <v>269.2</v>
      </c>
    </row>
    <row r="2155" spans="1:7" x14ac:dyDescent="0.2">
      <c r="A2155" t="s">
        <v>360</v>
      </c>
      <c r="B2155" t="s">
        <v>356</v>
      </c>
      <c r="C2155" t="s">
        <v>141</v>
      </c>
      <c r="D2155" t="s">
        <v>670</v>
      </c>
      <c r="E2155">
        <v>6916</v>
      </c>
      <c r="G2155">
        <v>459.31</v>
      </c>
    </row>
    <row r="2156" spans="1:7" x14ac:dyDescent="0.2">
      <c r="A2156" t="s">
        <v>360</v>
      </c>
      <c r="B2156" t="s">
        <v>356</v>
      </c>
      <c r="C2156" t="s">
        <v>142</v>
      </c>
      <c r="D2156" t="s">
        <v>670</v>
      </c>
      <c r="E2156">
        <v>902</v>
      </c>
      <c r="G2156">
        <v>260.06</v>
      </c>
    </row>
    <row r="2157" spans="1:7" x14ac:dyDescent="0.2">
      <c r="A2157" t="s">
        <v>360</v>
      </c>
      <c r="B2157" t="s">
        <v>356</v>
      </c>
      <c r="C2157" t="s">
        <v>143</v>
      </c>
      <c r="D2157" t="s">
        <v>670</v>
      </c>
      <c r="E2157">
        <v>1242</v>
      </c>
      <c r="G2157">
        <v>522.32000000000005</v>
      </c>
    </row>
    <row r="2158" spans="1:7" x14ac:dyDescent="0.2">
      <c r="A2158" t="s">
        <v>360</v>
      </c>
      <c r="B2158" t="s">
        <v>356</v>
      </c>
      <c r="C2158" t="s">
        <v>144</v>
      </c>
      <c r="D2158" t="s">
        <v>670</v>
      </c>
      <c r="E2158">
        <v>5852</v>
      </c>
      <c r="G2158">
        <v>373.77</v>
      </c>
    </row>
    <row r="2159" spans="1:7" x14ac:dyDescent="0.2">
      <c r="A2159" t="s">
        <v>360</v>
      </c>
      <c r="B2159" t="s">
        <v>356</v>
      </c>
      <c r="C2159" t="s">
        <v>145</v>
      </c>
      <c r="D2159" t="s">
        <v>670</v>
      </c>
      <c r="E2159">
        <v>4307</v>
      </c>
      <c r="G2159">
        <v>307.72000000000003</v>
      </c>
    </row>
    <row r="2160" spans="1:7" x14ac:dyDescent="0.2">
      <c r="A2160" t="s">
        <v>360</v>
      </c>
      <c r="B2160" t="s">
        <v>356</v>
      </c>
      <c r="C2160" t="s">
        <v>146</v>
      </c>
      <c r="D2160" t="s">
        <v>670</v>
      </c>
      <c r="E2160">
        <v>5333</v>
      </c>
      <c r="G2160">
        <v>496.5</v>
      </c>
    </row>
    <row r="2161" spans="1:7" x14ac:dyDescent="0.2">
      <c r="A2161" t="s">
        <v>360</v>
      </c>
      <c r="B2161" t="s">
        <v>356</v>
      </c>
      <c r="C2161" t="s">
        <v>147</v>
      </c>
      <c r="D2161" t="s">
        <v>670</v>
      </c>
      <c r="E2161">
        <v>4151</v>
      </c>
      <c r="G2161">
        <v>352.84</v>
      </c>
    </row>
    <row r="2162" spans="1:7" x14ac:dyDescent="0.2">
      <c r="A2162" t="s">
        <v>360</v>
      </c>
      <c r="B2162" t="s">
        <v>356</v>
      </c>
      <c r="C2162" t="s">
        <v>148</v>
      </c>
      <c r="D2162" t="s">
        <v>670</v>
      </c>
      <c r="E2162">
        <v>472</v>
      </c>
      <c r="G2162">
        <v>373.08</v>
      </c>
    </row>
    <row r="2163" spans="1:7" x14ac:dyDescent="0.2">
      <c r="A2163" t="s">
        <v>360</v>
      </c>
      <c r="B2163" t="s">
        <v>356</v>
      </c>
      <c r="C2163" t="s">
        <v>149</v>
      </c>
      <c r="D2163" t="s">
        <v>670</v>
      </c>
      <c r="E2163">
        <v>2718</v>
      </c>
      <c r="G2163">
        <v>396.94</v>
      </c>
    </row>
    <row r="2164" spans="1:7" x14ac:dyDescent="0.2">
      <c r="A2164" t="s">
        <v>360</v>
      </c>
      <c r="B2164" t="s">
        <v>356</v>
      </c>
      <c r="C2164" t="s">
        <v>150</v>
      </c>
      <c r="D2164" t="s">
        <v>670</v>
      </c>
      <c r="E2164">
        <v>17054</v>
      </c>
      <c r="G2164">
        <v>402.16</v>
      </c>
    </row>
    <row r="2165" spans="1:7" x14ac:dyDescent="0.2">
      <c r="A2165" t="s">
        <v>360</v>
      </c>
      <c r="B2165" t="s">
        <v>356</v>
      </c>
      <c r="C2165" t="s">
        <v>151</v>
      </c>
      <c r="D2165" t="s">
        <v>670</v>
      </c>
      <c r="E2165">
        <v>4790</v>
      </c>
      <c r="G2165">
        <v>510.68</v>
      </c>
    </row>
    <row r="2166" spans="1:7" x14ac:dyDescent="0.2">
      <c r="A2166" t="s">
        <v>360</v>
      </c>
      <c r="B2166" t="s">
        <v>356</v>
      </c>
      <c r="C2166" t="s">
        <v>152</v>
      </c>
      <c r="D2166" t="s">
        <v>670</v>
      </c>
      <c r="E2166">
        <v>2702</v>
      </c>
      <c r="G2166">
        <v>150.56</v>
      </c>
    </row>
    <row r="2167" spans="1:7" x14ac:dyDescent="0.2">
      <c r="A2167" t="s">
        <v>360</v>
      </c>
      <c r="B2167" t="s">
        <v>356</v>
      </c>
      <c r="C2167" t="s">
        <v>153</v>
      </c>
      <c r="D2167" t="s">
        <v>670</v>
      </c>
      <c r="E2167">
        <v>2578</v>
      </c>
      <c r="G2167">
        <v>301.64</v>
      </c>
    </row>
    <row r="2168" spans="1:7" x14ac:dyDescent="0.2">
      <c r="A2168" t="s">
        <v>360</v>
      </c>
      <c r="B2168" t="s">
        <v>356</v>
      </c>
      <c r="C2168" t="s">
        <v>154</v>
      </c>
      <c r="D2168" t="s">
        <v>670</v>
      </c>
      <c r="E2168">
        <v>3648</v>
      </c>
      <c r="G2168">
        <v>515.76</v>
      </c>
    </row>
    <row r="2169" spans="1:7" x14ac:dyDescent="0.2">
      <c r="A2169" t="s">
        <v>360</v>
      </c>
      <c r="B2169" t="s">
        <v>356</v>
      </c>
      <c r="C2169" t="s">
        <v>155</v>
      </c>
      <c r="D2169" t="s">
        <v>670</v>
      </c>
      <c r="E2169">
        <v>605</v>
      </c>
      <c r="G2169">
        <v>471.55</v>
      </c>
    </row>
    <row r="2170" spans="1:7" x14ac:dyDescent="0.2">
      <c r="A2170" t="s">
        <v>360</v>
      </c>
      <c r="B2170" t="s">
        <v>356</v>
      </c>
      <c r="C2170" t="s">
        <v>156</v>
      </c>
      <c r="D2170" t="s">
        <v>670</v>
      </c>
      <c r="E2170">
        <v>16982</v>
      </c>
      <c r="G2170">
        <v>591.54</v>
      </c>
    </row>
    <row r="2171" spans="1:7" x14ac:dyDescent="0.2">
      <c r="A2171" t="s">
        <v>360</v>
      </c>
      <c r="B2171" t="s">
        <v>356</v>
      </c>
      <c r="C2171" t="s">
        <v>157</v>
      </c>
      <c r="D2171" t="s">
        <v>670</v>
      </c>
      <c r="E2171">
        <v>497</v>
      </c>
      <c r="G2171">
        <v>283.2</v>
      </c>
    </row>
    <row r="2172" spans="1:7" x14ac:dyDescent="0.2">
      <c r="A2172" t="s">
        <v>360</v>
      </c>
      <c r="B2172" t="s">
        <v>356</v>
      </c>
      <c r="C2172" t="s">
        <v>158</v>
      </c>
      <c r="D2172" t="s">
        <v>670</v>
      </c>
      <c r="E2172">
        <v>2443</v>
      </c>
      <c r="G2172">
        <v>204.17</v>
      </c>
    </row>
    <row r="2173" spans="1:7" x14ac:dyDescent="0.2">
      <c r="A2173" t="s">
        <v>360</v>
      </c>
      <c r="B2173" t="s">
        <v>356</v>
      </c>
      <c r="C2173" t="s">
        <v>159</v>
      </c>
      <c r="D2173" t="s">
        <v>670</v>
      </c>
      <c r="E2173">
        <v>563</v>
      </c>
      <c r="G2173">
        <v>326.3</v>
      </c>
    </row>
    <row r="2174" spans="1:7" x14ac:dyDescent="0.2">
      <c r="A2174" t="s">
        <v>360</v>
      </c>
      <c r="B2174" t="s">
        <v>356</v>
      </c>
      <c r="C2174" t="s">
        <v>83</v>
      </c>
      <c r="D2174" t="s">
        <v>670</v>
      </c>
      <c r="E2174">
        <v>277</v>
      </c>
      <c r="G2174">
        <v>570.79</v>
      </c>
    </row>
    <row r="2175" spans="1:7" x14ac:dyDescent="0.2">
      <c r="A2175" t="s">
        <v>360</v>
      </c>
      <c r="B2175" t="s">
        <v>356</v>
      </c>
      <c r="C2175" t="s">
        <v>161</v>
      </c>
      <c r="D2175" t="s">
        <v>670</v>
      </c>
      <c r="E2175">
        <v>502</v>
      </c>
      <c r="G2175">
        <v>439.35</v>
      </c>
    </row>
    <row r="2176" spans="1:7" x14ac:dyDescent="0.2">
      <c r="A2176" t="s">
        <v>360</v>
      </c>
      <c r="B2176" t="s">
        <v>356</v>
      </c>
      <c r="C2176" t="s">
        <v>162</v>
      </c>
      <c r="D2176" t="s">
        <v>670</v>
      </c>
      <c r="E2176">
        <v>249</v>
      </c>
      <c r="G2176">
        <v>173.22</v>
      </c>
    </row>
    <row r="2177" spans="1:7" x14ac:dyDescent="0.2">
      <c r="A2177" t="s">
        <v>360</v>
      </c>
      <c r="B2177" t="s">
        <v>356</v>
      </c>
      <c r="C2177" t="s">
        <v>163</v>
      </c>
      <c r="D2177" t="s">
        <v>670</v>
      </c>
      <c r="E2177">
        <v>250</v>
      </c>
      <c r="G2177">
        <v>330.39</v>
      </c>
    </row>
    <row r="2178" spans="1:7" x14ac:dyDescent="0.2">
      <c r="A2178" t="s">
        <v>360</v>
      </c>
      <c r="B2178" t="s">
        <v>356</v>
      </c>
      <c r="C2178" t="s">
        <v>378</v>
      </c>
      <c r="D2178" t="s">
        <v>670</v>
      </c>
      <c r="E2178">
        <v>271</v>
      </c>
      <c r="G2178">
        <v>567.34</v>
      </c>
    </row>
    <row r="2179" spans="1:7" x14ac:dyDescent="0.2">
      <c r="A2179" t="s">
        <v>360</v>
      </c>
      <c r="B2179" t="s">
        <v>356</v>
      </c>
      <c r="C2179" t="s">
        <v>164</v>
      </c>
      <c r="D2179" t="s">
        <v>670</v>
      </c>
      <c r="E2179">
        <v>991</v>
      </c>
      <c r="G2179">
        <v>285.5</v>
      </c>
    </row>
    <row r="2180" spans="1:7" x14ac:dyDescent="0.2">
      <c r="A2180" t="s">
        <v>360</v>
      </c>
      <c r="B2180" t="s">
        <v>356</v>
      </c>
      <c r="C2180" t="s">
        <v>165</v>
      </c>
      <c r="D2180" t="s">
        <v>670</v>
      </c>
      <c r="E2180">
        <v>1341</v>
      </c>
      <c r="G2180">
        <v>499.06</v>
      </c>
    </row>
    <row r="2181" spans="1:7" x14ac:dyDescent="0.2">
      <c r="A2181" t="s">
        <v>360</v>
      </c>
      <c r="B2181" t="s">
        <v>356</v>
      </c>
      <c r="C2181" t="s">
        <v>166</v>
      </c>
      <c r="D2181" t="s">
        <v>670</v>
      </c>
      <c r="E2181">
        <v>3</v>
      </c>
      <c r="G2181">
        <v>191</v>
      </c>
    </row>
    <row r="2182" spans="1:7" x14ac:dyDescent="0.2">
      <c r="A2182" t="s">
        <v>360</v>
      </c>
      <c r="B2182" t="s">
        <v>356</v>
      </c>
      <c r="C2182" t="s">
        <v>167</v>
      </c>
      <c r="D2182" t="s">
        <v>670</v>
      </c>
      <c r="E2182">
        <v>257</v>
      </c>
      <c r="G2182">
        <v>174.4</v>
      </c>
    </row>
    <row r="2183" spans="1:7" x14ac:dyDescent="0.2">
      <c r="A2183" t="s">
        <v>360</v>
      </c>
      <c r="B2183" t="s">
        <v>356</v>
      </c>
      <c r="C2183" t="s">
        <v>671</v>
      </c>
      <c r="D2183" t="s">
        <v>670</v>
      </c>
      <c r="E2183">
        <v>274462</v>
      </c>
      <c r="G2183">
        <v>416.53</v>
      </c>
    </row>
    <row r="2184" spans="1:7" x14ac:dyDescent="0.2">
      <c r="A2184" t="s">
        <v>360</v>
      </c>
      <c r="B2184" t="s">
        <v>356</v>
      </c>
      <c r="C2184" t="s">
        <v>403</v>
      </c>
      <c r="D2184" t="s">
        <v>672</v>
      </c>
      <c r="E2184">
        <v>32</v>
      </c>
      <c r="G2184">
        <v>242.19</v>
      </c>
    </row>
    <row r="2185" spans="1:7" x14ac:dyDescent="0.2">
      <c r="A2185" t="s">
        <v>360</v>
      </c>
      <c r="B2185" t="s">
        <v>356</v>
      </c>
      <c r="C2185" t="s">
        <v>91</v>
      </c>
      <c r="D2185" t="s">
        <v>672</v>
      </c>
      <c r="E2185">
        <v>845</v>
      </c>
      <c r="G2185">
        <v>138.02000000000001</v>
      </c>
    </row>
    <row r="2186" spans="1:7" x14ac:dyDescent="0.2">
      <c r="A2186" t="s">
        <v>360</v>
      </c>
      <c r="B2186" t="s">
        <v>356</v>
      </c>
      <c r="C2186" t="s">
        <v>136</v>
      </c>
      <c r="D2186" t="s">
        <v>672</v>
      </c>
      <c r="E2186">
        <v>906</v>
      </c>
      <c r="G2186">
        <v>141.5</v>
      </c>
    </row>
    <row r="2187" spans="1:7" x14ac:dyDescent="0.2">
      <c r="A2187" t="s">
        <v>360</v>
      </c>
      <c r="B2187" t="s">
        <v>356</v>
      </c>
      <c r="C2187" t="s">
        <v>140</v>
      </c>
      <c r="D2187" t="s">
        <v>672</v>
      </c>
      <c r="E2187">
        <v>565</v>
      </c>
      <c r="G2187">
        <v>114.08</v>
      </c>
    </row>
    <row r="2188" spans="1:7" x14ac:dyDescent="0.2">
      <c r="A2188" t="s">
        <v>360</v>
      </c>
      <c r="B2188" t="s">
        <v>356</v>
      </c>
      <c r="C2188" t="s">
        <v>671</v>
      </c>
      <c r="D2188" t="s">
        <v>672</v>
      </c>
      <c r="E2188">
        <v>2348</v>
      </c>
      <c r="G2188">
        <v>135.02000000000001</v>
      </c>
    </row>
    <row r="2189" spans="1:7" x14ac:dyDescent="0.2">
      <c r="A2189" t="s">
        <v>360</v>
      </c>
      <c r="B2189" t="s">
        <v>356</v>
      </c>
      <c r="C2189" t="s">
        <v>376</v>
      </c>
      <c r="D2189" t="s">
        <v>670</v>
      </c>
      <c r="E2189">
        <v>13859</v>
      </c>
      <c r="G2189">
        <v>134.09</v>
      </c>
    </row>
    <row r="2190" spans="1:7" x14ac:dyDescent="0.2">
      <c r="A2190" t="s">
        <v>360</v>
      </c>
      <c r="B2190" t="s">
        <v>356</v>
      </c>
      <c r="C2190" t="s">
        <v>406</v>
      </c>
      <c r="D2190" t="s">
        <v>670</v>
      </c>
      <c r="E2190">
        <v>61489</v>
      </c>
      <c r="G2190">
        <v>469.18</v>
      </c>
    </row>
    <row r="2191" spans="1:7" x14ac:dyDescent="0.2">
      <c r="A2191" t="s">
        <v>360</v>
      </c>
      <c r="B2191" t="s">
        <v>356</v>
      </c>
      <c r="C2191" t="s">
        <v>404</v>
      </c>
      <c r="D2191" t="s">
        <v>670</v>
      </c>
      <c r="E2191">
        <v>47103</v>
      </c>
      <c r="G2191">
        <v>394.78</v>
      </c>
    </row>
    <row r="2192" spans="1:7" x14ac:dyDescent="0.2">
      <c r="A2192" t="s">
        <v>360</v>
      </c>
      <c r="B2192" t="s">
        <v>356</v>
      </c>
      <c r="C2192" t="s">
        <v>405</v>
      </c>
      <c r="D2192" t="s">
        <v>670</v>
      </c>
      <c r="E2192">
        <v>82564</v>
      </c>
      <c r="G2192">
        <v>454.61</v>
      </c>
    </row>
    <row r="2193" spans="1:10" x14ac:dyDescent="0.2">
      <c r="A2193" t="s">
        <v>360</v>
      </c>
      <c r="B2193" t="s">
        <v>356</v>
      </c>
      <c r="C2193" t="s">
        <v>407</v>
      </c>
      <c r="D2193" t="s">
        <v>670</v>
      </c>
      <c r="E2193">
        <v>38488</v>
      </c>
      <c r="G2193">
        <v>418.14</v>
      </c>
    </row>
    <row r="2194" spans="1:10" x14ac:dyDescent="0.2">
      <c r="A2194" t="s">
        <v>360</v>
      </c>
      <c r="B2194" t="s">
        <v>356</v>
      </c>
      <c r="C2194" t="s">
        <v>408</v>
      </c>
      <c r="D2194" t="s">
        <v>670</v>
      </c>
      <c r="E2194">
        <v>30959</v>
      </c>
      <c r="G2194">
        <v>367.92</v>
      </c>
    </row>
    <row r="2195" spans="1:10" x14ac:dyDescent="0.2">
      <c r="A2195" t="s">
        <v>361</v>
      </c>
      <c r="B2195" t="s">
        <v>363</v>
      </c>
      <c r="C2195" t="s">
        <v>115</v>
      </c>
      <c r="D2195" t="s">
        <v>879</v>
      </c>
      <c r="E2195">
        <v>0.97241999999999995</v>
      </c>
      <c r="F2195">
        <v>0.87394000000000005</v>
      </c>
      <c r="G2195">
        <v>0.83575999999999995</v>
      </c>
      <c r="H2195">
        <v>4.4069999999999998E-2</v>
      </c>
      <c r="I2195">
        <v>0.88005999999999995</v>
      </c>
      <c r="J2195">
        <v>5.3600000000000002E-2</v>
      </c>
    </row>
    <row r="2196" spans="1:10" x14ac:dyDescent="0.2">
      <c r="A2196" t="s">
        <v>361</v>
      </c>
      <c r="B2196" t="s">
        <v>363</v>
      </c>
      <c r="C2196" t="s">
        <v>116</v>
      </c>
      <c r="D2196" t="s">
        <v>879</v>
      </c>
      <c r="E2196">
        <v>0.96397999999999995</v>
      </c>
      <c r="F2196">
        <v>0.75741000000000003</v>
      </c>
      <c r="G2196">
        <v>0.85477999999999998</v>
      </c>
      <c r="H2196">
        <v>4.1849999999999998E-2</v>
      </c>
      <c r="I2196">
        <v>0.79905000000000004</v>
      </c>
      <c r="J2196">
        <v>6.5449999999999994E-2</v>
      </c>
    </row>
    <row r="2197" spans="1:10" x14ac:dyDescent="0.2">
      <c r="A2197" t="s">
        <v>361</v>
      </c>
      <c r="B2197" t="s">
        <v>363</v>
      </c>
      <c r="C2197" t="s">
        <v>121</v>
      </c>
      <c r="D2197" t="s">
        <v>879</v>
      </c>
      <c r="E2197">
        <v>0.92664000000000002</v>
      </c>
      <c r="F2197">
        <v>0.84774000000000005</v>
      </c>
      <c r="G2197">
        <v>0.82720000000000005</v>
      </c>
      <c r="H2197">
        <v>5.2630000000000003E-2</v>
      </c>
      <c r="I2197">
        <v>0.92474999999999996</v>
      </c>
      <c r="J2197">
        <v>3.2620000000000003E-2</v>
      </c>
    </row>
    <row r="2198" spans="1:10" x14ac:dyDescent="0.2">
      <c r="A2198" t="s">
        <v>361</v>
      </c>
      <c r="B2198" t="s">
        <v>363</v>
      </c>
      <c r="C2198" t="s">
        <v>129</v>
      </c>
      <c r="D2198" t="s">
        <v>879</v>
      </c>
      <c r="E2198">
        <v>0.94479999999999997</v>
      </c>
      <c r="F2198">
        <v>0.81301000000000001</v>
      </c>
      <c r="G2198">
        <v>0.83572000000000002</v>
      </c>
      <c r="H2198">
        <v>4.7399999999999998E-2</v>
      </c>
      <c r="I2198">
        <v>0.90868000000000004</v>
      </c>
      <c r="J2198">
        <v>4.8379999999999999E-2</v>
      </c>
    </row>
    <row r="2199" spans="1:10" x14ac:dyDescent="0.2">
      <c r="A2199" t="s">
        <v>361</v>
      </c>
      <c r="B2199" t="s">
        <v>363</v>
      </c>
      <c r="C2199" t="s">
        <v>132</v>
      </c>
      <c r="D2199" t="s">
        <v>879</v>
      </c>
      <c r="E2199">
        <v>0.92947000000000002</v>
      </c>
      <c r="F2199">
        <v>0.73658000000000001</v>
      </c>
      <c r="G2199">
        <v>0.81286999999999998</v>
      </c>
      <c r="H2199">
        <v>5.2859999999999997E-2</v>
      </c>
      <c r="I2199">
        <v>0.93323999999999996</v>
      </c>
      <c r="J2199">
        <v>4.5370000000000001E-2</v>
      </c>
    </row>
    <row r="2200" spans="1:10" x14ac:dyDescent="0.2">
      <c r="A2200" t="s">
        <v>361</v>
      </c>
      <c r="B2200" t="s">
        <v>363</v>
      </c>
      <c r="C2200" t="s">
        <v>139</v>
      </c>
      <c r="D2200" t="s">
        <v>879</v>
      </c>
      <c r="E2200">
        <v>0.92513999999999996</v>
      </c>
      <c r="F2200">
        <v>0.86382999999999999</v>
      </c>
      <c r="G2200">
        <v>0.88810999999999996</v>
      </c>
      <c r="H2200">
        <v>4.827E-2</v>
      </c>
      <c r="I2200">
        <v>0.95450000000000002</v>
      </c>
      <c r="J2200">
        <v>3.4380000000000001E-2</v>
      </c>
    </row>
    <row r="2201" spans="1:10" x14ac:dyDescent="0.2">
      <c r="A2201" t="s">
        <v>361</v>
      </c>
      <c r="B2201" t="s">
        <v>363</v>
      </c>
      <c r="C2201" t="s">
        <v>147</v>
      </c>
      <c r="D2201" t="s">
        <v>879</v>
      </c>
      <c r="E2201">
        <v>0.92532000000000003</v>
      </c>
      <c r="F2201">
        <v>0.93442000000000003</v>
      </c>
      <c r="G2201">
        <v>0.86360000000000003</v>
      </c>
      <c r="H2201">
        <v>5.0950000000000002E-2</v>
      </c>
      <c r="I2201">
        <v>0.89500000000000002</v>
      </c>
      <c r="J2201">
        <v>5.076E-2</v>
      </c>
    </row>
    <row r="2202" spans="1:10" x14ac:dyDescent="0.2">
      <c r="A2202" t="s">
        <v>361</v>
      </c>
      <c r="B2202" t="s">
        <v>363</v>
      </c>
      <c r="C2202" t="s">
        <v>148</v>
      </c>
      <c r="D2202" t="s">
        <v>879</v>
      </c>
      <c r="E2202">
        <v>0.96728999999999998</v>
      </c>
      <c r="F2202">
        <v>0.89544999999999997</v>
      </c>
      <c r="G2202">
        <v>0.86839999999999995</v>
      </c>
      <c r="H2202">
        <v>5.5399999999999998E-2</v>
      </c>
      <c r="I2202">
        <v>0.91080000000000005</v>
      </c>
      <c r="J2202">
        <v>5.3179999999999998E-2</v>
      </c>
    </row>
    <row r="2203" spans="1:10" x14ac:dyDescent="0.2">
      <c r="A2203" t="s">
        <v>361</v>
      </c>
      <c r="B2203" t="s">
        <v>363</v>
      </c>
      <c r="C2203" t="s">
        <v>150</v>
      </c>
      <c r="D2203" t="s">
        <v>879</v>
      </c>
      <c r="E2203">
        <v>0.88605</v>
      </c>
      <c r="F2203">
        <v>0.69162999999999997</v>
      </c>
      <c r="G2203">
        <v>0.80252000000000001</v>
      </c>
      <c r="H2203">
        <v>5.9569999999999998E-2</v>
      </c>
      <c r="I2203">
        <v>0.84748000000000001</v>
      </c>
      <c r="J2203">
        <v>5.0250000000000003E-2</v>
      </c>
    </row>
    <row r="2204" spans="1:10" x14ac:dyDescent="0.2">
      <c r="A2204" t="s">
        <v>361</v>
      </c>
      <c r="B2204" t="s">
        <v>363</v>
      </c>
      <c r="C2204" t="s">
        <v>155</v>
      </c>
      <c r="D2204" t="s">
        <v>879</v>
      </c>
      <c r="E2204">
        <v>0.91756000000000004</v>
      </c>
      <c r="F2204">
        <v>0.79925000000000002</v>
      </c>
      <c r="G2204">
        <v>0.88907999999999998</v>
      </c>
      <c r="H2204">
        <v>4.2189999999999998E-2</v>
      </c>
      <c r="I2204">
        <v>0.94335000000000002</v>
      </c>
      <c r="J2204">
        <v>4.0500000000000001E-2</v>
      </c>
    </row>
    <row r="2205" spans="1:10" x14ac:dyDescent="0.2">
      <c r="A2205" t="s">
        <v>361</v>
      </c>
      <c r="B2205" t="s">
        <v>363</v>
      </c>
      <c r="C2205" t="s">
        <v>409</v>
      </c>
      <c r="D2205" t="s">
        <v>879</v>
      </c>
      <c r="E2205">
        <v>0.99077000000000004</v>
      </c>
      <c r="F2205">
        <v>0.99348999999999998</v>
      </c>
      <c r="G2205">
        <v>0.99780999999999997</v>
      </c>
      <c r="H2205">
        <v>1.31E-3</v>
      </c>
      <c r="I2205">
        <v>0.83381000000000005</v>
      </c>
      <c r="J2205">
        <v>0.10102999999999999</v>
      </c>
    </row>
    <row r="2206" spans="1:10" x14ac:dyDescent="0.2">
      <c r="A2206" t="s">
        <v>361</v>
      </c>
      <c r="B2206" t="s">
        <v>363</v>
      </c>
      <c r="C2206" t="s">
        <v>134</v>
      </c>
      <c r="D2206" t="s">
        <v>879</v>
      </c>
      <c r="E2206">
        <v>0.91398000000000001</v>
      </c>
      <c r="F2206">
        <v>0.85529999999999995</v>
      </c>
      <c r="G2206">
        <v>0.81657000000000002</v>
      </c>
      <c r="H2206">
        <v>5.101E-2</v>
      </c>
      <c r="I2206">
        <v>0.85643000000000002</v>
      </c>
      <c r="J2206">
        <v>4.7359999999999999E-2</v>
      </c>
    </row>
    <row r="2207" spans="1:10" x14ac:dyDescent="0.2">
      <c r="A2207" t="s">
        <v>361</v>
      </c>
      <c r="B2207" t="s">
        <v>363</v>
      </c>
      <c r="C2207" t="s">
        <v>377</v>
      </c>
      <c r="D2207" t="s">
        <v>879</v>
      </c>
      <c r="I2207">
        <v>0.90668000000000004</v>
      </c>
      <c r="J2207">
        <v>2.7359999999999999E-2</v>
      </c>
    </row>
    <row r="2208" spans="1:10" x14ac:dyDescent="0.2">
      <c r="A2208" t="s">
        <v>361</v>
      </c>
      <c r="B2208" t="s">
        <v>363</v>
      </c>
      <c r="C2208" t="s">
        <v>158</v>
      </c>
      <c r="D2208" t="s">
        <v>879</v>
      </c>
      <c r="E2208">
        <v>0.93876000000000004</v>
      </c>
      <c r="F2208">
        <v>0.78322000000000003</v>
      </c>
      <c r="G2208">
        <v>0.83581000000000005</v>
      </c>
      <c r="H2208">
        <v>4.9369999999999997E-2</v>
      </c>
      <c r="I2208">
        <v>0.81777999999999995</v>
      </c>
      <c r="J2208">
        <v>6.1190000000000001E-2</v>
      </c>
    </row>
    <row r="2209" spans="1:10" x14ac:dyDescent="0.2">
      <c r="A2209" t="s">
        <v>361</v>
      </c>
      <c r="B2209" t="s">
        <v>363</v>
      </c>
      <c r="C2209" t="s">
        <v>159</v>
      </c>
      <c r="D2209" t="s">
        <v>879</v>
      </c>
      <c r="E2209">
        <v>0.97223999999999999</v>
      </c>
      <c r="F2209">
        <v>0.90314000000000005</v>
      </c>
      <c r="G2209">
        <v>0.89446999999999999</v>
      </c>
      <c r="H2209">
        <v>4.3189999999999999E-2</v>
      </c>
      <c r="I2209">
        <v>0.95126999999999995</v>
      </c>
      <c r="J2209">
        <v>3.474E-2</v>
      </c>
    </row>
    <row r="2210" spans="1:10" x14ac:dyDescent="0.2">
      <c r="A2210" t="s">
        <v>361</v>
      </c>
      <c r="B2210" t="s">
        <v>363</v>
      </c>
      <c r="C2210" t="s">
        <v>408</v>
      </c>
      <c r="D2210" t="s">
        <v>879</v>
      </c>
      <c r="E2210">
        <v>0.93976000000000004</v>
      </c>
      <c r="F2210">
        <v>0.84409000000000001</v>
      </c>
      <c r="G2210">
        <v>0.85343999999999998</v>
      </c>
      <c r="H2210">
        <v>1.804E-2</v>
      </c>
      <c r="I2210">
        <v>0.85926000000000002</v>
      </c>
      <c r="J2210">
        <v>2.1930000000000002E-2</v>
      </c>
    </row>
    <row r="2211" spans="1:10" x14ac:dyDescent="0.2">
      <c r="A2211" t="s">
        <v>361</v>
      </c>
      <c r="B2211" t="s">
        <v>363</v>
      </c>
      <c r="C2211" t="s">
        <v>122</v>
      </c>
      <c r="D2211" t="s">
        <v>879</v>
      </c>
      <c r="E2211">
        <v>0.92420000000000002</v>
      </c>
      <c r="F2211">
        <v>0.74948000000000004</v>
      </c>
      <c r="G2211">
        <v>0.79037000000000002</v>
      </c>
      <c r="H2211">
        <v>5.1290000000000002E-2</v>
      </c>
      <c r="I2211">
        <v>0.88363000000000003</v>
      </c>
      <c r="J2211">
        <v>3.6799999999999999E-2</v>
      </c>
    </row>
    <row r="2212" spans="1:10" x14ac:dyDescent="0.2">
      <c r="A2212" t="s">
        <v>361</v>
      </c>
      <c r="B2212" t="s">
        <v>363</v>
      </c>
      <c r="C2212" t="s">
        <v>123</v>
      </c>
      <c r="D2212" t="s">
        <v>879</v>
      </c>
      <c r="E2212">
        <v>0.95487</v>
      </c>
      <c r="F2212">
        <v>0.86470000000000002</v>
      </c>
      <c r="G2212">
        <v>0.87383999999999995</v>
      </c>
      <c r="H2212">
        <v>4.9619999999999997E-2</v>
      </c>
      <c r="I2212">
        <v>0.85392000000000001</v>
      </c>
      <c r="J2212">
        <v>4.9730000000000003E-2</v>
      </c>
    </row>
    <row r="2213" spans="1:10" x14ac:dyDescent="0.2">
      <c r="A2213" t="s">
        <v>361</v>
      </c>
      <c r="B2213" t="s">
        <v>363</v>
      </c>
      <c r="C2213" t="s">
        <v>128</v>
      </c>
      <c r="D2213" t="s">
        <v>879</v>
      </c>
      <c r="E2213">
        <v>0.93523999999999996</v>
      </c>
      <c r="F2213">
        <v>0.81115999999999999</v>
      </c>
      <c r="G2213">
        <v>0.81671000000000005</v>
      </c>
      <c r="H2213">
        <v>6.1080000000000002E-2</v>
      </c>
      <c r="I2213">
        <v>0.87246000000000001</v>
      </c>
      <c r="J2213">
        <v>5.3440000000000001E-2</v>
      </c>
    </row>
    <row r="2214" spans="1:10" x14ac:dyDescent="0.2">
      <c r="A2214" t="s">
        <v>361</v>
      </c>
      <c r="B2214" t="s">
        <v>363</v>
      </c>
      <c r="C2214" t="s">
        <v>130</v>
      </c>
      <c r="D2214" t="s">
        <v>879</v>
      </c>
      <c r="E2214">
        <v>0.97265000000000001</v>
      </c>
      <c r="F2214">
        <v>0.90441000000000005</v>
      </c>
      <c r="G2214">
        <v>0.83286000000000004</v>
      </c>
      <c r="H2214">
        <v>5.1479999999999998E-2</v>
      </c>
      <c r="I2214">
        <v>0.86409999999999998</v>
      </c>
      <c r="J2214">
        <v>4.1090000000000002E-2</v>
      </c>
    </row>
    <row r="2215" spans="1:10" x14ac:dyDescent="0.2">
      <c r="A2215" t="s">
        <v>361</v>
      </c>
      <c r="B2215" t="s">
        <v>363</v>
      </c>
      <c r="C2215" t="s">
        <v>138</v>
      </c>
      <c r="D2215" t="s">
        <v>879</v>
      </c>
      <c r="E2215">
        <v>0.97946</v>
      </c>
      <c r="F2215">
        <v>0.89076</v>
      </c>
      <c r="G2215">
        <v>0.91069</v>
      </c>
      <c r="H2215">
        <v>4.3900000000000002E-2</v>
      </c>
      <c r="I2215">
        <v>0.90144000000000002</v>
      </c>
      <c r="J2215">
        <v>5.6860000000000001E-2</v>
      </c>
    </row>
    <row r="2216" spans="1:10" x14ac:dyDescent="0.2">
      <c r="A2216" t="s">
        <v>361</v>
      </c>
      <c r="B2216" t="s">
        <v>363</v>
      </c>
      <c r="C2216" t="s">
        <v>140</v>
      </c>
      <c r="D2216" t="s">
        <v>879</v>
      </c>
      <c r="E2216">
        <v>0.96440999999999999</v>
      </c>
      <c r="F2216">
        <v>0.89449000000000001</v>
      </c>
      <c r="G2216">
        <v>0.91625000000000001</v>
      </c>
      <c r="H2216">
        <v>4.648E-2</v>
      </c>
      <c r="I2216">
        <v>0.85877000000000003</v>
      </c>
      <c r="J2216">
        <v>5.3269999999999998E-2</v>
      </c>
    </row>
    <row r="2217" spans="1:10" x14ac:dyDescent="0.2">
      <c r="A2217" t="s">
        <v>361</v>
      </c>
      <c r="B2217" t="s">
        <v>363</v>
      </c>
      <c r="C2217" t="s">
        <v>145</v>
      </c>
      <c r="D2217" t="s">
        <v>879</v>
      </c>
      <c r="E2217">
        <v>0.92478000000000005</v>
      </c>
      <c r="F2217">
        <v>0.78141000000000005</v>
      </c>
      <c r="G2217">
        <v>0.83047000000000004</v>
      </c>
      <c r="H2217">
        <v>5.4239999999999997E-2</v>
      </c>
      <c r="I2217">
        <v>0.77902000000000005</v>
      </c>
      <c r="J2217">
        <v>5.2909999999999999E-2</v>
      </c>
    </row>
    <row r="2218" spans="1:10" x14ac:dyDescent="0.2">
      <c r="A2218" t="s">
        <v>361</v>
      </c>
      <c r="B2218" t="s">
        <v>363</v>
      </c>
      <c r="C2218" t="s">
        <v>146</v>
      </c>
      <c r="D2218" t="s">
        <v>879</v>
      </c>
      <c r="E2218">
        <v>0.95421999999999996</v>
      </c>
      <c r="F2218">
        <v>0.85412999999999994</v>
      </c>
      <c r="G2218">
        <v>0.87753999999999999</v>
      </c>
      <c r="H2218">
        <v>4.6519999999999999E-2</v>
      </c>
      <c r="I2218">
        <v>0.87983999999999996</v>
      </c>
      <c r="J2218">
        <v>5.1679999999999997E-2</v>
      </c>
    </row>
    <row r="2219" spans="1:10" x14ac:dyDescent="0.2">
      <c r="A2219" t="s">
        <v>361</v>
      </c>
      <c r="B2219" t="s">
        <v>363</v>
      </c>
      <c r="C2219" t="s">
        <v>151</v>
      </c>
      <c r="D2219" t="s">
        <v>879</v>
      </c>
      <c r="E2219">
        <v>0.95226</v>
      </c>
      <c r="F2219">
        <v>0.83006999999999997</v>
      </c>
      <c r="G2219">
        <v>0.83623000000000003</v>
      </c>
      <c r="H2219">
        <v>5.1360000000000003E-2</v>
      </c>
      <c r="I2219">
        <v>0.82611999999999997</v>
      </c>
      <c r="J2219">
        <v>6.9449999999999998E-2</v>
      </c>
    </row>
    <row r="2220" spans="1:10" x14ac:dyDescent="0.2">
      <c r="A2220" t="s">
        <v>361</v>
      </c>
      <c r="B2220" t="s">
        <v>363</v>
      </c>
      <c r="C2220" t="s">
        <v>156</v>
      </c>
      <c r="D2220" t="s">
        <v>879</v>
      </c>
      <c r="E2220">
        <v>0.95552999999999999</v>
      </c>
      <c r="F2220">
        <v>0.91100999999999999</v>
      </c>
      <c r="G2220">
        <v>0.87834000000000001</v>
      </c>
      <c r="H2220">
        <v>4.403E-2</v>
      </c>
      <c r="I2220">
        <v>0.80437000000000003</v>
      </c>
      <c r="J2220">
        <v>5.8290000000000002E-2</v>
      </c>
    </row>
    <row r="2221" spans="1:10" x14ac:dyDescent="0.2">
      <c r="A2221" t="s">
        <v>361</v>
      </c>
      <c r="B2221" t="s">
        <v>363</v>
      </c>
      <c r="C2221" t="s">
        <v>355</v>
      </c>
      <c r="D2221" t="s">
        <v>879</v>
      </c>
      <c r="E2221">
        <v>0.94408999999999998</v>
      </c>
      <c r="F2221">
        <v>0.84230000000000005</v>
      </c>
      <c r="G2221">
        <v>0.85111000000000003</v>
      </c>
      <c r="H2221">
        <v>8.43E-3</v>
      </c>
      <c r="I2221">
        <v>0.87290999999999996</v>
      </c>
      <c r="J2221">
        <v>1.0189999999999999E-2</v>
      </c>
    </row>
    <row r="2222" spans="1:10" x14ac:dyDescent="0.2">
      <c r="A2222" t="s">
        <v>361</v>
      </c>
      <c r="B2222" t="s">
        <v>363</v>
      </c>
      <c r="C2222" t="s">
        <v>117</v>
      </c>
      <c r="D2222" t="s">
        <v>879</v>
      </c>
      <c r="E2222">
        <v>0.95564000000000004</v>
      </c>
      <c r="F2222">
        <v>0.86990000000000001</v>
      </c>
      <c r="G2222">
        <v>0.88966999999999996</v>
      </c>
      <c r="H2222">
        <v>4.1390000000000003E-2</v>
      </c>
      <c r="I2222">
        <v>0.87675999999999998</v>
      </c>
      <c r="J2222">
        <v>5.0959999999999998E-2</v>
      </c>
    </row>
    <row r="2223" spans="1:10" x14ac:dyDescent="0.2">
      <c r="A2223" t="s">
        <v>361</v>
      </c>
      <c r="B2223" t="s">
        <v>363</v>
      </c>
      <c r="C2223" t="s">
        <v>119</v>
      </c>
      <c r="D2223" t="s">
        <v>879</v>
      </c>
      <c r="E2223">
        <v>0.93984000000000001</v>
      </c>
      <c r="F2223">
        <v>0.83204999999999996</v>
      </c>
      <c r="G2223">
        <v>0.86763000000000001</v>
      </c>
      <c r="H2223">
        <v>5.2319999999999998E-2</v>
      </c>
      <c r="I2223">
        <v>0.92332000000000003</v>
      </c>
      <c r="J2223">
        <v>3.7859999999999998E-2</v>
      </c>
    </row>
    <row r="2224" spans="1:10" x14ac:dyDescent="0.2">
      <c r="A2224" t="s">
        <v>361</v>
      </c>
      <c r="B2224" t="s">
        <v>363</v>
      </c>
      <c r="C2224" t="s">
        <v>91</v>
      </c>
      <c r="D2224" t="s">
        <v>879</v>
      </c>
      <c r="E2224">
        <v>0.92079</v>
      </c>
      <c r="F2224">
        <v>0.79579999999999995</v>
      </c>
      <c r="G2224">
        <v>0.82284999999999997</v>
      </c>
      <c r="H2224">
        <v>5.8630000000000002E-2</v>
      </c>
      <c r="I2224">
        <v>0.83696999999999999</v>
      </c>
      <c r="J2224">
        <v>4.6679999999999999E-2</v>
      </c>
    </row>
    <row r="2225" spans="1:10" x14ac:dyDescent="0.2">
      <c r="A2225" t="s">
        <v>361</v>
      </c>
      <c r="B2225" t="s">
        <v>363</v>
      </c>
      <c r="C2225" t="s">
        <v>133</v>
      </c>
      <c r="D2225" t="s">
        <v>879</v>
      </c>
      <c r="E2225">
        <v>0.90903</v>
      </c>
      <c r="F2225">
        <v>0.83386000000000005</v>
      </c>
      <c r="G2225">
        <v>0.86131999999999997</v>
      </c>
      <c r="H2225">
        <v>5.4699999999999999E-2</v>
      </c>
      <c r="I2225">
        <v>0.84496000000000004</v>
      </c>
      <c r="J2225">
        <v>4.2900000000000001E-2</v>
      </c>
    </row>
    <row r="2226" spans="1:10" x14ac:dyDescent="0.2">
      <c r="A2226" t="s">
        <v>361</v>
      </c>
      <c r="B2226" t="s">
        <v>363</v>
      </c>
      <c r="C2226" t="s">
        <v>143</v>
      </c>
      <c r="D2226" t="s">
        <v>879</v>
      </c>
      <c r="E2226">
        <v>0.98468</v>
      </c>
      <c r="F2226">
        <v>0.91137999999999997</v>
      </c>
      <c r="G2226">
        <v>0.87648000000000004</v>
      </c>
      <c r="H2226">
        <v>4.8489999999999998E-2</v>
      </c>
      <c r="I2226">
        <v>0.82691000000000003</v>
      </c>
      <c r="J2226">
        <v>7.3330000000000006E-2</v>
      </c>
    </row>
    <row r="2227" spans="1:10" x14ac:dyDescent="0.2">
      <c r="A2227" t="s">
        <v>361</v>
      </c>
      <c r="B2227" t="s">
        <v>363</v>
      </c>
      <c r="C2227" t="s">
        <v>154</v>
      </c>
      <c r="D2227" t="s">
        <v>879</v>
      </c>
      <c r="E2227">
        <v>0.92600000000000005</v>
      </c>
      <c r="F2227">
        <v>0.81288000000000005</v>
      </c>
      <c r="G2227">
        <v>0.80464000000000002</v>
      </c>
      <c r="H2227">
        <v>5.4649999999999997E-2</v>
      </c>
      <c r="I2227">
        <v>0.82365999999999995</v>
      </c>
      <c r="J2227">
        <v>5.7660000000000003E-2</v>
      </c>
    </row>
    <row r="2228" spans="1:10" x14ac:dyDescent="0.2">
      <c r="A2228" t="s">
        <v>361</v>
      </c>
      <c r="B2228" t="s">
        <v>363</v>
      </c>
      <c r="C2228" t="s">
        <v>163</v>
      </c>
      <c r="D2228" t="s">
        <v>879</v>
      </c>
      <c r="E2228">
        <v>0.97921999999999998</v>
      </c>
      <c r="F2228">
        <v>0.90544999999999998</v>
      </c>
      <c r="G2228">
        <v>0.90988999999999998</v>
      </c>
      <c r="H2228">
        <v>4.1059999999999999E-2</v>
      </c>
      <c r="I2228">
        <v>0.89246000000000003</v>
      </c>
      <c r="J2228">
        <v>5.7660000000000003E-2</v>
      </c>
    </row>
    <row r="2229" spans="1:10" x14ac:dyDescent="0.2">
      <c r="A2229" t="s">
        <v>361</v>
      </c>
      <c r="B2229" t="s">
        <v>363</v>
      </c>
      <c r="C2229" t="s">
        <v>407</v>
      </c>
      <c r="D2229" t="s">
        <v>879</v>
      </c>
      <c r="E2229">
        <v>0.95618000000000003</v>
      </c>
      <c r="F2229">
        <v>0.86285000000000001</v>
      </c>
      <c r="G2229">
        <v>0.88336999999999999</v>
      </c>
      <c r="H2229">
        <v>1.5810000000000001E-2</v>
      </c>
      <c r="I2229">
        <v>0.90239000000000003</v>
      </c>
      <c r="J2229">
        <v>1.6060000000000001E-2</v>
      </c>
    </row>
    <row r="2230" spans="1:10" x14ac:dyDescent="0.2">
      <c r="A2230" t="s">
        <v>361</v>
      </c>
      <c r="B2230" t="s">
        <v>363</v>
      </c>
      <c r="C2230" t="s">
        <v>94</v>
      </c>
      <c r="D2230" t="s">
        <v>879</v>
      </c>
      <c r="E2230">
        <v>0.89741000000000004</v>
      </c>
      <c r="F2230">
        <v>0.83520000000000005</v>
      </c>
      <c r="G2230">
        <v>0.78691999999999995</v>
      </c>
      <c r="H2230">
        <v>6.0199999999999997E-2</v>
      </c>
      <c r="I2230">
        <v>0.83919999999999995</v>
      </c>
      <c r="J2230">
        <v>6.0150000000000002E-2</v>
      </c>
    </row>
    <row r="2231" spans="1:10" x14ac:dyDescent="0.2">
      <c r="A2231" t="s">
        <v>361</v>
      </c>
      <c r="B2231" t="s">
        <v>363</v>
      </c>
      <c r="C2231" t="s">
        <v>85</v>
      </c>
      <c r="D2231" t="s">
        <v>879</v>
      </c>
      <c r="E2231">
        <v>0.94921999999999995</v>
      </c>
      <c r="F2231">
        <v>0.91508</v>
      </c>
      <c r="G2231">
        <v>0.88882000000000005</v>
      </c>
      <c r="H2231">
        <v>4.5650000000000003E-2</v>
      </c>
      <c r="I2231">
        <v>0.82179000000000002</v>
      </c>
      <c r="J2231">
        <v>6.4869999999999997E-2</v>
      </c>
    </row>
    <row r="2232" spans="1:10" x14ac:dyDescent="0.2">
      <c r="A2232" t="s">
        <v>361</v>
      </c>
      <c r="B2232" t="s">
        <v>363</v>
      </c>
      <c r="C2232" t="s">
        <v>131</v>
      </c>
      <c r="D2232" t="s">
        <v>879</v>
      </c>
      <c r="E2232">
        <v>0.98285</v>
      </c>
      <c r="F2232">
        <v>0.91647999999999996</v>
      </c>
      <c r="G2232">
        <v>0.90298999999999996</v>
      </c>
      <c r="H2232">
        <v>4.9189999999999998E-2</v>
      </c>
      <c r="I2232">
        <v>0.89678000000000002</v>
      </c>
      <c r="J2232">
        <v>3.6260000000000001E-2</v>
      </c>
    </row>
    <row r="2233" spans="1:10" x14ac:dyDescent="0.2">
      <c r="A2233" t="s">
        <v>361</v>
      </c>
      <c r="B2233" t="s">
        <v>363</v>
      </c>
      <c r="C2233" t="s">
        <v>142</v>
      </c>
      <c r="D2233" t="s">
        <v>879</v>
      </c>
      <c r="E2233">
        <v>0.96865000000000001</v>
      </c>
      <c r="F2233">
        <v>0.90405999999999997</v>
      </c>
      <c r="G2233">
        <v>0.85650000000000004</v>
      </c>
      <c r="H2233">
        <v>5.1240000000000001E-2</v>
      </c>
      <c r="I2233">
        <v>0.85641999999999996</v>
      </c>
      <c r="J2233">
        <v>4.8030000000000003E-2</v>
      </c>
    </row>
    <row r="2234" spans="1:10" x14ac:dyDescent="0.2">
      <c r="A2234" t="s">
        <v>361</v>
      </c>
      <c r="B2234" t="s">
        <v>363</v>
      </c>
      <c r="C2234" t="s">
        <v>149</v>
      </c>
      <c r="D2234" t="s">
        <v>879</v>
      </c>
      <c r="E2234">
        <v>0.93981000000000003</v>
      </c>
      <c r="F2234">
        <v>0.80118999999999996</v>
      </c>
      <c r="G2234">
        <v>0.86885999999999997</v>
      </c>
      <c r="H2234">
        <v>4.9669999999999999E-2</v>
      </c>
      <c r="I2234">
        <v>0.87300999999999995</v>
      </c>
      <c r="J2234">
        <v>5.1920000000000001E-2</v>
      </c>
    </row>
    <row r="2235" spans="1:10" x14ac:dyDescent="0.2">
      <c r="A2235" t="s">
        <v>361</v>
      </c>
      <c r="B2235" t="s">
        <v>363</v>
      </c>
      <c r="C2235" t="s">
        <v>152</v>
      </c>
      <c r="D2235" t="s">
        <v>879</v>
      </c>
      <c r="E2235">
        <v>0.95721999999999996</v>
      </c>
      <c r="F2235">
        <v>0.90559999999999996</v>
      </c>
      <c r="G2235">
        <v>0.86350000000000005</v>
      </c>
      <c r="H2235">
        <v>4.965E-2</v>
      </c>
      <c r="I2235">
        <v>0.84025000000000005</v>
      </c>
      <c r="J2235">
        <v>5.3460000000000001E-2</v>
      </c>
    </row>
    <row r="2236" spans="1:10" x14ac:dyDescent="0.2">
      <c r="A2236" t="s">
        <v>361</v>
      </c>
      <c r="B2236" t="s">
        <v>363</v>
      </c>
      <c r="C2236" t="s">
        <v>164</v>
      </c>
      <c r="D2236" t="s">
        <v>879</v>
      </c>
      <c r="E2236">
        <v>0.97963999999999996</v>
      </c>
      <c r="F2236">
        <v>0.89915</v>
      </c>
      <c r="G2236">
        <v>0.88836999999999999</v>
      </c>
      <c r="H2236">
        <v>4.4450000000000003E-2</v>
      </c>
      <c r="I2236">
        <v>0.90415999999999996</v>
      </c>
      <c r="J2236">
        <v>3.5439999999999999E-2</v>
      </c>
    </row>
    <row r="2237" spans="1:10" x14ac:dyDescent="0.2">
      <c r="A2237" t="s">
        <v>361</v>
      </c>
      <c r="B2237" t="s">
        <v>363</v>
      </c>
      <c r="C2237" t="s">
        <v>125</v>
      </c>
      <c r="D2237" t="s">
        <v>879</v>
      </c>
      <c r="E2237">
        <v>0.95325000000000004</v>
      </c>
      <c r="F2237">
        <v>0.87224999999999997</v>
      </c>
      <c r="G2237">
        <v>0.83689999999999998</v>
      </c>
      <c r="H2237">
        <v>4.947E-2</v>
      </c>
      <c r="I2237">
        <v>0.85995999999999995</v>
      </c>
      <c r="J2237">
        <v>3.5659999999999997E-2</v>
      </c>
    </row>
    <row r="2238" spans="1:10" x14ac:dyDescent="0.2">
      <c r="A2238" t="s">
        <v>361</v>
      </c>
      <c r="B2238" t="s">
        <v>363</v>
      </c>
      <c r="C2238" t="s">
        <v>126</v>
      </c>
      <c r="D2238" t="s">
        <v>879</v>
      </c>
      <c r="E2238">
        <v>0.94081999999999999</v>
      </c>
      <c r="F2238">
        <v>0.75212999999999997</v>
      </c>
      <c r="G2238">
        <v>0.78419000000000005</v>
      </c>
      <c r="H2238">
        <v>5.6939999999999998E-2</v>
      </c>
      <c r="I2238">
        <v>0.79795000000000005</v>
      </c>
      <c r="J2238">
        <v>6.6540000000000002E-2</v>
      </c>
    </row>
    <row r="2239" spans="1:10" x14ac:dyDescent="0.2">
      <c r="A2239" t="s">
        <v>361</v>
      </c>
      <c r="B2239" t="s">
        <v>363</v>
      </c>
      <c r="C2239" t="s">
        <v>127</v>
      </c>
      <c r="D2239" t="s">
        <v>879</v>
      </c>
      <c r="E2239">
        <v>0.96828999999999998</v>
      </c>
      <c r="F2239">
        <v>0.87927</v>
      </c>
      <c r="G2239">
        <v>0.88653000000000004</v>
      </c>
      <c r="H2239">
        <v>5.1299999999999998E-2</v>
      </c>
      <c r="I2239">
        <v>0.92942999999999998</v>
      </c>
      <c r="J2239">
        <v>3.7749999999999999E-2</v>
      </c>
    </row>
    <row r="2240" spans="1:10" x14ac:dyDescent="0.2">
      <c r="A2240" t="s">
        <v>361</v>
      </c>
      <c r="B2240" t="s">
        <v>363</v>
      </c>
      <c r="C2240" t="s">
        <v>141</v>
      </c>
      <c r="D2240" t="s">
        <v>879</v>
      </c>
      <c r="E2240">
        <v>0.95367000000000002</v>
      </c>
      <c r="F2240">
        <v>0.87246999999999997</v>
      </c>
      <c r="G2240">
        <v>0.83928999999999998</v>
      </c>
      <c r="H2240">
        <v>5.5019999999999999E-2</v>
      </c>
      <c r="I2240">
        <v>0.86829000000000001</v>
      </c>
      <c r="J2240">
        <v>4.9950000000000001E-2</v>
      </c>
    </row>
    <row r="2241" spans="1:10" x14ac:dyDescent="0.2">
      <c r="A2241" t="s">
        <v>361</v>
      </c>
      <c r="B2241" t="s">
        <v>363</v>
      </c>
      <c r="C2241" t="s">
        <v>153</v>
      </c>
      <c r="D2241" t="s">
        <v>879</v>
      </c>
      <c r="E2241">
        <v>0.93100000000000005</v>
      </c>
      <c r="F2241">
        <v>0.80047999999999997</v>
      </c>
      <c r="G2241">
        <v>0.84869000000000006</v>
      </c>
      <c r="H2241">
        <v>5.0180000000000002E-2</v>
      </c>
      <c r="I2241">
        <v>0.90566999999999998</v>
      </c>
      <c r="J2241">
        <v>4.36E-2</v>
      </c>
    </row>
    <row r="2242" spans="1:10" x14ac:dyDescent="0.2">
      <c r="A2242" t="s">
        <v>361</v>
      </c>
      <c r="B2242" t="s">
        <v>363</v>
      </c>
      <c r="C2242" t="s">
        <v>83</v>
      </c>
      <c r="D2242" t="s">
        <v>879</v>
      </c>
      <c r="E2242">
        <v>0.97790999999999995</v>
      </c>
      <c r="F2242">
        <v>0.92157999999999995</v>
      </c>
      <c r="G2242">
        <v>0.87517999999999996</v>
      </c>
      <c r="H2242">
        <v>4.7149999999999997E-2</v>
      </c>
      <c r="I2242">
        <v>0.81560999999999995</v>
      </c>
      <c r="J2242">
        <v>5.1450000000000003E-2</v>
      </c>
    </row>
    <row r="2243" spans="1:10" x14ac:dyDescent="0.2">
      <c r="A2243" t="s">
        <v>361</v>
      </c>
      <c r="B2243" t="s">
        <v>363</v>
      </c>
      <c r="C2243" t="s">
        <v>166</v>
      </c>
      <c r="D2243" t="s">
        <v>879</v>
      </c>
      <c r="E2243">
        <v>0.93957000000000002</v>
      </c>
      <c r="F2243">
        <v>0.80732000000000004</v>
      </c>
      <c r="G2243">
        <v>0.80023999999999995</v>
      </c>
      <c r="H2243">
        <v>5.4120000000000001E-2</v>
      </c>
      <c r="I2243">
        <v>0.82759000000000005</v>
      </c>
      <c r="J2243">
        <v>4.9299999999999997E-2</v>
      </c>
    </row>
    <row r="2244" spans="1:10" x14ac:dyDescent="0.2">
      <c r="A2244" t="s">
        <v>361</v>
      </c>
      <c r="B2244" t="s">
        <v>363</v>
      </c>
      <c r="C2244" t="s">
        <v>120</v>
      </c>
      <c r="D2244" t="s">
        <v>879</v>
      </c>
      <c r="E2244">
        <v>0.91388000000000003</v>
      </c>
      <c r="F2244">
        <v>0.70728999999999997</v>
      </c>
      <c r="G2244">
        <v>0.80713999999999997</v>
      </c>
      <c r="H2244">
        <v>5.5230000000000001E-2</v>
      </c>
      <c r="I2244">
        <v>0.84953000000000001</v>
      </c>
      <c r="J2244">
        <v>4.3929999999999997E-2</v>
      </c>
    </row>
    <row r="2245" spans="1:10" x14ac:dyDescent="0.2">
      <c r="A2245" t="s">
        <v>361</v>
      </c>
      <c r="B2245" t="s">
        <v>363</v>
      </c>
      <c r="C2245" t="s">
        <v>124</v>
      </c>
      <c r="D2245" t="s">
        <v>879</v>
      </c>
      <c r="E2245">
        <v>0.92974999999999997</v>
      </c>
      <c r="F2245">
        <v>0.84335000000000004</v>
      </c>
      <c r="G2245">
        <v>0.82662000000000002</v>
      </c>
      <c r="H2245">
        <v>5.5669999999999997E-2</v>
      </c>
      <c r="I2245">
        <v>0.81325000000000003</v>
      </c>
      <c r="J2245">
        <v>4.9349999999999998E-2</v>
      </c>
    </row>
    <row r="2246" spans="1:10" x14ac:dyDescent="0.2">
      <c r="A2246" t="s">
        <v>361</v>
      </c>
      <c r="B2246" t="s">
        <v>363</v>
      </c>
      <c r="C2246" t="s">
        <v>136</v>
      </c>
      <c r="D2246" t="s">
        <v>879</v>
      </c>
      <c r="E2246">
        <v>0.96475</v>
      </c>
      <c r="F2246">
        <v>0.94908000000000003</v>
      </c>
      <c r="G2246">
        <v>0.91818999999999995</v>
      </c>
      <c r="H2246">
        <v>4.4810000000000003E-2</v>
      </c>
      <c r="I2246">
        <v>0.94728999999999997</v>
      </c>
      <c r="J2246">
        <v>3.066E-2</v>
      </c>
    </row>
    <row r="2247" spans="1:10" x14ac:dyDescent="0.2">
      <c r="A2247" t="s">
        <v>361</v>
      </c>
      <c r="B2247" t="s">
        <v>363</v>
      </c>
      <c r="C2247" t="s">
        <v>137</v>
      </c>
      <c r="D2247" t="s">
        <v>879</v>
      </c>
      <c r="E2247">
        <v>0.94113999999999998</v>
      </c>
      <c r="F2247">
        <v>0.74524000000000001</v>
      </c>
      <c r="G2247">
        <v>0.85790999999999995</v>
      </c>
      <c r="H2247">
        <v>6.1159999999999999E-2</v>
      </c>
      <c r="I2247">
        <v>0.86260000000000003</v>
      </c>
      <c r="J2247">
        <v>4.4209999999999999E-2</v>
      </c>
    </row>
    <row r="2248" spans="1:10" x14ac:dyDescent="0.2">
      <c r="A2248" t="s">
        <v>361</v>
      </c>
      <c r="B2248" t="s">
        <v>363</v>
      </c>
      <c r="C2248" t="s">
        <v>144</v>
      </c>
      <c r="D2248" t="s">
        <v>879</v>
      </c>
      <c r="E2248">
        <v>0.94740000000000002</v>
      </c>
      <c r="F2248">
        <v>0.86968999999999996</v>
      </c>
      <c r="G2248">
        <v>0.84094999999999998</v>
      </c>
      <c r="H2248">
        <v>5.0119999999999998E-2</v>
      </c>
      <c r="I2248">
        <v>0.88936000000000004</v>
      </c>
      <c r="J2248">
        <v>4.1959999999999997E-2</v>
      </c>
    </row>
    <row r="2249" spans="1:10" x14ac:dyDescent="0.2">
      <c r="A2249" t="s">
        <v>361</v>
      </c>
      <c r="B2249" t="s">
        <v>363</v>
      </c>
      <c r="C2249" t="s">
        <v>157</v>
      </c>
      <c r="D2249" t="s">
        <v>879</v>
      </c>
      <c r="E2249">
        <v>0.96384000000000003</v>
      </c>
      <c r="F2249">
        <v>0.91037999999999997</v>
      </c>
      <c r="G2249">
        <v>0.83099000000000001</v>
      </c>
      <c r="H2249">
        <v>5.4399999999999997E-2</v>
      </c>
      <c r="I2249">
        <v>0.92734000000000005</v>
      </c>
      <c r="J2249">
        <v>3.8190000000000002E-2</v>
      </c>
    </row>
    <row r="2250" spans="1:10" x14ac:dyDescent="0.2">
      <c r="A2250" t="s">
        <v>361</v>
      </c>
      <c r="B2250" t="s">
        <v>363</v>
      </c>
      <c r="C2250" t="s">
        <v>161</v>
      </c>
      <c r="D2250" t="s">
        <v>879</v>
      </c>
      <c r="E2250">
        <v>0.95633000000000001</v>
      </c>
      <c r="F2250">
        <v>0.85665999999999998</v>
      </c>
      <c r="G2250">
        <v>0.89000999999999997</v>
      </c>
      <c r="H2250">
        <v>5.2299999999999999E-2</v>
      </c>
      <c r="I2250">
        <v>0.86175999999999997</v>
      </c>
      <c r="J2250">
        <v>6.7059999999999995E-2</v>
      </c>
    </row>
    <row r="2251" spans="1:10" x14ac:dyDescent="0.2">
      <c r="A2251" t="s">
        <v>361</v>
      </c>
      <c r="B2251" t="s">
        <v>363</v>
      </c>
      <c r="C2251" t="s">
        <v>165</v>
      </c>
      <c r="D2251" t="s">
        <v>879</v>
      </c>
      <c r="E2251">
        <v>0.96331999999999995</v>
      </c>
      <c r="F2251">
        <v>0.88117000000000001</v>
      </c>
      <c r="G2251">
        <v>0.85385</v>
      </c>
      <c r="H2251">
        <v>5.4129999999999998E-2</v>
      </c>
      <c r="I2251">
        <v>0.84770999999999996</v>
      </c>
      <c r="J2251">
        <v>5.91E-2</v>
      </c>
    </row>
    <row r="2252" spans="1:10" x14ac:dyDescent="0.2">
      <c r="A2252" t="s">
        <v>361</v>
      </c>
      <c r="B2252" t="s">
        <v>363</v>
      </c>
      <c r="C2252" t="s">
        <v>167</v>
      </c>
      <c r="D2252" t="s">
        <v>879</v>
      </c>
      <c r="E2252">
        <v>0.94911999999999996</v>
      </c>
      <c r="F2252">
        <v>0.82523999999999997</v>
      </c>
      <c r="G2252">
        <v>0.81013000000000002</v>
      </c>
      <c r="H2252">
        <v>6.0290000000000003E-2</v>
      </c>
      <c r="I2252">
        <v>0.9002</v>
      </c>
      <c r="J2252">
        <v>4.4650000000000002E-2</v>
      </c>
    </row>
    <row r="2253" spans="1:10" x14ac:dyDescent="0.2">
      <c r="A2253" t="s">
        <v>361</v>
      </c>
      <c r="B2253" t="s">
        <v>363</v>
      </c>
      <c r="C2253" t="s">
        <v>838</v>
      </c>
      <c r="D2253" t="s">
        <v>879</v>
      </c>
      <c r="E2253">
        <v>0.94913000000000003</v>
      </c>
      <c r="F2253">
        <v>0.83242000000000005</v>
      </c>
      <c r="G2253">
        <v>0.96245000000000003</v>
      </c>
      <c r="H2253">
        <v>4.6199999999999998E-2</v>
      </c>
      <c r="I2253">
        <v>0.83452000000000004</v>
      </c>
      <c r="J2253">
        <v>0.12039999999999999</v>
      </c>
    </row>
    <row r="2254" spans="1:10" x14ac:dyDescent="0.2">
      <c r="A2254" t="s">
        <v>361</v>
      </c>
      <c r="B2254" t="s">
        <v>363</v>
      </c>
      <c r="C2254" t="s">
        <v>404</v>
      </c>
      <c r="D2254" t="s">
        <v>879</v>
      </c>
      <c r="E2254">
        <v>0.94164999999999999</v>
      </c>
      <c r="F2254">
        <v>0.81464000000000003</v>
      </c>
      <c r="G2254">
        <v>0.82826</v>
      </c>
      <c r="H2254">
        <v>1.8499999999999999E-2</v>
      </c>
      <c r="I2254">
        <v>0.88444</v>
      </c>
      <c r="J2254">
        <v>1.9519999999999999E-2</v>
      </c>
    </row>
    <row r="2255" spans="1:10" x14ac:dyDescent="0.2">
      <c r="A2255" t="s">
        <v>361</v>
      </c>
      <c r="B2255" t="s">
        <v>363</v>
      </c>
      <c r="C2255" t="s">
        <v>406</v>
      </c>
      <c r="D2255" t="s">
        <v>879</v>
      </c>
      <c r="E2255">
        <v>0.94284000000000001</v>
      </c>
      <c r="F2255">
        <v>0.83533999999999997</v>
      </c>
      <c r="G2255">
        <v>0.84572000000000003</v>
      </c>
      <c r="H2255">
        <v>2.002E-2</v>
      </c>
      <c r="I2255">
        <v>0.83860999999999997</v>
      </c>
      <c r="J2255">
        <v>2.376E-2</v>
      </c>
    </row>
    <row r="2256" spans="1:10" x14ac:dyDescent="0.2">
      <c r="A2256" t="s">
        <v>361</v>
      </c>
      <c r="B2256" t="s">
        <v>363</v>
      </c>
      <c r="C2256" t="s">
        <v>405</v>
      </c>
      <c r="D2256" t="s">
        <v>879</v>
      </c>
      <c r="E2256">
        <v>0.94316999999999995</v>
      </c>
      <c r="F2256">
        <v>0.86123000000000005</v>
      </c>
      <c r="G2256">
        <v>0.84930000000000005</v>
      </c>
      <c r="H2256">
        <v>2.129E-2</v>
      </c>
      <c r="I2256">
        <v>0.86112</v>
      </c>
      <c r="J2256">
        <v>1.9689999999999999E-2</v>
      </c>
    </row>
    <row r="2257" spans="1:10" x14ac:dyDescent="0.2">
      <c r="A2257" t="s">
        <v>361</v>
      </c>
      <c r="B2257" t="s">
        <v>363</v>
      </c>
      <c r="C2257" t="s">
        <v>118</v>
      </c>
      <c r="D2257" t="s">
        <v>879</v>
      </c>
      <c r="E2257">
        <v>0.96733999999999998</v>
      </c>
      <c r="F2257">
        <v>0.90891</v>
      </c>
      <c r="G2257">
        <v>0.89515</v>
      </c>
      <c r="H2257">
        <v>4.4450000000000003E-2</v>
      </c>
      <c r="I2257">
        <v>0.84592000000000001</v>
      </c>
      <c r="J2257">
        <v>5.0450000000000002E-2</v>
      </c>
    </row>
    <row r="2258" spans="1:10" x14ac:dyDescent="0.2">
      <c r="A2258" t="s">
        <v>361</v>
      </c>
      <c r="B2258" t="s">
        <v>363</v>
      </c>
      <c r="C2258" t="s">
        <v>135</v>
      </c>
      <c r="D2258" t="s">
        <v>879</v>
      </c>
      <c r="E2258">
        <v>0.96443000000000001</v>
      </c>
      <c r="F2258">
        <v>0.85621999999999998</v>
      </c>
      <c r="G2258">
        <v>0.89305999999999996</v>
      </c>
      <c r="H2258">
        <v>4.4970000000000003E-2</v>
      </c>
      <c r="I2258">
        <v>0.88265000000000005</v>
      </c>
      <c r="J2258">
        <v>5.2089999999999997E-2</v>
      </c>
    </row>
    <row r="2259" spans="1:10" x14ac:dyDescent="0.2">
      <c r="A2259" t="s">
        <v>361</v>
      </c>
      <c r="B2259" t="s">
        <v>363</v>
      </c>
      <c r="C2259" t="s">
        <v>162</v>
      </c>
      <c r="D2259" t="s">
        <v>879</v>
      </c>
      <c r="E2259">
        <v>0.95145999999999997</v>
      </c>
      <c r="F2259">
        <v>0.84406000000000003</v>
      </c>
      <c r="G2259">
        <v>0.82289999999999996</v>
      </c>
      <c r="H2259">
        <v>5.5750000000000001E-2</v>
      </c>
      <c r="I2259">
        <v>0.88322000000000001</v>
      </c>
      <c r="J2259">
        <v>4.6170000000000003E-2</v>
      </c>
    </row>
    <row r="2260" spans="1:10" x14ac:dyDescent="0.2">
      <c r="A2260" t="s">
        <v>361</v>
      </c>
      <c r="B2260" t="s">
        <v>363</v>
      </c>
      <c r="C2260" t="s">
        <v>378</v>
      </c>
      <c r="D2260" t="s">
        <v>879</v>
      </c>
      <c r="E2260">
        <v>0.92710000000000004</v>
      </c>
      <c r="F2260">
        <v>0.84470000000000001</v>
      </c>
      <c r="G2260">
        <v>0.83755000000000002</v>
      </c>
      <c r="H2260">
        <v>5.4179999999999999E-2</v>
      </c>
      <c r="I2260">
        <v>0.78320000000000001</v>
      </c>
      <c r="J2260">
        <v>3.4020000000000002E-2</v>
      </c>
    </row>
    <row r="2261" spans="1:10" x14ac:dyDescent="0.2">
      <c r="A2261" t="s">
        <v>361</v>
      </c>
      <c r="B2261" t="s">
        <v>364</v>
      </c>
      <c r="C2261" t="s">
        <v>355</v>
      </c>
      <c r="D2261" t="s">
        <v>879</v>
      </c>
      <c r="F2261">
        <v>0.96343000000000001</v>
      </c>
      <c r="G2261">
        <v>0.94457999999999998</v>
      </c>
      <c r="H2261">
        <v>2.828E-2</v>
      </c>
      <c r="I2261">
        <v>0.96064000000000005</v>
      </c>
      <c r="J2261">
        <v>2.1340000000000001E-2</v>
      </c>
    </row>
    <row r="2262" spans="1:10" x14ac:dyDescent="0.2">
      <c r="A2262" t="s">
        <v>361</v>
      </c>
      <c r="B2262" t="s">
        <v>364</v>
      </c>
      <c r="C2262" t="s">
        <v>140</v>
      </c>
      <c r="D2262" t="s">
        <v>879</v>
      </c>
      <c r="F2262">
        <v>0.94323999999999997</v>
      </c>
      <c r="G2262">
        <v>0.91425999999999996</v>
      </c>
      <c r="H2262">
        <v>6.5409999999999996E-2</v>
      </c>
      <c r="I2262">
        <v>0.97675999999999996</v>
      </c>
      <c r="J2262">
        <v>2.7990000000000001E-2</v>
      </c>
    </row>
    <row r="2263" spans="1:10" x14ac:dyDescent="0.2">
      <c r="A2263" t="s">
        <v>361</v>
      </c>
      <c r="B2263" t="s">
        <v>364</v>
      </c>
      <c r="C2263" t="s">
        <v>136</v>
      </c>
      <c r="D2263" t="s">
        <v>879</v>
      </c>
      <c r="F2263">
        <v>0.98285</v>
      </c>
      <c r="G2263">
        <v>0.98748000000000002</v>
      </c>
      <c r="H2263">
        <v>1.528E-2</v>
      </c>
      <c r="I2263">
        <v>0.97192999999999996</v>
      </c>
      <c r="J2263">
        <v>3.022E-2</v>
      </c>
    </row>
    <row r="2264" spans="1:10" x14ac:dyDescent="0.2">
      <c r="A2264" t="s">
        <v>361</v>
      </c>
      <c r="B2264" t="s">
        <v>364</v>
      </c>
      <c r="C2264" t="s">
        <v>91</v>
      </c>
      <c r="D2264" t="s">
        <v>879</v>
      </c>
      <c r="F2264">
        <v>0.96718000000000004</v>
      </c>
      <c r="G2264">
        <v>0.94225000000000003</v>
      </c>
      <c r="H2264">
        <v>4.3470000000000002E-2</v>
      </c>
      <c r="I2264">
        <v>0.94111</v>
      </c>
      <c r="J2264">
        <v>4.0590000000000001E-2</v>
      </c>
    </row>
    <row r="2265" spans="1:10" x14ac:dyDescent="0.2">
      <c r="A2265" t="s">
        <v>362</v>
      </c>
      <c r="B2265" t="s">
        <v>355</v>
      </c>
      <c r="C2265" t="s">
        <v>118</v>
      </c>
      <c r="D2265" t="s">
        <v>880</v>
      </c>
      <c r="E2265">
        <v>1151</v>
      </c>
      <c r="F2265">
        <v>1046</v>
      </c>
      <c r="G2265">
        <v>105</v>
      </c>
    </row>
    <row r="2266" spans="1:10" x14ac:dyDescent="0.2">
      <c r="A2266" t="s">
        <v>362</v>
      </c>
      <c r="B2266" t="s">
        <v>355</v>
      </c>
      <c r="C2266" t="s">
        <v>137</v>
      </c>
      <c r="D2266" t="s">
        <v>880</v>
      </c>
      <c r="E2266">
        <v>1078</v>
      </c>
      <c r="F2266">
        <v>1229</v>
      </c>
      <c r="G2266">
        <v>-151</v>
      </c>
    </row>
    <row r="2267" spans="1:10" x14ac:dyDescent="0.2">
      <c r="A2267" t="s">
        <v>362</v>
      </c>
      <c r="B2267" t="s">
        <v>355</v>
      </c>
      <c r="C2267" t="s">
        <v>152</v>
      </c>
      <c r="D2267" t="s">
        <v>880</v>
      </c>
      <c r="E2267">
        <v>3555</v>
      </c>
      <c r="F2267">
        <v>3434</v>
      </c>
      <c r="G2267">
        <v>121</v>
      </c>
    </row>
    <row r="2268" spans="1:10" x14ac:dyDescent="0.2">
      <c r="A2268" t="s">
        <v>362</v>
      </c>
      <c r="B2268" t="s">
        <v>355</v>
      </c>
      <c r="C2268" t="s">
        <v>355</v>
      </c>
      <c r="D2268" t="s">
        <v>880</v>
      </c>
      <c r="E2268">
        <v>5784</v>
      </c>
      <c r="F2268">
        <v>5709</v>
      </c>
      <c r="G2268">
        <v>75</v>
      </c>
    </row>
    <row r="2269" spans="1:10" x14ac:dyDescent="0.2">
      <c r="A2269" t="s">
        <v>362</v>
      </c>
      <c r="B2269" t="s">
        <v>356</v>
      </c>
      <c r="C2269" t="s">
        <v>118</v>
      </c>
      <c r="D2269" t="s">
        <v>880</v>
      </c>
      <c r="E2269">
        <v>15786</v>
      </c>
      <c r="F2269">
        <v>17544</v>
      </c>
      <c r="G2269">
        <v>-1758</v>
      </c>
    </row>
    <row r="2270" spans="1:10" x14ac:dyDescent="0.2">
      <c r="A2270" t="s">
        <v>362</v>
      </c>
      <c r="B2270" t="s">
        <v>356</v>
      </c>
      <c r="C2270" t="s">
        <v>124</v>
      </c>
      <c r="D2270" t="s">
        <v>880</v>
      </c>
      <c r="E2270">
        <v>1</v>
      </c>
      <c r="F2270">
        <v>1</v>
      </c>
      <c r="G2270">
        <v>0</v>
      </c>
    </row>
    <row r="2271" spans="1:10" x14ac:dyDescent="0.2">
      <c r="A2271" t="s">
        <v>362</v>
      </c>
      <c r="B2271" t="s">
        <v>356</v>
      </c>
      <c r="C2271" t="s">
        <v>137</v>
      </c>
      <c r="D2271" t="s">
        <v>880</v>
      </c>
      <c r="E2271">
        <v>22773</v>
      </c>
      <c r="F2271">
        <v>25333</v>
      </c>
      <c r="G2271">
        <v>-2560</v>
      </c>
    </row>
    <row r="2272" spans="1:10" x14ac:dyDescent="0.2">
      <c r="A2272" t="s">
        <v>362</v>
      </c>
      <c r="B2272" t="s">
        <v>356</v>
      </c>
      <c r="C2272" t="s">
        <v>152</v>
      </c>
      <c r="D2272" t="s">
        <v>880</v>
      </c>
      <c r="E2272">
        <v>42415</v>
      </c>
      <c r="F2272">
        <v>40211</v>
      </c>
      <c r="G2272">
        <v>2204</v>
      </c>
    </row>
    <row r="2273" spans="1:7" x14ac:dyDescent="0.2">
      <c r="A2273" t="s">
        <v>362</v>
      </c>
      <c r="B2273" t="s">
        <v>356</v>
      </c>
      <c r="C2273" t="s">
        <v>355</v>
      </c>
      <c r="D2273" t="s">
        <v>880</v>
      </c>
      <c r="E2273">
        <v>80975</v>
      </c>
      <c r="F2273">
        <v>83089</v>
      </c>
      <c r="G2273">
        <v>-2114</v>
      </c>
    </row>
    <row r="2274" spans="1:7" x14ac:dyDescent="0.2">
      <c r="A2274" t="s">
        <v>865</v>
      </c>
      <c r="B2274" t="s">
        <v>355</v>
      </c>
      <c r="C2274" t="s">
        <v>403</v>
      </c>
      <c r="D2274" t="s">
        <v>403</v>
      </c>
      <c r="E2274">
        <v>21236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43057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I21" sqref="I2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November 18,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328183</v>
      </c>
      <c r="I5" s="198">
        <f>SUM(I6,I11)</f>
        <v>74160</v>
      </c>
      <c r="J5" s="199">
        <f t="shared" ref="J5" si="0">IF(H5=0, 0,I5/H5)</f>
        <v>0.22597148542124362</v>
      </c>
      <c r="K5" s="29"/>
    </row>
    <row r="6" spans="1:11" s="157" customFormat="1" ht="15" customHeight="1" x14ac:dyDescent="0.2">
      <c r="A6" s="158"/>
      <c r="B6" s="294" t="s">
        <v>188</v>
      </c>
      <c r="C6" s="294"/>
      <c r="D6" s="294"/>
      <c r="E6" s="294"/>
      <c r="F6" s="294"/>
      <c r="G6" s="204" t="s">
        <v>194</v>
      </c>
      <c r="H6" s="205">
        <f>SUM(H7:H10)</f>
        <v>126867</v>
      </c>
      <c r="I6" s="205">
        <f>SUM(I7:I10)</f>
        <v>37020</v>
      </c>
      <c r="J6" s="206">
        <f t="shared" ref="J6:J16" si="1">IF(H6=0, 0,I6/H6)</f>
        <v>0.29180165054742369</v>
      </c>
      <c r="K6" s="29"/>
    </row>
    <row r="7" spans="1:11" s="157" customFormat="1" ht="15" customHeight="1" x14ac:dyDescent="0.2">
      <c r="A7" s="159" t="s">
        <v>18</v>
      </c>
      <c r="B7" s="291" t="s">
        <v>867</v>
      </c>
      <c r="C7" s="291"/>
      <c r="D7" s="291"/>
      <c r="E7" s="291"/>
      <c r="F7" s="291"/>
      <c r="G7" s="200" t="s">
        <v>168</v>
      </c>
      <c r="H7" s="195">
        <f>IFERROR(SUMIFS(D_D[INV],D_D[MT],3,D_D[EP],$A7),0)</f>
        <v>34208</v>
      </c>
      <c r="I7" s="195">
        <f>IFERROR(SUMIFS(D_D[BL],D_D[MT],3,D_D[EP],$A7),0)</f>
        <v>11576</v>
      </c>
      <c r="J7" s="201">
        <f t="shared" si="1"/>
        <v>0.338400374181478</v>
      </c>
      <c r="K7" s="29"/>
    </row>
    <row r="8" spans="1:11" s="157" customFormat="1" ht="15" customHeight="1" x14ac:dyDescent="0.2">
      <c r="A8" s="159" t="s">
        <v>82</v>
      </c>
      <c r="B8" s="291" t="s">
        <v>824</v>
      </c>
      <c r="C8" s="291"/>
      <c r="D8" s="291"/>
      <c r="E8" s="291"/>
      <c r="F8" s="291"/>
      <c r="G8" s="202" t="s">
        <v>169</v>
      </c>
      <c r="H8" s="195">
        <f>IFERROR(SUMIFS(D_D[INV],D_D[MT],3,D_D[EP],$A8),0)</f>
        <v>79631</v>
      </c>
      <c r="I8" s="195">
        <f>IFERROR(SUMIFS(D_D[BL],D_D[MT],3,D_D[EP],$A8),0)</f>
        <v>22836</v>
      </c>
      <c r="J8" s="201">
        <f t="shared" si="1"/>
        <v>0.28677273925983598</v>
      </c>
      <c r="K8" s="29"/>
    </row>
    <row r="9" spans="1:11" s="157" customFormat="1" ht="15" customHeight="1" x14ac:dyDescent="0.2">
      <c r="A9" s="159" t="s">
        <v>98</v>
      </c>
      <c r="B9" s="292" t="s">
        <v>189</v>
      </c>
      <c r="C9" s="292"/>
      <c r="D9" s="292"/>
      <c r="E9" s="292"/>
      <c r="F9" s="292"/>
      <c r="G9" s="203" t="s">
        <v>171</v>
      </c>
      <c r="H9" s="195">
        <f>IFERROR(SUMIFS(D_D[INV],D_D[MT],3,D_D[EP],$A9),0)</f>
        <v>4399</v>
      </c>
      <c r="I9" s="195">
        <f>IFERROR(SUMIFS(D_D[BL],D_D[MT],3,D_D[EP],$A9),0)</f>
        <v>242</v>
      </c>
      <c r="J9" s="201">
        <f t="shared" si="1"/>
        <v>5.50125028415549E-2</v>
      </c>
      <c r="K9" s="29"/>
    </row>
    <row r="10" spans="1:11" s="157" customFormat="1" ht="15" customHeight="1" x14ac:dyDescent="0.2">
      <c r="A10" s="159" t="s">
        <v>84</v>
      </c>
      <c r="B10" s="292" t="s">
        <v>14</v>
      </c>
      <c r="C10" s="292"/>
      <c r="D10" s="292"/>
      <c r="E10" s="292"/>
      <c r="F10" s="292"/>
      <c r="G10" s="202" t="s">
        <v>173</v>
      </c>
      <c r="H10" s="195">
        <f>IFERROR(SUMIFS(D_D[INV],D_D[MT],3,D_D[EP],$A10),0)</f>
        <v>8629</v>
      </c>
      <c r="I10" s="195">
        <f>IFERROR(SUMIFS(D_D[BL],D_D[MT],3,D_D[EP],$A10),0)</f>
        <v>2366</v>
      </c>
      <c r="J10" s="201">
        <f t="shared" si="1"/>
        <v>0.27419167922123072</v>
      </c>
      <c r="K10" s="29"/>
    </row>
    <row r="11" spans="1:11" s="157" customFormat="1" ht="15" customHeight="1" x14ac:dyDescent="0.2">
      <c r="A11" s="159"/>
      <c r="B11" s="294" t="s">
        <v>0</v>
      </c>
      <c r="C11" s="294"/>
      <c r="D11" s="294"/>
      <c r="E11" s="294"/>
      <c r="F11" s="294"/>
      <c r="G11" s="204" t="s">
        <v>194</v>
      </c>
      <c r="H11" s="205">
        <f>SUM(H12:H19)</f>
        <v>201316</v>
      </c>
      <c r="I11" s="205">
        <f>SUM(I12:I19)</f>
        <v>37140</v>
      </c>
      <c r="J11" s="206">
        <f t="shared" si="1"/>
        <v>0.18448608158318267</v>
      </c>
      <c r="K11" s="29"/>
    </row>
    <row r="12" spans="1:11" s="157" customFormat="1" ht="15" customHeight="1" x14ac:dyDescent="0.2">
      <c r="A12" s="159" t="s">
        <v>97</v>
      </c>
      <c r="B12" s="291" t="s">
        <v>177</v>
      </c>
      <c r="C12" s="291"/>
      <c r="D12" s="291"/>
      <c r="E12" s="291"/>
      <c r="F12" s="291"/>
      <c r="G12" s="203" t="s">
        <v>172</v>
      </c>
      <c r="H12" s="195">
        <f>IFERROR(SUMIFS(D_D[INV],D_D[MT],3,D_D[EP],$A12),0)</f>
        <v>4838</v>
      </c>
      <c r="I12" s="195">
        <f>IFERROR(SUMIFS(D_D[BL],D_D[MT],3,D_D[EP],$A12),0)</f>
        <v>276</v>
      </c>
      <c r="J12" s="201">
        <f t="shared" si="1"/>
        <v>5.7048367093840431E-2</v>
      </c>
      <c r="K12" s="29"/>
    </row>
    <row r="13" spans="1:11" s="157" customFormat="1" ht="15" customHeight="1" x14ac:dyDescent="0.2">
      <c r="A13" s="159" t="s">
        <v>19</v>
      </c>
      <c r="B13" s="291" t="s">
        <v>15</v>
      </c>
      <c r="C13" s="291"/>
      <c r="D13" s="291"/>
      <c r="E13" s="291"/>
      <c r="F13" s="291"/>
      <c r="G13" s="200" t="s">
        <v>170</v>
      </c>
      <c r="H13" s="195">
        <f>IFERROR(SUMIFS(D_D[INV],D_D[MT],3,D_D[EP],$A13),0)</f>
        <v>180252</v>
      </c>
      <c r="I13" s="195">
        <f>IFERROR(SUMIFS(D_D[BL],D_D[MT],3,D_D[EP],$A13),0)</f>
        <v>35781</v>
      </c>
      <c r="J13" s="201">
        <f t="shared" si="1"/>
        <v>0.19850542573730112</v>
      </c>
      <c r="K13" s="29"/>
    </row>
    <row r="14" spans="1:11" s="157" customFormat="1" ht="15" customHeight="1" x14ac:dyDescent="0.2">
      <c r="A14" s="159" t="s">
        <v>427</v>
      </c>
      <c r="B14" s="291" t="s">
        <v>12</v>
      </c>
      <c r="C14" s="291"/>
      <c r="D14" s="291"/>
      <c r="E14" s="291"/>
      <c r="F14" s="291"/>
      <c r="G14" s="200" t="s">
        <v>174</v>
      </c>
      <c r="H14" s="195">
        <f>IFERROR(SUMIFS(D_D[INV],D_D[MT],3,D_D[EP],$A14),0)</f>
        <v>15830</v>
      </c>
      <c r="I14" s="195">
        <f>IFERROR(SUMIFS(D_D[BL],D_D[MT],3,D_D[EP],$A14),0)</f>
        <v>1046</v>
      </c>
      <c r="J14" s="201">
        <f t="shared" si="1"/>
        <v>6.607706885660139E-2</v>
      </c>
      <c r="K14" s="29"/>
    </row>
    <row r="15" spans="1:11" s="157" customFormat="1" ht="15" customHeight="1" x14ac:dyDescent="0.2">
      <c r="A15" s="159" t="s">
        <v>85</v>
      </c>
      <c r="B15" s="292" t="s">
        <v>16</v>
      </c>
      <c r="C15" s="292"/>
      <c r="D15" s="292"/>
      <c r="E15" s="292"/>
      <c r="F15" s="292"/>
      <c r="G15" s="203" t="s">
        <v>175</v>
      </c>
      <c r="H15" s="195">
        <f>IFERROR(SUMIFS(D_D[INV],D_D[MT],3,D_D[EP],$A15),0)</f>
        <v>364</v>
      </c>
      <c r="I15" s="195">
        <f>IFERROR(SUMIFS(D_D[BL],D_D[MT],3,D_D[EP],$A15),0)</f>
        <v>24</v>
      </c>
      <c r="J15" s="201">
        <f t="shared" si="1"/>
        <v>6.5934065934065936E-2</v>
      </c>
      <c r="K15" s="29"/>
    </row>
    <row r="16" spans="1:11" s="157" customFormat="1" ht="15" customHeight="1" x14ac:dyDescent="0.2">
      <c r="A16" s="159" t="s">
        <v>86</v>
      </c>
      <c r="B16" s="292" t="s">
        <v>78</v>
      </c>
      <c r="C16" s="292"/>
      <c r="D16" s="292"/>
      <c r="E16" s="292"/>
      <c r="F16" s="292"/>
      <c r="G16" s="203" t="s">
        <v>178</v>
      </c>
      <c r="H16" s="195">
        <f>IFERROR(SUMIFS(D_D[INV],D_D[MT],3,D_D[EP],$A16),0)</f>
        <v>32</v>
      </c>
      <c r="I16" s="195">
        <f>IFERROR(SUMIFS(D_D[BL],D_D[MT],3,D_D[EP],$A16),0)</f>
        <v>13</v>
      </c>
      <c r="J16" s="201">
        <f t="shared" si="1"/>
        <v>0.40625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11/17/17</v>
      </c>
      <c r="H21" s="193" t="s">
        <v>881</v>
      </c>
      <c r="I21" s="193" t="s">
        <v>812</v>
      </c>
      <c r="J21" s="193" t="s">
        <v>811</v>
      </c>
      <c r="K21" s="29"/>
    </row>
    <row r="22" spans="1:11" ht="16.5" customHeight="1" x14ac:dyDescent="0.2">
      <c r="A22" s="158">
        <v>1</v>
      </c>
      <c r="B22" s="294" t="s">
        <v>842</v>
      </c>
      <c r="C22" s="294"/>
      <c r="D22" s="294"/>
      <c r="E22" s="294"/>
      <c r="F22" s="294"/>
      <c r="G22" s="207">
        <f>IFERROR(SUMIFS(D_D[INV],D_D[MT],9,D_D[CAT],1,D_D[LOC],$A22),0)</f>
        <v>5784</v>
      </c>
      <c r="H22" s="207">
        <f>IFERROR(SUMIFS(D_D[BL],D_D[MT],9,D_D[CAT],1,D_D[LOC],$A22),0)</f>
        <v>5709</v>
      </c>
      <c r="I22" s="207">
        <f>IFERROR(SUMIFS(D_D[ADP],D_D[MT],9,D_D[CAT],1,D_D[LOC],$A22),0)</f>
        <v>75</v>
      </c>
      <c r="J22" s="208">
        <f>I22/H22</f>
        <v>1.3137151865475564E-2</v>
      </c>
      <c r="K22" s="29"/>
    </row>
    <row r="23" spans="1:11" ht="15.75" customHeight="1" x14ac:dyDescent="0.2">
      <c r="A23" s="158">
        <v>307</v>
      </c>
      <c r="B23" s="296" t="s">
        <v>20</v>
      </c>
      <c r="C23" s="296"/>
      <c r="D23" s="296"/>
      <c r="E23" s="296"/>
      <c r="F23" s="296"/>
      <c r="G23" s="195">
        <f>IFERROR(SUMIFS(D_D[INV],D_D[MT],9,D_D[CAT],1,D_D[LOC],$A23),0)</f>
        <v>1151</v>
      </c>
      <c r="H23" s="195">
        <f>IFERROR(SUMIFS(D_D[BL],D_D[MT],9,D_D[CAT],1,D_D[LOC],$A23),0)</f>
        <v>1046</v>
      </c>
      <c r="I23" s="195">
        <f>IFERROR(SUMIFS(D_D[ADP],D_D[MT],9,D_D[CAT],1,D_D[LOC],$A23),0)</f>
        <v>105</v>
      </c>
      <c r="J23" s="196">
        <f t="shared" ref="J23:J26" si="2">I23/H23</f>
        <v>0.10038240917782026</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1078</v>
      </c>
      <c r="H25" s="195">
        <f>IFERROR(SUMIFS(D_D[BL],D_D[MT],9,D_D[CAT],1,D_D[LOC],$A25),0)</f>
        <v>1229</v>
      </c>
      <c r="I25" s="195">
        <f>IFERROR(SUMIFS(D_D[ADP],D_D[MT],9,D_D[CAT],1,D_D[LOC],$A25),0)</f>
        <v>-151</v>
      </c>
      <c r="J25" s="196">
        <f t="shared" si="2"/>
        <v>-0.12286411716842961</v>
      </c>
      <c r="K25" s="29"/>
    </row>
    <row r="26" spans="1:11" ht="15" x14ac:dyDescent="0.2">
      <c r="A26" s="158">
        <v>351</v>
      </c>
      <c r="B26" s="296" t="s">
        <v>23</v>
      </c>
      <c r="C26" s="296"/>
      <c r="D26" s="296"/>
      <c r="E26" s="296"/>
      <c r="F26" s="296"/>
      <c r="G26" s="195">
        <f>IFERROR(SUMIFS(D_D[INV],D_D[MT],9,D_D[CAT],1,D_D[LOC],$A26),0)</f>
        <v>3555</v>
      </c>
      <c r="H26" s="195">
        <f>IFERROR(SUMIFS(D_D[BL],D_D[MT],9,D_D[CAT],1,D_D[LOC],$A26),0)</f>
        <v>3434</v>
      </c>
      <c r="I26" s="195">
        <f>IFERROR(SUMIFS(D_D[ADP],D_D[MT],9,D_D[CAT],1,D_D[LOC],$A26),0)</f>
        <v>121</v>
      </c>
      <c r="J26" s="196">
        <f t="shared" si="2"/>
        <v>3.5235876528829355E-2</v>
      </c>
      <c r="K26" s="29"/>
    </row>
    <row r="27" spans="1:11" ht="16.5" customHeight="1" x14ac:dyDescent="0.2">
      <c r="A27" s="158">
        <v>1</v>
      </c>
      <c r="B27" s="294" t="s">
        <v>841</v>
      </c>
      <c r="C27" s="294"/>
      <c r="D27" s="294"/>
      <c r="E27" s="294"/>
      <c r="F27" s="294"/>
      <c r="G27" s="207">
        <f>IFERROR(SUMIFS(D_D[INV],D_D[MT],9,D_D[CAT],2,D_D[LOC],$A27),0)</f>
        <v>80975</v>
      </c>
      <c r="H27" s="207">
        <f>IFERROR(SUMIFS(D_D[BL],D_D[MT],9,D_D[CAT],2,D_D[LOC],$A27),0)</f>
        <v>83089</v>
      </c>
      <c r="I27" s="207">
        <f>IFERROR(SUMIFS(D_D[ADP],D_D[MT],9,D_D[CAT],2,D_D[LOC],$A27),0)</f>
        <v>-2114</v>
      </c>
      <c r="J27" s="208">
        <f>I27/H27</f>
        <v>-2.5442597696445978E-2</v>
      </c>
      <c r="K27" s="29"/>
    </row>
    <row r="28" spans="1:11" ht="15" x14ac:dyDescent="0.2">
      <c r="A28" s="158">
        <v>307</v>
      </c>
      <c r="B28" s="296" t="s">
        <v>20</v>
      </c>
      <c r="C28" s="296"/>
      <c r="D28" s="296"/>
      <c r="E28" s="296"/>
      <c r="F28" s="296"/>
      <c r="G28" s="195">
        <f>IFERROR(SUMIFS(D_D[INV],D_D[MT],9,D_D[CAT],2,D_D[LOC],$A28),0)</f>
        <v>15786</v>
      </c>
      <c r="H28" s="195">
        <f>IFERROR(SUMIFS(D_D[BL],D_D[MT],9,D_D[CAT],2,D_D[LOC],$A28),0)</f>
        <v>17544</v>
      </c>
      <c r="I28" s="195">
        <f>IFERROR(SUMIFS(D_D[ADP],D_D[MT],9,D_D[CAT],2,D_D[LOC],$A28),0)</f>
        <v>-1758</v>
      </c>
      <c r="J28" s="196">
        <f t="shared" ref="J28:J31" si="4">I28/H28</f>
        <v>-0.10020519835841313</v>
      </c>
      <c r="K28" s="29"/>
    </row>
    <row r="29" spans="1:11" ht="15" x14ac:dyDescent="0.2">
      <c r="A29" s="158">
        <v>316</v>
      </c>
      <c r="B29" s="295" t="s">
        <v>21</v>
      </c>
      <c r="C29" s="295"/>
      <c r="D29" s="295"/>
      <c r="E29" s="295"/>
      <c r="F29" s="295"/>
      <c r="G29" s="195">
        <f>IFERROR(SUMIFS(D_D[INV],D_D[MT],9,D_D[CAT],2,D_D[LOC],$A29),0)</f>
        <v>1</v>
      </c>
      <c r="H29" s="195">
        <f>IFERROR(SUMIFS(D_D[BL],D_D[MT],9,D_D[CAT],2,D_D[LOC],$A29),0)</f>
        <v>1</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22773</v>
      </c>
      <c r="H30" s="195">
        <f>IFERROR(SUMIFS(D_D[BL],D_D[MT],9,D_D[CAT],2,D_D[LOC],$A30),0)</f>
        <v>25333</v>
      </c>
      <c r="I30" s="195">
        <f>IFERROR(SUMIFS(D_D[ADP],D_D[MT],9,D_D[CAT],2,D_D[LOC],$A30),0)</f>
        <v>-2560</v>
      </c>
      <c r="J30" s="196">
        <f t="shared" si="4"/>
        <v>-0.10105396123633206</v>
      </c>
      <c r="K30" s="29"/>
    </row>
    <row r="31" spans="1:11" ht="15" x14ac:dyDescent="0.2">
      <c r="A31" s="158">
        <v>351</v>
      </c>
      <c r="B31" s="296" t="s">
        <v>23</v>
      </c>
      <c r="C31" s="296"/>
      <c r="D31" s="296"/>
      <c r="E31" s="296"/>
      <c r="F31" s="296"/>
      <c r="G31" s="195">
        <f>IFERROR(SUMIFS(D_D[INV],D_D[MT],9,D_D[CAT],2,D_D[LOC],$A31),0)</f>
        <v>42415</v>
      </c>
      <c r="H31" s="195">
        <f>IFERROR(SUMIFS(D_D[BL],D_D[MT],9,D_D[CAT],2,D_D[LOC],$A31),0)</f>
        <v>40211</v>
      </c>
      <c r="I31" s="195">
        <f>IFERROR(SUMIFS(D_D[ADP],D_D[MT],9,D_D[CAT],2,D_D[LOC],$A31),0)</f>
        <v>2204</v>
      </c>
      <c r="J31" s="196">
        <f t="shared" si="4"/>
        <v>5.4810872646788189E-2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43057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302329</v>
      </c>
      <c r="E12" s="166">
        <f>IF(ISNA($A12),"",IFERROR(SUMIFS(D_D[BL],D_D[MT],5,D_D[CAT],SMS, D_D[EP],-1,D_D[LOC],$A12),0))</f>
        <v>69158</v>
      </c>
      <c r="F12" s="167">
        <f>IF(ISNA($A12),"",IFERROR(E12/D12,0))</f>
        <v>0.22875079797174602</v>
      </c>
      <c r="G12" s="168">
        <f>IF(ISNA($A12),"",IFERROR(SUMIFS(D_D[ADP],D_D[MT],5,D_D[CAT],SMS, D_D[EP],-1,D_D[LOC],$A12),0))</f>
        <v>93.65</v>
      </c>
      <c r="H12" s="166">
        <f>IF(ISNA($A12),"",IFERROR(SUMIFS(D_D[PROD_MTD],D_D[MT],5,D_D[CAT],SMS, D_D[EP],-1,D_D[LOC],$A12),0))</f>
        <v>59106</v>
      </c>
      <c r="I12" s="168">
        <f>IF(ISNA($A12),"",IFERROR(SUMIFS(D_D[ADCM],D_D[MT],5,D_D[CAT],SMS, D_D[EP],-1,D_D[LOC],$A12),0))</f>
        <v>98.79</v>
      </c>
      <c r="J12" s="166">
        <f>IF(ISNA($A12),"",IFERROR(SUMIFS(D_D[PROD_FYTD],D_D[MT],5,D_D[CAT],SMS, D_D[EP],-1,D_D[LOC],$A12),0))</f>
        <v>165617</v>
      </c>
      <c r="K12" s="168">
        <f>IF(ISNA($A12),"",IFERROR(SUMIFS(D_D[ADCF],D_D[MT],5,D_D[CAT],SMS, D_D[EP],-1,D_D[LOC],$A12),0))</f>
        <v>97.09</v>
      </c>
      <c r="L12" s="140">
        <f>IF(ISNA($A12-99),"",IFERROR(SUMIFS(D_D[INV],D_D[MT],8,D_D[CAT],SMS,D_D[LOC],$A12-99),0))</f>
        <v>0.94408999999999998</v>
      </c>
      <c r="M12" s="140">
        <f>IF(ISNA($A12-99),"",IFERROR(SUMIFS(D_D[BL],D_D[MT],8,D_D[CAT],SMS,D_D[LOC],$A12-99),0))</f>
        <v>0.84230000000000005</v>
      </c>
      <c r="N12" s="140">
        <f>IF(ISNA($A12-99),"",IFERROR(SUMIFS(D_D[ADP],D_D[MT],8,D_D[CAT],SMS,D_D[LOC],$A12-99),0))</f>
        <v>0.85111000000000003</v>
      </c>
      <c r="O12" s="140">
        <f>IF(ISNA($A12-99),"",IFERROR(SUMIFS(D_D[PROD_MTD],D_D[MT],8,D_D[CAT],SMS,D_D[LOC],$A12-99),0))</f>
        <v>8.43E-3</v>
      </c>
      <c r="P12" s="140">
        <f>IF(ISNA($A12-99),"",IFERROR(SUMIFS(D_D[PROD_FYTD],D_D[MT],8,D_D[CAT],SMS,D_D[LOC],$A12-99),0))</f>
        <v>0.87290999999999996</v>
      </c>
      <c r="Q12" s="140">
        <f>IF(ISNA($A12-99),"",IFERROR(SUMIFS(D_D[ADCM],D_D[MT],8,D_D[CAT],SMS,D_D[LOC],$A12-99),0))</f>
        <v>1.0189999999999999E-2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21258</v>
      </c>
      <c r="E13" s="172">
        <f ca="1">IF(ISNA($A13),"",IFERROR(SUMIFS(D_D[BL],D_D[MT],5,D_D[CAT],SMS, D_D[EP],-1,D_D[LOC],$A13),0))</f>
        <v>4932</v>
      </c>
      <c r="F13" s="173">
        <f t="shared" ref="F13:F30" ca="1" si="2">IF(ISNA($A13),"",IFERROR(E13/D13,0))</f>
        <v>0.23200677392040644</v>
      </c>
      <c r="G13" s="174">
        <f ca="1">IF(ISNA($A13),"",IFERROR(SUMIFS(D_D[ADP],D_D[MT],5,D_D[CAT],SMS, D_D[EP],-1,D_D[LOC],$A13),0))</f>
        <v>89.42</v>
      </c>
      <c r="H13" s="172">
        <f ca="1">IF(ISNA($A13),"",IFERROR(SUMIFS(D_D[PROD_MTD],D_D[MT],5,D_D[CAT],SMS, D_D[EP],-1,D_D[LOC],$A13),0))</f>
        <v>13681</v>
      </c>
      <c r="I13" s="174">
        <f ca="1">IF(ISNA($A13),"",IFERROR(SUMIFS(D_D[ADCM],D_D[MT],5,D_D[CAT],SMS, D_D[EP],-1,D_D[LOC],$A13),0))</f>
        <v>100.91</v>
      </c>
      <c r="J13" s="172">
        <f ca="1">IF(ISNA($A13),"",IFERROR(SUMIFS(D_D[PROD_FYTD],D_D[MT],5,D_D[CAT],SMS, D_D[EP],-1,D_D[LOC],$A13),0))</f>
        <v>36207</v>
      </c>
      <c r="K13" s="174">
        <f ca="1">IF(ISNA($A13),"",IFERROR(SUMIFS(D_D[ADCF],D_D[MT],5,D_D[CAT],SMS, D_D[EP],-1,D_D[LOC],$A13),0))</f>
        <v>100.36</v>
      </c>
      <c r="L13" s="99">
        <f ca="1">IF(ISNA($A13),"",IFERROR(SUMIFS(D_D[INV],D_D[MT],8,D_D[CAT],SMS,D_D[LOC],$A13),0))</f>
        <v>0.94164999999999999</v>
      </c>
      <c r="M13" s="99">
        <f ca="1">IF(ISNA($A13),"",IFERROR(SUMIFS(D_D[BL],D_D[MT],8,D_D[CAT],SMS,D_D[LOC],$A13),0))</f>
        <v>0.81464000000000003</v>
      </c>
      <c r="N13" s="99">
        <f ca="1">IF(ISNA($A13),"",IFERROR(SUMIFS(D_D[ADP],D_D[MT],8,D_D[CAT],SMS,D_D[LOC],$A13),0))</f>
        <v>0.82826</v>
      </c>
      <c r="O13" s="99">
        <f ca="1">IF(ISNA($A13),"",IFERROR(SUMIFS(D_D[PROD_MTD],D_D[MT],8,D_D[CAT],SMS,D_D[LOC],$A13),0))</f>
        <v>1.8499999999999999E-2</v>
      </c>
      <c r="P13" s="99">
        <f ca="1">IF(ISNA($A13),"",IFERROR(SUMIFS(D_D[PROD_FYTD],D_D[MT],8,D_D[CAT],SMS,D_D[LOC],$A13),0))</f>
        <v>0.88444</v>
      </c>
      <c r="Q13" s="99">
        <f ca="1">IF(ISNA($A13),"",IFERROR(SUMIFS(D_D[ADCM],D_D[MT],8,D_D[CAT],SMS,D_D[LOC],$A13),0))</f>
        <v>1.9519999999999999E-2</v>
      </c>
      <c r="R13" s="6"/>
    </row>
    <row r="14" spans="1:18" ht="12.75" x14ac:dyDescent="0.2">
      <c r="A14" s="133" t="str">
        <f t="shared" ca="1" si="0"/>
        <v>313</v>
      </c>
      <c r="B14" s="23">
        <v>2</v>
      </c>
      <c r="C14" s="163" t="str">
        <f t="shared" ca="1" si="1"/>
        <v>Baltimore</v>
      </c>
      <c r="D14" s="172">
        <f ca="1">IF(ISNA($A14),"",IFERROR(SUMIFS(D_D[INV],D_D[MT],5,D_D[CAT],SMS, D_D[EP],-1,D_D[LOC],$A14),0))</f>
        <v>726</v>
      </c>
      <c r="E14" s="172">
        <f ca="1">IF(ISNA($A14),"",IFERROR(SUMIFS(D_D[BL],D_D[MT],5,D_D[CAT],SMS, D_D[EP],-1,D_D[LOC],$A14),0))</f>
        <v>204</v>
      </c>
      <c r="F14" s="173">
        <f t="shared" ca="1" si="2"/>
        <v>0.28099173553719009</v>
      </c>
      <c r="G14" s="174">
        <f ca="1">IF(ISNA($A14),"",IFERROR(SUMIFS(D_D[ADP],D_D[MT],5,D_D[CAT],SMS, D_D[EP],-1,D_D[LOC],$A14),0))</f>
        <v>107.58</v>
      </c>
      <c r="H14" s="172">
        <f ca="1">IF(ISNA($A14),"",IFERROR(SUMIFS(D_D[PROD_MTD],D_D[MT],5,D_D[CAT],SMS, D_D[EP],-1,D_D[LOC],$A14),0))</f>
        <v>437</v>
      </c>
      <c r="I14" s="174">
        <f ca="1">IF(ISNA($A14),"",IFERROR(SUMIFS(D_D[ADCM],D_D[MT],5,D_D[CAT],SMS, D_D[EP],-1,D_D[LOC],$A14),0))</f>
        <v>130.88999999999999</v>
      </c>
      <c r="J14" s="172">
        <f ca="1">IF(ISNA($A14),"",IFERROR(SUMIFS(D_D[PROD_FYTD],D_D[MT],5,D_D[CAT],SMS, D_D[EP],-1,D_D[LOC],$A14),0))</f>
        <v>1275</v>
      </c>
      <c r="K14" s="174">
        <f ca="1">IF(ISNA($A14),"",IFERROR(SUMIFS(D_D[ADCF],D_D[MT],5,D_D[CAT],SMS, D_D[EP],-1,D_D[LOC],$A14),0))</f>
        <v>124.61</v>
      </c>
      <c r="L14" s="99">
        <f ca="1">IF(ISNA($A14),"",IFERROR(SUMIFS(D_D[INV],D_D[MT],8,D_D[CAT],SMS,D_D[LOC],$A14),0))</f>
        <v>0.92420000000000002</v>
      </c>
      <c r="M14" s="99">
        <f ca="1">IF(ISNA($A14),"",IFERROR(SUMIFS(D_D[BL],D_D[MT],8,D_D[CAT],SMS,D_D[LOC],$A14),0))</f>
        <v>0.74948000000000004</v>
      </c>
      <c r="N14" s="99">
        <f ca="1">IF(ISNA($A14),"",IFERROR(SUMIFS(D_D[ADP],D_D[MT],8,D_D[CAT],SMS,D_D[LOC],$A14),0))</f>
        <v>0.79037000000000002</v>
      </c>
      <c r="O14" s="99">
        <f ca="1">IF(ISNA($A14),"",IFERROR(SUMIFS(D_D[PROD_MTD],D_D[MT],8,D_D[CAT],SMS,D_D[LOC],$A14),0))</f>
        <v>5.1290000000000002E-2</v>
      </c>
      <c r="P14" s="99">
        <f ca="1">IF(ISNA($A14),"",IFERROR(SUMIFS(D_D[PROD_FYTD],D_D[MT],8,D_D[CAT],SMS,D_D[LOC],$A14),0))</f>
        <v>0.88363000000000003</v>
      </c>
      <c r="Q14" s="99">
        <f ca="1">IF(ISNA($A14),"",IFERROR(SUMIFS(D_D[ADCM],D_D[MT],8,D_D[CAT],SMS,D_D[LOC],$A14),0))</f>
        <v>3.6799999999999999E-2</v>
      </c>
      <c r="R14" s="6"/>
    </row>
    <row r="15" spans="1:18" ht="12.75" x14ac:dyDescent="0.2">
      <c r="A15" s="133" t="str">
        <f t="shared" ca="1" si="0"/>
        <v>301</v>
      </c>
      <c r="B15" s="23">
        <v>3</v>
      </c>
      <c r="C15" s="163" t="str">
        <f t="shared" ca="1" si="1"/>
        <v>Boston</v>
      </c>
      <c r="D15" s="172">
        <f ca="1">IF(ISNA($A15),"",IFERROR(SUMIFS(D_D[INV],D_D[MT],5,D_D[CAT],SMS, D_D[EP],-1,D_D[LOC],$A15),0))</f>
        <v>650</v>
      </c>
      <c r="E15" s="172">
        <f ca="1">IF(ISNA($A15),"",IFERROR(SUMIFS(D_D[BL],D_D[MT],5,D_D[CAT],SMS, D_D[EP],-1,D_D[LOC],$A15),0))</f>
        <v>193</v>
      </c>
      <c r="F15" s="173">
        <f t="shared" ca="1" si="2"/>
        <v>0.2969230769230769</v>
      </c>
      <c r="G15" s="174">
        <f ca="1">IF(ISNA($A15),"",IFERROR(SUMIFS(D_D[ADP],D_D[MT],5,D_D[CAT],SMS, D_D[EP],-1,D_D[LOC],$A15),0))</f>
        <v>119.09</v>
      </c>
      <c r="H15" s="172">
        <f ca="1">IF(ISNA($A15),"",IFERROR(SUMIFS(D_D[PROD_MTD],D_D[MT],5,D_D[CAT],SMS, D_D[EP],-1,D_D[LOC],$A15),0))</f>
        <v>494</v>
      </c>
      <c r="I15" s="174">
        <f ca="1">IF(ISNA($A15),"",IFERROR(SUMIFS(D_D[ADCM],D_D[MT],5,D_D[CAT],SMS, D_D[EP],-1,D_D[LOC],$A15),0))</f>
        <v>130.08000000000001</v>
      </c>
      <c r="J15" s="172">
        <f ca="1">IF(ISNA($A15),"",IFERROR(SUMIFS(D_D[PROD_FYTD],D_D[MT],5,D_D[CAT],SMS, D_D[EP],-1,D_D[LOC],$A15),0))</f>
        <v>1403</v>
      </c>
      <c r="K15" s="174">
        <f ca="1">IF(ISNA($A15),"",IFERROR(SUMIFS(D_D[ADCF],D_D[MT],5,D_D[CAT],SMS, D_D[EP],-1,D_D[LOC],$A15),0))</f>
        <v>123.54</v>
      </c>
      <c r="L15" s="99">
        <f ca="1">IF(ISNA($A15),"",IFERROR(SUMIFS(D_D[INV],D_D[MT],8,D_D[CAT],SMS,D_D[LOC],$A15),0))</f>
        <v>0.97241999999999995</v>
      </c>
      <c r="M15" s="99">
        <f ca="1">IF(ISNA($A15),"",IFERROR(SUMIFS(D_D[BL],D_D[MT],8,D_D[CAT],SMS,D_D[LOC],$A15),0))</f>
        <v>0.87394000000000005</v>
      </c>
      <c r="N15" s="99">
        <f ca="1">IF(ISNA($A15),"",IFERROR(SUMIFS(D_D[ADP],D_D[MT],8,D_D[CAT],SMS,D_D[LOC],$A15),0))</f>
        <v>0.83575999999999995</v>
      </c>
      <c r="O15" s="99">
        <f ca="1">IF(ISNA($A15),"",IFERROR(SUMIFS(D_D[PROD_MTD],D_D[MT],8,D_D[CAT],SMS,D_D[LOC],$A15),0))</f>
        <v>4.4069999999999998E-2</v>
      </c>
      <c r="P15" s="99">
        <f ca="1">IF(ISNA($A15),"",IFERROR(SUMIFS(D_D[PROD_FYTD],D_D[MT],8,D_D[CAT],SMS,D_D[LOC],$A15),0))</f>
        <v>0.88005999999999995</v>
      </c>
      <c r="Q15" s="99">
        <f ca="1">IF(ISNA($A15),"",IFERROR(SUMIFS(D_D[ADCM],D_D[MT],8,D_D[CAT],SMS,D_D[LOC],$A15),0))</f>
        <v>5.3600000000000002E-2</v>
      </c>
      <c r="R15" s="6"/>
    </row>
    <row r="16" spans="1:18" ht="12.75" x14ac:dyDescent="0.2">
      <c r="A16" s="133" t="str">
        <f t="shared" ca="1" si="0"/>
        <v>307</v>
      </c>
      <c r="B16" s="23">
        <v>4</v>
      </c>
      <c r="C16" s="163" t="str">
        <f t="shared" ca="1" si="1"/>
        <v>Buffalo</v>
      </c>
      <c r="D16" s="172">
        <f ca="1">IF(ISNA($A16),"",IFERROR(SUMIFS(D_D[INV],D_D[MT],5,D_D[CAT],SMS, D_D[EP],-1,D_D[LOC],$A16),0))</f>
        <v>831</v>
      </c>
      <c r="E16" s="172">
        <f ca="1">IF(ISNA($A16),"",IFERROR(SUMIFS(D_D[BL],D_D[MT],5,D_D[CAT],SMS, D_D[EP],-1,D_D[LOC],$A16),0))</f>
        <v>244</v>
      </c>
      <c r="F16" s="173">
        <f t="shared" ca="1" si="2"/>
        <v>0.29362214199759323</v>
      </c>
      <c r="G16" s="174">
        <f ca="1">IF(ISNA($A16),"",IFERROR(SUMIFS(D_D[ADP],D_D[MT],5,D_D[CAT],SMS, D_D[EP],-1,D_D[LOC],$A16),0))</f>
        <v>105.08</v>
      </c>
      <c r="H16" s="172">
        <f ca="1">IF(ISNA($A16),"",IFERROR(SUMIFS(D_D[PROD_MTD],D_D[MT],5,D_D[CAT],SMS, D_D[EP],-1,D_D[LOC],$A16),0))</f>
        <v>541</v>
      </c>
      <c r="I16" s="174">
        <f ca="1">IF(ISNA($A16),"",IFERROR(SUMIFS(D_D[ADCM],D_D[MT],5,D_D[CAT],SMS, D_D[EP],-1,D_D[LOC],$A16),0))</f>
        <v>129.15</v>
      </c>
      <c r="J16" s="172">
        <f ca="1">IF(ISNA($A16),"",IFERROR(SUMIFS(D_D[PROD_FYTD],D_D[MT],5,D_D[CAT],SMS, D_D[EP],-1,D_D[LOC],$A16),0))</f>
        <v>1499</v>
      </c>
      <c r="K16" s="174">
        <f ca="1">IF(ISNA($A16),"",IFERROR(SUMIFS(D_D[ADCF],D_D[MT],5,D_D[CAT],SMS, D_D[EP],-1,D_D[LOC],$A16),0))</f>
        <v>122.28</v>
      </c>
      <c r="L16" s="99">
        <f ca="1">IF(ISNA($A16),"",IFERROR(SUMIFS(D_D[INV],D_D[MT],8,D_D[CAT],SMS,D_D[LOC],$A16),0))</f>
        <v>0.96733999999999998</v>
      </c>
      <c r="M16" s="99">
        <f ca="1">IF(ISNA($A16),"",IFERROR(SUMIFS(D_D[BL],D_D[MT],8,D_D[CAT],SMS,D_D[LOC],$A16),0))</f>
        <v>0.90891</v>
      </c>
      <c r="N16" s="99">
        <f ca="1">IF(ISNA($A16),"",IFERROR(SUMIFS(D_D[ADP],D_D[MT],8,D_D[CAT],SMS,D_D[LOC],$A16),0))</f>
        <v>0.89515</v>
      </c>
      <c r="O16" s="99">
        <f ca="1">IF(ISNA($A16),"",IFERROR(SUMIFS(D_D[PROD_MTD],D_D[MT],8,D_D[CAT],SMS,D_D[LOC],$A16),0))</f>
        <v>4.4450000000000003E-2</v>
      </c>
      <c r="P16" s="99">
        <f ca="1">IF(ISNA($A16),"",IFERROR(SUMIFS(D_D[PROD_FYTD],D_D[MT],8,D_D[CAT],SMS,D_D[LOC],$A16),0))</f>
        <v>0.84592000000000001</v>
      </c>
      <c r="Q16" s="99">
        <f ca="1">IF(ISNA($A16),"",IFERROR(SUMIFS(D_D[ADCM],D_D[MT],8,D_D[CAT],SMS,D_D[LOC],$A16),0))</f>
        <v>5.0450000000000002E-2</v>
      </c>
      <c r="R16" s="6"/>
    </row>
    <row r="17" spans="1:18" ht="12.75" x14ac:dyDescent="0.2">
      <c r="A17" s="133" t="str">
        <f t="shared" ca="1" si="0"/>
        <v>308</v>
      </c>
      <c r="B17" s="23">
        <v>5</v>
      </c>
      <c r="C17" s="163" t="str">
        <f t="shared" ca="1" si="1"/>
        <v>Hartford</v>
      </c>
      <c r="D17" s="172">
        <f ca="1">IF(ISNA($A17),"",IFERROR(SUMIFS(D_D[INV],D_D[MT],5,D_D[CAT],SMS, D_D[EP],-1,D_D[LOC],$A17),0))</f>
        <v>737</v>
      </c>
      <c r="E17" s="172">
        <f ca="1">IF(ISNA($A17),"",IFERROR(SUMIFS(D_D[BL],D_D[MT],5,D_D[CAT],SMS, D_D[EP],-1,D_D[LOC],$A17),0))</f>
        <v>178</v>
      </c>
      <c r="F17" s="173">
        <f t="shared" ca="1" si="2"/>
        <v>0.24151967435549526</v>
      </c>
      <c r="G17" s="174">
        <f ca="1">IF(ISNA($A17),"",IFERROR(SUMIFS(D_D[ADP],D_D[MT],5,D_D[CAT],SMS, D_D[EP],-1,D_D[LOC],$A17),0))</f>
        <v>99.43</v>
      </c>
      <c r="H17" s="172">
        <f ca="1">IF(ISNA($A17),"",IFERROR(SUMIFS(D_D[PROD_MTD],D_D[MT],5,D_D[CAT],SMS, D_D[EP],-1,D_D[LOC],$A17),0))</f>
        <v>502</v>
      </c>
      <c r="I17" s="174">
        <f ca="1">IF(ISNA($A17),"",IFERROR(SUMIFS(D_D[ADCM],D_D[MT],5,D_D[CAT],SMS, D_D[EP],-1,D_D[LOC],$A17),0))</f>
        <v>127.89</v>
      </c>
      <c r="J17" s="172">
        <f ca="1">IF(ISNA($A17),"",IFERROR(SUMIFS(D_D[PROD_FYTD],D_D[MT],5,D_D[CAT],SMS, D_D[EP],-1,D_D[LOC],$A17),0))</f>
        <v>1456</v>
      </c>
      <c r="K17" s="174">
        <f ca="1">IF(ISNA($A17),"",IFERROR(SUMIFS(D_D[ADCF],D_D[MT],5,D_D[CAT],SMS, D_D[EP],-1,D_D[LOC],$A17),0))</f>
        <v>128.31</v>
      </c>
      <c r="L17" s="99">
        <f ca="1">IF(ISNA($A17),"",IFERROR(SUMIFS(D_D[INV],D_D[MT],8,D_D[CAT],SMS,D_D[LOC],$A17),0))</f>
        <v>0.93984000000000001</v>
      </c>
      <c r="M17" s="99">
        <f ca="1">IF(ISNA($A17),"",IFERROR(SUMIFS(D_D[BL],D_D[MT],8,D_D[CAT],SMS,D_D[LOC],$A17),0))</f>
        <v>0.83204999999999996</v>
      </c>
      <c r="N17" s="99">
        <f ca="1">IF(ISNA($A17),"",IFERROR(SUMIFS(D_D[ADP],D_D[MT],8,D_D[CAT],SMS,D_D[LOC],$A17),0))</f>
        <v>0.86763000000000001</v>
      </c>
      <c r="O17" s="99">
        <f ca="1">IF(ISNA($A17),"",IFERROR(SUMIFS(D_D[PROD_MTD],D_D[MT],8,D_D[CAT],SMS,D_D[LOC],$A17),0))</f>
        <v>5.2319999999999998E-2</v>
      </c>
      <c r="P17" s="99">
        <f ca="1">IF(ISNA($A17),"",IFERROR(SUMIFS(D_D[PROD_FYTD],D_D[MT],8,D_D[CAT],SMS,D_D[LOC],$A17),0))</f>
        <v>0.92332000000000003</v>
      </c>
      <c r="Q17" s="99">
        <f ca="1">IF(ISNA($A17),"",IFERROR(SUMIFS(D_D[ADCM],D_D[MT],8,D_D[CAT],SMS,D_D[LOC],$A17),0))</f>
        <v>3.7859999999999998E-2</v>
      </c>
      <c r="R17" s="6"/>
    </row>
    <row r="18" spans="1:18" ht="12.75" x14ac:dyDescent="0.2">
      <c r="A18" s="133" t="str">
        <f t="shared" ca="1" si="0"/>
        <v>315</v>
      </c>
      <c r="B18" s="23">
        <v>6</v>
      </c>
      <c r="C18" s="163" t="str">
        <f t="shared" ca="1" si="1"/>
        <v>Huntington</v>
      </c>
      <c r="D18" s="172">
        <f ca="1">IF(ISNA($A18),"",IFERROR(SUMIFS(D_D[INV],D_D[MT],5,D_D[CAT],SMS, D_D[EP],-1,D_D[LOC],$A18),0))</f>
        <v>1364</v>
      </c>
      <c r="E18" s="172">
        <f ca="1">IF(ISNA($A18),"",IFERROR(SUMIFS(D_D[BL],D_D[MT],5,D_D[CAT],SMS, D_D[EP],-1,D_D[LOC],$A18),0))</f>
        <v>275</v>
      </c>
      <c r="F18" s="173">
        <f t="shared" ca="1" si="2"/>
        <v>0.20161290322580644</v>
      </c>
      <c r="G18" s="174">
        <f ca="1">IF(ISNA($A18),"",IFERROR(SUMIFS(D_D[ADP],D_D[MT],5,D_D[CAT],SMS, D_D[EP],-1,D_D[LOC],$A18),0))</f>
        <v>87.88</v>
      </c>
      <c r="H18" s="172">
        <f ca="1">IF(ISNA($A18),"",IFERROR(SUMIFS(D_D[PROD_MTD],D_D[MT],5,D_D[CAT],SMS, D_D[EP],-1,D_D[LOC],$A18),0))</f>
        <v>885</v>
      </c>
      <c r="I18" s="174">
        <f ca="1">IF(ISNA($A18),"",IFERROR(SUMIFS(D_D[ADCM],D_D[MT],5,D_D[CAT],SMS, D_D[EP],-1,D_D[LOC],$A18),0))</f>
        <v>111.75</v>
      </c>
      <c r="J18" s="172">
        <f ca="1">IF(ISNA($A18),"",IFERROR(SUMIFS(D_D[PROD_FYTD],D_D[MT],5,D_D[CAT],SMS, D_D[EP],-1,D_D[LOC],$A18),0))</f>
        <v>2713</v>
      </c>
      <c r="K18" s="174">
        <f ca="1">IF(ISNA($A18),"",IFERROR(SUMIFS(D_D[ADCF],D_D[MT],5,D_D[CAT],SMS, D_D[EP],-1,D_D[LOC],$A18),0))</f>
        <v>98.99</v>
      </c>
      <c r="L18" s="99">
        <f ca="1">IF(ISNA($A18),"",IFERROR(SUMIFS(D_D[INV],D_D[MT],8,D_D[CAT],SMS,D_D[LOC],$A18),0))</f>
        <v>0.95487</v>
      </c>
      <c r="M18" s="99">
        <f ca="1">IF(ISNA($A18),"",IFERROR(SUMIFS(D_D[BL],D_D[MT],8,D_D[CAT],SMS,D_D[LOC],$A18),0))</f>
        <v>0.86470000000000002</v>
      </c>
      <c r="N18" s="99">
        <f ca="1">IF(ISNA($A18),"",IFERROR(SUMIFS(D_D[ADP],D_D[MT],8,D_D[CAT],SMS,D_D[LOC],$A18),0))</f>
        <v>0.87383999999999995</v>
      </c>
      <c r="O18" s="99">
        <f ca="1">IF(ISNA($A18),"",IFERROR(SUMIFS(D_D[PROD_MTD],D_D[MT],8,D_D[CAT],SMS,D_D[LOC],$A18),0))</f>
        <v>4.9619999999999997E-2</v>
      </c>
      <c r="P18" s="99">
        <f ca="1">IF(ISNA($A18),"",IFERROR(SUMIFS(D_D[PROD_FYTD],D_D[MT],8,D_D[CAT],SMS,D_D[LOC],$A18),0))</f>
        <v>0.85392000000000001</v>
      </c>
      <c r="Q18" s="99">
        <f ca="1">IF(ISNA($A18),"",IFERROR(SUMIFS(D_D[ADCM],D_D[MT],8,D_D[CAT],SMS,D_D[LOC],$A18),0))</f>
        <v>4.9730000000000003E-2</v>
      </c>
      <c r="R18" s="6"/>
    </row>
    <row r="19" spans="1:18" ht="12.75" x14ac:dyDescent="0.2">
      <c r="A19" s="133" t="str">
        <f t="shared" ca="1" si="0"/>
        <v>373</v>
      </c>
      <c r="B19" s="23">
        <v>7</v>
      </c>
      <c r="C19" s="163" t="str">
        <f t="shared" ca="1" si="1"/>
        <v>Manchester</v>
      </c>
      <c r="D19" s="172">
        <f ca="1">IF(ISNA($A19),"",IFERROR(SUMIFS(D_D[INV],D_D[MT],5,D_D[CAT],SMS, D_D[EP],-1,D_D[LOC],$A19),0))</f>
        <v>215</v>
      </c>
      <c r="E19" s="172">
        <f ca="1">IF(ISNA($A19),"",IFERROR(SUMIFS(D_D[BL],D_D[MT],5,D_D[CAT],SMS, D_D[EP],-1,D_D[LOC],$A19),0))</f>
        <v>85</v>
      </c>
      <c r="F19" s="173">
        <f t="shared" ca="1" si="2"/>
        <v>0.39534883720930231</v>
      </c>
      <c r="G19" s="174">
        <f ca="1">IF(ISNA($A19),"",IFERROR(SUMIFS(D_D[ADP],D_D[MT],5,D_D[CAT],SMS, D_D[EP],-1,D_D[LOC],$A19),0))</f>
        <v>115.56</v>
      </c>
      <c r="H19" s="172">
        <f ca="1">IF(ISNA($A19),"",IFERROR(SUMIFS(D_D[PROD_MTD],D_D[MT],5,D_D[CAT],SMS, D_D[EP],-1,D_D[LOC],$A19),0))</f>
        <v>197</v>
      </c>
      <c r="I19" s="174">
        <f ca="1">IF(ISNA($A19),"",IFERROR(SUMIFS(D_D[ADCM],D_D[MT],5,D_D[CAT],SMS, D_D[EP],-1,D_D[LOC],$A19),0))</f>
        <v>140.36000000000001</v>
      </c>
      <c r="J19" s="172">
        <f ca="1">IF(ISNA($A19),"",IFERROR(SUMIFS(D_D[PROD_FYTD],D_D[MT],5,D_D[CAT],SMS, D_D[EP],-1,D_D[LOC],$A19),0))</f>
        <v>606</v>
      </c>
      <c r="K19" s="174">
        <f ca="1">IF(ISNA($A19),"",IFERROR(SUMIFS(D_D[ADCF],D_D[MT],5,D_D[CAT],SMS, D_D[EP],-1,D_D[LOC],$A19),0))</f>
        <v>140.22</v>
      </c>
      <c r="L19" s="99">
        <f ca="1">IF(ISNA($A19),"",IFERROR(SUMIFS(D_D[INV],D_D[MT],8,D_D[CAT],SMS,D_D[LOC],$A19),0))</f>
        <v>0.96384000000000003</v>
      </c>
      <c r="M19" s="99">
        <f ca="1">IF(ISNA($A19),"",IFERROR(SUMIFS(D_D[BL],D_D[MT],8,D_D[CAT],SMS,D_D[LOC],$A19),0))</f>
        <v>0.91037999999999997</v>
      </c>
      <c r="N19" s="99">
        <f ca="1">IF(ISNA($A19),"",IFERROR(SUMIFS(D_D[ADP],D_D[MT],8,D_D[CAT],SMS,D_D[LOC],$A19),0))</f>
        <v>0.83099000000000001</v>
      </c>
      <c r="O19" s="99">
        <f ca="1">IF(ISNA($A19),"",IFERROR(SUMIFS(D_D[PROD_MTD],D_D[MT],8,D_D[CAT],SMS,D_D[LOC],$A19),0))</f>
        <v>5.4399999999999997E-2</v>
      </c>
      <c r="P19" s="99">
        <f ca="1">IF(ISNA($A19),"",IFERROR(SUMIFS(D_D[PROD_FYTD],D_D[MT],8,D_D[CAT],SMS,D_D[LOC],$A19),0))</f>
        <v>0.92734000000000005</v>
      </c>
      <c r="Q19" s="99">
        <f ca="1">IF(ISNA($A19),"",IFERROR(SUMIFS(D_D[ADCM],D_D[MT],8,D_D[CAT],SMS,D_D[LOC],$A19),0))</f>
        <v>3.8190000000000002E-2</v>
      </c>
      <c r="R19" s="6"/>
    </row>
    <row r="20" spans="1:18" ht="12.75" x14ac:dyDescent="0.2">
      <c r="A20" s="133" t="str">
        <f t="shared" ca="1" si="0"/>
        <v>306</v>
      </c>
      <c r="B20" s="23">
        <v>8</v>
      </c>
      <c r="C20" s="163" t="str">
        <f t="shared" ca="1" si="1"/>
        <v>New York</v>
      </c>
      <c r="D20" s="172">
        <f ca="1">IF(ISNA($A20),"",IFERROR(SUMIFS(D_D[INV],D_D[MT],5,D_D[CAT],SMS, D_D[EP],-1,D_D[LOC],$A20),0))</f>
        <v>433</v>
      </c>
      <c r="E20" s="172">
        <f ca="1">IF(ISNA($A20),"",IFERROR(SUMIFS(D_D[BL],D_D[MT],5,D_D[CAT],SMS, D_D[EP],-1,D_D[LOC],$A20),0))</f>
        <v>118</v>
      </c>
      <c r="F20" s="173">
        <f t="shared" ca="1" si="2"/>
        <v>0.27251732101616627</v>
      </c>
      <c r="G20" s="174">
        <f ca="1">IF(ISNA($A20),"",IFERROR(SUMIFS(D_D[ADP],D_D[MT],5,D_D[CAT],SMS, D_D[EP],-1,D_D[LOC],$A20),0))</f>
        <v>101.67</v>
      </c>
      <c r="H20" s="172">
        <f ca="1">IF(ISNA($A20),"",IFERROR(SUMIFS(D_D[PROD_MTD],D_D[MT],5,D_D[CAT],SMS, D_D[EP],-1,D_D[LOC],$A20),0))</f>
        <v>440</v>
      </c>
      <c r="I20" s="174">
        <f ca="1">IF(ISNA($A20),"",IFERROR(SUMIFS(D_D[ADCM],D_D[MT],5,D_D[CAT],SMS, D_D[EP],-1,D_D[LOC],$A20),0))</f>
        <v>127.52</v>
      </c>
      <c r="J20" s="172">
        <f ca="1">IF(ISNA($A20),"",IFERROR(SUMIFS(D_D[PROD_FYTD],D_D[MT],5,D_D[CAT],SMS, D_D[EP],-1,D_D[LOC],$A20),0))</f>
        <v>1245</v>
      </c>
      <c r="K20" s="174">
        <f ca="1">IF(ISNA($A20),"",IFERROR(SUMIFS(D_D[ADCF],D_D[MT],5,D_D[CAT],SMS, D_D[EP],-1,D_D[LOC],$A20),0))</f>
        <v>116.95</v>
      </c>
      <c r="L20" s="99">
        <f ca="1">IF(ISNA($A20),"",IFERROR(SUMIFS(D_D[INV],D_D[MT],8,D_D[CAT],SMS,D_D[LOC],$A20),0))</f>
        <v>0.95564000000000004</v>
      </c>
      <c r="M20" s="99">
        <f ca="1">IF(ISNA($A20),"",IFERROR(SUMIFS(D_D[BL],D_D[MT],8,D_D[CAT],SMS,D_D[LOC],$A20),0))</f>
        <v>0.86990000000000001</v>
      </c>
      <c r="N20" s="99">
        <f ca="1">IF(ISNA($A20),"",IFERROR(SUMIFS(D_D[ADP],D_D[MT],8,D_D[CAT],SMS,D_D[LOC],$A20),0))</f>
        <v>0.88966999999999996</v>
      </c>
      <c r="O20" s="99">
        <f ca="1">IF(ISNA($A20),"",IFERROR(SUMIFS(D_D[PROD_MTD],D_D[MT],8,D_D[CAT],SMS,D_D[LOC],$A20),0))</f>
        <v>4.1390000000000003E-2</v>
      </c>
      <c r="P20" s="99">
        <f ca="1">IF(ISNA($A20),"",IFERROR(SUMIFS(D_D[PROD_FYTD],D_D[MT],8,D_D[CAT],SMS,D_D[LOC],$A20),0))</f>
        <v>0.87675999999999998</v>
      </c>
      <c r="Q20" s="99">
        <f ca="1">IF(ISNA($A20),"",IFERROR(SUMIFS(D_D[ADCM],D_D[MT],8,D_D[CAT],SMS,D_D[LOC],$A20),0))</f>
        <v>5.0959999999999998E-2</v>
      </c>
      <c r="R20" s="6"/>
    </row>
    <row r="21" spans="1:18" ht="12.75" x14ac:dyDescent="0.2">
      <c r="A21" s="133" t="str">
        <f t="shared" ca="1" si="0"/>
        <v>309</v>
      </c>
      <c r="B21" s="23">
        <v>9</v>
      </c>
      <c r="C21" s="163" t="str">
        <f t="shared" ca="1" si="1"/>
        <v>Newark</v>
      </c>
      <c r="D21" s="172">
        <f ca="1">IF(ISNA($A21),"",IFERROR(SUMIFS(D_D[INV],D_D[MT],5,D_D[CAT],SMS, D_D[EP],-1,D_D[LOC],$A21),0))</f>
        <v>245</v>
      </c>
      <c r="E21" s="172">
        <f ca="1">IF(ISNA($A21),"",IFERROR(SUMIFS(D_D[BL],D_D[MT],5,D_D[CAT],SMS, D_D[EP],-1,D_D[LOC],$A21),0))</f>
        <v>55</v>
      </c>
      <c r="F21" s="173">
        <f t="shared" ca="1" si="2"/>
        <v>0.22448979591836735</v>
      </c>
      <c r="G21" s="174">
        <f ca="1">IF(ISNA($A21),"",IFERROR(SUMIFS(D_D[ADP],D_D[MT],5,D_D[CAT],SMS, D_D[EP],-1,D_D[LOC],$A21),0))</f>
        <v>90.85</v>
      </c>
      <c r="H21" s="172">
        <f ca="1">IF(ISNA($A21),"",IFERROR(SUMIFS(D_D[PROD_MTD],D_D[MT],5,D_D[CAT],SMS, D_D[EP],-1,D_D[LOC],$A21),0))</f>
        <v>281</v>
      </c>
      <c r="I21" s="174">
        <f ca="1">IF(ISNA($A21),"",IFERROR(SUMIFS(D_D[ADCM],D_D[MT],5,D_D[CAT],SMS, D_D[EP],-1,D_D[LOC],$A21),0))</f>
        <v>144.47</v>
      </c>
      <c r="J21" s="172">
        <f ca="1">IF(ISNA($A21),"",IFERROR(SUMIFS(D_D[PROD_FYTD],D_D[MT],5,D_D[CAT],SMS, D_D[EP],-1,D_D[LOC],$A21),0))</f>
        <v>830</v>
      </c>
      <c r="K21" s="174">
        <f ca="1">IF(ISNA($A21),"",IFERROR(SUMIFS(D_D[ADCF],D_D[MT],5,D_D[CAT],SMS, D_D[EP],-1,D_D[LOC],$A21),0))</f>
        <v>132.96</v>
      </c>
      <c r="L21" s="99">
        <f ca="1">IF(ISNA($A21),"",IFERROR(SUMIFS(D_D[INV],D_D[MT],8,D_D[CAT],SMS,D_D[LOC],$A21),0))</f>
        <v>0.91388000000000003</v>
      </c>
      <c r="M21" s="99">
        <f ca="1">IF(ISNA($A21),"",IFERROR(SUMIFS(D_D[BL],D_D[MT],8,D_D[CAT],SMS,D_D[LOC],$A21),0))</f>
        <v>0.70728999999999997</v>
      </c>
      <c r="N21" s="99">
        <f ca="1">IF(ISNA($A21),"",IFERROR(SUMIFS(D_D[ADP],D_D[MT],8,D_D[CAT],SMS,D_D[LOC],$A21),0))</f>
        <v>0.80713999999999997</v>
      </c>
      <c r="O21" s="99">
        <f ca="1">IF(ISNA($A21),"",IFERROR(SUMIFS(D_D[PROD_MTD],D_D[MT],8,D_D[CAT],SMS,D_D[LOC],$A21),0))</f>
        <v>5.5230000000000001E-2</v>
      </c>
      <c r="P21" s="99">
        <f ca="1">IF(ISNA($A21),"",IFERROR(SUMIFS(D_D[PROD_FYTD],D_D[MT],8,D_D[CAT],SMS,D_D[LOC],$A21),0))</f>
        <v>0.84953000000000001</v>
      </c>
      <c r="Q21" s="99">
        <f ca="1">IF(ISNA($A21),"",IFERROR(SUMIFS(D_D[ADCM],D_D[MT],8,D_D[CAT],SMS,D_D[LOC],$A21),0))</f>
        <v>4.3929999999999997E-2</v>
      </c>
      <c r="R21" s="6"/>
    </row>
    <row r="22" spans="1:18" ht="12.75" x14ac:dyDescent="0.2">
      <c r="A22" s="133" t="str">
        <f t="shared" ca="1" si="0"/>
        <v>310</v>
      </c>
      <c r="B22" s="23">
        <v>10</v>
      </c>
      <c r="C22" s="163" t="str">
        <f t="shared" ca="1" si="1"/>
        <v>Philadelphia</v>
      </c>
      <c r="D22" s="172">
        <f ca="1">IF(ISNA($A22),"",IFERROR(SUMIFS(D_D[INV],D_D[MT],5,D_D[CAT],SMS, D_D[EP],-1,D_D[LOC],$A22),0))</f>
        <v>3926</v>
      </c>
      <c r="E22" s="172">
        <f ca="1">IF(ISNA($A22),"",IFERROR(SUMIFS(D_D[BL],D_D[MT],5,D_D[CAT],SMS, D_D[EP],-1,D_D[LOC],$A22),0))</f>
        <v>484</v>
      </c>
      <c r="F22" s="173">
        <f t="shared" ca="1" si="2"/>
        <v>0.12328069281711666</v>
      </c>
      <c r="G22" s="174">
        <f ca="1">IF(ISNA($A22),"",IFERROR(SUMIFS(D_D[ADP],D_D[MT],5,D_D[CAT],SMS, D_D[EP],-1,D_D[LOC],$A22),0))</f>
        <v>63.87</v>
      </c>
      <c r="H22" s="172">
        <f ca="1">IF(ISNA($A22),"",IFERROR(SUMIFS(D_D[PROD_MTD],D_D[MT],5,D_D[CAT],SMS, D_D[EP],-1,D_D[LOC],$A22),0))</f>
        <v>2012</v>
      </c>
      <c r="I22" s="174">
        <f ca="1">IF(ISNA($A22),"",IFERROR(SUMIFS(D_D[ADCM],D_D[MT],5,D_D[CAT],SMS, D_D[EP],-1,D_D[LOC],$A22),0))</f>
        <v>91.84</v>
      </c>
      <c r="J22" s="172">
        <f ca="1">IF(ISNA($A22),"",IFERROR(SUMIFS(D_D[PROD_FYTD],D_D[MT],5,D_D[CAT],SMS, D_D[EP],-1,D_D[LOC],$A22),0))</f>
        <v>5249</v>
      </c>
      <c r="K22" s="174">
        <f ca="1">IF(ISNA($A22),"",IFERROR(SUMIFS(D_D[ADCF],D_D[MT],5,D_D[CAT],SMS, D_D[EP],-1,D_D[LOC],$A22),0))</f>
        <v>93.85</v>
      </c>
      <c r="L22" s="99">
        <f ca="1">IF(ISNA($A22),"",IFERROR(SUMIFS(D_D[INV],D_D[MT],8,D_D[CAT],SMS,D_D[LOC],$A22),0))</f>
        <v>0.92079</v>
      </c>
      <c r="M22" s="99">
        <f ca="1">IF(ISNA($A22),"",IFERROR(SUMIFS(D_D[BL],D_D[MT],8,D_D[CAT],SMS,D_D[LOC],$A22),0))</f>
        <v>0.79579999999999995</v>
      </c>
      <c r="N22" s="99">
        <f ca="1">IF(ISNA($A22),"",IFERROR(SUMIFS(D_D[ADP],D_D[MT],8,D_D[CAT],SMS,D_D[LOC],$A22),0))</f>
        <v>0.82284999999999997</v>
      </c>
      <c r="O22" s="99">
        <f ca="1">IF(ISNA($A22),"",IFERROR(SUMIFS(D_D[PROD_MTD],D_D[MT],8,D_D[CAT],SMS,D_D[LOC],$A22),0))</f>
        <v>5.8630000000000002E-2</v>
      </c>
      <c r="P22" s="99">
        <f ca="1">IF(ISNA($A22),"",IFERROR(SUMIFS(D_D[PROD_FYTD],D_D[MT],8,D_D[CAT],SMS,D_D[LOC],$A22),0))</f>
        <v>0.83696999999999999</v>
      </c>
      <c r="Q22" s="99">
        <f ca="1">IF(ISNA($A22),"",IFERROR(SUMIFS(D_D[ADCM],D_D[MT],8,D_D[CAT],SMS,D_D[LOC],$A22),0))</f>
        <v>4.6679999999999999E-2</v>
      </c>
      <c r="R22" s="6"/>
    </row>
    <row r="23" spans="1:18" ht="12.75" x14ac:dyDescent="0.2">
      <c r="A23" s="133" t="str">
        <f t="shared" ca="1" si="0"/>
        <v>311</v>
      </c>
      <c r="B23" s="23">
        <v>11</v>
      </c>
      <c r="C23" s="163" t="str">
        <f t="shared" ca="1" si="1"/>
        <v>Pittsburgh</v>
      </c>
      <c r="D23" s="172">
        <f ca="1">IF(ISNA($A23),"",IFERROR(SUMIFS(D_D[INV],D_D[MT],5,D_D[CAT],SMS, D_D[EP],-1,D_D[LOC],$A23),0))</f>
        <v>690</v>
      </c>
      <c r="E23" s="172">
        <f ca="1">IF(ISNA($A23),"",IFERROR(SUMIFS(D_D[BL],D_D[MT],5,D_D[CAT],SMS, D_D[EP],-1,D_D[LOC],$A23),0))</f>
        <v>242</v>
      </c>
      <c r="F23" s="173">
        <f t="shared" ca="1" si="2"/>
        <v>0.35072463768115941</v>
      </c>
      <c r="G23" s="174">
        <f ca="1">IF(ISNA($A23),"",IFERROR(SUMIFS(D_D[ADP],D_D[MT],5,D_D[CAT],SMS, D_D[EP],-1,D_D[LOC],$A23),0))</f>
        <v>120.76</v>
      </c>
      <c r="H23" s="172">
        <f ca="1">IF(ISNA($A23),"",IFERROR(SUMIFS(D_D[PROD_MTD],D_D[MT],5,D_D[CAT],SMS, D_D[EP],-1,D_D[LOC],$A23),0))</f>
        <v>539</v>
      </c>
      <c r="I23" s="174">
        <f ca="1">IF(ISNA($A23),"",IFERROR(SUMIFS(D_D[ADCM],D_D[MT],5,D_D[CAT],SMS, D_D[EP],-1,D_D[LOC],$A23),0))</f>
        <v>139.86000000000001</v>
      </c>
      <c r="J23" s="172">
        <f ca="1">IF(ISNA($A23),"",IFERROR(SUMIFS(D_D[PROD_FYTD],D_D[MT],5,D_D[CAT],SMS, D_D[EP],-1,D_D[LOC],$A23),0))</f>
        <v>1367</v>
      </c>
      <c r="K23" s="174">
        <f ca="1">IF(ISNA($A23),"",IFERROR(SUMIFS(D_D[ADCF],D_D[MT],5,D_D[CAT],SMS, D_D[EP],-1,D_D[LOC],$A23),0))</f>
        <v>144.82</v>
      </c>
      <c r="L23" s="99">
        <f ca="1">IF(ISNA($A23),"",IFERROR(SUMIFS(D_D[INV],D_D[MT],8,D_D[CAT],SMS,D_D[LOC],$A23),0))</f>
        <v>0.92664000000000002</v>
      </c>
      <c r="M23" s="99">
        <f ca="1">IF(ISNA($A23),"",IFERROR(SUMIFS(D_D[BL],D_D[MT],8,D_D[CAT],SMS,D_D[LOC],$A23),0))</f>
        <v>0.84774000000000005</v>
      </c>
      <c r="N23" s="99">
        <f ca="1">IF(ISNA($A23),"",IFERROR(SUMIFS(D_D[ADP],D_D[MT],8,D_D[CAT],SMS,D_D[LOC],$A23),0))</f>
        <v>0.82720000000000005</v>
      </c>
      <c r="O23" s="99">
        <f ca="1">IF(ISNA($A23),"",IFERROR(SUMIFS(D_D[PROD_MTD],D_D[MT],8,D_D[CAT],SMS,D_D[LOC],$A23),0))</f>
        <v>5.2630000000000003E-2</v>
      </c>
      <c r="P23" s="99">
        <f ca="1">IF(ISNA($A23),"",IFERROR(SUMIFS(D_D[PROD_FYTD],D_D[MT],8,D_D[CAT],SMS,D_D[LOC],$A23),0))</f>
        <v>0.92474999999999996</v>
      </c>
      <c r="Q23" s="99">
        <f ca="1">IF(ISNA($A23),"",IFERROR(SUMIFS(D_D[ADCM],D_D[MT],8,D_D[CAT],SMS,D_D[LOC],$A23),0))</f>
        <v>3.2620000000000003E-2</v>
      </c>
      <c r="R23" s="6"/>
    </row>
    <row r="24" spans="1:18" ht="12.75" x14ac:dyDescent="0.2">
      <c r="A24" s="133" t="str">
        <f t="shared" ca="1" si="0"/>
        <v>304</v>
      </c>
      <c r="B24" s="23">
        <v>12</v>
      </c>
      <c r="C24" s="163" t="str">
        <f t="shared" ca="1" si="1"/>
        <v>Providence</v>
      </c>
      <c r="D24" s="172">
        <f ca="1">IF(ISNA($A24),"",IFERROR(SUMIFS(D_D[INV],D_D[MT],5,D_D[CAT],SMS, D_D[EP],-1,D_D[LOC],$A24),0))</f>
        <v>1375</v>
      </c>
      <c r="E24" s="172">
        <f ca="1">IF(ISNA($A24),"",IFERROR(SUMIFS(D_D[BL],D_D[MT],5,D_D[CAT],SMS, D_D[EP],-1,D_D[LOC],$A24),0))</f>
        <v>200</v>
      </c>
      <c r="F24" s="173">
        <f t="shared" ca="1" si="2"/>
        <v>0.14545454545454545</v>
      </c>
      <c r="G24" s="174">
        <f ca="1">IF(ISNA($A24),"",IFERROR(SUMIFS(D_D[ADP],D_D[MT],5,D_D[CAT],SMS, D_D[EP],-1,D_D[LOC],$A24),0))</f>
        <v>68.69</v>
      </c>
      <c r="H24" s="172">
        <f ca="1">IF(ISNA($A24),"",IFERROR(SUMIFS(D_D[PROD_MTD],D_D[MT],5,D_D[CAT],SMS, D_D[EP],-1,D_D[LOC],$A24),0))</f>
        <v>1215</v>
      </c>
      <c r="I24" s="174">
        <f ca="1">IF(ISNA($A24),"",IFERROR(SUMIFS(D_D[ADCM],D_D[MT],5,D_D[CAT],SMS, D_D[EP],-1,D_D[LOC],$A24),0))</f>
        <v>67.64</v>
      </c>
      <c r="J24" s="172">
        <f ca="1">IF(ISNA($A24),"",IFERROR(SUMIFS(D_D[PROD_FYTD],D_D[MT],5,D_D[CAT],SMS, D_D[EP],-1,D_D[LOC],$A24),0))</f>
        <v>3042</v>
      </c>
      <c r="K24" s="174">
        <f ca="1">IF(ISNA($A24),"",IFERROR(SUMIFS(D_D[ADCF],D_D[MT],5,D_D[CAT],SMS, D_D[EP],-1,D_D[LOC],$A24),0))</f>
        <v>64.7</v>
      </c>
      <c r="L24" s="99">
        <f ca="1">IF(ISNA($A24),"",IFERROR(SUMIFS(D_D[INV],D_D[MT],8,D_D[CAT],SMS,D_D[LOC],$A24),0))</f>
        <v>0.96397999999999995</v>
      </c>
      <c r="M24" s="99">
        <f ca="1">IF(ISNA($A24),"",IFERROR(SUMIFS(D_D[BL],D_D[MT],8,D_D[CAT],SMS,D_D[LOC],$A24),0))</f>
        <v>0.75741000000000003</v>
      </c>
      <c r="N24" s="99">
        <f ca="1">IF(ISNA($A24),"",IFERROR(SUMIFS(D_D[ADP],D_D[MT],8,D_D[CAT],SMS,D_D[LOC],$A24),0))</f>
        <v>0.85477999999999998</v>
      </c>
      <c r="O24" s="99">
        <f ca="1">IF(ISNA($A24),"",IFERROR(SUMIFS(D_D[PROD_MTD],D_D[MT],8,D_D[CAT],SMS,D_D[LOC],$A24),0))</f>
        <v>4.1849999999999998E-2</v>
      </c>
      <c r="P24" s="99">
        <f ca="1">IF(ISNA($A24),"",IFERROR(SUMIFS(D_D[PROD_FYTD],D_D[MT],8,D_D[CAT],SMS,D_D[LOC],$A24),0))</f>
        <v>0.79905000000000004</v>
      </c>
      <c r="Q24" s="99">
        <f ca="1">IF(ISNA($A24),"",IFERROR(SUMIFS(D_D[ADCM],D_D[MT],8,D_D[CAT],SMS,D_D[LOC],$A24),0))</f>
        <v>6.5449999999999994E-2</v>
      </c>
      <c r="R24" s="6"/>
    </row>
    <row r="25" spans="1:18" ht="12.75" x14ac:dyDescent="0.2">
      <c r="A25" s="133" t="str">
        <f t="shared" ca="1" si="0"/>
        <v>314</v>
      </c>
      <c r="B25" s="23">
        <v>13</v>
      </c>
      <c r="C25" s="163" t="str">
        <f t="shared" ca="1" si="1"/>
        <v>Roanoke</v>
      </c>
      <c r="D25" s="172">
        <f ca="1">IF(ISNA($A25),"",IFERROR(SUMIFS(D_D[INV],D_D[MT],5,D_D[CAT],SMS, D_D[EP],-1,D_D[LOC],$A25),0))</f>
        <v>2835</v>
      </c>
      <c r="E25" s="172">
        <f ca="1">IF(ISNA($A25),"",IFERROR(SUMIFS(D_D[BL],D_D[MT],5,D_D[CAT],SMS, D_D[EP],-1,D_D[LOC],$A25),0))</f>
        <v>617</v>
      </c>
      <c r="F25" s="173">
        <f t="shared" ca="1" si="2"/>
        <v>0.21763668430335098</v>
      </c>
      <c r="G25" s="174">
        <f ca="1">IF(ISNA($A25),"",IFERROR(SUMIFS(D_D[ADP],D_D[MT],5,D_D[CAT],SMS, D_D[EP],-1,D_D[LOC],$A25),0))</f>
        <v>84.29</v>
      </c>
      <c r="H25" s="172">
        <f ca="1">IF(ISNA($A25),"",IFERROR(SUMIFS(D_D[PROD_MTD],D_D[MT],5,D_D[CAT],SMS, D_D[EP],-1,D_D[LOC],$A25),0))</f>
        <v>1708</v>
      </c>
      <c r="I25" s="174">
        <f ca="1">IF(ISNA($A25),"",IFERROR(SUMIFS(D_D[ADCM],D_D[MT],5,D_D[CAT],SMS, D_D[EP],-1,D_D[LOC],$A25),0))</f>
        <v>96.34</v>
      </c>
      <c r="J25" s="172">
        <f ca="1">IF(ISNA($A25),"",IFERROR(SUMIFS(D_D[PROD_FYTD],D_D[MT],5,D_D[CAT],SMS, D_D[EP],-1,D_D[LOC],$A25),0))</f>
        <v>4616</v>
      </c>
      <c r="K25" s="174">
        <f ca="1">IF(ISNA($A25),"",IFERROR(SUMIFS(D_D[ADCF],D_D[MT],5,D_D[CAT],SMS, D_D[EP],-1,D_D[LOC],$A25),0))</f>
        <v>98.12</v>
      </c>
      <c r="L25" s="99">
        <f ca="1">IF(ISNA($A25),"",IFERROR(SUMIFS(D_D[INV],D_D[MT],8,D_D[CAT],SMS,D_D[LOC],$A25),0))</f>
        <v>0.89741000000000004</v>
      </c>
      <c r="M25" s="99">
        <f ca="1">IF(ISNA($A25),"",IFERROR(SUMIFS(D_D[BL],D_D[MT],8,D_D[CAT],SMS,D_D[LOC],$A25),0))</f>
        <v>0.83520000000000005</v>
      </c>
      <c r="N25" s="99">
        <f ca="1">IF(ISNA($A25),"",IFERROR(SUMIFS(D_D[ADP],D_D[MT],8,D_D[CAT],SMS,D_D[LOC],$A25),0))</f>
        <v>0.78691999999999995</v>
      </c>
      <c r="O25" s="99">
        <f ca="1">IF(ISNA($A25),"",IFERROR(SUMIFS(D_D[PROD_MTD],D_D[MT],8,D_D[CAT],SMS,D_D[LOC],$A25),0))</f>
        <v>6.0199999999999997E-2</v>
      </c>
      <c r="P25" s="99">
        <f ca="1">IF(ISNA($A25),"",IFERROR(SUMIFS(D_D[PROD_FYTD],D_D[MT],8,D_D[CAT],SMS,D_D[LOC],$A25),0))</f>
        <v>0.83919999999999995</v>
      </c>
      <c r="Q25" s="99">
        <f ca="1">IF(ISNA($A25),"",IFERROR(SUMIFS(D_D[ADCM],D_D[MT],8,D_D[CAT],SMS,D_D[LOC],$A25),0))</f>
        <v>6.0150000000000002E-2</v>
      </c>
      <c r="R25" s="6"/>
    </row>
    <row r="26" spans="1:18" ht="12.75" x14ac:dyDescent="0.2">
      <c r="A26" s="133" t="str">
        <f t="shared" ca="1" si="0"/>
        <v>402</v>
      </c>
      <c r="B26" s="23">
        <v>14</v>
      </c>
      <c r="C26" s="163" t="str">
        <f t="shared" ca="1" si="1"/>
        <v>Togus</v>
      </c>
      <c r="D26" s="172">
        <f ca="1">IF(ISNA($A26),"",IFERROR(SUMIFS(D_D[INV],D_D[MT],5,D_D[CAT],SMS, D_D[EP],-1,D_D[LOC],$A26),0))</f>
        <v>1416</v>
      </c>
      <c r="E26" s="172">
        <f ca="1">IF(ISNA($A26),"",IFERROR(SUMIFS(D_D[BL],D_D[MT],5,D_D[CAT],SMS, D_D[EP],-1,D_D[LOC],$A26),0))</f>
        <v>352</v>
      </c>
      <c r="F26" s="173">
        <f t="shared" ca="1" si="2"/>
        <v>0.24858757062146894</v>
      </c>
      <c r="G26" s="174">
        <f ca="1">IF(ISNA($A26),"",IFERROR(SUMIFS(D_D[ADP],D_D[MT],5,D_D[CAT],SMS, D_D[EP],-1,D_D[LOC],$A26),0))</f>
        <v>100.45</v>
      </c>
      <c r="H26" s="172">
        <f ca="1">IF(ISNA($A26),"",IFERROR(SUMIFS(D_D[PROD_MTD],D_D[MT],5,D_D[CAT],SMS, D_D[EP],-1,D_D[LOC],$A26),0))</f>
        <v>1028</v>
      </c>
      <c r="I26" s="174">
        <f ca="1">IF(ISNA($A26),"",IFERROR(SUMIFS(D_D[ADCM],D_D[MT],5,D_D[CAT],SMS, D_D[EP],-1,D_D[LOC],$A26),0))</f>
        <v>95.36</v>
      </c>
      <c r="J26" s="172">
        <f ca="1">IF(ISNA($A26),"",IFERROR(SUMIFS(D_D[PROD_FYTD],D_D[MT],5,D_D[CAT],SMS, D_D[EP],-1,D_D[LOC],$A26),0))</f>
        <v>2912</v>
      </c>
      <c r="K26" s="174">
        <f ca="1">IF(ISNA($A26),"",IFERROR(SUMIFS(D_D[ADCF],D_D[MT],5,D_D[CAT],SMS, D_D[EP],-1,D_D[LOC],$A26),0))</f>
        <v>86.92</v>
      </c>
      <c r="L26" s="99">
        <f ca="1">IF(ISNA($A26),"",IFERROR(SUMIFS(D_D[INV],D_D[MT],8,D_D[CAT],SMS,D_D[LOC],$A26),0))</f>
        <v>0.97223999999999999</v>
      </c>
      <c r="M26" s="99">
        <f ca="1">IF(ISNA($A26),"",IFERROR(SUMIFS(D_D[BL],D_D[MT],8,D_D[CAT],SMS,D_D[LOC],$A26),0))</f>
        <v>0.90314000000000005</v>
      </c>
      <c r="N26" s="99">
        <f ca="1">IF(ISNA($A26),"",IFERROR(SUMIFS(D_D[ADP],D_D[MT],8,D_D[CAT],SMS,D_D[LOC],$A26),0))</f>
        <v>0.89446999999999999</v>
      </c>
      <c r="O26" s="99">
        <f ca="1">IF(ISNA($A26),"",IFERROR(SUMIFS(D_D[PROD_MTD],D_D[MT],8,D_D[CAT],SMS,D_D[LOC],$A26),0))</f>
        <v>4.3189999999999999E-2</v>
      </c>
      <c r="P26" s="99">
        <f ca="1">IF(ISNA($A26),"",IFERROR(SUMIFS(D_D[PROD_FYTD],D_D[MT],8,D_D[CAT],SMS,D_D[LOC],$A26),0))</f>
        <v>0.95126999999999995</v>
      </c>
      <c r="Q26" s="99">
        <f ca="1">IF(ISNA($A26),"",IFERROR(SUMIFS(D_D[ADCM],D_D[MT],8,D_D[CAT],SMS,D_D[LOC],$A26),0))</f>
        <v>3.474E-2</v>
      </c>
      <c r="R26" s="6"/>
    </row>
    <row r="27" spans="1:18" ht="12.75" x14ac:dyDescent="0.2">
      <c r="A27" s="133" t="str">
        <f t="shared" ca="1" si="0"/>
        <v>372</v>
      </c>
      <c r="B27" s="23">
        <v>15</v>
      </c>
      <c r="C27" s="163" t="str">
        <f t="shared" ca="1" si="1"/>
        <v>Washington DC</v>
      </c>
      <c r="D27" s="172">
        <f ca="1">IF(ISNA($A27),"",IFERROR(SUMIFS(D_D[INV],D_D[MT],5,D_D[CAT],SMS, D_D[EP],-1,D_D[LOC],$A27),0))</f>
        <v>85</v>
      </c>
      <c r="E27" s="172">
        <f ca="1">IF(ISNA($A27),"",IFERROR(SUMIFS(D_D[BL],D_D[MT],5,D_D[CAT],SMS, D_D[EP],-1,D_D[LOC],$A27),0))</f>
        <v>10</v>
      </c>
      <c r="F27" s="173">
        <f t="shared" ca="1" si="2"/>
        <v>0.11764705882352941</v>
      </c>
      <c r="G27" s="174">
        <f ca="1">IF(ISNA($A27),"",IFERROR(SUMIFS(D_D[ADP],D_D[MT],5,D_D[CAT],SMS, D_D[EP],-1,D_D[LOC],$A27),0))</f>
        <v>58.13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0.90668000000000004</v>
      </c>
      <c r="Q27" s="99">
        <f ca="1">IF(ISNA($A27),"",IFERROR(SUMIFS(D_D[ADCM],D_D[MT],8,D_D[CAT],SMS,D_D[LOC],$A27),0))</f>
        <v>2.7359999999999999E-2</v>
      </c>
      <c r="R27" s="6"/>
    </row>
    <row r="28" spans="1:18" ht="12.75" x14ac:dyDescent="0.2">
      <c r="A28" s="133" t="str">
        <f t="shared" ca="1" si="0"/>
        <v>405</v>
      </c>
      <c r="B28" s="23">
        <v>16</v>
      </c>
      <c r="C28" s="163" t="str">
        <f t="shared" ca="1" si="1"/>
        <v>White River Junction</v>
      </c>
      <c r="D28" s="172">
        <f ca="1">IF(ISNA($A28),"",IFERROR(SUMIFS(D_D[INV],D_D[MT],5,D_D[CAT],SMS, D_D[EP],-1,D_D[LOC],$A28),0))</f>
        <v>244</v>
      </c>
      <c r="E28" s="172">
        <f ca="1">IF(ISNA($A28),"",IFERROR(SUMIFS(D_D[BL],D_D[MT],5,D_D[CAT],SMS, D_D[EP],-1,D_D[LOC],$A28),0))</f>
        <v>105</v>
      </c>
      <c r="F28" s="173">
        <f t="shared" ca="1" si="2"/>
        <v>0.43032786885245899</v>
      </c>
      <c r="G28" s="174">
        <f ca="1">IF(ISNA($A28),"",IFERROR(SUMIFS(D_D[ADP],D_D[MT],5,D_D[CAT],SMS, D_D[EP],-1,D_D[LOC],$A28),0))</f>
        <v>126.91</v>
      </c>
      <c r="H28" s="172">
        <f ca="1">IF(ISNA($A28),"",IFERROR(SUMIFS(D_D[PROD_MTD],D_D[MT],5,D_D[CAT],SMS, D_D[EP],-1,D_D[LOC],$A28),0))</f>
        <v>150</v>
      </c>
      <c r="I28" s="174">
        <f ca="1">IF(ISNA($A28),"",IFERROR(SUMIFS(D_D[ADCM],D_D[MT],5,D_D[CAT],SMS, D_D[EP],-1,D_D[LOC],$A28),0))</f>
        <v>154.65</v>
      </c>
      <c r="J28" s="172">
        <f ca="1">IF(ISNA($A28),"",IFERROR(SUMIFS(D_D[PROD_FYTD],D_D[MT],5,D_D[CAT],SMS, D_D[EP],-1,D_D[LOC],$A28),0))</f>
        <v>417</v>
      </c>
      <c r="K28" s="174">
        <f ca="1">IF(ISNA($A28),"",IFERROR(SUMIFS(D_D[ADCF],D_D[MT],5,D_D[CAT],SMS, D_D[EP],-1,D_D[LOC],$A28),0))</f>
        <v>157.44</v>
      </c>
      <c r="L28" s="99">
        <f ca="1">IF(ISNA($A28),"",IFERROR(SUMIFS(D_D[INV],D_D[MT],8,D_D[CAT],SMS,D_D[LOC],$A28),0))</f>
        <v>0.97790999999999995</v>
      </c>
      <c r="M28" s="99">
        <f ca="1">IF(ISNA($A28),"",IFERROR(SUMIFS(D_D[BL],D_D[MT],8,D_D[CAT],SMS,D_D[LOC],$A28),0))</f>
        <v>0.92157999999999995</v>
      </c>
      <c r="N28" s="99">
        <f ca="1">IF(ISNA($A28),"",IFERROR(SUMIFS(D_D[ADP],D_D[MT],8,D_D[CAT],SMS,D_D[LOC],$A28),0))</f>
        <v>0.87517999999999996</v>
      </c>
      <c r="O28" s="99">
        <f ca="1">IF(ISNA($A28),"",IFERROR(SUMIFS(D_D[PROD_MTD],D_D[MT],8,D_D[CAT],SMS,D_D[LOC],$A28),0))</f>
        <v>4.7149999999999997E-2</v>
      </c>
      <c r="P28" s="99">
        <f ca="1">IF(ISNA($A28),"",IFERROR(SUMIFS(D_D[PROD_FYTD],D_D[MT],8,D_D[CAT],SMS,D_D[LOC],$A28),0))</f>
        <v>0.81560999999999995</v>
      </c>
      <c r="Q28" s="99">
        <f ca="1">IF(ISNA($A28),"",IFERROR(SUMIFS(D_D[ADCM],D_D[MT],8,D_D[CAT],SMS,D_D[LOC],$A28),0))</f>
        <v>5.1450000000000003E-2</v>
      </c>
      <c r="R28" s="6"/>
    </row>
    <row r="29" spans="1:18" ht="12.75" x14ac:dyDescent="0.2">
      <c r="A29" s="133" t="str">
        <f t="shared" ca="1" si="0"/>
        <v>460</v>
      </c>
      <c r="B29" s="23">
        <v>17</v>
      </c>
      <c r="C29" s="163" t="str">
        <f t="shared" ca="1" si="1"/>
        <v>Wilmington</v>
      </c>
      <c r="D29" s="172">
        <f ca="1">IF(ISNA($A29),"",IFERROR(SUMIFS(D_D[INV],D_D[MT],5,D_D[CAT],SMS, D_D[EP],-1,D_D[LOC],$A29),0))</f>
        <v>245</v>
      </c>
      <c r="E29" s="172">
        <f ca="1">IF(ISNA($A29),"",IFERROR(SUMIFS(D_D[BL],D_D[MT],5,D_D[CAT],SMS, D_D[EP],-1,D_D[LOC],$A29),0))</f>
        <v>127</v>
      </c>
      <c r="F29" s="173">
        <f t="shared" ca="1" si="2"/>
        <v>0.51836734693877551</v>
      </c>
      <c r="G29" s="174">
        <f ca="1">IF(ISNA($A29),"",IFERROR(SUMIFS(D_D[ADP],D_D[MT],5,D_D[CAT],SMS, D_D[EP],-1,D_D[LOC],$A29),0))</f>
        <v>145.19999999999999</v>
      </c>
      <c r="H29" s="172">
        <f ca="1">IF(ISNA($A29),"",IFERROR(SUMIFS(D_D[PROD_MTD],D_D[MT],5,D_D[CAT],SMS, D_D[EP],-1,D_D[LOC],$A29),0))</f>
        <v>95</v>
      </c>
      <c r="I29" s="174">
        <f ca="1">IF(ISNA($A29),"",IFERROR(SUMIFS(D_D[ADCM],D_D[MT],5,D_D[CAT],SMS, D_D[EP],-1,D_D[LOC],$A29),0))</f>
        <v>133.82</v>
      </c>
      <c r="J29" s="172">
        <f ca="1">IF(ISNA($A29),"",IFERROR(SUMIFS(D_D[PROD_FYTD],D_D[MT],5,D_D[CAT],SMS, D_D[EP],-1,D_D[LOC],$A29),0))</f>
        <v>308</v>
      </c>
      <c r="K29" s="174">
        <f ca="1">IF(ISNA($A29),"",IFERROR(SUMIFS(D_D[ADCF],D_D[MT],5,D_D[CAT],SMS, D_D[EP],-1,D_D[LOC],$A29),0))</f>
        <v>141.75</v>
      </c>
      <c r="L29" s="99">
        <f ca="1">IF(ISNA($A29),"",IFERROR(SUMIFS(D_D[INV],D_D[MT],8,D_D[CAT],SMS,D_D[LOC],$A29),0))</f>
        <v>0.93957000000000002</v>
      </c>
      <c r="M29" s="99">
        <f ca="1">IF(ISNA($A29),"",IFERROR(SUMIFS(D_D[BL],D_D[MT],8,D_D[CAT],SMS,D_D[LOC],$A29),0))</f>
        <v>0.80732000000000004</v>
      </c>
      <c r="N29" s="99">
        <f ca="1">IF(ISNA($A29),"",IFERROR(SUMIFS(D_D[ADP],D_D[MT],8,D_D[CAT],SMS,D_D[LOC],$A29),0))</f>
        <v>0.80023999999999995</v>
      </c>
      <c r="O29" s="99">
        <f ca="1">IF(ISNA($A29),"",IFERROR(SUMIFS(D_D[PROD_MTD],D_D[MT],8,D_D[CAT],SMS,D_D[LOC],$A29),0))</f>
        <v>5.4120000000000001E-2</v>
      </c>
      <c r="P29" s="99">
        <f ca="1">IF(ISNA($A29),"",IFERROR(SUMIFS(D_D[PROD_FYTD],D_D[MT],8,D_D[CAT],SMS,D_D[LOC],$A29),0))</f>
        <v>0.82759000000000005</v>
      </c>
      <c r="Q29" s="99">
        <f ca="1">IF(ISNA($A29),"",IFERROR(SUMIFS(D_D[ADCM],D_D[MT],8,D_D[CAT],SMS,D_D[LOC],$A29),0))</f>
        <v>4.9299999999999997E-2</v>
      </c>
      <c r="R29" s="6"/>
    </row>
    <row r="30" spans="1:18" ht="12.75" x14ac:dyDescent="0.2">
      <c r="A30" s="133" t="str">
        <f t="shared" ca="1" si="0"/>
        <v>318</v>
      </c>
      <c r="B30" s="23">
        <v>18</v>
      </c>
      <c r="C30" s="163" t="str">
        <f t="shared" ca="1" si="1"/>
        <v>Winston-Salem</v>
      </c>
      <c r="D30" s="172">
        <f ca="1">IF(ISNA($A30),"",IFERROR(SUMIFS(D_D[INV],D_D[MT],5,D_D[CAT],SMS, D_D[EP],-1,D_D[LOC],$A30),0))</f>
        <v>5241</v>
      </c>
      <c r="E30" s="172">
        <f ca="1">IF(ISNA($A30),"",IFERROR(SUMIFS(D_D[BL],D_D[MT],5,D_D[CAT],SMS, D_D[EP],-1,D_D[LOC],$A30),0))</f>
        <v>1443</v>
      </c>
      <c r="F30" s="173">
        <f t="shared" ca="1" si="2"/>
        <v>0.27532913566113337</v>
      </c>
      <c r="G30" s="174">
        <f ca="1">IF(ISNA($A30),"",IFERROR(SUMIFS(D_D[ADP],D_D[MT],5,D_D[CAT],SMS, D_D[EP],-1,D_D[LOC],$A30),0))</f>
        <v>93.97</v>
      </c>
      <c r="H30" s="172">
        <f ca="1">IF(ISNA($A30),"",IFERROR(SUMIFS(D_D[PROD_MTD],D_D[MT],5,D_D[CAT],SMS, D_D[EP],-1,D_D[LOC],$A30),0))</f>
        <v>3157</v>
      </c>
      <c r="I30" s="174">
        <f ca="1">IF(ISNA($A30),"",IFERROR(SUMIFS(D_D[ADCM],D_D[MT],5,D_D[CAT],SMS, D_D[EP],-1,D_D[LOC],$A30),0))</f>
        <v>82.65</v>
      </c>
      <c r="J30" s="172">
        <f ca="1">IF(ISNA($A30),"",IFERROR(SUMIFS(D_D[PROD_FYTD],D_D[MT],5,D_D[CAT],SMS, D_D[EP],-1,D_D[LOC],$A30),0))</f>
        <v>7269</v>
      </c>
      <c r="K30" s="174">
        <f ca="1">IF(ISNA($A30),"",IFERROR(SUMIFS(D_D[ADCF],D_D[MT],5,D_D[CAT],SMS, D_D[EP],-1,D_D[LOC],$A30),0))</f>
        <v>85.2</v>
      </c>
      <c r="L30" s="99">
        <f ca="1">IF(ISNA($A30),"",IFERROR(SUMIFS(D_D[INV],D_D[MT],8,D_D[CAT],SMS,D_D[LOC],$A30),0))</f>
        <v>0.94081999999999999</v>
      </c>
      <c r="M30" s="99">
        <f ca="1">IF(ISNA($A30),"",IFERROR(SUMIFS(D_D[BL],D_D[MT],8,D_D[CAT],SMS,D_D[LOC],$A30),0))</f>
        <v>0.75212999999999997</v>
      </c>
      <c r="N30" s="99">
        <f ca="1">IF(ISNA($A30),"",IFERROR(SUMIFS(D_D[ADP],D_D[MT],8,D_D[CAT],SMS,D_D[LOC],$A30),0))</f>
        <v>0.78419000000000005</v>
      </c>
      <c r="O30" s="99">
        <f ca="1">IF(ISNA($A30),"",IFERROR(SUMIFS(D_D[PROD_MTD],D_D[MT],8,D_D[CAT],SMS,D_D[LOC],$A30),0))</f>
        <v>5.6939999999999998E-2</v>
      </c>
      <c r="P30" s="99">
        <f ca="1">IF(ISNA($A30),"",IFERROR(SUMIFS(D_D[PROD_FYTD],D_D[MT],8,D_D[CAT],SMS,D_D[LOC],$A30),0))</f>
        <v>0.79795000000000005</v>
      </c>
      <c r="Q30" s="99">
        <f ca="1">IF(ISNA($A30),"",IFERROR(SUMIFS(D_D[ADCM],D_D[MT],8,D_D[CAT],SMS,D_D[LOC],$A30),0))</f>
        <v>6.6540000000000002E-2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43057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302377</v>
      </c>
      <c r="E12" s="139">
        <f>IF(ISNA($A12),"",IFERROR(SUMIFS(D_D[BL],D_D[MT],4,D_D[CAT],SMS,D_D[LOC],$A12),0))</f>
        <v>69214</v>
      </c>
      <c r="F12" s="140">
        <f>IF(ISNA($A12),"",IFERROR(E12/D12,0))</f>
        <v>0.22889968483052614</v>
      </c>
      <c r="G12" s="141">
        <f>IF(ISNA($A12),"",IFERROR(SUMIFS(D_D[ADP],D_D[MT],4,D_D[CAT],SMS,D_D[LOC],$A12),0))</f>
        <v>93.69</v>
      </c>
      <c r="H12" s="139">
        <f>IF(ISNA($A12),"",IFERROR(SUMIFS(D_D[PROD_MTD],D_D[MT],4,D_D[CAT],SMS,D_D[LOC],$A12),0))</f>
        <v>59105</v>
      </c>
      <c r="I12" s="141">
        <f>IF(ISNA($A12),"",IFERROR(SUMIFS(D_D[ADCM],D_D[MT],4,D_D[CAT],SMS,D_D[LOC],$A12),0))</f>
        <v>98.81</v>
      </c>
      <c r="J12" s="139">
        <f>IF(ISNA($A12),"",IFERROR(SUMIFS(D_D[PROD_FYTD],D_D[MT],4,D_D[CAT],SMS,D_D[LOC],$A12),0))</f>
        <v>165616</v>
      </c>
      <c r="K12" s="141">
        <f>IF(ISNA($A12),"",IFERROR(SUMIFS(D_D[ADCF],D_D[MT],4,D_D[CAT],SMS,D_D[LOC],$A12),0))</f>
        <v>97.11</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70413</v>
      </c>
      <c r="E13" s="100">
        <f ca="1">IF(ISNA($A13),"",IFERROR(SUMIFS(D_D[BL],D_D[MT],4,D_D[CAT],SMS,D_D[LOC],$A13),0))</f>
        <v>16118</v>
      </c>
      <c r="F13" s="102">
        <f t="shared" ref="F13:F26" ca="1" si="2">IF(ISNA($A13),"",IFERROR(E13/D13,0))</f>
        <v>0.2289065939528212</v>
      </c>
      <c r="G13" s="101">
        <f ca="1">IF(ISNA($A13),"",IFERROR(SUMIFS(D_D[ADP],D_D[MT],4,D_D[CAT],SMS,D_D[LOC],$A13),0))</f>
        <v>93.77</v>
      </c>
      <c r="H13" s="100">
        <f ca="1">IF(ISNA($A13),"",IFERROR(SUMIFS(D_D[PROD_MTD],D_D[MT],4,D_D[CAT],SMS,D_D[LOC],$A13),0))</f>
        <v>13649</v>
      </c>
      <c r="I13" s="101">
        <f ca="1">IF(ISNA($A13),"",IFERROR(SUMIFS(D_D[ADCM],D_D[MT],4,D_D[CAT],SMS,D_D[LOC],$A13),0))</f>
        <v>97.99</v>
      </c>
      <c r="J13" s="100">
        <f ca="1">IF(ISNA($A13),"",IFERROR(SUMIFS(D_D[PROD_FYTD],D_D[MT],4,D_D[CAT],SMS,D_D[LOC],$A13),0))</f>
        <v>35212</v>
      </c>
      <c r="K13" s="101">
        <f ca="1">IF(ISNA($A13),"",IFERROR(SUMIFS(D_D[ADCF],D_D[MT],4,D_D[CAT],SMS,D_D[LOC],$A13),0))</f>
        <v>101.11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4064</v>
      </c>
      <c r="E14" s="100">
        <f ca="1">IF(ISNA($A14),"",IFERROR(SUMIFS(D_D[BL],D_D[MT],4,D_D[CAT],SMS,D_D[LOC],$A14),0))</f>
        <v>1332</v>
      </c>
      <c r="F14" s="102">
        <f t="shared" ca="1" si="2"/>
        <v>0.327755905511811</v>
      </c>
      <c r="G14" s="101">
        <f ca="1">IF(ISNA($A14),"",IFERROR(SUMIFS(D_D[ADP],D_D[MT],4,D_D[CAT],SMS,D_D[LOC],$A14),0))</f>
        <v>108.93</v>
      </c>
      <c r="H14" s="100">
        <f ca="1">IF(ISNA($A14),"",IFERROR(SUMIFS(D_D[PROD_MTD],D_D[MT],4,D_D[CAT],SMS,D_D[LOC],$A14),0))</f>
        <v>687</v>
      </c>
      <c r="I14" s="101">
        <f ca="1">IF(ISNA($A14),"",IFERROR(SUMIFS(D_D[ADCM],D_D[MT],4,D_D[CAT],SMS,D_D[LOC],$A14),0))</f>
        <v>119.53</v>
      </c>
      <c r="J14" s="100">
        <f ca="1">IF(ISNA($A14),"",IFERROR(SUMIFS(D_D[PROD_FYTD],D_D[MT],4,D_D[CAT],SMS,D_D[LOC],$A14),0))</f>
        <v>1819</v>
      </c>
      <c r="K14" s="101">
        <f ca="1">IF(ISNA($A14),"",IFERROR(SUMIFS(D_D[ADCF],D_D[MT],4,D_D[CAT],SMS,D_D[LOC],$A14),0))</f>
        <v>124.57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2984</v>
      </c>
      <c r="E15" s="100">
        <f ca="1">IF(ISNA($A15),"",IFERROR(SUMIFS(D_D[BL],D_D[MT],4,D_D[CAT],SMS,D_D[LOC],$A15),0))</f>
        <v>731</v>
      </c>
      <c r="F15" s="102">
        <f t="shared" ca="1" si="2"/>
        <v>0.24497319034852547</v>
      </c>
      <c r="G15" s="101">
        <f ca="1">IF(ISNA($A15),"",IFERROR(SUMIFS(D_D[ADP],D_D[MT],4,D_D[CAT],SMS,D_D[LOC],$A15),0))</f>
        <v>95.69</v>
      </c>
      <c r="H15" s="100">
        <f ca="1">IF(ISNA($A15),"",IFERROR(SUMIFS(D_D[PROD_MTD],D_D[MT],4,D_D[CAT],SMS,D_D[LOC],$A15),0))</f>
        <v>653</v>
      </c>
      <c r="I15" s="101">
        <f ca="1">IF(ISNA($A15),"",IFERROR(SUMIFS(D_D[ADCM],D_D[MT],4,D_D[CAT],SMS,D_D[LOC],$A15),0))</f>
        <v>94.15</v>
      </c>
      <c r="J15" s="100">
        <f ca="1">IF(ISNA($A15),"",IFERROR(SUMIFS(D_D[PROD_FYTD],D_D[MT],4,D_D[CAT],SMS,D_D[LOC],$A15),0))</f>
        <v>1699</v>
      </c>
      <c r="K15" s="101">
        <f ca="1">IF(ISNA($A15),"",IFERROR(SUMIFS(D_D[ADCF],D_D[MT],4,D_D[CAT],SMS,D_D[LOC],$A15),0))</f>
        <v>100.23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3159</v>
      </c>
      <c r="E16" s="100">
        <f ca="1">IF(ISNA($A16),"",IFERROR(SUMIFS(D_D[BL],D_D[MT],4,D_D[CAT],SMS,D_D[LOC],$A16),0))</f>
        <v>724</v>
      </c>
      <c r="F16" s="102">
        <f t="shared" ca="1" si="2"/>
        <v>0.22918645140867364</v>
      </c>
      <c r="G16" s="101">
        <f ca="1">IF(ISNA($A16),"",IFERROR(SUMIFS(D_D[ADP],D_D[MT],4,D_D[CAT],SMS,D_D[LOC],$A16),0))</f>
        <v>92.47</v>
      </c>
      <c r="H16" s="100">
        <f ca="1">IF(ISNA($A16),"",IFERROR(SUMIFS(D_D[PROD_MTD],D_D[MT],4,D_D[CAT],SMS,D_D[LOC],$A16),0))</f>
        <v>629</v>
      </c>
      <c r="I16" s="101">
        <f ca="1">IF(ISNA($A16),"",IFERROR(SUMIFS(D_D[ADCM],D_D[MT],4,D_D[CAT],SMS,D_D[LOC],$A16),0))</f>
        <v>100.71</v>
      </c>
      <c r="J16" s="100">
        <f ca="1">IF(ISNA($A16),"",IFERROR(SUMIFS(D_D[PROD_FYTD],D_D[MT],4,D_D[CAT],SMS,D_D[LOC],$A16),0))</f>
        <v>1741</v>
      </c>
      <c r="K16" s="101">
        <f ca="1">IF(ISNA($A16),"",IFERROR(SUMIFS(D_D[ADCF],D_D[MT],4,D_D[CAT],SMS,D_D[LOC],$A16),0))</f>
        <v>97.64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1346</v>
      </c>
      <c r="E17" s="100">
        <f ca="1">IF(ISNA($A17),"",IFERROR(SUMIFS(D_D[BL],D_D[MT],4,D_D[CAT],SMS,D_D[LOC],$A17),0))</f>
        <v>321</v>
      </c>
      <c r="F17" s="102">
        <f t="shared" ca="1" si="2"/>
        <v>0.23848439821693909</v>
      </c>
      <c r="G17" s="101">
        <f ca="1">IF(ISNA($A17),"",IFERROR(SUMIFS(D_D[ADP],D_D[MT],4,D_D[CAT],SMS,D_D[LOC],$A17),0))</f>
        <v>102.48</v>
      </c>
      <c r="H17" s="100">
        <f ca="1">IF(ISNA($A17),"",IFERROR(SUMIFS(D_D[PROD_MTD],D_D[MT],4,D_D[CAT],SMS,D_D[LOC],$A17),0))</f>
        <v>320</v>
      </c>
      <c r="I17" s="101">
        <f ca="1">IF(ISNA($A17),"",IFERROR(SUMIFS(D_D[ADCM],D_D[MT],4,D_D[CAT],SMS,D_D[LOC],$A17),0))</f>
        <v>106.06</v>
      </c>
      <c r="J17" s="100">
        <f ca="1">IF(ISNA($A17),"",IFERROR(SUMIFS(D_D[PROD_FYTD],D_D[MT],4,D_D[CAT],SMS,D_D[LOC],$A17),0))</f>
        <v>837</v>
      </c>
      <c r="K17" s="101">
        <f ca="1">IF(ISNA($A17),"",IFERROR(SUMIFS(D_D[ADCF],D_D[MT],4,D_D[CAT],SMS,D_D[LOC],$A17),0))</f>
        <v>121.57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3221</v>
      </c>
      <c r="E18" s="100">
        <f ca="1">IF(ISNA($A18),"",IFERROR(SUMIFS(D_D[BL],D_D[MT],4,D_D[CAT],SMS,D_D[LOC],$A18),0))</f>
        <v>585</v>
      </c>
      <c r="F18" s="102">
        <f t="shared" ca="1" si="2"/>
        <v>0.18162061471592672</v>
      </c>
      <c r="G18" s="101">
        <f ca="1">IF(ISNA($A18),"",IFERROR(SUMIFS(D_D[ADP],D_D[MT],4,D_D[CAT],SMS,D_D[LOC],$A18),0))</f>
        <v>82.18</v>
      </c>
      <c r="H18" s="100">
        <f ca="1">IF(ISNA($A18),"",IFERROR(SUMIFS(D_D[PROD_MTD],D_D[MT],4,D_D[CAT],SMS,D_D[LOC],$A18),0))</f>
        <v>543</v>
      </c>
      <c r="I18" s="101">
        <f ca="1">IF(ISNA($A18),"",IFERROR(SUMIFS(D_D[ADCM],D_D[MT],4,D_D[CAT],SMS,D_D[LOC],$A18),0))</f>
        <v>99.28</v>
      </c>
      <c r="J18" s="100">
        <f ca="1">IF(ISNA($A18),"",IFERROR(SUMIFS(D_D[PROD_FYTD],D_D[MT],4,D_D[CAT],SMS,D_D[LOC],$A18),0))</f>
        <v>1492</v>
      </c>
      <c r="K18" s="101">
        <f ca="1">IF(ISNA($A18),"",IFERROR(SUMIFS(D_D[ADCF],D_D[MT],4,D_D[CAT],SMS,D_D[LOC],$A18),0))</f>
        <v>98.2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1335</v>
      </c>
      <c r="E19" s="100">
        <f ca="1">IF(ISNA($A19),"",IFERROR(SUMIFS(D_D[BL],D_D[MT],4,D_D[CAT],SMS,D_D[LOC],$A19),0))</f>
        <v>320</v>
      </c>
      <c r="F19" s="102">
        <f t="shared" ca="1" si="2"/>
        <v>0.23970037453183521</v>
      </c>
      <c r="G19" s="101">
        <f ca="1">IF(ISNA($A19),"",IFERROR(SUMIFS(D_D[ADP],D_D[MT],4,D_D[CAT],SMS,D_D[LOC],$A19),0))</f>
        <v>90.98</v>
      </c>
      <c r="H19" s="100">
        <f ca="1">IF(ISNA($A19),"",IFERROR(SUMIFS(D_D[PROD_MTD],D_D[MT],4,D_D[CAT],SMS,D_D[LOC],$A19),0))</f>
        <v>195</v>
      </c>
      <c r="I19" s="101">
        <f ca="1">IF(ISNA($A19),"",IFERROR(SUMIFS(D_D[ADCM],D_D[MT],4,D_D[CAT],SMS,D_D[LOC],$A19),0))</f>
        <v>95.59</v>
      </c>
      <c r="J19" s="100">
        <f ca="1">IF(ISNA($A19),"",IFERROR(SUMIFS(D_D[PROD_FYTD],D_D[MT],4,D_D[CAT],SMS,D_D[LOC],$A19),0))</f>
        <v>538</v>
      </c>
      <c r="K19" s="101">
        <f ca="1">IF(ISNA($A19),"",IFERROR(SUMIFS(D_D[ADCF],D_D[MT],4,D_D[CAT],SMS,D_D[LOC],$A19),0))</f>
        <v>105.83</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4541</v>
      </c>
      <c r="E20" s="100">
        <f ca="1">IF(ISNA($A20),"",IFERROR(SUMIFS(D_D[BL],D_D[MT],4,D_D[CAT],SMS,D_D[LOC],$A20),0))</f>
        <v>1126</v>
      </c>
      <c r="F20" s="102">
        <f t="shared" ca="1" si="2"/>
        <v>0.24796300374366881</v>
      </c>
      <c r="G20" s="101">
        <f ca="1">IF(ISNA($A20),"",IFERROR(SUMIFS(D_D[ADP],D_D[MT],4,D_D[CAT],SMS,D_D[LOC],$A20),0))</f>
        <v>104.15</v>
      </c>
      <c r="H20" s="100">
        <f ca="1">IF(ISNA($A20),"",IFERROR(SUMIFS(D_D[PROD_MTD],D_D[MT],4,D_D[CAT],SMS,D_D[LOC],$A20),0))</f>
        <v>871</v>
      </c>
      <c r="I20" s="101">
        <f ca="1">IF(ISNA($A20),"",IFERROR(SUMIFS(D_D[ADCM],D_D[MT],4,D_D[CAT],SMS,D_D[LOC],$A20),0))</f>
        <v>108.29</v>
      </c>
      <c r="J20" s="100">
        <f ca="1">IF(ISNA($A20),"",IFERROR(SUMIFS(D_D[PROD_FYTD],D_D[MT],4,D_D[CAT],SMS,D_D[LOC],$A20),0))</f>
        <v>2238</v>
      </c>
      <c r="K20" s="101">
        <f ca="1">IF(ISNA($A20),"",IFERROR(SUMIFS(D_D[ADCF],D_D[MT],4,D_D[CAT],SMS,D_D[LOC],$A20),0))</f>
        <v>111.26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2837</v>
      </c>
      <c r="E21" s="100">
        <f ca="1">IF(ISNA($A21),"",IFERROR(SUMIFS(D_D[BL],D_D[MT],4,D_D[CAT],SMS,D_D[LOC],$A21),0))</f>
        <v>755</v>
      </c>
      <c r="F21" s="102">
        <f t="shared" ca="1" si="2"/>
        <v>0.2661261896369404</v>
      </c>
      <c r="G21" s="101">
        <f ca="1">IF(ISNA($A21),"",IFERROR(SUMIFS(D_D[ADP],D_D[MT],4,D_D[CAT],SMS,D_D[LOC],$A21),0))</f>
        <v>101.17</v>
      </c>
      <c r="H21" s="100">
        <f ca="1">IF(ISNA($A21),"",IFERROR(SUMIFS(D_D[PROD_MTD],D_D[MT],4,D_D[CAT],SMS,D_D[LOC],$A21),0))</f>
        <v>447</v>
      </c>
      <c r="I21" s="101">
        <f ca="1">IF(ISNA($A21),"",IFERROR(SUMIFS(D_D[ADCM],D_D[MT],4,D_D[CAT],SMS,D_D[LOC],$A21),0))</f>
        <v>117.4</v>
      </c>
      <c r="J21" s="100">
        <f ca="1">IF(ISNA($A21),"",IFERROR(SUMIFS(D_D[PROD_FYTD],D_D[MT],4,D_D[CAT],SMS,D_D[LOC],$A21),0))</f>
        <v>1164</v>
      </c>
      <c r="K21" s="101">
        <f ca="1">IF(ISNA($A21),"",IFERROR(SUMIFS(D_D[ADCF],D_D[MT],4,D_D[CAT],SMS,D_D[LOC],$A21),0))</f>
        <v>119.55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9779</v>
      </c>
      <c r="E22" s="100">
        <f ca="1">IF(ISNA($A22),"",IFERROR(SUMIFS(D_D[BL],D_D[MT],4,D_D[CAT],SMS,D_D[LOC],$A22),0))</f>
        <v>2262</v>
      </c>
      <c r="F22" s="102">
        <f t="shared" ca="1" si="2"/>
        <v>0.23131199509152264</v>
      </c>
      <c r="G22" s="101">
        <f ca="1">IF(ISNA($A22),"",IFERROR(SUMIFS(D_D[ADP],D_D[MT],4,D_D[CAT],SMS,D_D[LOC],$A22),0))</f>
        <v>94.89</v>
      </c>
      <c r="H22" s="100">
        <f ca="1">IF(ISNA($A22),"",IFERROR(SUMIFS(D_D[PROD_MTD],D_D[MT],4,D_D[CAT],SMS,D_D[LOC],$A22),0))</f>
        <v>2134</v>
      </c>
      <c r="I22" s="101">
        <f ca="1">IF(ISNA($A22),"",IFERROR(SUMIFS(D_D[ADCM],D_D[MT],4,D_D[CAT],SMS,D_D[LOC],$A22),0))</f>
        <v>97.99</v>
      </c>
      <c r="J22" s="100">
        <f ca="1">IF(ISNA($A22),"",IFERROR(SUMIFS(D_D[PROD_FYTD],D_D[MT],4,D_D[CAT],SMS,D_D[LOC],$A22),0))</f>
        <v>5030</v>
      </c>
      <c r="K22" s="101">
        <f ca="1">IF(ISNA($A22),"",IFERROR(SUMIFS(D_D[ADCF],D_D[MT],4,D_D[CAT],SMS,D_D[LOC],$A22),0))</f>
        <v>102.12</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4380</v>
      </c>
      <c r="E23" s="100">
        <f ca="1">IF(ISNA($A23),"",IFERROR(SUMIFS(D_D[BL],D_D[MT],4,D_D[CAT],SMS,D_D[LOC],$A23),0))</f>
        <v>1071</v>
      </c>
      <c r="F23" s="102">
        <f t="shared" ca="1" si="2"/>
        <v>0.24452054794520547</v>
      </c>
      <c r="G23" s="101">
        <f ca="1">IF(ISNA($A23),"",IFERROR(SUMIFS(D_D[ADP],D_D[MT],4,D_D[CAT],SMS,D_D[LOC],$A23),0))</f>
        <v>95.39</v>
      </c>
      <c r="H23" s="100">
        <f ca="1">IF(ISNA($A23),"",IFERROR(SUMIFS(D_D[PROD_MTD],D_D[MT],4,D_D[CAT],SMS,D_D[LOC],$A23),0))</f>
        <v>860</v>
      </c>
      <c r="I23" s="101">
        <f ca="1">IF(ISNA($A23),"",IFERROR(SUMIFS(D_D[ADCM],D_D[MT],4,D_D[CAT],SMS,D_D[LOC],$A23),0))</f>
        <v>99.22</v>
      </c>
      <c r="J23" s="100">
        <f ca="1">IF(ISNA($A23),"",IFERROR(SUMIFS(D_D[PROD_FYTD],D_D[MT],4,D_D[CAT],SMS,D_D[LOC],$A23),0))</f>
        <v>2067</v>
      </c>
      <c r="K23" s="101">
        <f ca="1">IF(ISNA($A23),"",IFERROR(SUMIFS(D_D[ADCF],D_D[MT],4,D_D[CAT],SMS,D_D[LOC],$A23),0))</f>
        <v>109.06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3727</v>
      </c>
      <c r="E24" s="100">
        <f ca="1">IF(ISNA($A24),"",IFERROR(SUMIFS(D_D[BL],D_D[MT],4,D_D[CAT],SMS,D_D[LOC],$A24),0))</f>
        <v>481</v>
      </c>
      <c r="F24" s="102">
        <f t="shared" ca="1" si="2"/>
        <v>0.12905822377247117</v>
      </c>
      <c r="G24" s="101">
        <f ca="1">IF(ISNA($A24),"",IFERROR(SUMIFS(D_D[ADP],D_D[MT],4,D_D[CAT],SMS,D_D[LOC],$A24),0))</f>
        <v>74.11</v>
      </c>
      <c r="H24" s="100">
        <f ca="1">IF(ISNA($A24),"",IFERROR(SUMIFS(D_D[PROD_MTD],D_D[MT],4,D_D[CAT],SMS,D_D[LOC],$A24),0))</f>
        <v>1385</v>
      </c>
      <c r="I24" s="101">
        <f ca="1">IF(ISNA($A24),"",IFERROR(SUMIFS(D_D[ADCM],D_D[MT],4,D_D[CAT],SMS,D_D[LOC],$A24),0))</f>
        <v>56.98</v>
      </c>
      <c r="J24" s="100">
        <f ca="1">IF(ISNA($A24),"",IFERROR(SUMIFS(D_D[PROD_FYTD],D_D[MT],4,D_D[CAT],SMS,D_D[LOC],$A24),0))</f>
        <v>3424</v>
      </c>
      <c r="K24" s="101">
        <f ca="1">IF(ISNA($A24),"",IFERROR(SUMIFS(D_D[ADCF],D_D[MT],4,D_D[CAT],SMS,D_D[LOC],$A24),0))</f>
        <v>56.14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11178</v>
      </c>
      <c r="E25" s="100">
        <f ca="1">IF(ISNA($A25),"",IFERROR(SUMIFS(D_D[BL],D_D[MT],4,D_D[CAT],SMS,D_D[LOC],$A25),0))</f>
        <v>2581</v>
      </c>
      <c r="F25" s="102">
        <f t="shared" ca="1" si="2"/>
        <v>0.23089998210771157</v>
      </c>
      <c r="G25" s="101">
        <f ca="1">IF(ISNA($A25),"",IFERROR(SUMIFS(D_D[ADP],D_D[MT],4,D_D[CAT],SMS,D_D[LOC],$A25),0))</f>
        <v>95.27</v>
      </c>
      <c r="H25" s="100">
        <f ca="1">IF(ISNA($A25),"",IFERROR(SUMIFS(D_D[PROD_MTD],D_D[MT],4,D_D[CAT],SMS,D_D[LOC],$A25),0))</f>
        <v>1889</v>
      </c>
      <c r="I25" s="101">
        <f ca="1">IF(ISNA($A25),"",IFERROR(SUMIFS(D_D[ADCM],D_D[MT],4,D_D[CAT],SMS,D_D[LOC],$A25),0))</f>
        <v>103.7</v>
      </c>
      <c r="J25" s="100">
        <f ca="1">IF(ISNA($A25),"",IFERROR(SUMIFS(D_D[PROD_FYTD],D_D[MT],4,D_D[CAT],SMS,D_D[LOC],$A25),0))</f>
        <v>4876</v>
      </c>
      <c r="K25" s="101">
        <f ca="1">IF(ISNA($A25),"",IFERROR(SUMIFS(D_D[ADCF],D_D[MT],4,D_D[CAT],SMS,D_D[LOC],$A25),0))</f>
        <v>106.05</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1538</v>
      </c>
      <c r="E26" s="100">
        <f ca="1">IF(ISNA($A26),"",IFERROR(SUMIFS(D_D[BL],D_D[MT],4,D_D[CAT],SMS,D_D[LOC],$A26),0))</f>
        <v>376</v>
      </c>
      <c r="F26" s="102">
        <f t="shared" ca="1" si="2"/>
        <v>0.24447334200260079</v>
      </c>
      <c r="G26" s="101">
        <f ca="1">IF(ISNA($A26),"",IFERROR(SUMIFS(D_D[ADP],D_D[MT],4,D_D[CAT],SMS,D_D[LOC],$A26),0))</f>
        <v>97.63</v>
      </c>
      <c r="H26" s="100">
        <f ca="1">IF(ISNA($A26),"",IFERROR(SUMIFS(D_D[PROD_MTD],D_D[MT],4,D_D[CAT],SMS,D_D[LOC],$A26),0))</f>
        <v>316</v>
      </c>
      <c r="I26" s="101">
        <f ca="1">IF(ISNA($A26),"",IFERROR(SUMIFS(D_D[ADCM],D_D[MT],4,D_D[CAT],SMS,D_D[LOC],$A26),0))</f>
        <v>112.59</v>
      </c>
      <c r="J26" s="100">
        <f ca="1">IF(ISNA($A26),"",IFERROR(SUMIFS(D_D[PROD_FYTD],D_D[MT],4,D_D[CAT],SMS,D_D[LOC],$A26),0))</f>
        <v>832</v>
      </c>
      <c r="K26" s="101">
        <f ca="1">IF(ISNA($A26),"",IFERROR(SUMIFS(D_D[ADCF],D_D[MT],4,D_D[CAT],SMS,D_D[LOC],$A26),0))</f>
        <v>115.75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238</v>
      </c>
      <c r="E27" s="100">
        <f ca="1">IF(ISNA($A27),"",IFERROR(SUMIFS(D_D[BL],D_D[MT],4,D_D[CAT],SMS,D_D[LOC],$A27),0))</f>
        <v>55</v>
      </c>
      <c r="F27" s="102">
        <f t="shared" ref="F27:F30" ca="1" si="3">IF(ISNA($A27),"",IFERROR(E27/D27,0))</f>
        <v>0.23109243697478993</v>
      </c>
      <c r="G27" s="101">
        <f ca="1">IF(ISNA($A27),"",IFERROR(SUMIFS(D_D[ADP],D_D[MT],4,D_D[CAT],SMS,D_D[LOC],$A27),0))</f>
        <v>88.27</v>
      </c>
      <c r="H27" s="100">
        <f ca="1">IF(ISNA($A27),"",IFERROR(SUMIFS(D_D[PROD_MTD],D_D[MT],4,D_D[CAT],SMS,D_D[LOC],$A27),0))</f>
        <v>17</v>
      </c>
      <c r="I27" s="101">
        <f ca="1">IF(ISNA($A27),"",IFERROR(SUMIFS(D_D[ADCM],D_D[MT],4,D_D[CAT],SMS,D_D[LOC],$A27),0))</f>
        <v>131.35</v>
      </c>
      <c r="J27" s="100">
        <f ca="1">IF(ISNA($A27),"",IFERROR(SUMIFS(D_D[PROD_FYTD],D_D[MT],4,D_D[CAT],SMS,D_D[LOC],$A27),0))</f>
        <v>42</v>
      </c>
      <c r="K27" s="101">
        <f ca="1">IF(ISNA($A27),"",IFERROR(SUMIFS(D_D[ADCF],D_D[MT],4,D_D[CAT],SMS,D_D[LOC],$A27),0))</f>
        <v>128.05000000000001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505</v>
      </c>
      <c r="E28" s="100">
        <f ca="1">IF(ISNA($A28),"",IFERROR(SUMIFS(D_D[BL],D_D[MT],4,D_D[CAT],SMS,D_D[LOC],$A28),0))</f>
        <v>139</v>
      </c>
      <c r="F28" s="102">
        <f t="shared" ca="1" si="3"/>
        <v>0.27524752475247527</v>
      </c>
      <c r="G28" s="101">
        <f ca="1">IF(ISNA($A28),"",IFERROR(SUMIFS(D_D[ADP],D_D[MT],4,D_D[CAT],SMS,D_D[LOC],$A28),0))</f>
        <v>109.76</v>
      </c>
      <c r="H28" s="100">
        <f ca="1">IF(ISNA($A28),"",IFERROR(SUMIFS(D_D[PROD_MTD],D_D[MT],4,D_D[CAT],SMS,D_D[LOC],$A28),0))</f>
        <v>67</v>
      </c>
      <c r="I28" s="101">
        <f ca="1">IF(ISNA($A28),"",IFERROR(SUMIFS(D_D[ADCM],D_D[MT],4,D_D[CAT],SMS,D_D[LOC],$A28),0))</f>
        <v>146.06</v>
      </c>
      <c r="J28" s="100">
        <f ca="1">IF(ISNA($A28),"",IFERROR(SUMIFS(D_D[PROD_FYTD],D_D[MT],4,D_D[CAT],SMS,D_D[LOC],$A28),0))</f>
        <v>190</v>
      </c>
      <c r="K28" s="101">
        <f ca="1">IF(ISNA($A28),"",IFERROR(SUMIFS(D_D[ADCF],D_D[MT],4,D_D[CAT],SMS,D_D[LOC],$A28),0))</f>
        <v>129.57</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809</v>
      </c>
      <c r="E29" s="100">
        <f ca="1">IF(ISNA($A29),"",IFERROR(SUMIFS(D_D[BL],D_D[MT],4,D_D[CAT],SMS,D_D[LOC],$A29),0))</f>
        <v>196</v>
      </c>
      <c r="F29" s="102">
        <f t="shared" ca="1" si="3"/>
        <v>0.24227441285537701</v>
      </c>
      <c r="G29" s="101">
        <f ca="1">IF(ISNA($A29),"",IFERROR(SUMIFS(D_D[ADP],D_D[MT],4,D_D[CAT],SMS,D_D[LOC],$A29),0))</f>
        <v>99.77</v>
      </c>
      <c r="H29" s="100">
        <f ca="1">IF(ISNA($A29),"",IFERROR(SUMIFS(D_D[PROD_MTD],D_D[MT],4,D_D[CAT],SMS,D_D[LOC],$A29),0))</f>
        <v>162</v>
      </c>
      <c r="I29" s="101">
        <f ca="1">IF(ISNA($A29),"",IFERROR(SUMIFS(D_D[ADCM],D_D[MT],4,D_D[CAT],SMS,D_D[LOC],$A29),0))</f>
        <v>103.7</v>
      </c>
      <c r="J29" s="100">
        <f ca="1">IF(ISNA($A29),"",IFERROR(SUMIFS(D_D[PROD_FYTD],D_D[MT],4,D_D[CAT],SMS,D_D[LOC],$A29),0))</f>
        <v>415</v>
      </c>
      <c r="K29" s="101">
        <f ca="1">IF(ISNA($A29),"",IFERROR(SUMIFS(D_D[ADCF],D_D[MT],4,D_D[CAT],SMS,D_D[LOC],$A29),0))</f>
        <v>99.54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14772</v>
      </c>
      <c r="E30" s="100">
        <f ca="1">IF(ISNA($A30),"",IFERROR(SUMIFS(D_D[BL],D_D[MT],4,D_D[CAT],SMS,D_D[LOC],$A30),0))</f>
        <v>3063</v>
      </c>
      <c r="F30" s="102">
        <f t="shared" ca="1" si="3"/>
        <v>0.20735174654752234</v>
      </c>
      <c r="G30" s="101">
        <f ca="1">IF(ISNA($A30),"",IFERROR(SUMIFS(D_D[ADP],D_D[MT],4,D_D[CAT],SMS,D_D[LOC],$A30),0))</f>
        <v>88.29</v>
      </c>
      <c r="H30" s="100">
        <f ca="1">IF(ISNA($A30),"",IFERROR(SUMIFS(D_D[PROD_MTD],D_D[MT],4,D_D[CAT],SMS,D_D[LOC],$A30),0))</f>
        <v>2474</v>
      </c>
      <c r="I30" s="101">
        <f ca="1">IF(ISNA($A30),"",IFERROR(SUMIFS(D_D[ADCM],D_D[MT],4,D_D[CAT],SMS,D_D[LOC],$A30),0))</f>
        <v>98.45</v>
      </c>
      <c r="J30" s="100">
        <f ca="1">IF(ISNA($A30),"",IFERROR(SUMIFS(D_D[PROD_FYTD],D_D[MT],4,D_D[CAT],SMS,D_D[LOC],$A30),0))</f>
        <v>6808</v>
      </c>
      <c r="K30" s="101">
        <f ca="1">IF(ISNA($A30),"",IFERROR(SUMIFS(D_D[ADCF],D_D[MT],4,D_D[CAT],SMS,D_D[LOC],$A30),0))</f>
        <v>100.47</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43057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302377</v>
      </c>
      <c r="E12" s="139">
        <f>IF(ISNA($A12),"",IFERROR(SUMIFS(D_D[BL],D_D[MT],6,D_D[CAT],SMS,D_D[LOC],$A12),0))</f>
        <v>69214</v>
      </c>
      <c r="F12" s="140">
        <f>IF(ISNA($A12),"",IFERROR(E12/D12,0))</f>
        <v>0.22889968483052614</v>
      </c>
      <c r="G12" s="141">
        <f>IF(ISNA($A12),"",IFERROR(SUMIFS(D_D[ADP],D_D[MT],6,D_D[CAT],SMS,D_D[LOC],$A12),0))</f>
        <v>93.69</v>
      </c>
      <c r="H12" s="139">
        <f>IF(ISNA($A12),"",IFERROR(SUMIFS(D_D[PROD_MTD],D_D[MT],6,D_D[CAT],SMS,D_D[LOC],$A12),0))</f>
        <v>59105</v>
      </c>
      <c r="I12" s="141">
        <f>IF(ISNA($A12),"",IFERROR(SUMIFS(D_D[ADCM],D_D[MT],6,D_D[CAT],SMS,D_D[LOC],$A12),0))</f>
        <v>98.81</v>
      </c>
      <c r="J12" s="139">
        <f>IF(ISNA($A12),"",IFERROR(SUMIFS(D_D[PROD_FYTD],D_D[MT],6,D_D[CAT],SMS,D_D[LOC],$A12),0))</f>
        <v>165616</v>
      </c>
      <c r="K12" s="141">
        <f>IF(ISNA($A12),"",IFERROR(SUMIFS(D_D[ADCF],D_D[MT],6,D_D[CAT],SMS,D_D[LOC],$A12),0))</f>
        <v>97.11</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68031</v>
      </c>
      <c r="E13" s="100">
        <f ca="1">IF(ISNA($A13),"",IFERROR(SUMIFS(D_D[BL],D_D[MT],6,D_D[CAT],SMS,D_D[LOC],$A13),0))</f>
        <v>15775</v>
      </c>
      <c r="F13" s="102">
        <f t="shared" ref="F13" ca="1" si="2">IF(ISNA($A13),"",IFERROR(E13/D13,0))</f>
        <v>0.23187958430715408</v>
      </c>
      <c r="G13" s="101">
        <f ca="1">IF(ISNA($A13),"",IFERROR(SUMIFS(D_D[ADP],D_D[MT],6,D_D[CAT],SMS,D_D[LOC],$A13),0))</f>
        <v>94.7</v>
      </c>
      <c r="H13" s="100">
        <f ca="1">IF(ISNA($A13),"",IFERROR(SUMIFS(D_D[PROD_MTD],D_D[MT],6,D_D[CAT],SMS,D_D[LOC],$A13),0))</f>
        <v>12933</v>
      </c>
      <c r="I13" s="101">
        <f ca="1">IF(ISNA($A13),"",IFERROR(SUMIFS(D_D[ADCM],D_D[MT],6,D_D[CAT],SMS,D_D[LOC],$A13),0))</f>
        <v>99.08</v>
      </c>
      <c r="J13" s="100">
        <f ca="1">IF(ISNA($A13),"",IFERROR(SUMIFS(D_D[PROD_FYTD],D_D[MT],6,D_D[CAT],SMS,D_D[LOC],$A13),0))</f>
        <v>35602</v>
      </c>
      <c r="K13" s="101">
        <f ca="1">IF(ISNA($A13),"",IFERROR(SUMIFS(D_D[ADCF],D_D[MT],6,D_D[CAT],SMS,D_D[LOC],$A13),0))</f>
        <v>97.69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1904</v>
      </c>
      <c r="E14" s="100">
        <f ca="1">IF(ISNA($A14),"",IFERROR(SUMIFS(D_D[BL],D_D[MT],6,D_D[CAT],SMS,D_D[LOC],$A14),0))</f>
        <v>325</v>
      </c>
      <c r="F14" s="102">
        <f t="shared" ref="F14:F27" ca="1" si="3">IF(ISNA($A14),"",IFERROR(E14/D14,0))</f>
        <v>0.17069327731092437</v>
      </c>
      <c r="G14" s="101">
        <f ca="1">IF(ISNA($A14),"",IFERROR(SUMIFS(D_D[ADP],D_D[MT],6,D_D[CAT],SMS,D_D[LOC],$A14),0))</f>
        <v>81.78</v>
      </c>
      <c r="H14" s="100">
        <f ca="1">IF(ISNA($A14),"",IFERROR(SUMIFS(D_D[PROD_MTD],D_D[MT],6,D_D[CAT],SMS,D_D[LOC],$A14),0))</f>
        <v>434</v>
      </c>
      <c r="I14" s="101">
        <f ca="1">IF(ISNA($A14),"",IFERROR(SUMIFS(D_D[ADCM],D_D[MT],6,D_D[CAT],SMS,D_D[LOC],$A14),0))</f>
        <v>87.99</v>
      </c>
      <c r="J14" s="100">
        <f ca="1">IF(ISNA($A14),"",IFERROR(SUMIFS(D_D[PROD_FYTD],D_D[MT],6,D_D[CAT],SMS,D_D[LOC],$A14),0))</f>
        <v>1100</v>
      </c>
      <c r="K14" s="101">
        <f ca="1">IF(ISNA($A14),"",IFERROR(SUMIFS(D_D[ADCF],D_D[MT],6,D_D[CAT],SMS,D_D[LOC],$A14),0))</f>
        <v>102.49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879</v>
      </c>
      <c r="E15" s="100">
        <f ca="1">IF(ISNA($A15),"",IFERROR(SUMIFS(D_D[BL],D_D[MT],6,D_D[CAT],SMS,D_D[LOC],$A15),0))</f>
        <v>211</v>
      </c>
      <c r="F15" s="102">
        <f t="shared" ca="1" si="3"/>
        <v>0.24004550625711035</v>
      </c>
      <c r="G15" s="101">
        <f ca="1">IF(ISNA($A15),"",IFERROR(SUMIFS(D_D[ADP],D_D[MT],6,D_D[CAT],SMS,D_D[LOC],$A15),0))</f>
        <v>98.61</v>
      </c>
      <c r="H15" s="100">
        <f ca="1">IF(ISNA($A15),"",IFERROR(SUMIFS(D_D[PROD_MTD],D_D[MT],6,D_D[CAT],SMS,D_D[LOC],$A15),0))</f>
        <v>189</v>
      </c>
      <c r="I15" s="101">
        <f ca="1">IF(ISNA($A15),"",IFERROR(SUMIFS(D_D[ADCM],D_D[MT],6,D_D[CAT],SMS,D_D[LOC],$A15),0))</f>
        <v>90.69</v>
      </c>
      <c r="J15" s="100">
        <f ca="1">IF(ISNA($A15),"",IFERROR(SUMIFS(D_D[PROD_FYTD],D_D[MT],6,D_D[CAT],SMS,D_D[LOC],$A15),0))</f>
        <v>494</v>
      </c>
      <c r="K15" s="101">
        <f ca="1">IF(ISNA($A15),"",IFERROR(SUMIFS(D_D[ADCF],D_D[MT],6,D_D[CAT],SMS,D_D[LOC],$A15),0))</f>
        <v>87.24</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418</v>
      </c>
      <c r="E16" s="100">
        <f ca="1">IF(ISNA($A16),"",IFERROR(SUMIFS(D_D[BL],D_D[MT],6,D_D[CAT],SMS,D_D[LOC],$A16),0))</f>
        <v>109</v>
      </c>
      <c r="F16" s="102">
        <f t="shared" ca="1" si="3"/>
        <v>0.26076555023923442</v>
      </c>
      <c r="G16" s="101">
        <f ca="1">IF(ISNA($A16),"",IFERROR(SUMIFS(D_D[ADP],D_D[MT],6,D_D[CAT],SMS,D_D[LOC],$A16),0))</f>
        <v>95.8</v>
      </c>
      <c r="H16" s="100">
        <f ca="1">IF(ISNA($A16),"",IFERROR(SUMIFS(D_D[PROD_MTD],D_D[MT],6,D_D[CAT],SMS,D_D[LOC],$A16),0))</f>
        <v>72</v>
      </c>
      <c r="I16" s="101">
        <f ca="1">IF(ISNA($A16),"",IFERROR(SUMIFS(D_D[ADCM],D_D[MT],6,D_D[CAT],SMS,D_D[LOC],$A16),0))</f>
        <v>136.06</v>
      </c>
      <c r="J16" s="100">
        <f ca="1">IF(ISNA($A16),"",IFERROR(SUMIFS(D_D[PROD_FYTD],D_D[MT],6,D_D[CAT],SMS,D_D[LOC],$A16),0))</f>
        <v>200</v>
      </c>
      <c r="K16" s="101">
        <f ca="1">IF(ISNA($A16),"",IFERROR(SUMIFS(D_D[ADCF],D_D[MT],6,D_D[CAT],SMS,D_D[LOC],$A16),0))</f>
        <v>119.75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1424</v>
      </c>
      <c r="E17" s="100">
        <f ca="1">IF(ISNA($A17),"",IFERROR(SUMIFS(D_D[BL],D_D[MT],6,D_D[CAT],SMS,D_D[LOC],$A17),0))</f>
        <v>232</v>
      </c>
      <c r="F17" s="102">
        <f t="shared" ca="1" si="3"/>
        <v>0.16292134831460675</v>
      </c>
      <c r="G17" s="101">
        <f ca="1">IF(ISNA($A17),"",IFERROR(SUMIFS(D_D[ADP],D_D[MT],6,D_D[CAT],SMS,D_D[LOC],$A17),0))</f>
        <v>82.07</v>
      </c>
      <c r="H17" s="100">
        <f ca="1">IF(ISNA($A17),"",IFERROR(SUMIFS(D_D[PROD_MTD],D_D[MT],6,D_D[CAT],SMS,D_D[LOC],$A17),0))</f>
        <v>328</v>
      </c>
      <c r="I17" s="101">
        <f ca="1">IF(ISNA($A17),"",IFERROR(SUMIFS(D_D[ADCM],D_D[MT],6,D_D[CAT],SMS,D_D[LOC],$A17),0))</f>
        <v>86.12</v>
      </c>
      <c r="J17" s="100">
        <f ca="1">IF(ISNA($A17),"",IFERROR(SUMIFS(D_D[PROD_FYTD],D_D[MT],6,D_D[CAT],SMS,D_D[LOC],$A17),0))</f>
        <v>875</v>
      </c>
      <c r="K17" s="101">
        <f ca="1">IF(ISNA($A17),"",IFERROR(SUMIFS(D_D[ADCF],D_D[MT],6,D_D[CAT],SMS,D_D[LOC],$A17),0))</f>
        <v>81.52</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5881</v>
      </c>
      <c r="E18" s="100">
        <f ca="1">IF(ISNA($A18),"",IFERROR(SUMIFS(D_D[BL],D_D[MT],6,D_D[CAT],SMS,D_D[LOC],$A18),0))</f>
        <v>1546</v>
      </c>
      <c r="F18" s="102">
        <f t="shared" ca="1" si="3"/>
        <v>0.26288046250637648</v>
      </c>
      <c r="G18" s="101">
        <f ca="1">IF(ISNA($A18),"",IFERROR(SUMIFS(D_D[ADP],D_D[MT],6,D_D[CAT],SMS,D_D[LOC],$A18),0))</f>
        <v>99.4</v>
      </c>
      <c r="H18" s="100">
        <f ca="1">IF(ISNA($A18),"",IFERROR(SUMIFS(D_D[PROD_MTD],D_D[MT],6,D_D[CAT],SMS,D_D[LOC],$A18),0))</f>
        <v>1026</v>
      </c>
      <c r="I18" s="101">
        <f ca="1">IF(ISNA($A18),"",IFERROR(SUMIFS(D_D[ADCM],D_D[MT],6,D_D[CAT],SMS,D_D[LOC],$A18),0))</f>
        <v>104.43</v>
      </c>
      <c r="J18" s="100">
        <f ca="1">IF(ISNA($A18),"",IFERROR(SUMIFS(D_D[PROD_FYTD],D_D[MT],6,D_D[CAT],SMS,D_D[LOC],$A18),0))</f>
        <v>2891</v>
      </c>
      <c r="K18" s="101">
        <f ca="1">IF(ISNA($A18),"",IFERROR(SUMIFS(D_D[ADCF],D_D[MT],6,D_D[CAT],SMS,D_D[LOC],$A18),0))</f>
        <v>104.8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3880</v>
      </c>
      <c r="E19" s="100">
        <f ca="1">IF(ISNA($A19),"",IFERROR(SUMIFS(D_D[BL],D_D[MT],6,D_D[CAT],SMS,D_D[LOC],$A19),0))</f>
        <v>951</v>
      </c>
      <c r="F19" s="102">
        <f t="shared" ca="1" si="3"/>
        <v>0.24510309278350514</v>
      </c>
      <c r="G19" s="101">
        <f ca="1">IF(ISNA($A19),"",IFERROR(SUMIFS(D_D[ADP],D_D[MT],6,D_D[CAT],SMS,D_D[LOC],$A19),0))</f>
        <v>97.3</v>
      </c>
      <c r="H19" s="100">
        <f ca="1">IF(ISNA($A19),"",IFERROR(SUMIFS(D_D[PROD_MTD],D_D[MT],6,D_D[CAT],SMS,D_D[LOC],$A19),0))</f>
        <v>854</v>
      </c>
      <c r="I19" s="101">
        <f ca="1">IF(ISNA($A19),"",IFERROR(SUMIFS(D_D[ADCM],D_D[MT],6,D_D[CAT],SMS,D_D[LOC],$A19),0))</f>
        <v>95.32</v>
      </c>
      <c r="J19" s="100">
        <f ca="1">IF(ISNA($A19),"",IFERROR(SUMIFS(D_D[PROD_FYTD],D_D[MT],6,D_D[CAT],SMS,D_D[LOC],$A19),0))</f>
        <v>2316</v>
      </c>
      <c r="K19" s="101">
        <f ca="1">IF(ISNA($A19),"",IFERROR(SUMIFS(D_D[ADCF],D_D[MT],6,D_D[CAT],SMS,D_D[LOC],$A19),0))</f>
        <v>94.92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1321</v>
      </c>
      <c r="E20" s="100">
        <f ca="1">IF(ISNA($A20),"",IFERROR(SUMIFS(D_D[BL],D_D[MT],6,D_D[CAT],SMS,D_D[LOC],$A20),0))</f>
        <v>289</v>
      </c>
      <c r="F20" s="102">
        <f t="shared" ca="1" si="3"/>
        <v>0.21877365632096896</v>
      </c>
      <c r="G20" s="101">
        <f ca="1">IF(ISNA($A20),"",IFERROR(SUMIFS(D_D[ADP],D_D[MT],6,D_D[CAT],SMS,D_D[LOC],$A20),0))</f>
        <v>86.01</v>
      </c>
      <c r="H20" s="100">
        <f ca="1">IF(ISNA($A20),"",IFERROR(SUMIFS(D_D[PROD_MTD],D_D[MT],6,D_D[CAT],SMS,D_D[LOC],$A20),0))</f>
        <v>200</v>
      </c>
      <c r="I20" s="101">
        <f ca="1">IF(ISNA($A20),"",IFERROR(SUMIFS(D_D[ADCM],D_D[MT],6,D_D[CAT],SMS,D_D[LOC],$A20),0))</f>
        <v>93.11</v>
      </c>
      <c r="J20" s="100">
        <f ca="1">IF(ISNA($A20),"",IFERROR(SUMIFS(D_D[PROD_FYTD],D_D[MT],6,D_D[CAT],SMS,D_D[LOC],$A20),0))</f>
        <v>579</v>
      </c>
      <c r="K20" s="101">
        <f ca="1">IF(ISNA($A20),"",IFERROR(SUMIFS(D_D[ADCF],D_D[MT],6,D_D[CAT],SMS,D_D[LOC],$A20),0))</f>
        <v>96.2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4206</v>
      </c>
      <c r="E21" s="100">
        <f ca="1">IF(ISNA($A21),"",IFERROR(SUMIFS(D_D[BL],D_D[MT],6,D_D[CAT],SMS,D_D[LOC],$A21),0))</f>
        <v>1104</v>
      </c>
      <c r="F21" s="102">
        <f t="shared" ca="1" si="3"/>
        <v>0.26248216833095578</v>
      </c>
      <c r="G21" s="101">
        <f ca="1">IF(ISNA($A21),"",IFERROR(SUMIFS(D_D[ADP],D_D[MT],6,D_D[CAT],SMS,D_D[LOC],$A21),0))</f>
        <v>103.77</v>
      </c>
      <c r="H21" s="100">
        <f ca="1">IF(ISNA($A21),"",IFERROR(SUMIFS(D_D[PROD_MTD],D_D[MT],6,D_D[CAT],SMS,D_D[LOC],$A21),0))</f>
        <v>725</v>
      </c>
      <c r="I21" s="101">
        <f ca="1">IF(ISNA($A21),"",IFERROR(SUMIFS(D_D[ADCM],D_D[MT],6,D_D[CAT],SMS,D_D[LOC],$A21),0))</f>
        <v>116.62</v>
      </c>
      <c r="J21" s="100">
        <f ca="1">IF(ISNA($A21),"",IFERROR(SUMIFS(D_D[PROD_FYTD],D_D[MT],6,D_D[CAT],SMS,D_D[LOC],$A21),0))</f>
        <v>2008</v>
      </c>
      <c r="K21" s="101">
        <f ca="1">IF(ISNA($A21),"",IFERROR(SUMIFS(D_D[ADCF],D_D[MT],6,D_D[CAT],SMS,D_D[LOC],$A21),0))</f>
        <v>109.92</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8289</v>
      </c>
      <c r="E22" s="100">
        <f ca="1">IF(ISNA($A22),"",IFERROR(SUMIFS(D_D[BL],D_D[MT],6,D_D[CAT],SMS,D_D[LOC],$A22),0))</f>
        <v>1926</v>
      </c>
      <c r="F22" s="102">
        <f t="shared" ca="1" si="3"/>
        <v>0.23235613463626492</v>
      </c>
      <c r="G22" s="101">
        <f ca="1">IF(ISNA($A22),"",IFERROR(SUMIFS(D_D[ADP],D_D[MT],6,D_D[CAT],SMS,D_D[LOC],$A22),0))</f>
        <v>95.34</v>
      </c>
      <c r="H22" s="100">
        <f ca="1">IF(ISNA($A22),"",IFERROR(SUMIFS(D_D[PROD_MTD],D_D[MT],6,D_D[CAT],SMS,D_D[LOC],$A22),0))</f>
        <v>1699</v>
      </c>
      <c r="I22" s="101">
        <f ca="1">IF(ISNA($A22),"",IFERROR(SUMIFS(D_D[ADCM],D_D[MT],6,D_D[CAT],SMS,D_D[LOC],$A22),0))</f>
        <v>99.67</v>
      </c>
      <c r="J22" s="100">
        <f ca="1">IF(ISNA($A22),"",IFERROR(SUMIFS(D_D[PROD_FYTD],D_D[MT],6,D_D[CAT],SMS,D_D[LOC],$A22),0))</f>
        <v>4536</v>
      </c>
      <c r="K22" s="101">
        <f ca="1">IF(ISNA($A22),"",IFERROR(SUMIFS(D_D[ADCF],D_D[MT],6,D_D[CAT],SMS,D_D[LOC],$A22),0))</f>
        <v>97.3</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15758</v>
      </c>
      <c r="E23" s="100">
        <f ca="1">IF(ISNA($A23),"",IFERROR(SUMIFS(D_D[BL],D_D[MT],6,D_D[CAT],SMS,D_D[LOC],$A23),0))</f>
        <v>3386</v>
      </c>
      <c r="F23" s="102">
        <f t="shared" ca="1" si="3"/>
        <v>0.21487498413504252</v>
      </c>
      <c r="G23" s="101">
        <f ca="1">IF(ISNA($A23),"",IFERROR(SUMIFS(D_D[ADP],D_D[MT],6,D_D[CAT],SMS,D_D[LOC],$A23),0))</f>
        <v>89.68</v>
      </c>
      <c r="H23" s="100">
        <f ca="1">IF(ISNA($A23),"",IFERROR(SUMIFS(D_D[PROD_MTD],D_D[MT],6,D_D[CAT],SMS,D_D[LOC],$A23),0))</f>
        <v>2804</v>
      </c>
      <c r="I23" s="101">
        <f ca="1">IF(ISNA($A23),"",IFERROR(SUMIFS(D_D[ADCM],D_D[MT],6,D_D[CAT],SMS,D_D[LOC],$A23),0))</f>
        <v>93.37</v>
      </c>
      <c r="J23" s="100">
        <f ca="1">IF(ISNA($A23),"",IFERROR(SUMIFS(D_D[PROD_FYTD],D_D[MT],6,D_D[CAT],SMS,D_D[LOC],$A23),0))</f>
        <v>8179</v>
      </c>
      <c r="K23" s="101">
        <f ca="1">IF(ISNA($A23),"",IFERROR(SUMIFS(D_D[ADCF],D_D[MT],6,D_D[CAT],SMS,D_D[LOC],$A23),0))</f>
        <v>92.24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8737</v>
      </c>
      <c r="E24" s="100">
        <f ca="1">IF(ISNA($A24),"",IFERROR(SUMIFS(D_D[BL],D_D[MT],6,D_D[CAT],SMS,D_D[LOC],$A24),0))</f>
        <v>2324</v>
      </c>
      <c r="F24" s="102">
        <f t="shared" ca="1" si="3"/>
        <v>0.26599519285796042</v>
      </c>
      <c r="G24" s="101">
        <f ca="1">IF(ISNA($A24),"",IFERROR(SUMIFS(D_D[ADP],D_D[MT],6,D_D[CAT],SMS,D_D[LOC],$A24),0))</f>
        <v>103.87</v>
      </c>
      <c r="H24" s="100">
        <f ca="1">IF(ISNA($A24),"",IFERROR(SUMIFS(D_D[PROD_MTD],D_D[MT],6,D_D[CAT],SMS,D_D[LOC],$A24),0))</f>
        <v>1826</v>
      </c>
      <c r="I24" s="101">
        <f ca="1">IF(ISNA($A24),"",IFERROR(SUMIFS(D_D[ADCM],D_D[MT],6,D_D[CAT],SMS,D_D[LOC],$A24),0))</f>
        <v>107.42</v>
      </c>
      <c r="J24" s="100">
        <f ca="1">IF(ISNA($A24),"",IFERROR(SUMIFS(D_D[PROD_FYTD],D_D[MT],6,D_D[CAT],SMS,D_D[LOC],$A24),0))</f>
        <v>4887</v>
      </c>
      <c r="K24" s="101">
        <f ca="1">IF(ISNA($A24),"",IFERROR(SUMIFS(D_D[ADCF],D_D[MT],6,D_D[CAT],SMS,D_D[LOC],$A24),0))</f>
        <v>106.85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816</v>
      </c>
      <c r="E25" s="100">
        <f ca="1">IF(ISNA($A25),"",IFERROR(SUMIFS(D_D[BL],D_D[MT],6,D_D[CAT],SMS,D_D[LOC],$A25),0))</f>
        <v>194</v>
      </c>
      <c r="F25" s="102">
        <f t="shared" ca="1" si="3"/>
        <v>0.23774509803921567</v>
      </c>
      <c r="G25" s="101">
        <f ca="1">IF(ISNA($A25),"",IFERROR(SUMIFS(D_D[ADP],D_D[MT],6,D_D[CAT],SMS,D_D[LOC],$A25),0))</f>
        <v>98.78</v>
      </c>
      <c r="H25" s="100">
        <f ca="1">IF(ISNA($A25),"",IFERROR(SUMIFS(D_D[PROD_MTD],D_D[MT],6,D_D[CAT],SMS,D_D[LOC],$A25),0))</f>
        <v>204</v>
      </c>
      <c r="I25" s="101">
        <f ca="1">IF(ISNA($A25),"",IFERROR(SUMIFS(D_D[ADCM],D_D[MT],6,D_D[CAT],SMS,D_D[LOC],$A25),0))</f>
        <v>94.58</v>
      </c>
      <c r="J25" s="100">
        <f ca="1">IF(ISNA($A25),"",IFERROR(SUMIFS(D_D[PROD_FYTD],D_D[MT],6,D_D[CAT],SMS,D_D[LOC],$A25),0))</f>
        <v>535</v>
      </c>
      <c r="K25" s="101">
        <f ca="1">IF(ISNA($A25),"",IFERROR(SUMIFS(D_D[ADCF],D_D[MT],6,D_D[CAT],SMS,D_D[LOC],$A25),0))</f>
        <v>93.72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518</v>
      </c>
      <c r="E26" s="100">
        <f ca="1">IF(ISNA($A26),"",IFERROR(SUMIFS(D_D[BL],D_D[MT],6,D_D[CAT],SMS,D_D[LOC],$A26),0))</f>
        <v>132</v>
      </c>
      <c r="F26" s="102">
        <f t="shared" ca="1" si="3"/>
        <v>0.25482625482625482</v>
      </c>
      <c r="G26" s="101">
        <f ca="1">IF(ISNA($A26),"",IFERROR(SUMIFS(D_D[ADP],D_D[MT],6,D_D[CAT],SMS,D_D[LOC],$A26),0))</f>
        <v>102.55</v>
      </c>
      <c r="H26" s="100">
        <f ca="1">IF(ISNA($A26),"",IFERROR(SUMIFS(D_D[PROD_MTD],D_D[MT],6,D_D[CAT],SMS,D_D[LOC],$A26),0))</f>
        <v>75</v>
      </c>
      <c r="I26" s="101">
        <f ca="1">IF(ISNA($A26),"",IFERROR(SUMIFS(D_D[ADCM],D_D[MT],6,D_D[CAT],SMS,D_D[LOC],$A26),0))</f>
        <v>112.51</v>
      </c>
      <c r="J26" s="100">
        <f ca="1">IF(ISNA($A26),"",IFERROR(SUMIFS(D_D[PROD_FYTD],D_D[MT],6,D_D[CAT],SMS,D_D[LOC],$A26),0))</f>
        <v>201</v>
      </c>
      <c r="K26" s="101">
        <f ca="1">IF(ISNA($A26),"",IFERROR(SUMIFS(D_D[ADCF],D_D[MT],6,D_D[CAT],SMS,D_D[LOC],$A26),0))</f>
        <v>109.2</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11490</v>
      </c>
      <c r="E27" s="100">
        <f ca="1">IF(ISNA($A27),"",IFERROR(SUMIFS(D_D[BL],D_D[MT],6,D_D[CAT],SMS,D_D[LOC],$A27),0))</f>
        <v>2583</v>
      </c>
      <c r="F27" s="102">
        <f t="shared" ca="1" si="3"/>
        <v>0.2248041775456919</v>
      </c>
      <c r="G27" s="101">
        <f ca="1">IF(ISNA($A27),"",IFERROR(SUMIFS(D_D[ADP],D_D[MT],6,D_D[CAT],SMS,D_D[LOC],$A27),0))</f>
        <v>93.62</v>
      </c>
      <c r="H27" s="100">
        <f ca="1">IF(ISNA($A27),"",IFERROR(SUMIFS(D_D[PROD_MTD],D_D[MT],6,D_D[CAT],SMS,D_D[LOC],$A27),0))</f>
        <v>2045</v>
      </c>
      <c r="I27" s="101">
        <f ca="1">IF(ISNA($A27),"",IFERROR(SUMIFS(D_D[ADCM],D_D[MT],6,D_D[CAT],SMS,D_D[LOC],$A27),0))</f>
        <v>97.26</v>
      </c>
      <c r="J27" s="100">
        <f ca="1">IF(ISNA($A27),"",IFERROR(SUMIFS(D_D[PROD_FYTD],D_D[MT],6,D_D[CAT],SMS,D_D[LOC],$A27),0))</f>
        <v>5494</v>
      </c>
      <c r="K27" s="101">
        <f ca="1">IF(ISNA($A27),"",IFERROR(SUMIFS(D_D[ADCF],D_D[MT],6,D_D[CAT],SMS,D_D[LOC],$A27),0))</f>
        <v>94.64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2510</v>
      </c>
      <c r="E28" s="100">
        <f ca="1">IF(ISNA($A28),"",IFERROR(SUMIFS(D_D[BL],D_D[MT],6,D_D[CAT],SMS,D_D[LOC],$A28),0))</f>
        <v>463</v>
      </c>
      <c r="F28" s="102">
        <f t="shared" ref="F28:F29" ca="1" si="4">IF(ISNA($A28),"",IFERROR(E28/D28,0))</f>
        <v>0.18446215139442232</v>
      </c>
      <c r="G28" s="101">
        <f ca="1">IF(ISNA($A28),"",IFERROR(SUMIFS(D_D[ADP],D_D[MT],6,D_D[CAT],SMS,D_D[LOC],$A28),0))</f>
        <v>83.97</v>
      </c>
      <c r="H28" s="100">
        <f ca="1">IF(ISNA($A28),"",IFERROR(SUMIFS(D_D[PROD_MTD],D_D[MT],6,D_D[CAT],SMS,D_D[LOC],$A28),0))</f>
        <v>452</v>
      </c>
      <c r="I28" s="101">
        <f ca="1">IF(ISNA($A28),"",IFERROR(SUMIFS(D_D[ADCM],D_D[MT],6,D_D[CAT],SMS,D_D[LOC],$A28),0))</f>
        <v>93.63</v>
      </c>
      <c r="J28" s="100">
        <f ca="1">IF(ISNA($A28),"",IFERROR(SUMIFS(D_D[PROD_FYTD],D_D[MT],6,D_D[CAT],SMS,D_D[LOC],$A28),0))</f>
        <v>1307</v>
      </c>
      <c r="K28" s="101">
        <f ca="1">IF(ISNA($A28),"",IFERROR(SUMIFS(D_D[ADCF],D_D[MT],6,D_D[CAT],SMS,D_D[LOC],$A28),0))</f>
        <v>89.89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43057</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302329</v>
      </c>
      <c r="E12" s="166">
        <f>IF(ISNA($A12),"",IFERROR(SUMIFS(D_D[BL],D_D[MT],5,D_D[CAT],SMS, D_D[EP],-1,D_D[LOC],$A12),0))</f>
        <v>69158</v>
      </c>
      <c r="F12" s="167">
        <f>IF(ISNA($A12),"",IFERROR(E12/D12,0))</f>
        <v>0.22875079797174602</v>
      </c>
      <c r="G12" s="168">
        <f>IF(ISNA($A12),"",IFERROR(SUMIFS(D_D[ADP],D_D[MT],5,D_D[CAT],SMS, D_D[EP],-1,D_D[LOC],$A12),0))</f>
        <v>93.65</v>
      </c>
      <c r="H12" s="167">
        <f>IF(ISNA($A12),"",IFERROR(SUMIFS(D_D[DEV],D_D[MT],5,D_D[CAT],SMS, D_D[EP],-1,D_D[LOC],$A12)/$D12,0))</f>
        <v>5.0173817265297078E-2</v>
      </c>
      <c r="I12" s="167">
        <f>IF(ISNA($A12),"",IFERROR(SUMIFS(D_D[EVD],D_D[MT],5,D_D[CAT],SMS, D_D[EP],-1,D_D[LOC],$A12)/$D12,0))</f>
        <v>0.88750996431040352</v>
      </c>
      <c r="J12" s="167">
        <f>IF(ISNA($A12),"",IFERROR(SUMIFS(D_D[DEC],D_D[MT],5,D_D[CAT],SMS, D_D[EP],-1,D_D[LOC],$A12)/$D12,0))</f>
        <v>3.3797617826936882E-2</v>
      </c>
      <c r="K12" s="167">
        <f>IF(ISNA($A12),"",IFERROR(SUMIFS(D_D[AWD],D_D[MT],5,D_D[CAT],SMS, D_D[EP],-1,D_D[LOC],$A12)/$D12,0))</f>
        <v>2.5859246053140782E-2</v>
      </c>
      <c r="L12" s="167">
        <f>IF(ISNA($A12),"",IFERROR(SUMIFS(D_D[AUT],D_D[MT],5,D_D[CAT],SMS, D_D[EP],-1,D_D[LOC],$A12)/$D12,0))</f>
        <v>2.6593545442216921E-3</v>
      </c>
      <c r="M12" s="6"/>
    </row>
    <row r="13" spans="1:13" ht="12.75" x14ac:dyDescent="0.2">
      <c r="A13" s="133">
        <v>499</v>
      </c>
      <c r="B13" s="23"/>
      <c r="C13" s="162" t="str">
        <f>"NWQ-"&amp;Driver!$C$20&amp; " Total"</f>
        <v>NWQ-Compensation Total</v>
      </c>
      <c r="D13" s="169">
        <f>IF(ISNA($A13),"",IFERROR(SUMIFS(D_D[INV],D_D[MT],5,D_D[CAT],SMS, D_D[EP],-1,D_D[LOC],$A13),0))</f>
        <v>210971</v>
      </c>
      <c r="E13" s="169">
        <f>IF(ISNA($A13),"",IFERROR(SUMIFS(D_D[BL],D_D[MT],5,D_D[CAT],SMS, D_D[EP],-1,D_D[LOC],$A13),0))</f>
        <v>47611</v>
      </c>
      <c r="F13" s="170">
        <f t="shared" ref="F13" si="0">IF(ISNA($A13),"",IFERROR(E13/D13,0))</f>
        <v>0.22567556678406037</v>
      </c>
      <c r="G13" s="171">
        <f>IF(ISNA($A13),"",IFERROR(SUMIFS(D_D[ADP],D_D[MT],5,D_D[CAT],SMS, D_D[EP],-1,D_D[LOC],$A13),0))</f>
        <v>94.52</v>
      </c>
      <c r="H13" s="170">
        <f>IF(ISNA($A13),"",IFERROR(SUMIFS(D_D[DEV],D_D[MT],5,D_D[CAT],SMS, D_D[EP],-1,D_D[LOC],$A13)/$D13,0))</f>
        <v>5.7922652876461695E-3</v>
      </c>
      <c r="I13" s="170">
        <f>IF(ISNA($A13),"",IFERROR(SUMIFS(D_D[EVD],D_D[MT],5,D_D[CAT],SMS, D_D[EP],-1,D_D[LOC],$A13)/$D13,0))</f>
        <v>0.98693659318105331</v>
      </c>
      <c r="J13" s="170">
        <f>IF(ISNA($A13),"",IFERROR(SUMIFS(D_D[DEC],D_D[MT],5,D_D[CAT],SMS, D_D[EP],-1,D_D[LOC],$A13)/$D13,0))</f>
        <v>6.0671845893511432E-3</v>
      </c>
      <c r="K13" s="170">
        <f>IF(ISNA($A13),"",IFERROR(SUMIFS(D_D[AWD],D_D[MT],5,D_D[CAT],SMS, D_D[EP],-1,D_D[LOC],$A13)/$D13,0))</f>
        <v>1.1992169539889368E-3</v>
      </c>
      <c r="L13" s="170">
        <f>IF(ISNA($A13),"",IFERROR(SUMIFS(D_D[AUT],D_D[MT],5,D_D[CAT],SMS, D_D[EP],-1,D_D[LOC],$A13)/$D13,0))</f>
        <v>4.7399879604305806E-6</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21258</v>
      </c>
      <c r="E14" s="172">
        <f ca="1">IF(ISNA($A14),"",IFERROR(SUMIFS(D_D[BL],D_D[MT],5,D_D[CAT],SMS, D_D[EP],-1,D_D[LOC],$A14),0))</f>
        <v>4932</v>
      </c>
      <c r="F14" s="173">
        <f t="shared" ref="F14:F31" ca="1" si="3">IF(ISNA($A14),"",IFERROR(E14/D14,0))</f>
        <v>0.23200677392040644</v>
      </c>
      <c r="G14" s="174">
        <f ca="1">IF(ISNA($A14),"",IFERROR(SUMIFS(D_D[ADP],D_D[MT],5,D_D[CAT],SMS, D_D[EP],-1,D_D[LOC],$A14),0))</f>
        <v>89.42</v>
      </c>
      <c r="H14" s="173">
        <f ca="1">IF(ISNA($A14),"",IFERROR(SUMIFS(D_D[DEV],D_D[MT],5,D_D[CAT],SMS, D_D[EP],-1,D_D[LOC],$A14)/$D14,0))</f>
        <v>0.17334650484523473</v>
      </c>
      <c r="I14" s="173">
        <f ca="1">IF(ISNA($A14),"",IFERROR(SUMIFS(D_D[EVD],D_D[MT],5,D_D[CAT],SMS, D_D[EP],-1,D_D[LOC],$A14)/$D14,0))</f>
        <v>0.62832815881080062</v>
      </c>
      <c r="J14" s="173">
        <f ca="1">IF(ISNA($A14),"",IFERROR(SUMIFS(D_D[DEC],D_D[MT],5,D_D[CAT],SMS, D_D[EP],-1,D_D[LOC],$A14)/$D14,0))</f>
        <v>9.3329570044218643E-2</v>
      </c>
      <c r="K14" s="173">
        <f ca="1">IF(ISNA($A14),"",IFERROR(SUMIFS(D_D[AWD],D_D[MT],5,D_D[CAT],SMS, D_D[EP],-1,D_D[LOC],$A14)/$D14,0))</f>
        <v>9.6104995766299744E-2</v>
      </c>
      <c r="L14" s="173">
        <f ca="1">IF(ISNA($A14),"",IFERROR(SUMIFS(D_D[AUT],D_D[MT],5,D_D[CAT],SMS, D_D[EP],-1,D_D[LOC],$A14)/$D14,0))</f>
        <v>8.8907705334462326E-3</v>
      </c>
      <c r="M14" s="6"/>
    </row>
    <row r="15" spans="1:13" ht="12.75" x14ac:dyDescent="0.2">
      <c r="A15" s="133" t="str">
        <f t="shared" ca="1" si="1"/>
        <v>313</v>
      </c>
      <c r="B15" s="23">
        <v>2</v>
      </c>
      <c r="C15" s="163" t="str">
        <f t="shared" ca="1" si="2"/>
        <v>Baltimore</v>
      </c>
      <c r="D15" s="172">
        <f ca="1">IF(ISNA($A15),"",IFERROR(SUMIFS(D_D[INV],D_D[MT],5,D_D[CAT],SMS, D_D[EP],-1,D_D[LOC],$A15),0))</f>
        <v>726</v>
      </c>
      <c r="E15" s="172">
        <f ca="1">IF(ISNA($A15),"",IFERROR(SUMIFS(D_D[BL],D_D[MT],5,D_D[CAT],SMS, D_D[EP],-1,D_D[LOC],$A15),0))</f>
        <v>204</v>
      </c>
      <c r="F15" s="173">
        <f t="shared" ca="1" si="3"/>
        <v>0.28099173553719009</v>
      </c>
      <c r="G15" s="174">
        <f ca="1">IF(ISNA($A15),"",IFERROR(SUMIFS(D_D[ADP],D_D[MT],5,D_D[CAT],SMS, D_D[EP],-1,D_D[LOC],$A15),0))</f>
        <v>107.58</v>
      </c>
      <c r="H15" s="173">
        <f ca="1">IF(ISNA($A15),"",IFERROR(SUMIFS(D_D[DEV],D_D[MT],5,D_D[CAT],SMS, D_D[EP],-1,D_D[LOC],$A15)/$D15,0))</f>
        <v>0.27410468319559228</v>
      </c>
      <c r="I15" s="173">
        <f ca="1">IF(ISNA($A15),"",IFERROR(SUMIFS(D_D[EVD],D_D[MT],5,D_D[CAT],SMS, D_D[EP],-1,D_D[LOC],$A15)/$D15,0))</f>
        <v>0.55647382920110189</v>
      </c>
      <c r="J15" s="173">
        <f ca="1">IF(ISNA($A15),"",IFERROR(SUMIFS(D_D[DEC],D_D[MT],5,D_D[CAT],SMS, D_D[EP],-1,D_D[LOC],$A15)/$D15,0))</f>
        <v>9.5041322314049589E-2</v>
      </c>
      <c r="K15" s="173">
        <f ca="1">IF(ISNA($A15),"",IFERROR(SUMIFS(D_D[AWD],D_D[MT],5,D_D[CAT],SMS, D_D[EP],-1,D_D[LOC],$A15)/$D15,0))</f>
        <v>4.1322314049586778E-2</v>
      </c>
      <c r="L15" s="173">
        <f ca="1">IF(ISNA($A15),"",IFERROR(SUMIFS(D_D[AUT],D_D[MT],5,D_D[CAT],SMS, D_D[EP],-1,D_D[LOC],$A15)/$D15,0))</f>
        <v>3.3057851239669422E-2</v>
      </c>
      <c r="M15" s="6"/>
    </row>
    <row r="16" spans="1:13" ht="12.75" x14ac:dyDescent="0.2">
      <c r="A16" s="133" t="str">
        <f t="shared" ca="1" si="1"/>
        <v>301</v>
      </c>
      <c r="B16" s="23">
        <v>3</v>
      </c>
      <c r="C16" s="163" t="str">
        <f t="shared" ca="1" si="2"/>
        <v>Boston</v>
      </c>
      <c r="D16" s="172">
        <f ca="1">IF(ISNA($A16),"",IFERROR(SUMIFS(D_D[INV],D_D[MT],5,D_D[CAT],SMS, D_D[EP],-1,D_D[LOC],$A16),0))</f>
        <v>650</v>
      </c>
      <c r="E16" s="172">
        <f ca="1">IF(ISNA($A16),"",IFERROR(SUMIFS(D_D[BL],D_D[MT],5,D_D[CAT],SMS, D_D[EP],-1,D_D[LOC],$A16),0))</f>
        <v>193</v>
      </c>
      <c r="F16" s="173">
        <f t="shared" ca="1" si="3"/>
        <v>0.2969230769230769</v>
      </c>
      <c r="G16" s="174">
        <f ca="1">IF(ISNA($A16),"",IFERROR(SUMIFS(D_D[ADP],D_D[MT],5,D_D[CAT],SMS, D_D[EP],-1,D_D[LOC],$A16),0))</f>
        <v>119.09</v>
      </c>
      <c r="H16" s="173">
        <f ca="1">IF(ISNA($A16),"",IFERROR(SUMIFS(D_D[DEV],D_D[MT],5,D_D[CAT],SMS, D_D[EP],-1,D_D[LOC],$A16)/$D16,0))</f>
        <v>0.10923076923076923</v>
      </c>
      <c r="I16" s="173">
        <f ca="1">IF(ISNA($A16),"",IFERROR(SUMIFS(D_D[EVD],D_D[MT],5,D_D[CAT],SMS, D_D[EP],-1,D_D[LOC],$A16)/$D16,0))</f>
        <v>0.7138461538461538</v>
      </c>
      <c r="J16" s="173">
        <f ca="1">IF(ISNA($A16),"",IFERROR(SUMIFS(D_D[DEC],D_D[MT],5,D_D[CAT],SMS, D_D[EP],-1,D_D[LOC],$A16)/$D16,0))</f>
        <v>0.1076923076923077</v>
      </c>
      <c r="K16" s="173">
        <f ca="1">IF(ISNA($A16),"",IFERROR(SUMIFS(D_D[AWD],D_D[MT],5,D_D[CAT],SMS, D_D[EP],-1,D_D[LOC],$A16)/$D16,0))</f>
        <v>6.4615384615384616E-2</v>
      </c>
      <c r="L16" s="173">
        <f ca="1">IF(ISNA($A16),"",IFERROR(SUMIFS(D_D[AUT],D_D[MT],5,D_D[CAT],SMS, D_D[EP],-1,D_D[LOC],$A16)/$D16,0))</f>
        <v>4.6153846153846158E-3</v>
      </c>
      <c r="M16" s="6"/>
    </row>
    <row r="17" spans="1:13" ht="12.75" x14ac:dyDescent="0.2">
      <c r="A17" s="133" t="str">
        <f t="shared" ca="1" si="1"/>
        <v>307</v>
      </c>
      <c r="B17" s="23">
        <v>4</v>
      </c>
      <c r="C17" s="163" t="str">
        <f t="shared" ca="1" si="2"/>
        <v>Buffalo</v>
      </c>
      <c r="D17" s="172">
        <f ca="1">IF(ISNA($A17),"",IFERROR(SUMIFS(D_D[INV],D_D[MT],5,D_D[CAT],SMS, D_D[EP],-1,D_D[LOC],$A17),0))</f>
        <v>831</v>
      </c>
      <c r="E17" s="172">
        <f ca="1">IF(ISNA($A17),"",IFERROR(SUMIFS(D_D[BL],D_D[MT],5,D_D[CAT],SMS, D_D[EP],-1,D_D[LOC],$A17),0))</f>
        <v>244</v>
      </c>
      <c r="F17" s="173">
        <f t="shared" ca="1" si="3"/>
        <v>0.29362214199759323</v>
      </c>
      <c r="G17" s="174">
        <f ca="1">IF(ISNA($A17),"",IFERROR(SUMIFS(D_D[ADP],D_D[MT],5,D_D[CAT],SMS, D_D[EP],-1,D_D[LOC],$A17),0))</f>
        <v>105.08</v>
      </c>
      <c r="H17" s="173">
        <f ca="1">IF(ISNA($A17),"",IFERROR(SUMIFS(D_D[DEV],D_D[MT],5,D_D[CAT],SMS, D_D[EP],-1,D_D[LOC],$A17)/$D17,0))</f>
        <v>0.16606498194945848</v>
      </c>
      <c r="I17" s="173">
        <f ca="1">IF(ISNA($A17),"",IFERROR(SUMIFS(D_D[EVD],D_D[MT],5,D_D[CAT],SMS, D_D[EP],-1,D_D[LOC],$A17)/$D17,0))</f>
        <v>0.70637785800240671</v>
      </c>
      <c r="J17" s="173">
        <f ca="1">IF(ISNA($A17),"",IFERROR(SUMIFS(D_D[DEC],D_D[MT],5,D_D[CAT],SMS, D_D[EP],-1,D_D[LOC],$A17)/$D17,0))</f>
        <v>8.7845968712394709E-2</v>
      </c>
      <c r="K17" s="173">
        <f ca="1">IF(ISNA($A17),"",IFERROR(SUMIFS(D_D[AWD],D_D[MT],5,D_D[CAT],SMS, D_D[EP],-1,D_D[LOC],$A17)/$D17,0))</f>
        <v>2.6474127557160047E-2</v>
      </c>
      <c r="L17" s="173">
        <f ca="1">IF(ISNA($A17),"",IFERROR(SUMIFS(D_D[AUT],D_D[MT],5,D_D[CAT],SMS, D_D[EP],-1,D_D[LOC],$A17)/$D17,0))</f>
        <v>1.3237063778580024E-2</v>
      </c>
      <c r="M17" s="6"/>
    </row>
    <row r="18" spans="1:13" ht="12.75" x14ac:dyDescent="0.2">
      <c r="A18" s="133" t="str">
        <f t="shared" ca="1" si="1"/>
        <v>308</v>
      </c>
      <c r="B18" s="23">
        <v>5</v>
      </c>
      <c r="C18" s="163" t="str">
        <f t="shared" ca="1" si="2"/>
        <v>Hartford</v>
      </c>
      <c r="D18" s="172">
        <f ca="1">IF(ISNA($A18),"",IFERROR(SUMIFS(D_D[INV],D_D[MT],5,D_D[CAT],SMS, D_D[EP],-1,D_D[LOC],$A18),0))</f>
        <v>737</v>
      </c>
      <c r="E18" s="172">
        <f ca="1">IF(ISNA($A18),"",IFERROR(SUMIFS(D_D[BL],D_D[MT],5,D_D[CAT],SMS, D_D[EP],-1,D_D[LOC],$A18),0))</f>
        <v>178</v>
      </c>
      <c r="F18" s="173">
        <f t="shared" ca="1" si="3"/>
        <v>0.24151967435549526</v>
      </c>
      <c r="G18" s="174">
        <f ca="1">IF(ISNA($A18),"",IFERROR(SUMIFS(D_D[ADP],D_D[MT],5,D_D[CAT],SMS, D_D[EP],-1,D_D[LOC],$A18),0))</f>
        <v>99.43</v>
      </c>
      <c r="H18" s="173">
        <f ca="1">IF(ISNA($A18),"",IFERROR(SUMIFS(D_D[DEV],D_D[MT],5,D_D[CAT],SMS, D_D[EP],-1,D_D[LOC],$A18)/$D18,0))</f>
        <v>0.14654002713704206</v>
      </c>
      <c r="I18" s="173">
        <f ca="1">IF(ISNA($A18),"",IFERROR(SUMIFS(D_D[EVD],D_D[MT],5,D_D[CAT],SMS, D_D[EP],-1,D_D[LOC],$A18)/$D18,0))</f>
        <v>0.7150610583446404</v>
      </c>
      <c r="J18" s="173">
        <f ca="1">IF(ISNA($A18),"",IFERROR(SUMIFS(D_D[DEC],D_D[MT],5,D_D[CAT],SMS, D_D[EP],-1,D_D[LOC],$A18)/$D18,0))</f>
        <v>6.9199457259158756E-2</v>
      </c>
      <c r="K18" s="173">
        <f ca="1">IF(ISNA($A18),"",IFERROR(SUMIFS(D_D[AWD],D_D[MT],5,D_D[CAT],SMS, D_D[EP],-1,D_D[LOC],$A18)/$D18,0))</f>
        <v>5.8344640434192671E-2</v>
      </c>
      <c r="L18" s="173">
        <f ca="1">IF(ISNA($A18),"",IFERROR(SUMIFS(D_D[AUT],D_D[MT],5,D_D[CAT],SMS, D_D[EP],-1,D_D[LOC],$A18)/$D18,0))</f>
        <v>1.0854816824966078E-2</v>
      </c>
      <c r="M18" s="6"/>
    </row>
    <row r="19" spans="1:13" ht="12.75" x14ac:dyDescent="0.2">
      <c r="A19" s="133" t="str">
        <f t="shared" ca="1" si="1"/>
        <v>315</v>
      </c>
      <c r="B19" s="23">
        <v>6</v>
      </c>
      <c r="C19" s="163" t="str">
        <f t="shared" ca="1" si="2"/>
        <v>Huntington</v>
      </c>
      <c r="D19" s="172">
        <f ca="1">IF(ISNA($A19),"",IFERROR(SUMIFS(D_D[INV],D_D[MT],5,D_D[CAT],SMS, D_D[EP],-1,D_D[LOC],$A19),0))</f>
        <v>1364</v>
      </c>
      <c r="E19" s="172">
        <f ca="1">IF(ISNA($A19),"",IFERROR(SUMIFS(D_D[BL],D_D[MT],5,D_D[CAT],SMS, D_D[EP],-1,D_D[LOC],$A19),0))</f>
        <v>275</v>
      </c>
      <c r="F19" s="173">
        <f t="shared" ca="1" si="3"/>
        <v>0.20161290322580644</v>
      </c>
      <c r="G19" s="174">
        <f ca="1">IF(ISNA($A19),"",IFERROR(SUMIFS(D_D[ADP],D_D[MT],5,D_D[CAT],SMS, D_D[EP],-1,D_D[LOC],$A19),0))</f>
        <v>87.88</v>
      </c>
      <c r="H19" s="173">
        <f ca="1">IF(ISNA($A19),"",IFERROR(SUMIFS(D_D[DEV],D_D[MT],5,D_D[CAT],SMS, D_D[EP],-1,D_D[LOC],$A19)/$D19,0))</f>
        <v>0.13269794721407624</v>
      </c>
      <c r="I19" s="173">
        <f ca="1">IF(ISNA($A19),"",IFERROR(SUMIFS(D_D[EVD],D_D[MT],5,D_D[CAT],SMS, D_D[EP],-1,D_D[LOC],$A19)/$D19,0))</f>
        <v>0.68841642228739008</v>
      </c>
      <c r="J19" s="173">
        <f ca="1">IF(ISNA($A19),"",IFERROR(SUMIFS(D_D[DEC],D_D[MT],5,D_D[CAT],SMS, D_D[EP],-1,D_D[LOC],$A19)/$D19,0))</f>
        <v>8.357771260997067E-2</v>
      </c>
      <c r="K19" s="173">
        <f ca="1">IF(ISNA($A19),"",IFERROR(SUMIFS(D_D[AWD],D_D[MT],5,D_D[CAT],SMS, D_D[EP],-1,D_D[LOC],$A19)/$D19,0))</f>
        <v>7.0381231671554259E-2</v>
      </c>
      <c r="L19" s="173">
        <f ca="1">IF(ISNA($A19),"",IFERROR(SUMIFS(D_D[AUT],D_D[MT],5,D_D[CAT],SMS, D_D[EP],-1,D_D[LOC],$A19)/$D19,0))</f>
        <v>2.4926686217008796E-2</v>
      </c>
      <c r="M19" s="6"/>
    </row>
    <row r="20" spans="1:13" ht="12.75" x14ac:dyDescent="0.2">
      <c r="A20" s="133" t="str">
        <f t="shared" ca="1" si="1"/>
        <v>373</v>
      </c>
      <c r="B20" s="23">
        <v>7</v>
      </c>
      <c r="C20" s="163" t="str">
        <f t="shared" ca="1" si="2"/>
        <v>Manchester</v>
      </c>
      <c r="D20" s="172">
        <f ca="1">IF(ISNA($A20),"",IFERROR(SUMIFS(D_D[INV],D_D[MT],5,D_D[CAT],SMS, D_D[EP],-1,D_D[LOC],$A20),0))</f>
        <v>215</v>
      </c>
      <c r="E20" s="172">
        <f ca="1">IF(ISNA($A20),"",IFERROR(SUMIFS(D_D[BL],D_D[MT],5,D_D[CAT],SMS, D_D[EP],-1,D_D[LOC],$A20),0))</f>
        <v>85</v>
      </c>
      <c r="F20" s="173">
        <f t="shared" ca="1" si="3"/>
        <v>0.39534883720930231</v>
      </c>
      <c r="G20" s="174">
        <f ca="1">IF(ISNA($A20),"",IFERROR(SUMIFS(D_D[ADP],D_D[MT],5,D_D[CAT],SMS, D_D[EP],-1,D_D[LOC],$A20),0))</f>
        <v>115.56</v>
      </c>
      <c r="H20" s="173">
        <f ca="1">IF(ISNA($A20),"",IFERROR(SUMIFS(D_D[DEV],D_D[MT],5,D_D[CAT],SMS, D_D[EP],-1,D_D[LOC],$A20)/$D20,0))</f>
        <v>0.14883720930232558</v>
      </c>
      <c r="I20" s="173">
        <f ca="1">IF(ISNA($A20),"",IFERROR(SUMIFS(D_D[EVD],D_D[MT],5,D_D[CAT],SMS, D_D[EP],-1,D_D[LOC],$A20)/$D20,0))</f>
        <v>0.68837209302325586</v>
      </c>
      <c r="J20" s="173">
        <f ca="1">IF(ISNA($A20),"",IFERROR(SUMIFS(D_D[DEC],D_D[MT],5,D_D[CAT],SMS, D_D[EP],-1,D_D[LOC],$A20)/$D20,0))</f>
        <v>0.13488372093023257</v>
      </c>
      <c r="K20" s="173">
        <f ca="1">IF(ISNA($A20),"",IFERROR(SUMIFS(D_D[AWD],D_D[MT],5,D_D[CAT],SMS, D_D[EP],-1,D_D[LOC],$A20)/$D20,0))</f>
        <v>2.7906976744186046E-2</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433</v>
      </c>
      <c r="E21" s="172">
        <f ca="1">IF(ISNA($A21),"",IFERROR(SUMIFS(D_D[BL],D_D[MT],5,D_D[CAT],SMS, D_D[EP],-1,D_D[LOC],$A21),0))</f>
        <v>118</v>
      </c>
      <c r="F21" s="173">
        <f t="shared" ca="1" si="3"/>
        <v>0.27251732101616627</v>
      </c>
      <c r="G21" s="174">
        <f ca="1">IF(ISNA($A21),"",IFERROR(SUMIFS(D_D[ADP],D_D[MT],5,D_D[CAT],SMS, D_D[EP],-1,D_D[LOC],$A21),0))</f>
        <v>101.67</v>
      </c>
      <c r="H21" s="173">
        <f ca="1">IF(ISNA($A21),"",IFERROR(SUMIFS(D_D[DEV],D_D[MT],5,D_D[CAT],SMS, D_D[EP],-1,D_D[LOC],$A21)/$D21,0))</f>
        <v>0.14549653579676675</v>
      </c>
      <c r="I21" s="173">
        <f ca="1">IF(ISNA($A21),"",IFERROR(SUMIFS(D_D[EVD],D_D[MT],5,D_D[CAT],SMS, D_D[EP],-1,D_D[LOC],$A21)/$D21,0))</f>
        <v>0.57967667436489612</v>
      </c>
      <c r="J21" s="173">
        <f ca="1">IF(ISNA($A21),"",IFERROR(SUMIFS(D_D[DEC],D_D[MT],5,D_D[CAT],SMS, D_D[EP],-1,D_D[LOC],$A21)/$D21,0))</f>
        <v>0.12240184757505773</v>
      </c>
      <c r="K21" s="173">
        <f ca="1">IF(ISNA($A21),"",IFERROR(SUMIFS(D_D[AWD],D_D[MT],5,D_D[CAT],SMS, D_D[EP],-1,D_D[LOC],$A21)/$D21,0))</f>
        <v>0.11085450346420324</v>
      </c>
      <c r="L21" s="173">
        <f ca="1">IF(ISNA($A21),"",IFERROR(SUMIFS(D_D[AUT],D_D[MT],5,D_D[CAT],SMS, D_D[EP],-1,D_D[LOC],$A21)/$D21,0))</f>
        <v>4.1570438799076209E-2</v>
      </c>
      <c r="M21" s="6"/>
    </row>
    <row r="22" spans="1:13" ht="12.75" x14ac:dyDescent="0.2">
      <c r="A22" s="133" t="str">
        <f t="shared" ca="1" si="1"/>
        <v>309</v>
      </c>
      <c r="B22" s="23">
        <v>9</v>
      </c>
      <c r="C22" s="163" t="str">
        <f t="shared" ca="1" si="2"/>
        <v>Newark</v>
      </c>
      <c r="D22" s="172">
        <f ca="1">IF(ISNA($A22),"",IFERROR(SUMIFS(D_D[INV],D_D[MT],5,D_D[CAT],SMS, D_D[EP],-1,D_D[LOC],$A22),0))</f>
        <v>245</v>
      </c>
      <c r="E22" s="172">
        <f ca="1">IF(ISNA($A22),"",IFERROR(SUMIFS(D_D[BL],D_D[MT],5,D_D[CAT],SMS, D_D[EP],-1,D_D[LOC],$A22),0))</f>
        <v>55</v>
      </c>
      <c r="F22" s="173">
        <f t="shared" ca="1" si="3"/>
        <v>0.22448979591836735</v>
      </c>
      <c r="G22" s="174">
        <f ca="1">IF(ISNA($A22),"",IFERROR(SUMIFS(D_D[ADP],D_D[MT],5,D_D[CAT],SMS, D_D[EP],-1,D_D[LOC],$A22),0))</f>
        <v>90.85</v>
      </c>
      <c r="H22" s="173">
        <f ca="1">IF(ISNA($A22),"",IFERROR(SUMIFS(D_D[DEV],D_D[MT],5,D_D[CAT],SMS, D_D[EP],-1,D_D[LOC],$A22)/$D22,0))</f>
        <v>0.13877551020408163</v>
      </c>
      <c r="I22" s="173">
        <f ca="1">IF(ISNA($A22),"",IFERROR(SUMIFS(D_D[EVD],D_D[MT],5,D_D[CAT],SMS, D_D[EP],-1,D_D[LOC],$A22)/$D22,0))</f>
        <v>0.64081632653061227</v>
      </c>
      <c r="J22" s="173">
        <f ca="1">IF(ISNA($A22),"",IFERROR(SUMIFS(D_D[DEC],D_D[MT],5,D_D[CAT],SMS, D_D[EP],-1,D_D[LOC],$A22)/$D22,0))</f>
        <v>0.17142857142857143</v>
      </c>
      <c r="K22" s="173">
        <f ca="1">IF(ISNA($A22),"",IFERROR(SUMIFS(D_D[AWD],D_D[MT],5,D_D[CAT],SMS, D_D[EP],-1,D_D[LOC],$A22)/$D22,0))</f>
        <v>2.8571428571428571E-2</v>
      </c>
      <c r="L22" s="173">
        <f ca="1">IF(ISNA($A22),"",IFERROR(SUMIFS(D_D[AUT],D_D[MT],5,D_D[CAT],SMS, D_D[EP],-1,D_D[LOC],$A22)/$D22,0))</f>
        <v>2.0408163265306121E-2</v>
      </c>
      <c r="M22" s="6"/>
    </row>
    <row r="23" spans="1:13" ht="12.75" x14ac:dyDescent="0.2">
      <c r="A23" s="133" t="str">
        <f t="shared" ca="1" si="1"/>
        <v>310</v>
      </c>
      <c r="B23" s="23">
        <v>10</v>
      </c>
      <c r="C23" s="163" t="str">
        <f t="shared" ca="1" si="2"/>
        <v>Philadelphia</v>
      </c>
      <c r="D23" s="172">
        <f ca="1">IF(ISNA($A23),"",IFERROR(SUMIFS(D_D[INV],D_D[MT],5,D_D[CAT],SMS, D_D[EP],-1,D_D[LOC],$A23),0))</f>
        <v>3926</v>
      </c>
      <c r="E23" s="172">
        <f ca="1">IF(ISNA($A23),"",IFERROR(SUMIFS(D_D[BL],D_D[MT],5,D_D[CAT],SMS, D_D[EP],-1,D_D[LOC],$A23),0))</f>
        <v>484</v>
      </c>
      <c r="F23" s="173">
        <f t="shared" ca="1" si="3"/>
        <v>0.12328069281711666</v>
      </c>
      <c r="G23" s="174">
        <f ca="1">IF(ISNA($A23),"",IFERROR(SUMIFS(D_D[ADP],D_D[MT],5,D_D[CAT],SMS, D_D[EP],-1,D_D[LOC],$A23),0))</f>
        <v>63.87</v>
      </c>
      <c r="H23" s="173">
        <f ca="1">IF(ISNA($A23),"",IFERROR(SUMIFS(D_D[DEV],D_D[MT],5,D_D[CAT],SMS, D_D[EP],-1,D_D[LOC],$A23)/$D23,0))</f>
        <v>0.21956189505858381</v>
      </c>
      <c r="I23" s="173">
        <f ca="1">IF(ISNA($A23),"",IFERROR(SUMIFS(D_D[EVD],D_D[MT],5,D_D[CAT],SMS, D_D[EP],-1,D_D[LOC],$A23)/$D23,0))</f>
        <v>0.56087620988283238</v>
      </c>
      <c r="J23" s="173">
        <f ca="1">IF(ISNA($A23),"",IFERROR(SUMIFS(D_D[DEC],D_D[MT],5,D_D[CAT],SMS, D_D[EP],-1,D_D[LOC],$A23)/$D23,0))</f>
        <v>7.539480387162506E-2</v>
      </c>
      <c r="K23" s="173">
        <f ca="1">IF(ISNA($A23),"",IFERROR(SUMIFS(D_D[AWD],D_D[MT],5,D_D[CAT],SMS, D_D[EP],-1,D_D[LOC],$A23)/$D23,0))</f>
        <v>0.14060112073357106</v>
      </c>
      <c r="L23" s="173">
        <f ca="1">IF(ISNA($A23),"",IFERROR(SUMIFS(D_D[AUT],D_D[MT],5,D_D[CAT],SMS, D_D[EP],-1,D_D[LOC],$A23)/$D23,0))</f>
        <v>3.5659704533876719E-3</v>
      </c>
      <c r="M23" s="6"/>
    </row>
    <row r="24" spans="1:13" ht="12.75" x14ac:dyDescent="0.2">
      <c r="A24" s="133" t="str">
        <f t="shared" ca="1" si="1"/>
        <v>311</v>
      </c>
      <c r="B24" s="23">
        <v>11</v>
      </c>
      <c r="C24" s="163" t="str">
        <f t="shared" ca="1" si="2"/>
        <v>Pittsburgh</v>
      </c>
      <c r="D24" s="172">
        <f ca="1">IF(ISNA($A24),"",IFERROR(SUMIFS(D_D[INV],D_D[MT],5,D_D[CAT],SMS, D_D[EP],-1,D_D[LOC],$A24),0))</f>
        <v>690</v>
      </c>
      <c r="E24" s="172">
        <f ca="1">IF(ISNA($A24),"",IFERROR(SUMIFS(D_D[BL],D_D[MT],5,D_D[CAT],SMS, D_D[EP],-1,D_D[LOC],$A24),0))</f>
        <v>242</v>
      </c>
      <c r="F24" s="173">
        <f t="shared" ca="1" si="3"/>
        <v>0.35072463768115941</v>
      </c>
      <c r="G24" s="174">
        <f ca="1">IF(ISNA($A24),"",IFERROR(SUMIFS(D_D[ADP],D_D[MT],5,D_D[CAT],SMS, D_D[EP],-1,D_D[LOC],$A24),0))</f>
        <v>120.76</v>
      </c>
      <c r="H24" s="173">
        <f ca="1">IF(ISNA($A24),"",IFERROR(SUMIFS(D_D[DEV],D_D[MT],5,D_D[CAT],SMS, D_D[EP],-1,D_D[LOC],$A24)/$D24,0))</f>
        <v>0.19710144927536233</v>
      </c>
      <c r="I24" s="173">
        <f ca="1">IF(ISNA($A24),"",IFERROR(SUMIFS(D_D[EVD],D_D[MT],5,D_D[CAT],SMS, D_D[EP],-1,D_D[LOC],$A24)/$D24,0))</f>
        <v>0.67101449275362324</v>
      </c>
      <c r="J24" s="173">
        <f ca="1">IF(ISNA($A24),"",IFERROR(SUMIFS(D_D[DEC],D_D[MT],5,D_D[CAT],SMS, D_D[EP],-1,D_D[LOC],$A24)/$D24,0))</f>
        <v>7.9710144927536225E-2</v>
      </c>
      <c r="K24" s="173">
        <f ca="1">IF(ISNA($A24),"",IFERROR(SUMIFS(D_D[AWD],D_D[MT],5,D_D[CAT],SMS, D_D[EP],-1,D_D[LOC],$A24)/$D24,0))</f>
        <v>4.9275362318840582E-2</v>
      </c>
      <c r="L24" s="173">
        <f ca="1">IF(ISNA($A24),"",IFERROR(SUMIFS(D_D[AUT],D_D[MT],5,D_D[CAT],SMS, D_D[EP],-1,D_D[LOC],$A24)/$D24,0))</f>
        <v>2.8985507246376812E-3</v>
      </c>
      <c r="M24" s="6"/>
    </row>
    <row r="25" spans="1:13" ht="12.75" x14ac:dyDescent="0.2">
      <c r="A25" s="133" t="str">
        <f t="shared" ca="1" si="1"/>
        <v>304</v>
      </c>
      <c r="B25" s="23">
        <v>12</v>
      </c>
      <c r="C25" s="163" t="str">
        <f t="shared" ca="1" si="2"/>
        <v>Providence</v>
      </c>
      <c r="D25" s="172">
        <f ca="1">IF(ISNA($A25),"",IFERROR(SUMIFS(D_D[INV],D_D[MT],5,D_D[CAT],SMS, D_D[EP],-1,D_D[LOC],$A25),0))</f>
        <v>1375</v>
      </c>
      <c r="E25" s="172">
        <f ca="1">IF(ISNA($A25),"",IFERROR(SUMIFS(D_D[BL],D_D[MT],5,D_D[CAT],SMS, D_D[EP],-1,D_D[LOC],$A25),0))</f>
        <v>200</v>
      </c>
      <c r="F25" s="173">
        <f t="shared" ca="1" si="3"/>
        <v>0.14545454545454545</v>
      </c>
      <c r="G25" s="174">
        <f ca="1">IF(ISNA($A25),"",IFERROR(SUMIFS(D_D[ADP],D_D[MT],5,D_D[CAT],SMS, D_D[EP],-1,D_D[LOC],$A25),0))</f>
        <v>68.69</v>
      </c>
      <c r="H25" s="173">
        <f ca="1">IF(ISNA($A25),"",IFERROR(SUMIFS(D_D[DEV],D_D[MT],5,D_D[CAT],SMS, D_D[EP],-1,D_D[LOC],$A25)/$D25,0))</f>
        <v>0.24872727272727271</v>
      </c>
      <c r="I25" s="173">
        <f ca="1">IF(ISNA($A25),"",IFERROR(SUMIFS(D_D[EVD],D_D[MT],5,D_D[CAT],SMS, D_D[EP],-1,D_D[LOC],$A25)/$D25,0))</f>
        <v>0.46763636363636363</v>
      </c>
      <c r="J25" s="173">
        <f ca="1">IF(ISNA($A25),"",IFERROR(SUMIFS(D_D[DEC],D_D[MT],5,D_D[CAT],SMS, D_D[EP],-1,D_D[LOC],$A25)/$D25,0))</f>
        <v>0.14181818181818182</v>
      </c>
      <c r="K25" s="173">
        <f ca="1">IF(ISNA($A25),"",IFERROR(SUMIFS(D_D[AWD],D_D[MT],5,D_D[CAT],SMS, D_D[EP],-1,D_D[LOC],$A25)/$D25,0))</f>
        <v>0.13963636363636364</v>
      </c>
      <c r="L25" s="173">
        <f ca="1">IF(ISNA($A25),"",IFERROR(SUMIFS(D_D[AUT],D_D[MT],5,D_D[CAT],SMS, D_D[EP],-1,D_D[LOC],$A25)/$D25,0))</f>
        <v>2.1818181818181819E-3</v>
      </c>
      <c r="M25" s="6"/>
    </row>
    <row r="26" spans="1:13" ht="12.75" x14ac:dyDescent="0.2">
      <c r="A26" s="133" t="str">
        <f t="shared" ca="1" si="1"/>
        <v>314</v>
      </c>
      <c r="B26" s="23">
        <v>13</v>
      </c>
      <c r="C26" s="163" t="str">
        <f t="shared" ca="1" si="2"/>
        <v>Roanoke</v>
      </c>
      <c r="D26" s="172">
        <f ca="1">IF(ISNA($A26),"",IFERROR(SUMIFS(D_D[INV],D_D[MT],5,D_D[CAT],SMS, D_D[EP],-1,D_D[LOC],$A26),0))</f>
        <v>2835</v>
      </c>
      <c r="E26" s="172">
        <f ca="1">IF(ISNA($A26),"",IFERROR(SUMIFS(D_D[BL],D_D[MT],5,D_D[CAT],SMS, D_D[EP],-1,D_D[LOC],$A26),0))</f>
        <v>617</v>
      </c>
      <c r="F26" s="173">
        <f t="shared" ca="1" si="3"/>
        <v>0.21763668430335098</v>
      </c>
      <c r="G26" s="174">
        <f ca="1">IF(ISNA($A26),"",IFERROR(SUMIFS(D_D[ADP],D_D[MT],5,D_D[CAT],SMS, D_D[EP],-1,D_D[LOC],$A26),0))</f>
        <v>84.29</v>
      </c>
      <c r="H26" s="173">
        <f ca="1">IF(ISNA($A26),"",IFERROR(SUMIFS(D_D[DEV],D_D[MT],5,D_D[CAT],SMS, D_D[EP],-1,D_D[LOC],$A26)/$D26,0))</f>
        <v>0.16049382716049382</v>
      </c>
      <c r="I26" s="173">
        <f ca="1">IF(ISNA($A26),"",IFERROR(SUMIFS(D_D[EVD],D_D[MT],5,D_D[CAT],SMS, D_D[EP],-1,D_D[LOC],$A26)/$D26,0))</f>
        <v>0.69805996472663134</v>
      </c>
      <c r="J26" s="173">
        <f ca="1">IF(ISNA($A26),"",IFERROR(SUMIFS(D_D[DEC],D_D[MT],5,D_D[CAT],SMS, D_D[EP],-1,D_D[LOC],$A26)/$D26,0))</f>
        <v>6.0670194003527335E-2</v>
      </c>
      <c r="K26" s="173">
        <f ca="1">IF(ISNA($A26),"",IFERROR(SUMIFS(D_D[AWD],D_D[MT],5,D_D[CAT],SMS, D_D[EP],-1,D_D[LOC],$A26)/$D26,0))</f>
        <v>6.7019400352733682E-2</v>
      </c>
      <c r="L26" s="173">
        <f ca="1">IF(ISNA($A26),"",IFERROR(SUMIFS(D_D[AUT],D_D[MT],5,D_D[CAT],SMS, D_D[EP],-1,D_D[LOC],$A26)/$D26,0))</f>
        <v>1.3756613756613757E-2</v>
      </c>
      <c r="M26" s="6"/>
    </row>
    <row r="27" spans="1:13" ht="12.75" x14ac:dyDescent="0.2">
      <c r="A27" s="133" t="str">
        <f t="shared" ca="1" si="1"/>
        <v>402</v>
      </c>
      <c r="B27" s="23">
        <v>14</v>
      </c>
      <c r="C27" s="163" t="str">
        <f t="shared" ca="1" si="2"/>
        <v>Togus</v>
      </c>
      <c r="D27" s="172">
        <f ca="1">IF(ISNA($A27),"",IFERROR(SUMIFS(D_D[INV],D_D[MT],5,D_D[CAT],SMS, D_D[EP],-1,D_D[LOC],$A27),0))</f>
        <v>1416</v>
      </c>
      <c r="E27" s="172">
        <f ca="1">IF(ISNA($A27),"",IFERROR(SUMIFS(D_D[BL],D_D[MT],5,D_D[CAT],SMS, D_D[EP],-1,D_D[LOC],$A27),0))</f>
        <v>352</v>
      </c>
      <c r="F27" s="173">
        <f t="shared" ca="1" si="3"/>
        <v>0.24858757062146894</v>
      </c>
      <c r="G27" s="174">
        <f ca="1">IF(ISNA($A27),"",IFERROR(SUMIFS(D_D[ADP],D_D[MT],5,D_D[CAT],SMS, D_D[EP],-1,D_D[LOC],$A27),0))</f>
        <v>100.45</v>
      </c>
      <c r="H27" s="173">
        <f ca="1">IF(ISNA($A27),"",IFERROR(SUMIFS(D_D[DEV],D_D[MT],5,D_D[CAT],SMS, D_D[EP],-1,D_D[LOC],$A27)/$D27,0))</f>
        <v>0.12005649717514125</v>
      </c>
      <c r="I27" s="173">
        <f ca="1">IF(ISNA($A27),"",IFERROR(SUMIFS(D_D[EVD],D_D[MT],5,D_D[CAT],SMS, D_D[EP],-1,D_D[LOC],$A27)/$D27,0))</f>
        <v>0.70692090395480223</v>
      </c>
      <c r="J27" s="173">
        <f ca="1">IF(ISNA($A27),"",IFERROR(SUMIFS(D_D[DEC],D_D[MT],5,D_D[CAT],SMS, D_D[EP],-1,D_D[LOC],$A27)/$D27,0))</f>
        <v>9.110169491525423E-2</v>
      </c>
      <c r="K27" s="173">
        <f ca="1">IF(ISNA($A27),"",IFERROR(SUMIFS(D_D[AWD],D_D[MT],5,D_D[CAT],SMS, D_D[EP],-1,D_D[LOC],$A27)/$D27,0))</f>
        <v>8.1920903954802254E-2</v>
      </c>
      <c r="L27" s="173">
        <f ca="1">IF(ISNA($A27),"",IFERROR(SUMIFS(D_D[AUT],D_D[MT],5,D_D[CAT],SMS, D_D[EP],-1,D_D[LOC],$A27)/$D27,0))</f>
        <v>0</v>
      </c>
      <c r="M27" s="6"/>
    </row>
    <row r="28" spans="1:13" ht="12.75" x14ac:dyDescent="0.2">
      <c r="A28" s="133" t="str">
        <f t="shared" ca="1" si="1"/>
        <v>372</v>
      </c>
      <c r="B28" s="23">
        <v>15</v>
      </c>
      <c r="C28" s="163" t="str">
        <f t="shared" ca="1" si="2"/>
        <v>Washington DC</v>
      </c>
      <c r="D28" s="172">
        <f ca="1">IF(ISNA($A28),"",IFERROR(SUMIFS(D_D[INV],D_D[MT],5,D_D[CAT],SMS, D_D[EP],-1,D_D[LOC],$A28),0))</f>
        <v>85</v>
      </c>
      <c r="E28" s="172">
        <f ca="1">IF(ISNA($A28),"",IFERROR(SUMIFS(D_D[BL],D_D[MT],5,D_D[CAT],SMS, D_D[EP],-1,D_D[LOC],$A28),0))</f>
        <v>10</v>
      </c>
      <c r="F28" s="173">
        <f t="shared" ca="1" si="3"/>
        <v>0.11764705882352941</v>
      </c>
      <c r="G28" s="174">
        <f ca="1">IF(ISNA($A28),"",IFERROR(SUMIFS(D_D[ADP],D_D[MT],5,D_D[CAT],SMS, D_D[EP],-1,D_D[LOC],$A28),0))</f>
        <v>58.13</v>
      </c>
      <c r="H28" s="173">
        <f ca="1">IF(ISNA($A28),"",IFERROR(SUMIFS(D_D[DEV],D_D[MT],5,D_D[CAT],SMS, D_D[EP],-1,D_D[LOC],$A28)/$D28,0))</f>
        <v>0.76470588235294112</v>
      </c>
      <c r="I28" s="173">
        <f ca="1">IF(ISNA($A28),"",IFERROR(SUMIFS(D_D[EVD],D_D[MT],5,D_D[CAT],SMS, D_D[EP],-1,D_D[LOC],$A28)/$D28,0))</f>
        <v>0.22352941176470589</v>
      </c>
      <c r="J28" s="173">
        <f ca="1">IF(ISNA($A28),"",IFERROR(SUMIFS(D_D[DEC],D_D[MT],5,D_D[CAT],SMS, D_D[EP],-1,D_D[LOC],$A28)/$D28,0))</f>
        <v>0</v>
      </c>
      <c r="K28" s="173">
        <f ca="1">IF(ISNA($A28),"",IFERROR(SUMIFS(D_D[AWD],D_D[MT],5,D_D[CAT],SMS, D_D[EP],-1,D_D[LOC],$A28)/$D28,0))</f>
        <v>1.1764705882352941E-2</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244</v>
      </c>
      <c r="E29" s="172">
        <f ca="1">IF(ISNA($A29),"",IFERROR(SUMIFS(D_D[BL],D_D[MT],5,D_D[CAT],SMS, D_D[EP],-1,D_D[LOC],$A29),0))</f>
        <v>105</v>
      </c>
      <c r="F29" s="173">
        <f t="shared" ca="1" si="3"/>
        <v>0.43032786885245899</v>
      </c>
      <c r="G29" s="174">
        <f ca="1">IF(ISNA($A29),"",IFERROR(SUMIFS(D_D[ADP],D_D[MT],5,D_D[CAT],SMS, D_D[EP],-1,D_D[LOC],$A29),0))</f>
        <v>126.91</v>
      </c>
      <c r="H29" s="173">
        <f ca="1">IF(ISNA($A29),"",IFERROR(SUMIFS(D_D[DEV],D_D[MT],5,D_D[CAT],SMS, D_D[EP],-1,D_D[LOC],$A29)/$D29,0))</f>
        <v>0.11475409836065574</v>
      </c>
      <c r="I29" s="173">
        <f ca="1">IF(ISNA($A29),"",IFERROR(SUMIFS(D_D[EVD],D_D[MT],5,D_D[CAT],SMS, D_D[EP],-1,D_D[LOC],$A29)/$D29,0))</f>
        <v>0.67213114754098358</v>
      </c>
      <c r="J29" s="173">
        <f ca="1">IF(ISNA($A29),"",IFERROR(SUMIFS(D_D[DEC],D_D[MT],5,D_D[CAT],SMS, D_D[EP],-1,D_D[LOC],$A29)/$D29,0))</f>
        <v>7.7868852459016397E-2</v>
      </c>
      <c r="K29" s="173">
        <f ca="1">IF(ISNA($A29),"",IFERROR(SUMIFS(D_D[AWD],D_D[MT],5,D_D[CAT],SMS, D_D[EP],-1,D_D[LOC],$A29)/$D29,0))</f>
        <v>0.13524590163934427</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245</v>
      </c>
      <c r="E30" s="172">
        <f ca="1">IF(ISNA($A30),"",IFERROR(SUMIFS(D_D[BL],D_D[MT],5,D_D[CAT],SMS, D_D[EP],-1,D_D[LOC],$A30),0))</f>
        <v>127</v>
      </c>
      <c r="F30" s="173">
        <f t="shared" ca="1" si="3"/>
        <v>0.51836734693877551</v>
      </c>
      <c r="G30" s="174">
        <f ca="1">IF(ISNA($A30),"",IFERROR(SUMIFS(D_D[ADP],D_D[MT],5,D_D[CAT],SMS, D_D[EP],-1,D_D[LOC],$A30),0))</f>
        <v>145.19999999999999</v>
      </c>
      <c r="H30" s="173">
        <f ca="1">IF(ISNA($A30),"",IFERROR(SUMIFS(D_D[DEV],D_D[MT],5,D_D[CAT],SMS, D_D[EP],-1,D_D[LOC],$A30)/$D30,0))</f>
        <v>0.15510204081632653</v>
      </c>
      <c r="I30" s="173">
        <f ca="1">IF(ISNA($A30),"",IFERROR(SUMIFS(D_D[EVD],D_D[MT],5,D_D[CAT],SMS, D_D[EP],-1,D_D[LOC],$A30)/$D30,0))</f>
        <v>0.64489795918367343</v>
      </c>
      <c r="J30" s="173">
        <f ca="1">IF(ISNA($A30),"",IFERROR(SUMIFS(D_D[DEC],D_D[MT],5,D_D[CAT],SMS, D_D[EP],-1,D_D[LOC],$A30)/$D30,0))</f>
        <v>5.3061224489795916E-2</v>
      </c>
      <c r="K30" s="173">
        <f ca="1">IF(ISNA($A30),"",IFERROR(SUMIFS(D_D[AWD],D_D[MT],5,D_D[CAT],SMS, D_D[EP],-1,D_D[LOC],$A30)/$D30,0))</f>
        <v>0.14285714285714285</v>
      </c>
      <c r="L30" s="173">
        <f ca="1">IF(ISNA($A30),"",IFERROR(SUMIFS(D_D[AUT],D_D[MT],5,D_D[CAT],SMS, D_D[EP],-1,D_D[LOC],$A30)/$D30,0))</f>
        <v>4.0816326530612249E-3</v>
      </c>
      <c r="M30" s="6"/>
    </row>
    <row r="31" spans="1:13" ht="12.75" x14ac:dyDescent="0.2">
      <c r="A31" s="133" t="str">
        <f t="shared" ca="1" si="1"/>
        <v>318</v>
      </c>
      <c r="B31" s="23">
        <v>18</v>
      </c>
      <c r="C31" s="163" t="str">
        <f t="shared" ca="1" si="2"/>
        <v>Winston-Salem</v>
      </c>
      <c r="D31" s="172">
        <f ca="1">IF(ISNA($A31),"",IFERROR(SUMIFS(D_D[INV],D_D[MT],5,D_D[CAT],SMS, D_D[EP],-1,D_D[LOC],$A31),0))</f>
        <v>5241</v>
      </c>
      <c r="E31" s="172">
        <f ca="1">IF(ISNA($A31),"",IFERROR(SUMIFS(D_D[BL],D_D[MT],5,D_D[CAT],SMS, D_D[EP],-1,D_D[LOC],$A31),0))</f>
        <v>1443</v>
      </c>
      <c r="F31" s="173">
        <f t="shared" ca="1" si="3"/>
        <v>0.27532913566113337</v>
      </c>
      <c r="G31" s="174">
        <f ca="1">IF(ISNA($A31),"",IFERROR(SUMIFS(D_D[ADP],D_D[MT],5,D_D[CAT],SMS, D_D[EP],-1,D_D[LOC],$A31),0))</f>
        <v>93.97</v>
      </c>
      <c r="H31" s="173">
        <f ca="1">IF(ISNA($A31),"",IFERROR(SUMIFS(D_D[DEV],D_D[MT],5,D_D[CAT],SMS, D_D[EP],-1,D_D[LOC],$A31)/$D31,0))</f>
        <v>0.14558290402594926</v>
      </c>
      <c r="I31" s="173">
        <f ca="1">IF(ISNA($A31),"",IFERROR(SUMIFS(D_D[EVD],D_D[MT],5,D_D[CAT],SMS, D_D[EP],-1,D_D[LOC],$A31)/$D31,0))</f>
        <v>0.62030146918526996</v>
      </c>
      <c r="J31" s="173">
        <f ca="1">IF(ISNA($A31),"",IFERROR(SUMIFS(D_D[DEC],D_D[MT],5,D_D[CAT],SMS, D_D[EP],-1,D_D[LOC],$A31)/$D31,0))</f>
        <v>0.11524518221713413</v>
      </c>
      <c r="K31" s="173">
        <f ca="1">IF(ISNA($A31),"",IFERROR(SUMIFS(D_D[AWD],D_D[MT],5,D_D[CAT],SMS, D_D[EP],-1,D_D[LOC],$A31)/$D31,0))</f>
        <v>0.11371875596260256</v>
      </c>
      <c r="L31" s="173">
        <f ca="1">IF(ISNA($A31),"",IFERROR(SUMIFS(D_D[AUT],D_D[MT],5,D_D[CAT],SMS, D_D[EP],-1,D_D[LOC],$A31)/$D31,0))</f>
        <v>5.1516886090440753E-3</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43057</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302329</v>
      </c>
      <c r="F12" s="139">
        <f>IF(ISNA($A12),"",IFERROR(SUMIFS(D_D[BL],D_D[MT],5,D_D[CAT],SMS, D_D[EP],-1,D_D[LOC],$A12),0))</f>
        <v>69158</v>
      </c>
      <c r="G12" s="140">
        <f>IF(ISNA($A12),"",IFERROR(F12/E12,0))</f>
        <v>0.22875079797174602</v>
      </c>
      <c r="H12" s="140">
        <f>IF(ISNA($A12),"",IFERROR(SUMIFS(D_D[DEV],D_D[MT],5,D_D[CAT],SMS, D_D[EP],-1,D_D[LOC],$A12)/$E12,0))</f>
        <v>5.0173817265297078E-2</v>
      </c>
      <c r="I12" s="140">
        <f>IF(ISNA($A12),"",IFERROR(SUMIFS(D_D[EVD],D_D[MT],5,D_D[CAT],SMS, D_D[EP],-1,D_D[LOC],$A12)/$E12,0))</f>
        <v>0.88750996431040352</v>
      </c>
      <c r="J12" s="140">
        <f>IF(ISNA($A12),"",IFERROR(SUMIFS(D_D[DEC],D_D[MT],5,D_D[CAT],SMS, D_D[EP],-1,D_D[LOC],$A12)/$E12,0))</f>
        <v>3.3797617826936882E-2</v>
      </c>
      <c r="K12" s="140">
        <f>IF(ISNA($A12),"",IFERROR(SUMIFS(D_D[AWD],D_D[MT],5,D_D[CAT],SMS, D_D[EP],-1,D_D[LOC],$A12)/$E12,0))</f>
        <v>2.5859246053140782E-2</v>
      </c>
      <c r="L12" s="140">
        <f>IF(ISNA($A12),"",IFERROR(SUMIFS(D_D[AUT],D_D[MT],5,D_D[CAT],SMS, D_D[EP],-1,D_D[LOC],$A12)/$E12,0))</f>
        <v>2.6593545442216921E-3</v>
      </c>
      <c r="M12" s="6"/>
    </row>
    <row r="13" spans="1:13" ht="12.75" x14ac:dyDescent="0.2">
      <c r="A13" s="133">
        <v>499</v>
      </c>
      <c r="B13" s="23"/>
      <c r="C13" s="162" t="str">
        <f>"NWQ-"&amp;Driver!$C$20</f>
        <v>NWQ-Compensation</v>
      </c>
      <c r="D13" s="162" t="s">
        <v>194</v>
      </c>
      <c r="E13" s="137">
        <f>IF(ISNA($A13),"",IFERROR(SUMIFS(D_D[INV],D_D[MT],5,D_D[CAT],SMS, D_D[EP],-1,D_D[LOC],$A13),0))</f>
        <v>210971</v>
      </c>
      <c r="F13" s="137">
        <f>IF(ISNA($A13),"",IFERROR(SUMIFS(D_D[BL],D_D[MT],5,D_D[CAT],SMS, D_D[EP],-1,D_D[LOC],$A13),0))</f>
        <v>47611</v>
      </c>
      <c r="G13" s="138">
        <f t="shared" ref="G13" si="0">IF(ISNA($A13),"",IFERROR(F13/E13,0))</f>
        <v>0.22567556678406037</v>
      </c>
      <c r="H13" s="138">
        <f>IF(ISNA($A13),"",IFERROR(SUMIFS(D_D[DEV],D_D[MT],5,D_D[CAT],SMS, D_D[EP],-1,D_D[LOC],$A13)/$E13,0))</f>
        <v>5.7922652876461695E-3</v>
      </c>
      <c r="I13" s="138">
        <f>IF(ISNA($A13),"",IFERROR(SUMIFS(D_D[EVD],D_D[MT],5,D_D[CAT],SMS, D_D[EP],-1,D_D[LOC],$A13)/$E13,0))</f>
        <v>0.98693659318105331</v>
      </c>
      <c r="J13" s="138">
        <f>IF(ISNA($A13),"",IFERROR(SUMIFS(D_D[DEC],D_D[MT],5,D_D[CAT],SMS, D_D[EP],-1,D_D[LOC],$A13)/$E13,0))</f>
        <v>6.0671845893511432E-3</v>
      </c>
      <c r="K13" s="138">
        <f>IF(ISNA($A13),"",IFERROR(SUMIFS(D_D[AWD],D_D[MT],5,D_D[CAT],SMS, D_D[EP],-1,D_D[LOC],$A13)/$E13,0))</f>
        <v>1.1992169539889368E-3</v>
      </c>
      <c r="L13" s="138">
        <f>IF(ISNA($A13),"",IFERROR(SUMIFS(D_D[AUT],D_D[MT],5,D_D[CAT],SMS, D_D[EP],-1,D_D[LOC],$A13)/$E13,0))</f>
        <v>4.7399879604305806E-6</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67983</v>
      </c>
      <c r="F14" s="100">
        <f ca="1">IF(ISNA($A14),"",IFERROR(SUMIFS(D_D[BL],D_D[MT],5,D_D[CAT],SMS, D_D[EP],499,D_D[LOC],$A14),0))</f>
        <v>15737</v>
      </c>
      <c r="G14" s="102">
        <f t="shared" ref="G14:G21" ca="1" si="3">IF(ISNA($A14),"",IFERROR(F14/E14,0))</f>
        <v>0.2314843416736537</v>
      </c>
      <c r="H14" s="102">
        <f ca="1">IF(ISNA($A14),"",IFERROR(SUMIFS(D_D[DEV],D_D[MT],5,D_D[CAT],SMS, D_D[EP],499,D_D[LOC],$A14)/$E14,0))</f>
        <v>5.1998293691069827E-2</v>
      </c>
      <c r="I14" s="102">
        <f ca="1">IF(ISNA($A14),"",IFERROR(SUMIFS(D_D[EVD],D_D[MT],5,D_D[CAT],SMS, D_D[EP],499,D_D[LOC],$A14)/$E14,0))</f>
        <v>0.88395628318844421</v>
      </c>
      <c r="J14" s="102">
        <f ca="1">IF(ISNA($A14),"",IFERROR(SUMIFS(D_D[DEC],D_D[MT],5,D_D[CAT],SMS, D_D[EP],499,D_D[LOC],$A14)/$E14,0))</f>
        <v>3.4273274200903169E-2</v>
      </c>
      <c r="K14" s="102">
        <f ca="1">IF(ISNA($A14),"",IFERROR(SUMIFS(D_D[AWD],D_D[MT],5,D_D[CAT],SMS, D_D[EP],499,D_D[LOC],$A14)/$E14,0))</f>
        <v>2.6977332568436228E-2</v>
      </c>
      <c r="L14" s="102">
        <f ca="1">IF(ISNA($A14),"",IFERROR(SUMIFS(D_D[AUT],D_D[MT],5,D_D[CAT],SMS, D_D[EP],499,D_D[LOC],$A14)/$E14,0))</f>
        <v>2.7948163511466104E-3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1903</v>
      </c>
      <c r="F15" s="100">
        <f ca="1">IF(ISNA($A15),"",IFERROR(SUMIFS(D_D[BL],D_D[MT],5,D_D[CAT],SMS, D_D[EP],499,D_D[LOC],$A15),0))</f>
        <v>324</v>
      </c>
      <c r="G15" s="102">
        <f t="shared" ca="1" si="3"/>
        <v>0.17025748817656333</v>
      </c>
      <c r="H15" s="102">
        <f ca="1">IF(ISNA($A15),"",IFERROR(SUMIFS(D_D[DEV],D_D[MT],5,D_D[CAT],SMS, D_D[EP],499,D_D[LOC],$A15)/$E15,0))</f>
        <v>9.1434576983709936E-2</v>
      </c>
      <c r="I15" s="102">
        <f ca="1">IF(ISNA($A15),"",IFERROR(SUMIFS(D_D[EVD],D_D[MT],5,D_D[CAT],SMS, D_D[EP],499,D_D[LOC],$A15)/$E15,0))</f>
        <v>0.83815028901734101</v>
      </c>
      <c r="J15" s="102">
        <f ca="1">IF(ISNA($A15),"",IFERROR(SUMIFS(D_D[DEC],D_D[MT],5,D_D[CAT],SMS, D_D[EP],499,D_D[LOC],$A15)/$E15,0))</f>
        <v>3.8885969521807673E-2</v>
      </c>
      <c r="K15" s="102">
        <f ca="1">IF(ISNA($A15),"",IFERROR(SUMIFS(D_D[AWD],D_D[MT],5,D_D[CAT],SMS, D_D[EP],499,D_D[LOC],$A15)/$E15,0))</f>
        <v>2.7325275880189175E-2</v>
      </c>
      <c r="L15" s="102">
        <f ca="1">IF(ISNA($A15),"",IFERROR(SUMIFS(D_D[AUT],D_D[MT],5,D_D[CAT],SMS, D_D[EP],499,D_D[LOC],$A15)/$E15,0))</f>
        <v>4.2038885969521806E-3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236</v>
      </c>
      <c r="F16" s="100">
        <f ca="1">IF(ISNA($A16),"",IFERROR(SUMIFS(D_D[BL],D_D[MT],5,D_D[CAT],SMS, D_D[EP],499,D_D[LOC],$A16),0))</f>
        <v>47</v>
      </c>
      <c r="G16" s="102">
        <f t="shared" ca="1" si="3"/>
        <v>0.19915254237288135</v>
      </c>
      <c r="H16" s="102">
        <f ca="1">IF(ISNA($A16),"",IFERROR(SUMIFS(D_D[DEV],D_D[MT],5,D_D[CAT],SMS, D_D[EP],499,D_D[LOC],$A16)/$E16,0))</f>
        <v>0.32203389830508472</v>
      </c>
      <c r="I16" s="102">
        <f ca="1">IF(ISNA($A16),"",IFERROR(SUMIFS(D_D[EVD],D_D[MT],5,D_D[CAT],SMS, D_D[EP],499,D_D[LOC],$A16)/$E16,0))</f>
        <v>0.58050847457627119</v>
      </c>
      <c r="J16" s="102">
        <f ca="1">IF(ISNA($A16),"",IFERROR(SUMIFS(D_D[DEC],D_D[MT],5,D_D[CAT],SMS, D_D[EP],499,D_D[LOC],$A16)/$E16,0))</f>
        <v>4.6610169491525424E-2</v>
      </c>
      <c r="K16" s="102">
        <f ca="1">IF(ISNA($A16),"",IFERROR(SUMIFS(D_D[AWD],D_D[MT],5,D_D[CAT],SMS, D_D[EP],499,D_D[LOC],$A16)/$E16,0))</f>
        <v>4.2372881355932202E-2</v>
      </c>
      <c r="L16" s="102">
        <f ca="1">IF(ISNA($A16),"",IFERROR(SUMIFS(D_D[AUT],D_D[MT],5,D_D[CAT],SMS, D_D[EP],499,D_D[LOC],$A16)/$E16,0))</f>
        <v>8.4745762711864406E-3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412</v>
      </c>
      <c r="F17" s="100">
        <f ca="1">IF(ISNA($A17),"",IFERROR(SUMIFS(D_D[BL],D_D[MT],5,D_D[CAT],SMS, D_D[EP],499,D_D[LOC],$A17),0))</f>
        <v>57</v>
      </c>
      <c r="G17" s="102">
        <f t="shared" ca="1" si="3"/>
        <v>0.13834951456310679</v>
      </c>
      <c r="H17" s="102">
        <f ca="1">IF(ISNA($A17),"",IFERROR(SUMIFS(D_D[DEV],D_D[MT],5,D_D[CAT],SMS, D_D[EP],499,D_D[LOC],$A17)/$E17,0))</f>
        <v>0.20145631067961164</v>
      </c>
      <c r="I17" s="102">
        <f ca="1">IF(ISNA($A17),"",IFERROR(SUMIFS(D_D[EVD],D_D[MT],5,D_D[CAT],SMS, D_D[EP],499,D_D[LOC],$A17)/$E17,0))</f>
        <v>0.55825242718446599</v>
      </c>
      <c r="J17" s="102">
        <f ca="1">IF(ISNA($A17),"",IFERROR(SUMIFS(D_D[DEC],D_D[MT],5,D_D[CAT],SMS, D_D[EP],499,D_D[LOC],$A17)/$E17,0))</f>
        <v>0.12621359223300971</v>
      </c>
      <c r="K17" s="102">
        <f ca="1">IF(ISNA($A17),"",IFERROR(SUMIFS(D_D[AWD],D_D[MT],5,D_D[CAT],SMS, D_D[EP],499,D_D[LOC],$A17)/$E17,0))</f>
        <v>9.9514563106796114E-2</v>
      </c>
      <c r="L17" s="102">
        <f ca="1">IF(ISNA($A17),"",IFERROR(SUMIFS(D_D[AUT],D_D[MT],5,D_D[CAT],SMS, D_D[EP],499,D_D[LOC],$A17)/$E17,0))</f>
        <v>1.4563106796116505E-2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1255</v>
      </c>
      <c r="F18" s="100">
        <f ca="1">IF(ISNA($A18),"",IFERROR(SUMIFS(D_D[BL],D_D[MT],5,D_D[CAT],SMS, D_D[EP],499,D_D[LOC],$A18),0))</f>
        <v>220</v>
      </c>
      <c r="G18" s="102">
        <f t="shared" ca="1" si="3"/>
        <v>0.1752988047808765</v>
      </c>
      <c r="H18" s="102">
        <f ca="1">IF(ISNA($A18),"",IFERROR(SUMIFS(D_D[DEV],D_D[MT],5,D_D[CAT],SMS, D_D[EP],499,D_D[LOC],$A18)/$E18,0))</f>
        <v>1.1952191235059761E-2</v>
      </c>
      <c r="I18" s="102">
        <f ca="1">IF(ISNA($A18),"",IFERROR(SUMIFS(D_D[EVD],D_D[MT],5,D_D[CAT],SMS, D_D[EP],499,D_D[LOC],$A18)/$E18,0))</f>
        <v>0.9784860557768924</v>
      </c>
      <c r="J18" s="102">
        <f ca="1">IF(ISNA($A18),"",IFERROR(SUMIFS(D_D[DEC],D_D[MT],5,D_D[CAT],SMS, D_D[EP],499,D_D[LOC],$A18)/$E18,0))</f>
        <v>8.7649402390438252E-3</v>
      </c>
      <c r="K18" s="102">
        <f ca="1">IF(ISNA($A18),"",IFERROR(SUMIFS(D_D[AWD],D_D[MT],5,D_D[CAT],SMS, D_D[EP],499,D_D[LOC],$A18)/$E18,0))</f>
        <v>7.9681274900398409E-4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880</v>
      </c>
      <c r="F19" s="100">
        <f ca="1">IF(ISNA($A19),"",IFERROR(SUMIFS(D_D[BL],D_D[MT],5,D_D[CAT],SMS, D_D[EP],499,D_D[LOC],$A19),0))</f>
        <v>212</v>
      </c>
      <c r="G19" s="102">
        <f t="shared" ca="1" si="3"/>
        <v>0.24090909090909091</v>
      </c>
      <c r="H19" s="102">
        <f ca="1">IF(ISNA($A19),"",IFERROR(SUMIFS(D_D[DEV],D_D[MT],5,D_D[CAT],SMS, D_D[EP],499,D_D[LOC],$A19)/$E19,0))</f>
        <v>5.568181818181818E-2</v>
      </c>
      <c r="I19" s="102">
        <f ca="1">IF(ISNA($A19),"",IFERROR(SUMIFS(D_D[EVD],D_D[MT],5,D_D[CAT],SMS, D_D[EP],499,D_D[LOC],$A19)/$E19,0))</f>
        <v>0.875</v>
      </c>
      <c r="J19" s="102">
        <f ca="1">IF(ISNA($A19),"",IFERROR(SUMIFS(D_D[DEC],D_D[MT],5,D_D[CAT],SMS, D_D[EP],499,D_D[LOC],$A19)/$E19,0))</f>
        <v>3.8636363636363635E-2</v>
      </c>
      <c r="K19" s="102">
        <f ca="1">IF(ISNA($A19),"",IFERROR(SUMIFS(D_D[AWD],D_D[MT],5,D_D[CAT],SMS, D_D[EP],499,D_D[LOC],$A19)/$E19,0))</f>
        <v>2.8409090909090908E-2</v>
      </c>
      <c r="L19" s="102">
        <f ca="1">IF(ISNA($A19),"",IFERROR(SUMIFS(D_D[AUT],D_D[MT],5,D_D[CAT],SMS, D_D[EP],499,D_D[LOC],$A19)/$E19,0))</f>
        <v>2.2727272727272726E-3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102</v>
      </c>
      <c r="F20" s="100">
        <f ca="1">IF(ISNA($A20),"",IFERROR(SUMIFS(D_D[BL],D_D[MT],5,D_D[CAT],SMS, D_D[EP],499,D_D[LOC],$A20),0))</f>
        <v>33</v>
      </c>
      <c r="G20" s="102">
        <f t="shared" ca="1" si="3"/>
        <v>0.3235294117647059</v>
      </c>
      <c r="H20" s="102">
        <f ca="1">IF(ISNA($A20),"",IFERROR(SUMIFS(D_D[DEV],D_D[MT],5,D_D[CAT],SMS, D_D[EP],499,D_D[LOC],$A20)/$E20,0))</f>
        <v>0.30392156862745096</v>
      </c>
      <c r="I20" s="102">
        <f ca="1">IF(ISNA($A20),"",IFERROR(SUMIFS(D_D[EVD],D_D[MT],5,D_D[CAT],SMS, D_D[EP],499,D_D[LOC],$A20)/$E20,0))</f>
        <v>0.55882352941176472</v>
      </c>
      <c r="J20" s="102">
        <f ca="1">IF(ISNA($A20),"",IFERROR(SUMIFS(D_D[DEC],D_D[MT],5,D_D[CAT],SMS, D_D[EP],499,D_D[LOC],$A20)/$E20,0))</f>
        <v>3.9215686274509803E-2</v>
      </c>
      <c r="K20" s="102">
        <f ca="1">IF(ISNA($A20),"",IFERROR(SUMIFS(D_D[AWD],D_D[MT],5,D_D[CAT],SMS, D_D[EP],499,D_D[LOC],$A20)/$E20,0))</f>
        <v>8.8235294117647065E-2</v>
      </c>
      <c r="L20" s="102">
        <f ca="1">IF(ISNA($A20),"",IFERROR(SUMIFS(D_D[AUT],D_D[MT],5,D_D[CAT],SMS, D_D[EP],499,D_D[LOC],$A20)/$E20,0))</f>
        <v>9.8039215686274508E-3</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191</v>
      </c>
      <c r="F21" s="100">
        <f ca="1">IF(ISNA($A21),"",IFERROR(SUMIFS(D_D[BL],D_D[MT],5,D_D[CAT],SMS, D_D[EP],499,D_D[LOC],$A21),0))</f>
        <v>46</v>
      </c>
      <c r="G21" s="102">
        <f t="shared" ca="1" si="3"/>
        <v>0.24083769633507854</v>
      </c>
      <c r="H21" s="102">
        <f ca="1">IF(ISNA($A21),"",IFERROR(SUMIFS(D_D[DEV],D_D[MT],5,D_D[CAT],SMS, D_D[EP],499,D_D[LOC],$A21)/$E21,0))</f>
        <v>7.8534031413612565E-2</v>
      </c>
      <c r="I21" s="102">
        <f ca="1">IF(ISNA($A21),"",IFERROR(SUMIFS(D_D[EVD],D_D[MT],5,D_D[CAT],SMS, D_D[EP],499,D_D[LOC],$A21)/$E21,0))</f>
        <v>0.7172774869109948</v>
      </c>
      <c r="J21" s="102">
        <f ca="1">IF(ISNA($A21),"",IFERROR(SUMIFS(D_D[DEC],D_D[MT],5,D_D[CAT],SMS, D_D[EP],499,D_D[LOC],$A21)/$E21,0))</f>
        <v>0.12041884816753927</v>
      </c>
      <c r="K21" s="102">
        <f ca="1">IF(ISNA($A21),"",IFERROR(SUMIFS(D_D[AWD],D_D[MT],5,D_D[CAT],SMS, D_D[EP],499,D_D[LOC],$A21)/$E21,0))</f>
        <v>7.8534031413612565E-2</v>
      </c>
      <c r="L21" s="102">
        <f ca="1">IF(ISNA($A21),"",IFERROR(SUMIFS(D_D[AUT],D_D[MT],5,D_D[CAT],SMS, D_D[EP],499,D_D[LOC],$A21)/$E21,0))</f>
        <v>5.235602094240838E-3</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587</v>
      </c>
      <c r="F22" s="100">
        <f ca="1">IF(ISNA($A22),"",IFERROR(SUMIFS(D_D[BL],D_D[MT],5,D_D[CAT],SMS, D_D[EP],499,D_D[LOC],$A22),0))</f>
        <v>133</v>
      </c>
      <c r="G22" s="102">
        <f t="shared" ref="G22:G27" ca="1" si="6">IF(ISNA($A22),"",IFERROR(F22/E22,0))</f>
        <v>0.22657580919931858</v>
      </c>
      <c r="H22" s="102">
        <f ca="1">IF(ISNA($A22),"",IFERROR(SUMIFS(D_D[DEV],D_D[MT],5,D_D[CAT],SMS, D_D[EP],499,D_D[LOC],$A22)/$E22,0))</f>
        <v>5.1107325383304937E-3</v>
      </c>
      <c r="I22" s="102">
        <f ca="1">IF(ISNA($A22),"",IFERROR(SUMIFS(D_D[EVD],D_D[MT],5,D_D[CAT],SMS, D_D[EP],499,D_D[LOC],$A22)/$E22,0))</f>
        <v>0.98126064735945484</v>
      </c>
      <c r="J22" s="102">
        <f ca="1">IF(ISNA($A22),"",IFERROR(SUMIFS(D_D[DEC],D_D[MT],5,D_D[CAT],SMS, D_D[EP],499,D_D[LOC],$A22)/$E22,0))</f>
        <v>1.192504258943782E-2</v>
      </c>
      <c r="K22" s="102">
        <f ca="1">IF(ISNA($A22),"",IFERROR(SUMIFS(D_D[AWD],D_D[MT],5,D_D[CAT],SMS, D_D[EP],499,D_D[LOC],$A22)/$E22,0))</f>
        <v>1.7035775127768314E-3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418</v>
      </c>
      <c r="F23" s="100">
        <f ca="1">IF(ISNA($A23),"",IFERROR(SUMIFS(D_D[BL],D_D[MT],5,D_D[CAT],SMS, D_D[EP],499,D_D[LOC],$A23),0))</f>
        <v>109</v>
      </c>
      <c r="G23" s="102">
        <f t="shared" ca="1" si="6"/>
        <v>0.26076555023923442</v>
      </c>
      <c r="H23" s="102">
        <f ca="1">IF(ISNA($A23),"",IFERROR(SUMIFS(D_D[DEV],D_D[MT],5,D_D[CAT],SMS, D_D[EP],499,D_D[LOC],$A23)/$E23,0))</f>
        <v>5.2631578947368418E-2</v>
      </c>
      <c r="I23" s="102">
        <f ca="1">IF(ISNA($A23),"",IFERROR(SUMIFS(D_D[EVD],D_D[MT],5,D_D[CAT],SMS, D_D[EP],499,D_D[LOC],$A23)/$E23,0))</f>
        <v>0.88516746411483249</v>
      </c>
      <c r="J23" s="102">
        <f ca="1">IF(ISNA($A23),"",IFERROR(SUMIFS(D_D[DEC],D_D[MT],5,D_D[CAT],SMS, D_D[EP],499,D_D[LOC],$A23)/$E23,0))</f>
        <v>3.1100478468899521E-2</v>
      </c>
      <c r="K23" s="102">
        <f ca="1">IF(ISNA($A23),"",IFERROR(SUMIFS(D_D[AWD],D_D[MT],5,D_D[CAT],SMS, D_D[EP],499,D_D[LOC],$A23)/$E23,0))</f>
        <v>3.1100478468899521E-2</v>
      </c>
      <c r="L23" s="102">
        <f ca="1">IF(ISNA($A23),"",IFERROR(SUMIFS(D_D[AUT],D_D[MT],5,D_D[CAT],SMS, D_D[EP],499,D_D[LOC],$A23)/$E23,0))</f>
        <v>0</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4</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131</v>
      </c>
      <c r="F25" s="100">
        <f ca="1">IF(ISNA($A25),"",IFERROR(SUMIFS(D_D[BL],D_D[MT],5,D_D[CAT],SMS, D_D[EP],499,D_D[LOC],$A25),0))</f>
        <v>42</v>
      </c>
      <c r="G25" s="102">
        <f t="shared" ca="1" si="6"/>
        <v>0.32061068702290074</v>
      </c>
      <c r="H25" s="102">
        <f ca="1">IF(ISNA($A25),"",IFERROR(SUMIFS(D_D[DEV],D_D[MT],5,D_D[CAT],SMS, D_D[EP],499,D_D[LOC],$A25)/$E25,0))</f>
        <v>0.13740458015267176</v>
      </c>
      <c r="I25" s="102">
        <f ca="1">IF(ISNA($A25),"",IFERROR(SUMIFS(D_D[EVD],D_D[MT],5,D_D[CAT],SMS, D_D[EP],499,D_D[LOC],$A25)/$E25,0))</f>
        <v>0.67938931297709926</v>
      </c>
      <c r="J25" s="102">
        <f ca="1">IF(ISNA($A25),"",IFERROR(SUMIFS(D_D[DEC],D_D[MT],5,D_D[CAT],SMS, D_D[EP],499,D_D[LOC],$A25)/$E25,0))</f>
        <v>8.3969465648854963E-2</v>
      </c>
      <c r="K25" s="102">
        <f ca="1">IF(ISNA($A25),"",IFERROR(SUMIFS(D_D[AWD],D_D[MT],5,D_D[CAT],SMS, D_D[EP],499,D_D[LOC],$A25)/$E25,0))</f>
        <v>9.9236641221374045E-2</v>
      </c>
      <c r="L25" s="102">
        <f ca="1">IF(ISNA($A25),"",IFERROR(SUMIFS(D_D[AUT],D_D[MT],5,D_D[CAT],SMS, D_D[EP],499,D_D[LOC],$A25)/$E25,0))</f>
        <v>0</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283</v>
      </c>
      <c r="F26" s="100">
        <f ca="1">IF(ISNA($A26),"",IFERROR(SUMIFS(D_D[BL],D_D[MT],5,D_D[CAT],SMS, D_D[EP],499,D_D[LOC],$A26),0))</f>
        <v>67</v>
      </c>
      <c r="G26" s="102">
        <f t="shared" ca="1" si="6"/>
        <v>0.23674911660777384</v>
      </c>
      <c r="H26" s="102">
        <f ca="1">IF(ISNA($A26),"",IFERROR(SUMIFS(D_D[DEV],D_D[MT],5,D_D[CAT],SMS, D_D[EP],499,D_D[LOC],$A26)/$E26,0))</f>
        <v>0</v>
      </c>
      <c r="I26" s="102">
        <f ca="1">IF(ISNA($A26),"",IFERROR(SUMIFS(D_D[EVD],D_D[MT],5,D_D[CAT],SMS, D_D[EP],499,D_D[LOC],$A26)/$E26,0))</f>
        <v>0.99293286219081267</v>
      </c>
      <c r="J26" s="102">
        <f ca="1">IF(ISNA($A26),"",IFERROR(SUMIFS(D_D[DEC],D_D[MT],5,D_D[CAT],SMS, D_D[EP],499,D_D[LOC],$A26)/$E26,0))</f>
        <v>7.0671378091872791E-3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1420</v>
      </c>
      <c r="F27" s="100">
        <f ca="1">IF(ISNA($A27),"",IFERROR(SUMIFS(D_D[BL],D_D[MT],5,D_D[CAT],SMS, D_D[EP],499,D_D[LOC],$A27),0))</f>
        <v>229</v>
      </c>
      <c r="G27" s="102">
        <f t="shared" ca="1" si="6"/>
        <v>0.16126760563380282</v>
      </c>
      <c r="H27" s="102">
        <f ca="1">IF(ISNA($A27),"",IFERROR(SUMIFS(D_D[DEV],D_D[MT],5,D_D[CAT],SMS, D_D[EP],499,D_D[LOC],$A27)/$E27,0))</f>
        <v>5.1408450704225353E-2</v>
      </c>
      <c r="I27" s="102">
        <f ca="1">IF(ISNA($A27),"",IFERROR(SUMIFS(D_D[EVD],D_D[MT],5,D_D[CAT],SMS, D_D[EP],499,D_D[LOC],$A27)/$E27,0))</f>
        <v>0.88873239436619722</v>
      </c>
      <c r="J27" s="102">
        <f ca="1">IF(ISNA($A27),"",IFERROR(SUMIFS(D_D[DEC],D_D[MT],5,D_D[CAT],SMS, D_D[EP],499,D_D[LOC],$A27)/$E27,0))</f>
        <v>2.8169014084507043E-2</v>
      </c>
      <c r="K27" s="102">
        <f ca="1">IF(ISNA($A27),"",IFERROR(SUMIFS(D_D[AWD],D_D[MT],5,D_D[CAT],SMS, D_D[EP],499,D_D[LOC],$A27)/$E27,0))</f>
        <v>2.8873239436619718E-2</v>
      </c>
      <c r="L27" s="102">
        <f ca="1">IF(ISNA($A27),"",IFERROR(SUMIFS(D_D[AUT],D_D[MT],5,D_D[CAT],SMS, D_D[EP],499,D_D[LOC],$A27)/$E27,0))</f>
        <v>2.8169014084507044E-3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384</v>
      </c>
      <c r="F28" s="100">
        <f ca="1">IF(ISNA($A28),"",IFERROR(SUMIFS(D_D[BL],D_D[MT],5,D_D[CAT],SMS, D_D[EP],499,D_D[LOC],$A28),0))</f>
        <v>56</v>
      </c>
      <c r="G28" s="102">
        <f t="shared" ref="G28:G48" ca="1" si="8">IF(ISNA($A28),"",IFERROR(F28/E28,0))</f>
        <v>0.14583333333333334</v>
      </c>
      <c r="H28" s="102">
        <f ca="1">IF(ISNA($A28),"",IFERROR(SUMIFS(D_D[DEV],D_D[MT],5,D_D[CAT],SMS, D_D[EP],499,D_D[LOC],$A28)/$E28,0))</f>
        <v>0.12760416666666666</v>
      </c>
      <c r="I28" s="102">
        <f ca="1">IF(ISNA($A28),"",IFERROR(SUMIFS(D_D[EVD],D_D[MT],5,D_D[CAT],SMS, D_D[EP],499,D_D[LOC],$A28)/$E28,0))</f>
        <v>0.76822916666666663</v>
      </c>
      <c r="J28" s="102">
        <f ca="1">IF(ISNA($A28),"",IFERROR(SUMIFS(D_D[DEC],D_D[MT],5,D_D[CAT],SMS, D_D[EP],499,D_D[LOC],$A28)/$E28,0))</f>
        <v>4.9479166666666664E-2</v>
      </c>
      <c r="K28" s="102">
        <f ca="1">IF(ISNA($A28),"",IFERROR(SUMIFS(D_D[AWD],D_D[MT],5,D_D[CAT],SMS, D_D[EP],499,D_D[LOC],$A28)/$E28,0))</f>
        <v>5.46875E-2</v>
      </c>
      <c r="L28" s="102">
        <f ca="1">IF(ISNA($A28),"",IFERROR(SUMIFS(D_D[AUT],D_D[MT],5,D_D[CAT],SMS, D_D[EP],499,D_D[LOC],$A28)/$E28,0))</f>
        <v>0</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135</v>
      </c>
      <c r="F29" s="100">
        <f ca="1">IF(ISNA($A29),"",IFERROR(SUMIFS(D_D[BL],D_D[MT],5,D_D[CAT],SMS, D_D[EP],499,D_D[LOC],$A29),0))</f>
        <v>24</v>
      </c>
      <c r="G29" s="102">
        <f t="shared" ca="1" si="8"/>
        <v>0.17777777777777778</v>
      </c>
      <c r="H29" s="102">
        <f ca="1">IF(ISNA($A29),"",IFERROR(SUMIFS(D_D[DEV],D_D[MT],5,D_D[CAT],SMS, D_D[EP],499,D_D[LOC],$A29)/$E29,0))</f>
        <v>0.15555555555555556</v>
      </c>
      <c r="I29" s="102">
        <f ca="1">IF(ISNA($A29),"",IFERROR(SUMIFS(D_D[EVD],D_D[MT],5,D_D[CAT],SMS, D_D[EP],499,D_D[LOC],$A29)/$E29,0))</f>
        <v>0.6</v>
      </c>
      <c r="J29" s="102">
        <f ca="1">IF(ISNA($A29),"",IFERROR(SUMIFS(D_D[DEC],D_D[MT],5,D_D[CAT],SMS, D_D[EP],499,D_D[LOC],$A29)/$E29,0))</f>
        <v>8.1481481481481488E-2</v>
      </c>
      <c r="K29" s="102">
        <f ca="1">IF(ISNA($A29),"",IFERROR(SUMIFS(D_D[AWD],D_D[MT],5,D_D[CAT],SMS, D_D[EP],499,D_D[LOC],$A29)/$E29,0))</f>
        <v>0.13333333333333333</v>
      </c>
      <c r="L29" s="102">
        <f ca="1">IF(ISNA($A29),"",IFERROR(SUMIFS(D_D[AUT],D_D[MT],5,D_D[CAT],SMS, D_D[EP],499,D_D[LOC],$A29)/$E29,0))</f>
        <v>2.9629629629629631E-2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901</v>
      </c>
      <c r="F30" s="100">
        <f ca="1">IF(ISNA($A30),"",IFERROR(SUMIFS(D_D[BL],D_D[MT],5,D_D[CAT],SMS, D_D[EP],499,D_D[LOC],$A30),0))</f>
        <v>149</v>
      </c>
      <c r="G30" s="102">
        <f t="shared" ca="1" si="8"/>
        <v>0.16537180910099888</v>
      </c>
      <c r="H30" s="102">
        <f ca="1">IF(ISNA($A30),"",IFERROR(SUMIFS(D_D[DEV],D_D[MT],5,D_D[CAT],SMS, D_D[EP],499,D_D[LOC],$A30)/$E30,0))</f>
        <v>3.3296337402885681E-3</v>
      </c>
      <c r="I30" s="102">
        <f ca="1">IF(ISNA($A30),"",IFERROR(SUMIFS(D_D[EVD],D_D[MT],5,D_D[CAT],SMS, D_D[EP],499,D_D[LOC],$A30)/$E30,0))</f>
        <v>0.98335183129855719</v>
      </c>
      <c r="J30" s="102">
        <f ca="1">IF(ISNA($A30),"",IFERROR(SUMIFS(D_D[DEC],D_D[MT],5,D_D[CAT],SMS, D_D[EP],499,D_D[LOC],$A30)/$E30,0))</f>
        <v>1.1098779134295227E-2</v>
      </c>
      <c r="K30" s="102">
        <f ca="1">IF(ISNA($A30),"",IFERROR(SUMIFS(D_D[AWD],D_D[MT],5,D_D[CAT],SMS, D_D[EP],499,D_D[LOC],$A30)/$E30,0))</f>
        <v>2.2197558268590455E-3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5879</v>
      </c>
      <c r="F31" s="100">
        <f ca="1">IF(ISNA($A31),"",IFERROR(SUMIFS(D_D[BL],D_D[MT],5,D_D[CAT],SMS, D_D[EP],499,D_D[LOC],$A31),0))</f>
        <v>1546</v>
      </c>
      <c r="G31" s="102">
        <f t="shared" ca="1" si="8"/>
        <v>0.2629698928389182</v>
      </c>
      <c r="H31" s="102">
        <f ca="1">IF(ISNA($A31),"",IFERROR(SUMIFS(D_D[DEV],D_D[MT],5,D_D[CAT],SMS, D_D[EP],499,D_D[LOC],$A31)/$E31,0))</f>
        <v>7.4332369450586841E-2</v>
      </c>
      <c r="I31" s="102">
        <f ca="1">IF(ISNA($A31),"",IFERROR(SUMIFS(D_D[EVD],D_D[MT],5,D_D[CAT],SMS, D_D[EP],499,D_D[LOC],$A31)/$E31,0))</f>
        <v>0.86732437489368941</v>
      </c>
      <c r="J31" s="102">
        <f ca="1">IF(ISNA($A31),"",IFERROR(SUMIFS(D_D[DEC],D_D[MT],5,D_D[CAT],SMS, D_D[EP],499,D_D[LOC],$A31)/$E31,0))</f>
        <v>2.9256676305494132E-2</v>
      </c>
      <c r="K31" s="102">
        <f ca="1">IF(ISNA($A31),"",IFERROR(SUMIFS(D_D[AWD],D_D[MT],5,D_D[CAT],SMS, D_D[EP],499,D_D[LOC],$A31)/$E31,0))</f>
        <v>2.5004252423881611E-2</v>
      </c>
      <c r="L31" s="102">
        <f ca="1">IF(ISNA($A31),"",IFERROR(SUMIFS(D_D[AUT],D_D[MT],5,D_D[CAT],SMS, D_D[EP],499,D_D[LOC],$A31)/$E31,0))</f>
        <v>4.0823269263480181E-3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329</v>
      </c>
      <c r="F32" s="100">
        <f ca="1">IF(ISNA($A32),"",IFERROR(SUMIFS(D_D[BL],D_D[MT],5,D_D[CAT],SMS, D_D[EP],499,D_D[LOC],$A32),0))</f>
        <v>69</v>
      </c>
      <c r="G32" s="102">
        <f t="shared" ca="1" si="8"/>
        <v>0.20972644376899696</v>
      </c>
      <c r="H32" s="102">
        <f ca="1">IF(ISNA($A32),"",IFERROR(SUMIFS(D_D[DEV],D_D[MT],5,D_D[CAT],SMS, D_D[EP],499,D_D[LOC],$A32)/$E32,0))</f>
        <v>0.47416413373860183</v>
      </c>
      <c r="I32" s="102">
        <f ca="1">IF(ISNA($A32),"",IFERROR(SUMIFS(D_D[EVD],D_D[MT],5,D_D[CAT],SMS, D_D[EP],499,D_D[LOC],$A32)/$E32,0))</f>
        <v>0.41641337386018235</v>
      </c>
      <c r="J32" s="102">
        <f ca="1">IF(ISNA($A32),"",IFERROR(SUMIFS(D_D[DEC],D_D[MT],5,D_D[CAT],SMS, D_D[EP],499,D_D[LOC],$A32)/$E32,0))</f>
        <v>5.7750759878419454E-2</v>
      </c>
      <c r="K32" s="102">
        <f ca="1">IF(ISNA($A32),"",IFERROR(SUMIFS(D_D[AWD],D_D[MT],5,D_D[CAT],SMS, D_D[EP],499,D_D[LOC],$A32)/$E32,0))</f>
        <v>3.0395136778115502E-2</v>
      </c>
      <c r="L32" s="102">
        <f ca="1">IF(ISNA($A32),"",IFERROR(SUMIFS(D_D[AUT],D_D[MT],5,D_D[CAT],SMS, D_D[EP],499,D_D[LOC],$A32)/$E32,0))</f>
        <v>2.1276595744680851E-2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1606</v>
      </c>
      <c r="F33" s="100">
        <f ca="1">IF(ISNA($A33),"",IFERROR(SUMIFS(D_D[BL],D_D[MT],5,D_D[CAT],SMS, D_D[EP],499,D_D[LOC],$A33),0))</f>
        <v>429</v>
      </c>
      <c r="G33" s="102">
        <f t="shared" ca="1" si="8"/>
        <v>0.26712328767123289</v>
      </c>
      <c r="H33" s="102">
        <f ca="1">IF(ISNA($A33),"",IFERROR(SUMIFS(D_D[DEV],D_D[MT],5,D_D[CAT],SMS, D_D[EP],499,D_D[LOC],$A33)/$E33,0))</f>
        <v>0.1569115815691158</v>
      </c>
      <c r="I33" s="102">
        <f ca="1">IF(ISNA($A33),"",IFERROR(SUMIFS(D_D[EVD],D_D[MT],5,D_D[CAT],SMS, D_D[EP],499,D_D[LOC],$A33)/$E33,0))</f>
        <v>0.65940224159402239</v>
      </c>
      <c r="J33" s="102">
        <f ca="1">IF(ISNA($A33),"",IFERROR(SUMIFS(D_D[DEC],D_D[MT],5,D_D[CAT],SMS, D_D[EP],499,D_D[LOC],$A33)/$E33,0))</f>
        <v>8.8418430884184315E-2</v>
      </c>
      <c r="K33" s="102">
        <f ca="1">IF(ISNA($A33),"",IFERROR(SUMIFS(D_D[AWD],D_D[MT],5,D_D[CAT],SMS, D_D[EP],499,D_D[LOC],$A33)/$E33,0))</f>
        <v>8.4682440846824414E-2</v>
      </c>
      <c r="L33" s="102">
        <f ca="1">IF(ISNA($A33),"",IFERROR(SUMIFS(D_D[AUT],D_D[MT],5,D_D[CAT],SMS, D_D[EP],499,D_D[LOC],$A33)/$E33,0))</f>
        <v>1.0585305105853052E-2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3944</v>
      </c>
      <c r="F34" s="100">
        <f ca="1">IF(ISNA($A34),"",IFERROR(SUMIFS(D_D[BL],D_D[MT],5,D_D[CAT],SMS, D_D[EP],499,D_D[LOC],$A34),0))</f>
        <v>1048</v>
      </c>
      <c r="G34" s="102">
        <f t="shared" ca="1" si="8"/>
        <v>0.26572008113590262</v>
      </c>
      <c r="H34" s="102">
        <f ca="1">IF(ISNA($A34),"",IFERROR(SUMIFS(D_D[DEV],D_D[MT],5,D_D[CAT],SMS, D_D[EP],499,D_D[LOC],$A34)/$E34,0))</f>
        <v>7.3529411764705881E-3</v>
      </c>
      <c r="I34" s="102">
        <f ca="1">IF(ISNA($A34),"",IFERROR(SUMIFS(D_D[EVD],D_D[MT],5,D_D[CAT],SMS, D_D[EP],499,D_D[LOC],$A34)/$E34,0))</f>
        <v>0.98960446247464506</v>
      </c>
      <c r="J34" s="102">
        <f ca="1">IF(ISNA($A34),"",IFERROR(SUMIFS(D_D[DEC],D_D[MT],5,D_D[CAT],SMS, D_D[EP],499,D_D[LOC],$A34)/$E34,0))</f>
        <v>2.7890466531440162E-3</v>
      </c>
      <c r="K34" s="102">
        <f ca="1">IF(ISNA($A34),"",IFERROR(SUMIFS(D_D[AWD],D_D[MT],5,D_D[CAT],SMS, D_D[EP],499,D_D[LOC],$A34)/$E34,0))</f>
        <v>2.5354969574036511E-4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3872</v>
      </c>
      <c r="F35" s="100">
        <f ca="1">IF(ISNA($A35),"",IFERROR(SUMIFS(D_D[BL],D_D[MT],5,D_D[CAT],SMS, D_D[EP],499,D_D[LOC],$A35),0))</f>
        <v>948</v>
      </c>
      <c r="G35" s="102">
        <f t="shared" ca="1" si="8"/>
        <v>0.24483471074380164</v>
      </c>
      <c r="H35" s="102">
        <f ca="1">IF(ISNA($A35),"",IFERROR(SUMIFS(D_D[DEV],D_D[MT],5,D_D[CAT],SMS, D_D[EP],499,D_D[LOC],$A35)/$E35,0))</f>
        <v>4.3646694214876033E-2</v>
      </c>
      <c r="I35" s="102">
        <f ca="1">IF(ISNA($A35),"",IFERROR(SUMIFS(D_D[EVD],D_D[MT],5,D_D[CAT],SMS, D_D[EP],499,D_D[LOC],$A35)/$E35,0))</f>
        <v>0.88507231404958675</v>
      </c>
      <c r="J35" s="102">
        <f ca="1">IF(ISNA($A35),"",IFERROR(SUMIFS(D_D[DEC],D_D[MT],5,D_D[CAT],SMS, D_D[EP],499,D_D[LOC],$A35)/$E35,0))</f>
        <v>3.8739669421487606E-2</v>
      </c>
      <c r="K35" s="102">
        <f ca="1">IF(ISNA($A35),"",IFERROR(SUMIFS(D_D[AWD],D_D[MT],5,D_D[CAT],SMS, D_D[EP],499,D_D[LOC],$A35)/$E35,0))</f>
        <v>2.9700413223140498E-2</v>
      </c>
      <c r="L35" s="102">
        <f ca="1">IF(ISNA($A35),"",IFERROR(SUMIFS(D_D[AUT],D_D[MT],5,D_D[CAT],SMS, D_D[EP],499,D_D[LOC],$A35)/$E35,0))</f>
        <v>2.840909090909091E-3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232</v>
      </c>
      <c r="F36" s="100">
        <f ca="1">IF(ISNA($A36),"",IFERROR(SUMIFS(D_D[BL],D_D[MT],5,D_D[CAT],SMS, D_D[EP],499,D_D[LOC],$A36),0))</f>
        <v>64</v>
      </c>
      <c r="G36" s="102">
        <f t="shared" ca="1" si="8"/>
        <v>0.27586206896551724</v>
      </c>
      <c r="H36" s="102">
        <f ca="1">IF(ISNA($A36),"",IFERROR(SUMIFS(D_D[DEV],D_D[MT],5,D_D[CAT],SMS, D_D[EP],499,D_D[LOC],$A36)/$E36,0))</f>
        <v>0.18965517241379309</v>
      </c>
      <c r="I36" s="102">
        <f ca="1">IF(ISNA($A36),"",IFERROR(SUMIFS(D_D[EVD],D_D[MT],5,D_D[CAT],SMS, D_D[EP],499,D_D[LOC],$A36)/$E36,0))</f>
        <v>0.65517241379310343</v>
      </c>
      <c r="J36" s="102">
        <f ca="1">IF(ISNA($A36),"",IFERROR(SUMIFS(D_D[DEC],D_D[MT],5,D_D[CAT],SMS, D_D[EP],499,D_D[LOC],$A36)/$E36,0))</f>
        <v>7.7586206896551727E-2</v>
      </c>
      <c r="K36" s="102">
        <f ca="1">IF(ISNA($A36),"",IFERROR(SUMIFS(D_D[AWD],D_D[MT],5,D_D[CAT],SMS, D_D[EP],499,D_D[LOC],$A36)/$E36,0))</f>
        <v>7.3275862068965511E-2</v>
      </c>
      <c r="L36" s="102">
        <f ca="1">IF(ISNA($A36),"",IFERROR(SUMIFS(D_D[AUT],D_D[MT],5,D_D[CAT],SMS, D_D[EP],499,D_D[LOC],$A36)/$E36,0))</f>
        <v>4.3103448275862068E-3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957</v>
      </c>
      <c r="F37" s="100">
        <f ca="1">IF(ISNA($A37),"",IFERROR(SUMIFS(D_D[BL],D_D[MT],5,D_D[CAT],SMS, D_D[EP],499,D_D[LOC],$A37),0))</f>
        <v>226</v>
      </c>
      <c r="G37" s="102">
        <f t="shared" ca="1" si="8"/>
        <v>0.2361546499477534</v>
      </c>
      <c r="H37" s="102">
        <f ca="1">IF(ISNA($A37),"",IFERROR(SUMIFS(D_D[DEV],D_D[MT],5,D_D[CAT],SMS, D_D[EP],499,D_D[LOC],$A37)/$E37,0))</f>
        <v>0.12016718913270637</v>
      </c>
      <c r="I37" s="102">
        <f ca="1">IF(ISNA($A37),"",IFERROR(SUMIFS(D_D[EVD],D_D[MT],5,D_D[CAT],SMS, D_D[EP],499,D_D[LOC],$A37)/$E37,0))</f>
        <v>0.65726227795193315</v>
      </c>
      <c r="J37" s="102">
        <f ca="1">IF(ISNA($A37),"",IFERROR(SUMIFS(D_D[DEC],D_D[MT],5,D_D[CAT],SMS, D_D[EP],499,D_D[LOC],$A37)/$E37,0))</f>
        <v>0.11494252873563218</v>
      </c>
      <c r="K37" s="102">
        <f ca="1">IF(ISNA($A37),"",IFERROR(SUMIFS(D_D[AWD],D_D[MT],5,D_D[CAT],SMS, D_D[EP],499,D_D[LOC],$A37)/$E37,0))</f>
        <v>9.7178683385579931E-2</v>
      </c>
      <c r="L37" s="102">
        <f ca="1">IF(ISNA($A37),"",IFERROR(SUMIFS(D_D[AUT],D_D[MT],5,D_D[CAT],SMS, D_D[EP],499,D_D[LOC],$A37)/$E37,0))</f>
        <v>1.0449320794148381E-2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2683</v>
      </c>
      <c r="F38" s="100">
        <f ca="1">IF(ISNA($A38),"",IFERROR(SUMIFS(D_D[BL],D_D[MT],5,D_D[CAT],SMS, D_D[EP],499,D_D[LOC],$A38),0))</f>
        <v>658</v>
      </c>
      <c r="G38" s="102">
        <f t="shared" ca="1" si="8"/>
        <v>0.24524785687663064</v>
      </c>
      <c r="H38" s="102">
        <f ca="1">IF(ISNA($A38),"",IFERROR(SUMIFS(D_D[DEV],D_D[MT],5,D_D[CAT],SMS, D_D[EP],499,D_D[LOC],$A38)/$E38,0))</f>
        <v>3.7271710771524412E-3</v>
      </c>
      <c r="I38" s="102">
        <f ca="1">IF(ISNA($A38),"",IFERROR(SUMIFS(D_D[EVD],D_D[MT],5,D_D[CAT],SMS, D_D[EP],499,D_D[LOC],$A38)/$E38,0))</f>
        <v>0.98620946701453593</v>
      </c>
      <c r="J38" s="102">
        <f ca="1">IF(ISNA($A38),"",IFERROR(SUMIFS(D_D[DEC],D_D[MT],5,D_D[CAT],SMS, D_D[EP],499,D_D[LOC],$A38)/$E38,0))</f>
        <v>8.1997763697353714E-3</v>
      </c>
      <c r="K38" s="102">
        <f ca="1">IF(ISNA($A38),"",IFERROR(SUMIFS(D_D[AWD],D_D[MT],5,D_D[CAT],SMS, D_D[EP],499,D_D[LOC],$A38)/$E38,0))</f>
        <v>1.8635855385762206E-3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1320</v>
      </c>
      <c r="F39" s="100">
        <f ca="1">IF(ISNA($A39),"",IFERROR(SUMIFS(D_D[BL],D_D[MT],5,D_D[CAT],SMS, D_D[EP],499,D_D[LOC],$A39),0))</f>
        <v>288</v>
      </c>
      <c r="G39" s="102">
        <f t="shared" ca="1" si="8"/>
        <v>0.21818181818181817</v>
      </c>
      <c r="H39" s="102">
        <f ca="1">IF(ISNA($A39),"",IFERROR(SUMIFS(D_D[DEV],D_D[MT],5,D_D[CAT],SMS, D_D[EP],499,D_D[LOC],$A39)/$E39,0))</f>
        <v>5.0757575757575758E-2</v>
      </c>
      <c r="I39" s="102">
        <f ca="1">IF(ISNA($A39),"",IFERROR(SUMIFS(D_D[EVD],D_D[MT],5,D_D[CAT],SMS, D_D[EP],499,D_D[LOC],$A39)/$E39,0))</f>
        <v>0.89469696969696966</v>
      </c>
      <c r="J39" s="102">
        <f ca="1">IF(ISNA($A39),"",IFERROR(SUMIFS(D_D[DEC],D_D[MT],5,D_D[CAT],SMS, D_D[EP],499,D_D[LOC],$A39)/$E39,0))</f>
        <v>3.1060606060606059E-2</v>
      </c>
      <c r="K39" s="102">
        <f ca="1">IF(ISNA($A39),"",IFERROR(SUMIFS(D_D[AWD],D_D[MT],5,D_D[CAT],SMS, D_D[EP],499,D_D[LOC],$A39)/$E39,0))</f>
        <v>1.893939393939394E-2</v>
      </c>
      <c r="L39" s="102">
        <f ca="1">IF(ISNA($A39),"",IFERROR(SUMIFS(D_D[AUT],D_D[MT],5,D_D[CAT],SMS, D_D[EP],499,D_D[LOC],$A39)/$E39,0))</f>
        <v>4.5454545454545452E-3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64</v>
      </c>
      <c r="F40" s="100">
        <f ca="1">IF(ISNA($A40),"",IFERROR(SUMIFS(D_D[BL],D_D[MT],5,D_D[CAT],SMS, D_D[EP],499,D_D[LOC],$A40),0))</f>
        <v>10</v>
      </c>
      <c r="G40" s="102">
        <f t="shared" ca="1" si="8"/>
        <v>0.15625</v>
      </c>
      <c r="H40" s="102">
        <f ca="1">IF(ISNA($A40),"",IFERROR(SUMIFS(D_D[DEV],D_D[MT],5,D_D[CAT],SMS, D_D[EP],499,D_D[LOC],$A40)/$E40,0))</f>
        <v>0.3125</v>
      </c>
      <c r="I40" s="102">
        <f ca="1">IF(ISNA($A40),"",IFERROR(SUMIFS(D_D[EVD],D_D[MT],5,D_D[CAT],SMS, D_D[EP],499,D_D[LOC],$A40)/$E40,0))</f>
        <v>0.609375</v>
      </c>
      <c r="J40" s="102">
        <f ca="1">IF(ISNA($A40),"",IFERROR(SUMIFS(D_D[DEC],D_D[MT],5,D_D[CAT],SMS, D_D[EP],499,D_D[LOC],$A40)/$E40,0))</f>
        <v>7.8125E-2</v>
      </c>
      <c r="K40" s="102">
        <f ca="1">IF(ISNA($A40),"",IFERROR(SUMIFS(D_D[AWD],D_D[MT],5,D_D[CAT],SMS, D_D[EP],499,D_D[LOC],$A40)/$E40,0))</f>
        <v>0</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292</v>
      </c>
      <c r="F41" s="100">
        <f ca="1">IF(ISNA($A41),"",IFERROR(SUMIFS(D_D[BL],D_D[MT],5,D_D[CAT],SMS, D_D[EP],499,D_D[LOC],$A41),0))</f>
        <v>70</v>
      </c>
      <c r="G41" s="102">
        <f t="shared" ca="1" si="8"/>
        <v>0.23972602739726026</v>
      </c>
      <c r="H41" s="102">
        <f ca="1">IF(ISNA($A41),"",IFERROR(SUMIFS(D_D[DEV],D_D[MT],5,D_D[CAT],SMS, D_D[EP],499,D_D[LOC],$A41)/$E41,0))</f>
        <v>0.12328767123287671</v>
      </c>
      <c r="I41" s="102">
        <f ca="1">IF(ISNA($A41),"",IFERROR(SUMIFS(D_D[EVD],D_D[MT],5,D_D[CAT],SMS, D_D[EP],499,D_D[LOC],$A41)/$E41,0))</f>
        <v>0.68493150684931503</v>
      </c>
      <c r="J41" s="102">
        <f ca="1">IF(ISNA($A41),"",IFERROR(SUMIFS(D_D[DEC],D_D[MT],5,D_D[CAT],SMS, D_D[EP],499,D_D[LOC],$A41)/$E41,0))</f>
        <v>9.5890410958904104E-2</v>
      </c>
      <c r="K41" s="102">
        <f ca="1">IF(ISNA($A41),"",IFERROR(SUMIFS(D_D[AWD],D_D[MT],5,D_D[CAT],SMS, D_D[EP],499,D_D[LOC],$A41)/$E41,0))</f>
        <v>7.5342465753424653E-2</v>
      </c>
      <c r="L41" s="102">
        <f ca="1">IF(ISNA($A41),"",IFERROR(SUMIFS(D_D[AUT],D_D[MT],5,D_D[CAT],SMS, D_D[EP],499,D_D[LOC],$A41)/$E41,0))</f>
        <v>2.0547945205479451E-2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964</v>
      </c>
      <c r="F42" s="100">
        <f ca="1">IF(ISNA($A42),"",IFERROR(SUMIFS(D_D[BL],D_D[MT],5,D_D[CAT],SMS, D_D[EP],499,D_D[LOC],$A42),0))</f>
        <v>208</v>
      </c>
      <c r="G42" s="102">
        <f t="shared" ca="1" si="8"/>
        <v>0.21576763485477179</v>
      </c>
      <c r="H42" s="102">
        <f ca="1">IF(ISNA($A42),"",IFERROR(SUMIFS(D_D[DEV],D_D[MT],5,D_D[CAT],SMS, D_D[EP],499,D_D[LOC],$A42)/$E42,0))</f>
        <v>1.1410788381742738E-2</v>
      </c>
      <c r="I42" s="102">
        <f ca="1">IF(ISNA($A42),"",IFERROR(SUMIFS(D_D[EVD],D_D[MT],5,D_D[CAT],SMS, D_D[EP],499,D_D[LOC],$A42)/$E42,0))</f>
        <v>0.97717842323651449</v>
      </c>
      <c r="J42" s="102">
        <f ca="1">IF(ISNA($A42),"",IFERROR(SUMIFS(D_D[DEC],D_D[MT],5,D_D[CAT],SMS, D_D[EP],499,D_D[LOC],$A42)/$E42,0))</f>
        <v>8.2987551867219917E-3</v>
      </c>
      <c r="K42" s="102">
        <f ca="1">IF(ISNA($A42),"",IFERROR(SUMIFS(D_D[AWD],D_D[MT],5,D_D[CAT],SMS, D_D[EP],499,D_D[LOC],$A42)/$E42,0))</f>
        <v>3.1120331950207467E-3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4202</v>
      </c>
      <c r="F43" s="100">
        <f ca="1">IF(ISNA($A43),"",IFERROR(SUMIFS(D_D[BL],D_D[MT],5,D_D[CAT],SMS, D_D[EP],499,D_D[LOC],$A43),0))</f>
        <v>1101</v>
      </c>
      <c r="G43" s="102">
        <f t="shared" ca="1" si="8"/>
        <v>0.26201808662541648</v>
      </c>
      <c r="H43" s="102">
        <f ca="1">IF(ISNA($A43),"",IFERROR(SUMIFS(D_D[DEV],D_D[MT],5,D_D[CAT],SMS, D_D[EP],499,D_D[LOC],$A43)/$E43,0))</f>
        <v>2.8795811518324606E-2</v>
      </c>
      <c r="I43" s="102">
        <f ca="1">IF(ISNA($A43),"",IFERROR(SUMIFS(D_D[EVD],D_D[MT],5,D_D[CAT],SMS, D_D[EP],499,D_D[LOC],$A43)/$E43,0))</f>
        <v>0.91170871013802945</v>
      </c>
      <c r="J43" s="102">
        <f ca="1">IF(ISNA($A43),"",IFERROR(SUMIFS(D_D[DEC],D_D[MT],5,D_D[CAT],SMS, D_D[EP],499,D_D[LOC],$A43)/$E43,0))</f>
        <v>3.7363160399809615E-2</v>
      </c>
      <c r="K43" s="102">
        <f ca="1">IF(ISNA($A43),"",IFERROR(SUMIFS(D_D[AWD],D_D[MT],5,D_D[CAT],SMS, D_D[EP],499,D_D[LOC],$A43)/$E43,0))</f>
        <v>1.9752498810090433E-2</v>
      </c>
      <c r="L43" s="102">
        <f ca="1">IF(ISNA($A43),"",IFERROR(SUMIFS(D_D[AUT],D_D[MT],5,D_D[CAT],SMS, D_D[EP],499,D_D[LOC],$A43)/$E43,0))</f>
        <v>2.3798191337458352E-3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105</v>
      </c>
      <c r="F44" s="100">
        <f ca="1">IF(ISNA($A44),"",IFERROR(SUMIFS(D_D[BL],D_D[MT],5,D_D[CAT],SMS, D_D[EP],499,D_D[LOC],$A44),0))</f>
        <v>24</v>
      </c>
      <c r="G44" s="102">
        <f t="shared" ca="1" si="8"/>
        <v>0.22857142857142856</v>
      </c>
      <c r="H44" s="102">
        <f ca="1">IF(ISNA($A44),"",IFERROR(SUMIFS(D_D[DEV],D_D[MT],5,D_D[CAT],SMS, D_D[EP],499,D_D[LOC],$A44)/$E44,0))</f>
        <v>0.27619047619047621</v>
      </c>
      <c r="I44" s="102">
        <f ca="1">IF(ISNA($A44),"",IFERROR(SUMIFS(D_D[EVD],D_D[MT],5,D_D[CAT],SMS, D_D[EP],499,D_D[LOC],$A44)/$E44,0))</f>
        <v>0.52380952380952384</v>
      </c>
      <c r="J44" s="102">
        <f ca="1">IF(ISNA($A44),"",IFERROR(SUMIFS(D_D[DEC],D_D[MT],5,D_D[CAT],SMS, D_D[EP],499,D_D[LOC],$A44)/$E44,0))</f>
        <v>0.16190476190476191</v>
      </c>
      <c r="K44" s="102">
        <f ca="1">IF(ISNA($A44),"",IFERROR(SUMIFS(D_D[AWD],D_D[MT],5,D_D[CAT],SMS, D_D[EP],499,D_D[LOC],$A44)/$E44,0))</f>
        <v>2.8571428571428571E-2</v>
      </c>
      <c r="L44" s="102">
        <f ca="1">IF(ISNA($A44),"",IFERROR(SUMIFS(D_D[AUT],D_D[MT],5,D_D[CAT],SMS, D_D[EP],499,D_D[LOC],$A44)/$E44,0))</f>
        <v>9.5238095238095247E-3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1043</v>
      </c>
      <c r="F45" s="100">
        <f ca="1">IF(ISNA($A45),"",IFERROR(SUMIFS(D_D[BL],D_D[MT],5,D_D[CAT],SMS, D_D[EP],499,D_D[LOC],$A45),0))</f>
        <v>280</v>
      </c>
      <c r="G45" s="102">
        <f t="shared" ca="1" si="8"/>
        <v>0.26845637583892618</v>
      </c>
      <c r="H45" s="102">
        <f ca="1">IF(ISNA($A45),"",IFERROR(SUMIFS(D_D[DEV],D_D[MT],5,D_D[CAT],SMS, D_D[EP],499,D_D[LOC],$A45)/$E45,0))</f>
        <v>7.3825503355704702E-2</v>
      </c>
      <c r="I45" s="102">
        <f ca="1">IF(ISNA($A45),"",IFERROR(SUMIFS(D_D[EVD],D_D[MT],5,D_D[CAT],SMS, D_D[EP],499,D_D[LOC],$A45)/$E45,0))</f>
        <v>0.72674976030680727</v>
      </c>
      <c r="J45" s="102">
        <f ca="1">IF(ISNA($A45),"",IFERROR(SUMIFS(D_D[DEC],D_D[MT],5,D_D[CAT],SMS, D_D[EP],499,D_D[LOC],$A45)/$E45,0))</f>
        <v>0.11505273250239693</v>
      </c>
      <c r="K45" s="102">
        <f ca="1">IF(ISNA($A45),"",IFERROR(SUMIFS(D_D[AWD],D_D[MT],5,D_D[CAT],SMS, D_D[EP],499,D_D[LOC],$A45)/$E45,0))</f>
        <v>7.5743048897411319E-2</v>
      </c>
      <c r="L45" s="102">
        <f ca="1">IF(ISNA($A45),"",IFERROR(SUMIFS(D_D[AUT],D_D[MT],5,D_D[CAT],SMS, D_D[EP],499,D_D[LOC],$A45)/$E45,0))</f>
        <v>8.6289549376797701E-3</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3054</v>
      </c>
      <c r="F46" s="100">
        <f ca="1">IF(ISNA($A46),"",IFERROR(SUMIFS(D_D[BL],D_D[MT],5,D_D[CAT],SMS, D_D[EP],499,D_D[LOC],$A46),0))</f>
        <v>797</v>
      </c>
      <c r="G46" s="102">
        <f t="shared" ca="1" si="8"/>
        <v>0.26096922069417156</v>
      </c>
      <c r="H46" s="102">
        <f ca="1">IF(ISNA($A46),"",IFERROR(SUMIFS(D_D[DEV],D_D[MT],5,D_D[CAT],SMS, D_D[EP],499,D_D[LOC],$A46)/$E46,0))</f>
        <v>4.911591355599214E-3</v>
      </c>
      <c r="I46" s="102">
        <f ca="1">IF(ISNA($A46),"",IFERROR(SUMIFS(D_D[EVD],D_D[MT],5,D_D[CAT],SMS, D_D[EP],499,D_D[LOC],$A46)/$E46,0))</f>
        <v>0.98821218074656192</v>
      </c>
      <c r="J46" s="102">
        <f ca="1">IF(ISNA($A46),"",IFERROR(SUMIFS(D_D[DEC],D_D[MT],5,D_D[CAT],SMS, D_D[EP],499,D_D[LOC],$A46)/$E46,0))</f>
        <v>6.5487884741322853E-3</v>
      </c>
      <c r="K46" s="102">
        <f ca="1">IF(ISNA($A46),"",IFERROR(SUMIFS(D_D[AWD],D_D[MT],5,D_D[CAT],SMS, D_D[EP],499,D_D[LOC],$A46)/$E46,0))</f>
        <v>3.2743942370661429E-4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8284</v>
      </c>
      <c r="F47" s="100">
        <f ca="1">IF(ISNA($A47),"",IFERROR(SUMIFS(D_D[BL],D_D[MT],5,D_D[CAT],SMS, D_D[EP],499,D_D[LOC],$A47),0))</f>
        <v>1922</v>
      </c>
      <c r="G47" s="102">
        <f t="shared" ca="1" si="8"/>
        <v>0.23201352003862868</v>
      </c>
      <c r="H47" s="102">
        <f ca="1">IF(ISNA($A47),"",IFERROR(SUMIFS(D_D[DEV],D_D[MT],5,D_D[CAT],SMS, D_D[EP],499,D_D[LOC],$A47)/$E47,0))</f>
        <v>4.9372283920811201E-2</v>
      </c>
      <c r="I47" s="102">
        <f ca="1">IF(ISNA($A47),"",IFERROR(SUMIFS(D_D[EVD],D_D[MT],5,D_D[CAT],SMS, D_D[EP],499,D_D[LOC],$A47)/$E47,0))</f>
        <v>0.88966682761950744</v>
      </c>
      <c r="J47" s="102">
        <f ca="1">IF(ISNA($A47),"",IFERROR(SUMIFS(D_D[DEC],D_D[MT],5,D_D[CAT],SMS, D_D[EP],499,D_D[LOC],$A47)/$E47,0))</f>
        <v>3.1627233220666344E-2</v>
      </c>
      <c r="K47" s="102">
        <f ca="1">IF(ISNA($A47),"",IFERROR(SUMIFS(D_D[AWD],D_D[MT],5,D_D[CAT],SMS, D_D[EP],499,D_D[LOC],$A47)/$E47,0))</f>
        <v>2.6315789473684209E-2</v>
      </c>
      <c r="L47" s="102">
        <f ca="1">IF(ISNA($A47),"",IFERROR(SUMIFS(D_D[AUT],D_D[MT],5,D_D[CAT],SMS, D_D[EP],499,D_D[LOC],$A47)/$E47,0))</f>
        <v>3.0178657653307582E-3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319</v>
      </c>
      <c r="F48" s="100">
        <f ca="1">IF(ISNA($A48),"",IFERROR(SUMIFS(D_D[BL],D_D[MT],5,D_D[CAT],SMS, D_D[EP],499,D_D[LOC],$A48),0))</f>
        <v>79</v>
      </c>
      <c r="G48" s="102">
        <f t="shared" ca="1" si="8"/>
        <v>0.2476489028213166</v>
      </c>
      <c r="H48" s="102">
        <f ca="1">IF(ISNA($A48),"",IFERROR(SUMIFS(D_D[DEV],D_D[MT],5,D_D[CAT],SMS, D_D[EP],499,D_D[LOC],$A48)/$E48,0))</f>
        <v>0.31347962382445144</v>
      </c>
      <c r="I48" s="102">
        <f ca="1">IF(ISNA($A48),"",IFERROR(SUMIFS(D_D[EVD],D_D[MT],5,D_D[CAT],SMS, D_D[EP],499,D_D[LOC],$A48)/$E48,0))</f>
        <v>0.61442006269592475</v>
      </c>
      <c r="J48" s="102">
        <f ca="1">IF(ISNA($A48),"",IFERROR(SUMIFS(D_D[DEC],D_D[MT],5,D_D[CAT],SMS, D_D[EP],499,D_D[LOC],$A48)/$E48,0))</f>
        <v>3.4482758620689655E-2</v>
      </c>
      <c r="K48" s="102">
        <f ca="1">IF(ISNA($A48),"",IFERROR(SUMIFS(D_D[AWD],D_D[MT],5,D_D[CAT],SMS, D_D[EP],499,D_D[LOC],$A48)/$E48,0))</f>
        <v>2.1943573667711599E-2</v>
      </c>
      <c r="L48" s="102">
        <f ca="1">IF(ISNA($A48),"",IFERROR(SUMIFS(D_D[AUT],D_D[MT],5,D_D[CAT],SMS, D_D[EP],499,D_D[LOC],$A48)/$E48,0))</f>
        <v>1.5673981191222569E-2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196</v>
      </c>
      <c r="F49" s="100">
        <f ca="1">IF(ISNA($A49),"",IFERROR(SUMIFS(D_D[BL],D_D[MT],5,D_D[CAT],SMS, D_D[EP],499,D_D[LOC],$A49),0))</f>
        <v>45</v>
      </c>
      <c r="G49" s="102">
        <f t="shared" ref="G49:G59" ca="1" si="11">IF(ISNA($A49),"",IFERROR(F49/E49,0))</f>
        <v>0.22959183673469388</v>
      </c>
      <c r="H49" s="102">
        <f ca="1">IF(ISNA($A49),"",IFERROR(SUMIFS(D_D[DEV],D_D[MT],5,D_D[CAT],SMS, D_D[EP],499,D_D[LOC],$A49)/$E49,0))</f>
        <v>0.27040816326530615</v>
      </c>
      <c r="I49" s="102">
        <f ca="1">IF(ISNA($A49),"",IFERROR(SUMIFS(D_D[EVD],D_D[MT],5,D_D[CAT],SMS, D_D[EP],499,D_D[LOC],$A49)/$E49,0))</f>
        <v>0.5714285714285714</v>
      </c>
      <c r="J49" s="102">
        <f ca="1">IF(ISNA($A49),"",IFERROR(SUMIFS(D_D[DEC],D_D[MT],5,D_D[CAT],SMS, D_D[EP],499,D_D[LOC],$A49)/$E49,0))</f>
        <v>8.1632653061224483E-2</v>
      </c>
      <c r="K49" s="102">
        <f ca="1">IF(ISNA($A49),"",IFERROR(SUMIFS(D_D[AWD],D_D[MT],5,D_D[CAT],SMS, D_D[EP],499,D_D[LOC],$A49)/$E49,0))</f>
        <v>6.6326530612244902E-2</v>
      </c>
      <c r="L49" s="102">
        <f ca="1">IF(ISNA($A49),"",IFERROR(SUMIFS(D_D[AUT],D_D[MT],5,D_D[CAT],SMS, D_D[EP],499,D_D[LOC],$A49)/$E49,0))</f>
        <v>1.020408163265306E-2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1974</v>
      </c>
      <c r="F50" s="100">
        <f ca="1">IF(ISNA($A50),"",IFERROR(SUMIFS(D_D[BL],D_D[MT],5,D_D[CAT],SMS, D_D[EP],499,D_D[LOC],$A50),0))</f>
        <v>453</v>
      </c>
      <c r="G50" s="102">
        <f t="shared" ca="1" si="11"/>
        <v>0.22948328267477203</v>
      </c>
      <c r="H50" s="102">
        <f ca="1">IF(ISNA($A50),"",IFERROR(SUMIFS(D_D[DEV],D_D[MT],5,D_D[CAT],SMS, D_D[EP],499,D_D[LOC],$A50)/$E50,0))</f>
        <v>0.11144883485309018</v>
      </c>
      <c r="I50" s="102">
        <f ca="1">IF(ISNA($A50),"",IFERROR(SUMIFS(D_D[EVD],D_D[MT],5,D_D[CAT],SMS, D_D[EP],499,D_D[LOC],$A50)/$E50,0))</f>
        <v>0.67578520770010131</v>
      </c>
      <c r="J50" s="102">
        <f ca="1">IF(ISNA($A50),"",IFERROR(SUMIFS(D_D[DEC],D_D[MT],5,D_D[CAT],SMS, D_D[EP],499,D_D[LOC],$A50)/$E50,0))</f>
        <v>0.10536980749746708</v>
      </c>
      <c r="K50" s="102">
        <f ca="1">IF(ISNA($A50),"",IFERROR(SUMIFS(D_D[AWD],D_D[MT],5,D_D[CAT],SMS, D_D[EP],499,D_D[LOC],$A50)/$E50,0))</f>
        <v>9.8277608915906783E-2</v>
      </c>
      <c r="L50" s="102">
        <f ca="1">IF(ISNA($A50),"",IFERROR(SUMIFS(D_D[AUT],D_D[MT],5,D_D[CAT],SMS, D_D[EP],499,D_D[LOC],$A50)/$E50,0))</f>
        <v>9.11854103343465E-3</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5795</v>
      </c>
      <c r="F51" s="100">
        <f ca="1">IF(ISNA($A51),"",IFERROR(SUMIFS(D_D[BL],D_D[MT],5,D_D[CAT],SMS, D_D[EP],499,D_D[LOC],$A51),0))</f>
        <v>1345</v>
      </c>
      <c r="G51" s="102">
        <f t="shared" ca="1" si="11"/>
        <v>0.23209663503019845</v>
      </c>
      <c r="H51" s="102">
        <f ca="1">IF(ISNA($A51),"",IFERROR(SUMIFS(D_D[DEV],D_D[MT],5,D_D[CAT],SMS, D_D[EP],499,D_D[LOC],$A51)/$E51,0))</f>
        <v>6.2122519413287313E-3</v>
      </c>
      <c r="I51" s="102">
        <f ca="1">IF(ISNA($A51),"",IFERROR(SUMIFS(D_D[EVD],D_D[MT],5,D_D[CAT],SMS, D_D[EP],499,D_D[LOC],$A51)/$E51,0))</f>
        <v>0.98843830888697148</v>
      </c>
      <c r="J51" s="102">
        <f ca="1">IF(ISNA($A51),"",IFERROR(SUMIFS(D_D[DEC],D_D[MT],5,D_D[CAT],SMS, D_D[EP],499,D_D[LOC],$A51)/$E51,0))</f>
        <v>4.6591889559965492E-3</v>
      </c>
      <c r="K51" s="102">
        <f ca="1">IF(ISNA($A51),"",IFERROR(SUMIFS(D_D[AWD],D_D[MT],5,D_D[CAT],SMS, D_D[EP],499,D_D[LOC],$A51)/$E51,0))</f>
        <v>6.902502157031924E-4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15750</v>
      </c>
      <c r="F52" s="100">
        <f ca="1">IF(ISNA($A52),"",IFERROR(SUMIFS(D_D[BL],D_D[MT],5,D_D[CAT],SMS, D_D[EP],499,D_D[LOC],$A52),0))</f>
        <v>3376</v>
      </c>
      <c r="G52" s="102">
        <f t="shared" ca="1" si="11"/>
        <v>0.21434920634920634</v>
      </c>
      <c r="H52" s="102">
        <f ca="1">IF(ISNA($A52),"",IFERROR(SUMIFS(D_D[DEV],D_D[MT],5,D_D[CAT],SMS, D_D[EP],499,D_D[LOC],$A52)/$E52,0))</f>
        <v>6.019047619047619E-2</v>
      </c>
      <c r="I52" s="102">
        <f ca="1">IF(ISNA($A52),"",IFERROR(SUMIFS(D_D[EVD],D_D[MT],5,D_D[CAT],SMS, D_D[EP],499,D_D[LOC],$A52)/$E52,0))</f>
        <v>0.87136507936507934</v>
      </c>
      <c r="J52" s="102">
        <f ca="1">IF(ISNA($A52),"",IFERROR(SUMIFS(D_D[DEC],D_D[MT],5,D_D[CAT],SMS, D_D[EP],499,D_D[LOC],$A52)/$E52,0))</f>
        <v>3.5555555555555556E-2</v>
      </c>
      <c r="K52" s="102">
        <f ca="1">IF(ISNA($A52),"",IFERROR(SUMIFS(D_D[AWD],D_D[MT],5,D_D[CAT],SMS, D_D[EP],499,D_D[LOC],$A52)/$E52,0))</f>
        <v>3.0730158730158729E-2</v>
      </c>
      <c r="L52" s="102">
        <f ca="1">IF(ISNA($A52),"",IFERROR(SUMIFS(D_D[AUT],D_D[MT],5,D_D[CAT],SMS, D_D[EP],499,D_D[LOC],$A52)/$E52,0))</f>
        <v>2.1587301587301586E-3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1744</v>
      </c>
      <c r="F53" s="100">
        <f ca="1">IF(ISNA($A53),"",IFERROR(SUMIFS(D_D[BL],D_D[MT],5,D_D[CAT],SMS, D_D[EP],499,D_D[LOC],$A53),0))</f>
        <v>558</v>
      </c>
      <c r="G53" s="102">
        <f t="shared" ca="1" si="11"/>
        <v>0.31995412844036697</v>
      </c>
      <c r="H53" s="102">
        <f ca="1">IF(ISNA($A53),"",IFERROR(SUMIFS(D_D[DEV],D_D[MT],5,D_D[CAT],SMS, D_D[EP],499,D_D[LOC],$A53)/$E53,0))</f>
        <v>0.28956422018348627</v>
      </c>
      <c r="I53" s="102">
        <f ca="1">IF(ISNA($A53),"",IFERROR(SUMIFS(D_D[EVD],D_D[MT],5,D_D[CAT],SMS, D_D[EP],499,D_D[LOC],$A53)/$E53,0))</f>
        <v>0.49483944954128439</v>
      </c>
      <c r="J53" s="102">
        <f ca="1">IF(ISNA($A53),"",IFERROR(SUMIFS(D_D[DEC],D_D[MT],5,D_D[CAT],SMS, D_D[EP],499,D_D[LOC],$A53)/$E53,0))</f>
        <v>0.1106651376146789</v>
      </c>
      <c r="K53" s="102">
        <f ca="1">IF(ISNA($A53),"",IFERROR(SUMIFS(D_D[AWD],D_D[MT],5,D_D[CAT],SMS, D_D[EP],499,D_D[LOC],$A53)/$E53,0))</f>
        <v>0.10206422018348624</v>
      </c>
      <c r="L53" s="102">
        <f ca="1">IF(ISNA($A53),"",IFERROR(SUMIFS(D_D[AUT],D_D[MT],5,D_D[CAT],SMS, D_D[EP],499,D_D[LOC],$A53)/$E53,0))</f>
        <v>2.8669724770642203E-3</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3187</v>
      </c>
      <c r="F54" s="100">
        <f ca="1">IF(ISNA($A54),"",IFERROR(SUMIFS(D_D[BL],D_D[MT],5,D_D[CAT],SMS, D_D[EP],499,D_D[LOC],$A54),0))</f>
        <v>482</v>
      </c>
      <c r="G54" s="102">
        <f t="shared" ca="1" si="11"/>
        <v>0.15123941010354566</v>
      </c>
      <c r="H54" s="102">
        <f ca="1">IF(ISNA($A54),"",IFERROR(SUMIFS(D_D[DEV],D_D[MT],5,D_D[CAT],SMS, D_D[EP],499,D_D[LOC],$A54)/$E54,0))</f>
        <v>0.13115782867900846</v>
      </c>
      <c r="I54" s="102">
        <f ca="1">IF(ISNA($A54),"",IFERROR(SUMIFS(D_D[EVD],D_D[MT],5,D_D[CAT],SMS, D_D[EP],499,D_D[LOC],$A54)/$E54,0))</f>
        <v>0.6711641041732036</v>
      </c>
      <c r="J54" s="102">
        <f ca="1">IF(ISNA($A54),"",IFERROR(SUMIFS(D_D[DEC],D_D[MT],5,D_D[CAT],SMS, D_D[EP],499,D_D[LOC],$A54)/$E54,0))</f>
        <v>9.6956385315343577E-2</v>
      </c>
      <c r="K54" s="102">
        <f ca="1">IF(ISNA($A54),"",IFERROR(SUMIFS(D_D[AWD],D_D[MT],5,D_D[CAT],SMS, D_D[EP],499,D_D[LOC],$A54)/$E54,0))</f>
        <v>9.1622215249450897E-2</v>
      </c>
      <c r="L54" s="102">
        <f ca="1">IF(ISNA($A54),"",IFERROR(SUMIFS(D_D[AUT],D_D[MT],5,D_D[CAT],SMS, D_D[EP],499,D_D[LOC],$A54)/$E54,0))</f>
        <v>9.099466582993411E-3</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10819</v>
      </c>
      <c r="F55" s="100">
        <f ca="1">IF(ISNA($A55),"",IFERROR(SUMIFS(D_D[BL],D_D[MT],5,D_D[CAT],SMS, D_D[EP],499,D_D[LOC],$A55),0))</f>
        <v>2336</v>
      </c>
      <c r="G55" s="102">
        <f t="shared" ca="1" si="11"/>
        <v>0.21591644329420465</v>
      </c>
      <c r="H55" s="102">
        <f ca="1">IF(ISNA($A55),"",IFERROR(SUMIFS(D_D[DEV],D_D[MT],5,D_D[CAT],SMS, D_D[EP],499,D_D[LOC],$A55)/$E55,0))</f>
        <v>2.310749607172567E-3</v>
      </c>
      <c r="I55" s="102">
        <f ca="1">IF(ISNA($A55),"",IFERROR(SUMIFS(D_D[EVD],D_D[MT],5,D_D[CAT],SMS, D_D[EP],499,D_D[LOC],$A55)/$E55,0))</f>
        <v>0.99103429152417044</v>
      </c>
      <c r="J55" s="102">
        <f ca="1">IF(ISNA($A55),"",IFERROR(SUMIFS(D_D[DEC],D_D[MT],5,D_D[CAT],SMS, D_D[EP],499,D_D[LOC],$A55)/$E55,0))</f>
        <v>5.3609390886403549E-3</v>
      </c>
      <c r="K55" s="102">
        <f ca="1">IF(ISNA($A55),"",IFERROR(SUMIFS(D_D[AWD],D_D[MT],5,D_D[CAT],SMS, D_D[EP],499,D_D[LOC],$A55)/$E55,0))</f>
        <v>1.2940197800166374E-3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8729</v>
      </c>
      <c r="F56" s="100">
        <f ca="1">IF(ISNA($A56),"",IFERROR(SUMIFS(D_D[BL],D_D[MT],5,D_D[CAT],SMS, D_D[EP],499,D_D[LOC],$A56),0))</f>
        <v>2317</v>
      </c>
      <c r="G56" s="102">
        <f t="shared" ca="1" si="11"/>
        <v>0.26543704891740177</v>
      </c>
      <c r="H56" s="102">
        <f ca="1">IF(ISNA($A56),"",IFERROR(SUMIFS(D_D[DEV],D_D[MT],5,D_D[CAT],SMS, D_D[EP],499,D_D[LOC],$A56)/$E56,0))</f>
        <v>3.1389620804215833E-2</v>
      </c>
      <c r="I56" s="102">
        <f ca="1">IF(ISNA($A56),"",IFERROR(SUMIFS(D_D[EVD],D_D[MT],5,D_D[CAT],SMS, D_D[EP],499,D_D[LOC],$A56)/$E56,0))</f>
        <v>0.89941574063466601</v>
      </c>
      <c r="J56" s="102">
        <f ca="1">IF(ISNA($A56),"",IFERROR(SUMIFS(D_D[DEC],D_D[MT],5,D_D[CAT],SMS, D_D[EP],499,D_D[LOC],$A56)/$E56,0))</f>
        <v>3.9065185015465687E-2</v>
      </c>
      <c r="K56" s="102">
        <f ca="1">IF(ISNA($A56),"",IFERROR(SUMIFS(D_D[AWD],D_D[MT],5,D_D[CAT],SMS, D_D[EP],499,D_D[LOC],$A56)/$E56,0))</f>
        <v>2.7265437048917401E-2</v>
      </c>
      <c r="L56" s="102">
        <f ca="1">IF(ISNA($A56),"",IFERROR(SUMIFS(D_D[AUT],D_D[MT],5,D_D[CAT],SMS, D_D[EP],499,D_D[LOC],$A56)/$E56,0))</f>
        <v>2.8640164967350212E-3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696</v>
      </c>
      <c r="F57" s="100">
        <f ca="1">IF(ISNA($A57),"",IFERROR(SUMIFS(D_D[BL],D_D[MT],5,D_D[CAT],SMS, D_D[EP],499,D_D[LOC],$A57),0))</f>
        <v>162</v>
      </c>
      <c r="G57" s="102">
        <f t="shared" ca="1" si="11"/>
        <v>0.23275862068965517</v>
      </c>
      <c r="H57" s="102">
        <f ca="1">IF(ISNA($A57),"",IFERROR(SUMIFS(D_D[DEV],D_D[MT],5,D_D[CAT],SMS, D_D[EP],499,D_D[LOC],$A57)/$E57,0))</f>
        <v>0.18534482758620691</v>
      </c>
      <c r="I57" s="102">
        <f ca="1">IF(ISNA($A57),"",IFERROR(SUMIFS(D_D[EVD],D_D[MT],5,D_D[CAT],SMS, D_D[EP],499,D_D[LOC],$A57)/$E57,0))</f>
        <v>0.60775862068965514</v>
      </c>
      <c r="J57" s="102">
        <f ca="1">IF(ISNA($A57),"",IFERROR(SUMIFS(D_D[DEC],D_D[MT],5,D_D[CAT],SMS, D_D[EP],499,D_D[LOC],$A57)/$E57,0))</f>
        <v>0.10057471264367816</v>
      </c>
      <c r="K57" s="102">
        <f ca="1">IF(ISNA($A57),"",IFERROR(SUMIFS(D_D[AWD],D_D[MT],5,D_D[CAT],SMS, D_D[EP],499,D_D[LOC],$A57)/$E57,0))</f>
        <v>0.10632183908045977</v>
      </c>
      <c r="L57" s="102">
        <f ca="1">IF(ISNA($A57),"",IFERROR(SUMIFS(D_D[AUT],D_D[MT],5,D_D[CAT],SMS, D_D[EP],499,D_D[LOC],$A57)/$E57,0))</f>
        <v>0</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105</v>
      </c>
      <c r="F58" s="100">
        <f ca="1">IF(ISNA($A58),"",IFERROR(SUMIFS(D_D[BL],D_D[MT],5,D_D[CAT],SMS, D_D[EP],499,D_D[LOC],$A58),0))</f>
        <v>21</v>
      </c>
      <c r="G58" s="102">
        <f t="shared" ca="1" si="11"/>
        <v>0.2</v>
      </c>
      <c r="H58" s="102">
        <f ca="1">IF(ISNA($A58),"",IFERROR(SUMIFS(D_D[DEV],D_D[MT],5,D_D[CAT],SMS, D_D[EP],499,D_D[LOC],$A58)/$E58,0))</f>
        <v>0.39047619047619048</v>
      </c>
      <c r="I58" s="102">
        <f ca="1">IF(ISNA($A58),"",IFERROR(SUMIFS(D_D[EVD],D_D[MT],5,D_D[CAT],SMS, D_D[EP],499,D_D[LOC],$A58)/$E58,0))</f>
        <v>0.49523809523809526</v>
      </c>
      <c r="J58" s="102">
        <f ca="1">IF(ISNA($A58),"",IFERROR(SUMIFS(D_D[DEC],D_D[MT],5,D_D[CAT],SMS, D_D[EP],499,D_D[LOC],$A58)/$E58,0))</f>
        <v>6.6666666666666666E-2</v>
      </c>
      <c r="K58" s="102">
        <f ca="1">IF(ISNA($A58),"",IFERROR(SUMIFS(D_D[AWD],D_D[MT],5,D_D[CAT],SMS, D_D[EP],499,D_D[LOC],$A58)/$E58,0))</f>
        <v>4.7619047619047616E-2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1810</v>
      </c>
      <c r="F59" s="100">
        <f ca="1">IF(ISNA($A59),"",IFERROR(SUMIFS(D_D[BL],D_D[MT],5,D_D[CAT],SMS, D_D[EP],499,D_D[LOC],$A59),0))</f>
        <v>535</v>
      </c>
      <c r="G59" s="102">
        <f t="shared" ca="1" si="11"/>
        <v>0.29558011049723759</v>
      </c>
      <c r="H59" s="102">
        <f ca="1">IF(ISNA($A59),"",IFERROR(SUMIFS(D_D[DEV],D_D[MT],5,D_D[CAT],SMS, D_D[EP],499,D_D[LOC],$A59)/$E59,0))</f>
        <v>5.6906077348066297E-2</v>
      </c>
      <c r="I59" s="102">
        <f ca="1">IF(ISNA($A59),"",IFERROR(SUMIFS(D_D[EVD],D_D[MT],5,D_D[CAT],SMS, D_D[EP],499,D_D[LOC],$A59)/$E59,0))</f>
        <v>0.71878453038674028</v>
      </c>
      <c r="J59" s="102">
        <f ca="1">IF(ISNA($A59),"",IFERROR(SUMIFS(D_D[DEC],D_D[MT],5,D_D[CAT],SMS, D_D[EP],499,D_D[LOC],$A59)/$E59,0))</f>
        <v>0.12541436464088399</v>
      </c>
      <c r="K59" s="102">
        <f ca="1">IF(ISNA($A59),"",IFERROR(SUMIFS(D_D[AWD],D_D[MT],5,D_D[CAT],SMS, D_D[EP],499,D_D[LOC],$A59)/$E59,0))</f>
        <v>8.5082872928176789E-2</v>
      </c>
      <c r="L59" s="102">
        <f ca="1">IF(ISNA($A59),"",IFERROR(SUMIFS(D_D[AUT],D_D[MT],5,D_D[CAT],SMS, D_D[EP],499,D_D[LOC],$A59)/$E59,0))</f>
        <v>1.3812154696132596E-2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6118</v>
      </c>
      <c r="F60" s="100">
        <f ca="1">IF(ISNA($A60),"",IFERROR(SUMIFS(D_D[BL],D_D[MT],5,D_D[CAT],SMS, D_D[EP],499,D_D[LOC],$A60),0))</f>
        <v>1599</v>
      </c>
      <c r="G60" s="102">
        <f t="shared" ref="G60:G72" ca="1" si="13">IF(ISNA($A60),"",IFERROR(F60/E60,0))</f>
        <v>0.26135992154298793</v>
      </c>
      <c r="H60" s="102">
        <f ca="1">IF(ISNA($A60),"",IFERROR(SUMIFS(D_D[DEV],D_D[MT],5,D_D[CAT],SMS, D_D[EP],499,D_D[LOC],$A60)/$E60,0))</f>
        <v>1.6345210853220007E-4</v>
      </c>
      <c r="I60" s="102">
        <f ca="1">IF(ISNA($A60),"",IFERROR(SUMIFS(D_D[EVD],D_D[MT],5,D_D[CAT],SMS, D_D[EP],499,D_D[LOC],$A60)/$E60,0))</f>
        <v>0.99297155933311543</v>
      </c>
      <c r="J60" s="102">
        <f ca="1">IF(ISNA($A60),"",IFERROR(SUMIFS(D_D[DEC],D_D[MT],5,D_D[CAT],SMS, D_D[EP],499,D_D[LOC],$A60)/$E60,0))</f>
        <v>6.0477280156914026E-3</v>
      </c>
      <c r="K60" s="102">
        <f ca="1">IF(ISNA($A60),"",IFERROR(SUMIFS(D_D[AWD],D_D[MT],5,D_D[CAT],SMS, D_D[EP],499,D_D[LOC],$A60)/$E60,0))</f>
        <v>8.1726054266100033E-4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814</v>
      </c>
      <c r="F61" s="100">
        <f ca="1">IF(ISNA($A61),"",IFERROR(SUMIFS(D_D[BL],D_D[MT],5,D_D[CAT],SMS, D_D[EP],499,D_D[LOC],$A61),0))</f>
        <v>194</v>
      </c>
      <c r="G61" s="102">
        <f t="shared" ca="1" si="13"/>
        <v>0.23832923832923833</v>
      </c>
      <c r="H61" s="102">
        <f ca="1">IF(ISNA($A61),"",IFERROR(SUMIFS(D_D[DEV],D_D[MT],5,D_D[CAT],SMS, D_D[EP],499,D_D[LOC],$A61)/$E61,0))</f>
        <v>6.8796068796068796E-2</v>
      </c>
      <c r="I61" s="102">
        <f ca="1">IF(ISNA($A61),"",IFERROR(SUMIFS(D_D[EVD],D_D[MT],5,D_D[CAT],SMS, D_D[EP],499,D_D[LOC],$A61)/$E61,0))</f>
        <v>0.87223587223587229</v>
      </c>
      <c r="J61" s="102">
        <f ca="1">IF(ISNA($A61),"",IFERROR(SUMIFS(D_D[DEC],D_D[MT],5,D_D[CAT],SMS, D_D[EP],499,D_D[LOC],$A61)/$E61,0))</f>
        <v>2.8255528255528257E-2</v>
      </c>
      <c r="K61" s="102">
        <f ca="1">IF(ISNA($A61),"",IFERROR(SUMIFS(D_D[AWD],D_D[MT],5,D_D[CAT],SMS, D_D[EP],499,D_D[LOC],$A61)/$E61,0))</f>
        <v>2.4570024570024569E-2</v>
      </c>
      <c r="L61" s="102">
        <f ca="1">IF(ISNA($A61),"",IFERROR(SUMIFS(D_D[AUT],D_D[MT],5,D_D[CAT],SMS, D_D[EP],499,D_D[LOC],$A61)/$E61,0))</f>
        <v>6.1425061425061421E-3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113</v>
      </c>
      <c r="F62" s="100">
        <f ca="1">IF(ISNA($A62),"",IFERROR(SUMIFS(D_D[BL],D_D[MT],5,D_D[CAT],SMS, D_D[EP],499,D_D[LOC],$A62),0))</f>
        <v>21</v>
      </c>
      <c r="G62" s="102">
        <f t="shared" ca="1" si="13"/>
        <v>0.18584070796460178</v>
      </c>
      <c r="H62" s="102">
        <f ca="1">IF(ISNA($A62),"",IFERROR(SUMIFS(D_D[DEV],D_D[MT],5,D_D[CAT],SMS, D_D[EP],499,D_D[LOC],$A62)/$E62,0))</f>
        <v>0.33628318584070799</v>
      </c>
      <c r="I62" s="102">
        <f ca="1">IF(ISNA($A62),"",IFERROR(SUMIFS(D_D[EVD],D_D[MT],5,D_D[CAT],SMS, D_D[EP],499,D_D[LOC],$A62)/$E62,0))</f>
        <v>0.55752212389380529</v>
      </c>
      <c r="J62" s="102">
        <f ca="1">IF(ISNA($A62),"",IFERROR(SUMIFS(D_D[DEC],D_D[MT],5,D_D[CAT],SMS, D_D[EP],499,D_D[LOC],$A62)/$E62,0))</f>
        <v>6.1946902654867256E-2</v>
      </c>
      <c r="K62" s="102">
        <f ca="1">IF(ISNA($A62),"",IFERROR(SUMIFS(D_D[AWD],D_D[MT],5,D_D[CAT],SMS, D_D[EP],499,D_D[LOC],$A62)/$E62,0))</f>
        <v>3.5398230088495575E-2</v>
      </c>
      <c r="L62" s="102">
        <f ca="1">IF(ISNA($A62),"",IFERROR(SUMIFS(D_D[AUT],D_D[MT],5,D_D[CAT],SMS, D_D[EP],499,D_D[LOC],$A62)/$E62,0))</f>
        <v>8.8495575221238937E-3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133</v>
      </c>
      <c r="F63" s="100">
        <f ca="1">IF(ISNA($A63),"",IFERROR(SUMIFS(D_D[BL],D_D[MT],5,D_D[CAT],SMS, D_D[EP],499,D_D[LOC],$A63),0))</f>
        <v>27</v>
      </c>
      <c r="G63" s="102">
        <f t="shared" ca="1" si="13"/>
        <v>0.20300751879699247</v>
      </c>
      <c r="H63" s="102">
        <f ca="1">IF(ISNA($A63),"",IFERROR(SUMIFS(D_D[DEV],D_D[MT],5,D_D[CAT],SMS, D_D[EP],499,D_D[LOC],$A63)/$E63,0))</f>
        <v>6.7669172932330823E-2</v>
      </c>
      <c r="I63" s="102">
        <f ca="1">IF(ISNA($A63),"",IFERROR(SUMIFS(D_D[EVD],D_D[MT],5,D_D[CAT],SMS, D_D[EP],499,D_D[LOC],$A63)/$E63,0))</f>
        <v>0.68421052631578949</v>
      </c>
      <c r="J63" s="102">
        <f ca="1">IF(ISNA($A63),"",IFERROR(SUMIFS(D_D[DEC],D_D[MT],5,D_D[CAT],SMS, D_D[EP],499,D_D[LOC],$A63)/$E63,0))</f>
        <v>0.10526315789473684</v>
      </c>
      <c r="K63" s="102">
        <f ca="1">IF(ISNA($A63),"",IFERROR(SUMIFS(D_D[AWD],D_D[MT],5,D_D[CAT],SMS, D_D[EP],499,D_D[LOC],$A63)/$E63,0))</f>
        <v>0.11278195488721804</v>
      </c>
      <c r="L63" s="102">
        <f ca="1">IF(ISNA($A63),"",IFERROR(SUMIFS(D_D[AUT],D_D[MT],5,D_D[CAT],SMS, D_D[EP],499,D_D[LOC],$A63)/$E63,0))</f>
        <v>3.007518796992481E-2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568</v>
      </c>
      <c r="F64" s="100">
        <f ca="1">IF(ISNA($A64),"",IFERROR(SUMIFS(D_D[BL],D_D[MT],5,D_D[CAT],SMS, D_D[EP],499,D_D[LOC],$A64),0))</f>
        <v>146</v>
      </c>
      <c r="G64" s="102">
        <f t="shared" ca="1" si="13"/>
        <v>0.25704225352112675</v>
      </c>
      <c r="H64" s="102">
        <f ca="1">IF(ISNA($A64),"",IFERROR(SUMIFS(D_D[DEV],D_D[MT],5,D_D[CAT],SMS, D_D[EP],499,D_D[LOC],$A64)/$E64,0))</f>
        <v>1.5845070422535211E-2</v>
      </c>
      <c r="I64" s="102">
        <f ca="1">IF(ISNA($A64),"",IFERROR(SUMIFS(D_D[EVD],D_D[MT],5,D_D[CAT],SMS, D_D[EP],499,D_D[LOC],$A64)/$E64,0))</f>
        <v>0.97887323943661975</v>
      </c>
      <c r="J64" s="102">
        <f ca="1">IF(ISNA($A64),"",IFERROR(SUMIFS(D_D[DEC],D_D[MT],5,D_D[CAT],SMS, D_D[EP],499,D_D[LOC],$A64)/$E64,0))</f>
        <v>3.5211267605633804E-3</v>
      </c>
      <c r="K64" s="102">
        <f ca="1">IF(ISNA($A64),"",IFERROR(SUMIFS(D_D[AWD],D_D[MT],5,D_D[CAT],SMS, D_D[EP],499,D_D[LOC],$A64)/$E64,0))</f>
        <v>1.7605633802816902E-3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517</v>
      </c>
      <c r="F65" s="100">
        <f ca="1">IF(ISNA($A65),"",IFERROR(SUMIFS(D_D[BL],D_D[MT],5,D_D[CAT],SMS, D_D[EP],499,D_D[LOC],$A65),0))</f>
        <v>131</v>
      </c>
      <c r="G65" s="102">
        <f t="shared" ca="1" si="13"/>
        <v>0.25338491295938104</v>
      </c>
      <c r="H65" s="102">
        <f ca="1">IF(ISNA($A65),"",IFERROR(SUMIFS(D_D[DEV],D_D[MT],5,D_D[CAT],SMS, D_D[EP],499,D_D[LOC],$A65)/$E65,0))</f>
        <v>2.5145067698259187E-2</v>
      </c>
      <c r="I65" s="102">
        <f ca="1">IF(ISNA($A65),"",IFERROR(SUMIFS(D_D[EVD],D_D[MT],5,D_D[CAT],SMS, D_D[EP],499,D_D[LOC],$A65)/$E65,0))</f>
        <v>0.90715667311411996</v>
      </c>
      <c r="J65" s="102">
        <f ca="1">IF(ISNA($A65),"",IFERROR(SUMIFS(D_D[DEC],D_D[MT],5,D_D[CAT],SMS, D_D[EP],499,D_D[LOC],$A65)/$E65,0))</f>
        <v>3.6750483558994199E-2</v>
      </c>
      <c r="K65" s="102">
        <f ca="1">IF(ISNA($A65),"",IFERROR(SUMIFS(D_D[AWD],D_D[MT],5,D_D[CAT],SMS, D_D[EP],499,D_D[LOC],$A65)/$E65,0))</f>
        <v>2.9013539651837523E-2</v>
      </c>
      <c r="L65" s="102">
        <f ca="1">IF(ISNA($A65),"",IFERROR(SUMIFS(D_D[AUT],D_D[MT],5,D_D[CAT],SMS, D_D[EP],499,D_D[LOC],$A65)/$E65,0))</f>
        <v>1.9342359767891683E-3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67</v>
      </c>
      <c r="F66" s="100">
        <f ca="1">IF(ISNA($A66),"",IFERROR(SUMIFS(D_D[BL],D_D[MT],5,D_D[CAT],SMS, D_D[EP],499,D_D[LOC],$A66),0))</f>
        <v>23</v>
      </c>
      <c r="G66" s="102">
        <f t="shared" ca="1" si="13"/>
        <v>0.34328358208955223</v>
      </c>
      <c r="H66" s="102">
        <f ca="1">IF(ISNA($A66),"",IFERROR(SUMIFS(D_D[DEV],D_D[MT],5,D_D[CAT],SMS, D_D[EP],499,D_D[LOC],$A66)/$E66,0))</f>
        <v>0.11940298507462686</v>
      </c>
      <c r="I66" s="102">
        <f ca="1">IF(ISNA($A66),"",IFERROR(SUMIFS(D_D[EVD],D_D[MT],5,D_D[CAT],SMS, D_D[EP],499,D_D[LOC],$A66)/$E66,0))</f>
        <v>0.64179104477611937</v>
      </c>
      <c r="J66" s="102">
        <f ca="1">IF(ISNA($A66),"",IFERROR(SUMIFS(D_D[DEC],D_D[MT],5,D_D[CAT],SMS, D_D[EP],499,D_D[LOC],$A66)/$E66,0))</f>
        <v>8.9552238805970144E-2</v>
      </c>
      <c r="K66" s="102">
        <f ca="1">IF(ISNA($A66),"",IFERROR(SUMIFS(D_D[AWD],D_D[MT],5,D_D[CAT],SMS, D_D[EP],499,D_D[LOC],$A66)/$E66,0))</f>
        <v>0.14925373134328357</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105</v>
      </c>
      <c r="F67" s="100">
        <f ca="1">IF(ISNA($A67),"",IFERROR(SUMIFS(D_D[BL],D_D[MT],5,D_D[CAT],SMS, D_D[EP],499,D_D[LOC],$A67),0))</f>
        <v>19</v>
      </c>
      <c r="G67" s="102">
        <f t="shared" ca="1" si="13"/>
        <v>0.18095238095238095</v>
      </c>
      <c r="H67" s="102">
        <f ca="1">IF(ISNA($A67),"",IFERROR(SUMIFS(D_D[DEV],D_D[MT],5,D_D[CAT],SMS, D_D[EP],499,D_D[LOC],$A67)/$E67,0))</f>
        <v>1.9047619047619049E-2</v>
      </c>
      <c r="I67" s="102">
        <f ca="1">IF(ISNA($A67),"",IFERROR(SUMIFS(D_D[EVD],D_D[MT],5,D_D[CAT],SMS, D_D[EP],499,D_D[LOC],$A67)/$E67,0))</f>
        <v>0.82857142857142863</v>
      </c>
      <c r="J67" s="102">
        <f ca="1">IF(ISNA($A67),"",IFERROR(SUMIFS(D_D[DEC],D_D[MT],5,D_D[CAT],SMS, D_D[EP],499,D_D[LOC],$A67)/$E67,0))</f>
        <v>9.5238095238095233E-2</v>
      </c>
      <c r="K67" s="102">
        <f ca="1">IF(ISNA($A67),"",IFERROR(SUMIFS(D_D[AWD],D_D[MT],5,D_D[CAT],SMS, D_D[EP],499,D_D[LOC],$A67)/$E67,0))</f>
        <v>4.7619047619047616E-2</v>
      </c>
      <c r="L67" s="102">
        <f ca="1">IF(ISNA($A67),"",IFERROR(SUMIFS(D_D[AUT],D_D[MT],5,D_D[CAT],SMS, D_D[EP],499,D_D[LOC],$A67)/$E67,0))</f>
        <v>9.5238095238095247E-3</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345</v>
      </c>
      <c r="F68" s="100">
        <f ca="1">IF(ISNA($A68),"",IFERROR(SUMIFS(D_D[BL],D_D[MT],5,D_D[CAT],SMS, D_D[EP],499,D_D[LOC],$A68),0))</f>
        <v>89</v>
      </c>
      <c r="G68" s="102">
        <f t="shared" ca="1" si="13"/>
        <v>0.25797101449275361</v>
      </c>
      <c r="H68" s="102">
        <f ca="1">IF(ISNA($A68),"",IFERROR(SUMIFS(D_D[DEV],D_D[MT],5,D_D[CAT],SMS, D_D[EP],499,D_D[LOC],$A68)/$E68,0))</f>
        <v>8.6956521739130436E-3</v>
      </c>
      <c r="I68" s="102">
        <f ca="1">IF(ISNA($A68),"",IFERROR(SUMIFS(D_D[EVD],D_D[MT],5,D_D[CAT],SMS, D_D[EP],499,D_D[LOC],$A68)/$E68,0))</f>
        <v>0.9826086956521739</v>
      </c>
      <c r="J68" s="102">
        <f ca="1">IF(ISNA($A68),"",IFERROR(SUMIFS(D_D[DEC],D_D[MT],5,D_D[CAT],SMS, D_D[EP],499,D_D[LOC],$A68)/$E68,0))</f>
        <v>8.6956521739130436E-3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11488</v>
      </c>
      <c r="F69" s="100">
        <f ca="1">IF(ISNA($A69),"",IFERROR(SUMIFS(D_D[BL],D_D[MT],5,D_D[CAT],SMS, D_D[EP],499,D_D[LOC],$A69),0))</f>
        <v>2580</v>
      </c>
      <c r="G69" s="102">
        <f t="shared" ca="1" si="13"/>
        <v>0.22458217270194986</v>
      </c>
      <c r="H69" s="102">
        <f ca="1">IF(ISNA($A69),"",IFERROR(SUMIFS(D_D[DEV],D_D[MT],5,D_D[CAT],SMS, D_D[EP],499,D_D[LOC],$A69)/$E69,0))</f>
        <v>5.3534122562674091E-2</v>
      </c>
      <c r="I69" s="102">
        <f ca="1">IF(ISNA($A69),"",IFERROR(SUMIFS(D_D[EVD],D_D[MT],5,D_D[CAT],SMS, D_D[EP],499,D_D[LOC],$A69)/$E69,0))</f>
        <v>0.8865772980501393</v>
      </c>
      <c r="J69" s="102">
        <f ca="1">IF(ISNA($A69),"",IFERROR(SUMIFS(D_D[DEC],D_D[MT],5,D_D[CAT],SMS, D_D[EP],499,D_D[LOC],$A69)/$E69,0))</f>
        <v>3.2120473537604458E-2</v>
      </c>
      <c r="K69" s="102">
        <f ca="1">IF(ISNA($A69),"",IFERROR(SUMIFS(D_D[AWD],D_D[MT],5,D_D[CAT],SMS, D_D[EP],499,D_D[LOC],$A69)/$E69,0))</f>
        <v>2.5330779944289693E-2</v>
      </c>
      <c r="L69" s="102">
        <f ca="1">IF(ISNA($A69),"",IFERROR(SUMIFS(D_D[AUT],D_D[MT],5,D_D[CAT],SMS, D_D[EP],499,D_D[LOC],$A69)/$E69,0))</f>
        <v>2.4373259052924792E-3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888</v>
      </c>
      <c r="F70" s="100">
        <f ca="1">IF(ISNA($A70),"",IFERROR(SUMIFS(D_D[BL],D_D[MT],5,D_D[CAT],SMS, D_D[EP],499,D_D[LOC],$A70),0))</f>
        <v>241</v>
      </c>
      <c r="G70" s="102">
        <f t="shared" ca="1" si="13"/>
        <v>0.2713963963963964</v>
      </c>
      <c r="H70" s="102">
        <f ca="1">IF(ISNA($A70),"",IFERROR(SUMIFS(D_D[DEV],D_D[MT],5,D_D[CAT],SMS, D_D[EP],499,D_D[LOC],$A70)/$E70,0))</f>
        <v>0.30630630630630629</v>
      </c>
      <c r="I70" s="102">
        <f ca="1">IF(ISNA($A70),"",IFERROR(SUMIFS(D_D[EVD],D_D[MT],5,D_D[CAT],SMS, D_D[EP],499,D_D[LOC],$A70)/$E70,0))</f>
        <v>0.58783783783783783</v>
      </c>
      <c r="J70" s="102">
        <f ca="1">IF(ISNA($A70),"",IFERROR(SUMIFS(D_D[DEC],D_D[MT],5,D_D[CAT],SMS, D_D[EP],499,D_D[LOC],$A70)/$E70,0))</f>
        <v>3.9414414414414414E-2</v>
      </c>
      <c r="K70" s="102">
        <f ca="1">IF(ISNA($A70),"",IFERROR(SUMIFS(D_D[AWD],D_D[MT],5,D_D[CAT],SMS, D_D[EP],499,D_D[LOC],$A70)/$E70,0))</f>
        <v>5.8558558558558557E-2</v>
      </c>
      <c r="L70" s="102">
        <f ca="1">IF(ISNA($A70),"",IFERROR(SUMIFS(D_D[AUT],D_D[MT],5,D_D[CAT],SMS, D_D[EP],499,D_D[LOC],$A70)/$E70,0))</f>
        <v>7.8828828828828822E-3</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2703</v>
      </c>
      <c r="F71" s="100">
        <f ca="1">IF(ISNA($A71),"",IFERROR(SUMIFS(D_D[BL],D_D[MT],5,D_D[CAT],SMS, D_D[EP],499,D_D[LOC],$A71),0))</f>
        <v>576</v>
      </c>
      <c r="G71" s="102">
        <f t="shared" ca="1" si="13"/>
        <v>0.21309655937846836</v>
      </c>
      <c r="H71" s="102">
        <f ca="1">IF(ISNA($A71),"",IFERROR(SUMIFS(D_D[DEV],D_D[MT],5,D_D[CAT],SMS, D_D[EP],499,D_D[LOC],$A71)/$E71,0))</f>
        <v>0.11653718091009989</v>
      </c>
      <c r="I71" s="102">
        <f ca="1">IF(ISNA($A71),"",IFERROR(SUMIFS(D_D[EVD],D_D[MT],5,D_D[CAT],SMS, D_D[EP],499,D_D[LOC],$A71)/$E71,0))</f>
        <v>0.68220495745468002</v>
      </c>
      <c r="J71" s="102">
        <f ca="1">IF(ISNA($A71),"",IFERROR(SUMIFS(D_D[DEC],D_D[MT],5,D_D[CAT],SMS, D_D[EP],499,D_D[LOC],$A71)/$E71,0))</f>
        <v>0.10876803551609324</v>
      </c>
      <c r="K71" s="102">
        <f ca="1">IF(ISNA($A71),"",IFERROR(SUMIFS(D_D[AWD],D_D[MT],5,D_D[CAT],SMS, D_D[EP],499,D_D[LOC],$A71)/$E71,0))</f>
        <v>8.4720680725120234E-2</v>
      </c>
      <c r="L71" s="102">
        <f ca="1">IF(ISNA($A71),"",IFERROR(SUMIFS(D_D[AUT],D_D[MT],5,D_D[CAT],SMS, D_D[EP],499,D_D[LOC],$A71)/$E71,0))</f>
        <v>7.7691453940066596E-3</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7897</v>
      </c>
      <c r="F72" s="100">
        <f ca="1">IF(ISNA($A72),"",IFERROR(SUMIFS(D_D[BL],D_D[MT],5,D_D[CAT],SMS, D_D[EP],499,D_D[LOC],$A72),0))</f>
        <v>1763</v>
      </c>
      <c r="G72" s="102">
        <f t="shared" ca="1" si="13"/>
        <v>0.22324933519057871</v>
      </c>
      <c r="H72" s="102">
        <f ca="1">IF(ISNA($A72),"",IFERROR(SUMIFS(D_D[DEV],D_D[MT],5,D_D[CAT],SMS, D_D[EP],499,D_D[LOC],$A72)/$E72,0))</f>
        <v>3.5456502469292136E-3</v>
      </c>
      <c r="I72" s="102">
        <f ca="1">IF(ISNA($A72),"",IFERROR(SUMIFS(D_D[EVD],D_D[MT],5,D_D[CAT],SMS, D_D[EP],499,D_D[LOC],$A72)/$E72,0))</f>
        <v>0.99012283145498292</v>
      </c>
      <c r="J72" s="102">
        <f ca="1">IF(ISNA($A72),"",IFERROR(SUMIFS(D_D[DEC],D_D[MT],5,D_D[CAT],SMS, D_D[EP],499,D_D[LOC],$A72)/$E72,0))</f>
        <v>5.0652146384703054E-3</v>
      </c>
      <c r="K72" s="102">
        <f ca="1">IF(ISNA($A72),"",IFERROR(SUMIFS(D_D[AWD],D_D[MT],5,D_D[CAT],SMS, D_D[EP],499,D_D[LOC],$A72)/$E72,0))</f>
        <v>1.2663036596175764E-3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2507</v>
      </c>
      <c r="F73" s="100">
        <f ca="1">IF(ISNA($A73),"",IFERROR(SUMIFS(D_D[BL],D_D[MT],5,D_D[CAT],SMS, D_D[EP],499,D_D[LOC],$A73),0))</f>
        <v>460</v>
      </c>
      <c r="G73" s="102">
        <f t="shared" ref="G73:G76" ca="1" si="15">IF(ISNA($A73),"",IFERROR(F73/E73,0))</f>
        <v>0.1834862385321101</v>
      </c>
      <c r="H73" s="102">
        <f ca="1">IF(ISNA($A73),"",IFERROR(SUMIFS(D_D[DEV],D_D[MT],5,D_D[CAT],SMS, D_D[EP],499,D_D[LOC],$A73)/$E73,0))</f>
        <v>4.3079377742321498E-2</v>
      </c>
      <c r="I73" s="102">
        <f ca="1">IF(ISNA($A73),"",IFERROR(SUMIFS(D_D[EVD],D_D[MT],5,D_D[CAT],SMS, D_D[EP],499,D_D[LOC],$A73)/$E73,0))</f>
        <v>0.89748703629836457</v>
      </c>
      <c r="J73" s="102">
        <f ca="1">IF(ISNA($A73),"",IFERROR(SUMIFS(D_D[DEC],D_D[MT],5,D_D[CAT],SMS, D_D[EP],499,D_D[LOC],$A73)/$E73,0))</f>
        <v>2.9916234543278818E-2</v>
      </c>
      <c r="K73" s="102">
        <f ca="1">IF(ISNA($A73),"",IFERROR(SUMIFS(D_D[AWD],D_D[MT],5,D_D[CAT],SMS, D_D[EP],499,D_D[LOC],$A73)/$E73,0))</f>
        <v>2.6725169525329079E-2</v>
      </c>
      <c r="L73" s="102">
        <f ca="1">IF(ISNA($A73),"",IFERROR(SUMIFS(D_D[AUT],D_D[MT],5,D_D[CAT],SMS, D_D[EP],499,D_D[LOC],$A73)/$E73,0))</f>
        <v>2.7921818907060232E-3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368</v>
      </c>
      <c r="F74" s="100">
        <f ca="1">IF(ISNA($A74),"",IFERROR(SUMIFS(D_D[BL],D_D[MT],5,D_D[CAT],SMS, D_D[EP],499,D_D[LOC],$A74),0))</f>
        <v>69</v>
      </c>
      <c r="G74" s="102">
        <f t="shared" ca="1" si="15"/>
        <v>0.1875</v>
      </c>
      <c r="H74" s="102">
        <f ca="1">IF(ISNA($A74),"",IFERROR(SUMIFS(D_D[DEV],D_D[MT],5,D_D[CAT],SMS, D_D[EP],499,D_D[LOC],$A74)/$E74,0))</f>
        <v>0.22010869565217392</v>
      </c>
      <c r="I74" s="102">
        <f ca="1">IF(ISNA($A74),"",IFERROR(SUMIFS(D_D[EVD],D_D[MT],5,D_D[CAT],SMS, D_D[EP],499,D_D[LOC],$A74)/$E74,0))</f>
        <v>0.63586956521739135</v>
      </c>
      <c r="J74" s="102">
        <f ca="1">IF(ISNA($A74),"",IFERROR(SUMIFS(D_D[DEC],D_D[MT],5,D_D[CAT],SMS, D_D[EP],499,D_D[LOC],$A74)/$E74,0))</f>
        <v>6.7934782608695649E-2</v>
      </c>
      <c r="K74" s="102">
        <f ca="1">IF(ISNA($A74),"",IFERROR(SUMIFS(D_D[AWD],D_D[MT],5,D_D[CAT],SMS, D_D[EP],499,D_D[LOC],$A74)/$E74,0))</f>
        <v>5.9782608695652176E-2</v>
      </c>
      <c r="L74" s="102">
        <f ca="1">IF(ISNA($A74),"",IFERROR(SUMIFS(D_D[AUT],D_D[MT],5,D_D[CAT],SMS, D_D[EP],499,D_D[LOC],$A74)/$E74,0))</f>
        <v>1.6304347826086956E-2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340</v>
      </c>
      <c r="F75" s="100">
        <f ca="1">IF(ISNA($A75),"",IFERROR(SUMIFS(D_D[BL],D_D[MT],5,D_D[CAT],SMS, D_D[EP],499,D_D[LOC],$A75),0))</f>
        <v>53</v>
      </c>
      <c r="G75" s="102">
        <f t="shared" ca="1" si="15"/>
        <v>0.15588235294117647</v>
      </c>
      <c r="H75" s="102">
        <f ca="1">IF(ISNA($A75),"",IFERROR(SUMIFS(D_D[DEV],D_D[MT],5,D_D[CAT],SMS, D_D[EP],499,D_D[LOC],$A75)/$E75,0))</f>
        <v>7.6470588235294124E-2</v>
      </c>
      <c r="I75" s="102">
        <f ca="1">IF(ISNA($A75),"",IFERROR(SUMIFS(D_D[EVD],D_D[MT],5,D_D[CAT],SMS, D_D[EP],499,D_D[LOC],$A75)/$E75,0))</f>
        <v>0.67352941176470593</v>
      </c>
      <c r="J75" s="102">
        <f ca="1">IF(ISNA($A75),"",IFERROR(SUMIFS(D_D[DEC],D_D[MT],5,D_D[CAT],SMS, D_D[EP],499,D_D[LOC],$A75)/$E75,0))</f>
        <v>0.12058823529411765</v>
      </c>
      <c r="K75" s="102">
        <f ca="1">IF(ISNA($A75),"",IFERROR(SUMIFS(D_D[AWD],D_D[MT],5,D_D[CAT],SMS, D_D[EP],499,D_D[LOC],$A75)/$E75,0))</f>
        <v>0.12647058823529411</v>
      </c>
      <c r="L75" s="102">
        <f ca="1">IF(ISNA($A75),"",IFERROR(SUMIFS(D_D[AUT],D_D[MT],5,D_D[CAT],SMS, D_D[EP],499,D_D[LOC],$A75)/$E75,0))</f>
        <v>2.9411764705882353E-3</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1799</v>
      </c>
      <c r="F76" s="100">
        <f ca="1">IF(ISNA($A76),"",IFERROR(SUMIFS(D_D[BL],D_D[MT],5,D_D[CAT],SMS, D_D[EP],499,D_D[LOC],$A76),0))</f>
        <v>338</v>
      </c>
      <c r="G76" s="102">
        <f t="shared" ca="1" si="15"/>
        <v>0.18788215675375208</v>
      </c>
      <c r="H76" s="102">
        <f ca="1">IF(ISNA($A76),"",IFERROR(SUMIFS(D_D[DEV],D_D[MT],5,D_D[CAT],SMS, D_D[EP],499,D_D[LOC],$A76)/$E76,0))</f>
        <v>5.5586436909394106E-4</v>
      </c>
      <c r="I76" s="102">
        <f ca="1">IF(ISNA($A76),"",IFERROR(SUMIFS(D_D[EVD],D_D[MT],5,D_D[CAT],SMS, D_D[EP],499,D_D[LOC],$A76)/$E76,0))</f>
        <v>0.99332962757087273</v>
      </c>
      <c r="J76" s="102">
        <f ca="1">IF(ISNA($A76),"",IFERROR(SUMIFS(D_D[DEC],D_D[MT],5,D_D[CAT],SMS, D_D[EP],499,D_D[LOC],$A76)/$E76,0))</f>
        <v>5.0027793218454693E-3</v>
      </c>
      <c r="K76" s="102">
        <f ca="1">IF(ISNA($A76),"",IFERROR(SUMIFS(D_D[AWD],D_D[MT],5,D_D[CAT],SMS, D_D[EP],499,D_D[LOC],$A76)/$E76,0))</f>
        <v>1.1117287381878821E-3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43057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113959</v>
      </c>
      <c r="D6" s="219">
        <f>SUM(D7:D9)</f>
        <v>34506</v>
      </c>
      <c r="E6" s="220">
        <f>IFERROR(D6/C6,0)</f>
        <v>0.30279310980264834</v>
      </c>
      <c r="F6" s="221"/>
      <c r="G6" s="217" t="s">
        <v>212</v>
      </c>
      <c r="H6" s="219">
        <f>SUM(H7:H9)</f>
        <v>15209</v>
      </c>
      <c r="I6" s="219">
        <f>SUM(I7:I9)</f>
        <v>898</v>
      </c>
      <c r="J6" s="222">
        <f t="shared" ref="J6:J10" si="0">IFERROR(I6/H6,0)</f>
        <v>5.904398711289368E-2</v>
      </c>
      <c r="K6" s="223"/>
      <c r="L6" s="119" t="s">
        <v>445</v>
      </c>
      <c r="M6" s="120">
        <f>IFERROR(SUMIFS(D_D[INV],D_D[MT],7,D_D[CAT],1,D_D[EP],$K7),0)</f>
        <v>205811</v>
      </c>
      <c r="N6" s="121">
        <f>IFERROR(SUMIFS(D_D[ADP],D_D[MT],7,D_D[CAT],1,D_D[EP],$K7),0)</f>
        <v>426.17</v>
      </c>
      <c r="O6" s="7"/>
    </row>
    <row r="7" spans="1:15" s="1" customFormat="1" ht="39.950000000000003" customHeight="1" x14ac:dyDescent="0.2">
      <c r="A7" s="24" t="s">
        <v>17</v>
      </c>
      <c r="B7" s="145" t="s">
        <v>197</v>
      </c>
      <c r="C7" s="81">
        <f>IFERROR(SUMIFS(D_D[INV],D_D[MT],3,D_D[CAT],TA_21,D_D[EP],$A7),0)</f>
        <v>120</v>
      </c>
      <c r="D7" s="81">
        <f>IFERROR(SUMIFS(D_D[BL],D_D[MT],3,D_D[CAT],TA_21,D_D[EP],$A7),0)</f>
        <v>94</v>
      </c>
      <c r="E7" s="88">
        <f t="shared" ref="E7:E21" si="1">IFERROR(D7/C7,0)</f>
        <v>0.78333333333333333</v>
      </c>
      <c r="F7" s="24">
        <v>180</v>
      </c>
      <c r="G7" s="146" t="s">
        <v>214</v>
      </c>
      <c r="H7" s="91">
        <f>IFERROR(SUMIFS(D_D[INV],D_D[MT],3,D_D[CAT],TA_31,D_D[EP],$F7),0)</f>
        <v>4399</v>
      </c>
      <c r="I7" s="91">
        <f>IFERROR(SUMIFS(D_D[BL],D_D[MT],3,D_D[CAT],TA_31,D_D[EP],$F7),0)</f>
        <v>242</v>
      </c>
      <c r="J7" s="92">
        <f t="shared" si="0"/>
        <v>5.50125028415549E-2</v>
      </c>
      <c r="K7" s="24">
        <v>1</v>
      </c>
      <c r="L7" s="146" t="s">
        <v>446</v>
      </c>
      <c r="M7" s="84">
        <f>IFERROR(SUMIFS(D_D[INV],D_D[MT],7,D_D[CAT],1,D_D[EP],$K8),0)</f>
        <v>38201</v>
      </c>
      <c r="N7" s="117">
        <f>IFERROR(SUMIFS(D_D[ADP],D_D[MT],7,D_D[CAT],1,D_D[EP],$K8),0)</f>
        <v>418.84</v>
      </c>
      <c r="O7" s="7"/>
    </row>
    <row r="8" spans="1:15" s="1" customFormat="1" ht="39.950000000000003" customHeight="1" x14ac:dyDescent="0.2">
      <c r="A8" s="24" t="s">
        <v>18</v>
      </c>
      <c r="B8" s="145" t="s">
        <v>195</v>
      </c>
      <c r="C8" s="91">
        <f>IFERROR(SUMIFS(D_D[INV],D_D[MT],3,D_D[CAT],TA_21,D_D[EP],$A8),0)</f>
        <v>34208</v>
      </c>
      <c r="D8" s="91">
        <f>IFERROR(SUMIFS(D_D[BL],D_D[MT],3,D_D[CAT],TA_21,D_D[EP],$A8),0)</f>
        <v>11576</v>
      </c>
      <c r="E8" s="92">
        <f t="shared" si="1"/>
        <v>0.338400374181478</v>
      </c>
      <c r="F8" s="112">
        <v>120</v>
      </c>
      <c r="G8" s="145" t="s">
        <v>213</v>
      </c>
      <c r="H8" s="91">
        <f>IFERROR(SUMIFS(D_D[INV],D_D[MT],3,D_D[CAT],TA_31,D_D[EP],$F8),0)</f>
        <v>4838</v>
      </c>
      <c r="I8" s="91">
        <f>IFERROR(SUMIFS(D_D[BL],D_D[MT],3,D_D[CAT],TA_31,D_D[EP],$F8),0)</f>
        <v>276</v>
      </c>
      <c r="J8" s="92">
        <f t="shared" si="0"/>
        <v>5.7048367093840431E-2</v>
      </c>
      <c r="K8" s="24">
        <v>2</v>
      </c>
      <c r="L8" s="146" t="s">
        <v>447</v>
      </c>
      <c r="M8" s="84">
        <f>IFERROR(SUMIFS(D_D[INV],D_D[MT],7,D_D[CAT],1,D_D[EP],$K9),0)</f>
        <v>18242</v>
      </c>
      <c r="N8" s="117">
        <f>IFERROR(SUMIFS(D_D[ADP],D_D[MT],7,D_D[CAT],1,D_D[EP],$K9),0)</f>
        <v>481.46</v>
      </c>
      <c r="O8" s="7"/>
    </row>
    <row r="9" spans="1:15" s="1" customFormat="1" ht="39.950000000000003" customHeight="1" thickBot="1" x14ac:dyDescent="0.25">
      <c r="A9" s="24" t="s">
        <v>82</v>
      </c>
      <c r="B9" s="116" t="s">
        <v>196</v>
      </c>
      <c r="C9" s="93">
        <f>IFERROR(SUMIFS(D_D[INV],D_D[MT],3,D_D[CAT],TA_21,D_D[EP],$A9),0)</f>
        <v>79631</v>
      </c>
      <c r="D9" s="93">
        <f>IFERROR(SUMIFS(D_D[BL],D_D[MT],3,D_D[CAT],TA_21,D_D[EP],$A9),0)</f>
        <v>22836</v>
      </c>
      <c r="E9" s="94">
        <f t="shared" si="1"/>
        <v>0.28677273925983598</v>
      </c>
      <c r="F9" s="112">
        <v>190</v>
      </c>
      <c r="G9" s="147" t="s">
        <v>215</v>
      </c>
      <c r="H9" s="82">
        <f>IFERROR(SUMIFS(D_D[INV],D_D[MT],3,D_D[CAT],TA_31,D_D[EP],$F9),0)</f>
        <v>5972</v>
      </c>
      <c r="I9" s="82">
        <f>IFERROR(SUMIFS(D_D[BL],D_D[MT],3,D_D[CAT],TA_31,D_D[EP],$F9),0)</f>
        <v>380</v>
      </c>
      <c r="J9" s="83">
        <f t="shared" si="0"/>
        <v>6.3630274614869392E-2</v>
      </c>
      <c r="K9" s="24">
        <v>3</v>
      </c>
      <c r="L9" s="146" t="s">
        <v>448</v>
      </c>
      <c r="M9" s="84">
        <f>IFERROR(SUMIFS(D_D[INV],D_D[MT],7,D_D[CAT],1,D_D[EP],$K10),0)</f>
        <v>13891</v>
      </c>
      <c r="N9" s="117">
        <f>IFERROR(SUMIFS(D_D[ADP],D_D[MT],7,D_D[CAT],1,D_D[EP],$K10),0)</f>
        <v>134.34</v>
      </c>
      <c r="O9" s="7"/>
    </row>
    <row r="10" spans="1:15" s="1" customFormat="1" ht="39.950000000000003" customHeight="1" thickBot="1" x14ac:dyDescent="0.25">
      <c r="A10" s="24"/>
      <c r="B10" s="217" t="s">
        <v>835</v>
      </c>
      <c r="C10" s="218">
        <f>SUM(C11:C12)</f>
        <v>10399</v>
      </c>
      <c r="D10" s="219">
        <f>SUM(D11:D12)</f>
        <v>3794</v>
      </c>
      <c r="E10" s="220">
        <f t="shared" si="1"/>
        <v>0.36484277334359072</v>
      </c>
      <c r="F10" s="24"/>
      <c r="G10" s="224" t="s">
        <v>191</v>
      </c>
      <c r="H10" s="225">
        <f>SUM(H11:H16)</f>
        <v>37774</v>
      </c>
      <c r="I10" s="225">
        <f>SUM(I11:I16)</f>
        <v>2400</v>
      </c>
      <c r="J10" s="226">
        <f t="shared" si="0"/>
        <v>6.3535765341240003E-2</v>
      </c>
      <c r="K10" s="24">
        <v>4</v>
      </c>
      <c r="L10" s="147" t="s">
        <v>449</v>
      </c>
      <c r="M10" s="85">
        <f>IFERROR(SUMIFS(D_D[INV],D_D[MT],7,D_D[CAT],1,D_D[EP],$K11),0)</f>
        <v>665</v>
      </c>
      <c r="N10" s="118">
        <f>IFERROR(SUMIFS(D_D[ADP],D_D[MT],7,D_D[CAT],1,D_D[EP],$K11),0)</f>
        <v>418.88</v>
      </c>
      <c r="O10" s="7"/>
    </row>
    <row r="11" spans="1:15" s="1" customFormat="1" ht="39.950000000000003" customHeight="1" x14ac:dyDescent="0.2">
      <c r="A11" s="24" t="s">
        <v>84</v>
      </c>
      <c r="B11" s="108" t="s">
        <v>217</v>
      </c>
      <c r="C11" s="91">
        <f>IFERROR(SUMIFS(D_D[INV],D_D[MT],3,D_D[CAT],TA_21,D_D[EP],$A11),0)</f>
        <v>8629</v>
      </c>
      <c r="D11" s="91">
        <f>IFERROR(SUMIFS(D_D[BL],D_D[MT],3,D_D[CAT],TA_21,D_D[EP],$A11),0)</f>
        <v>2366</v>
      </c>
      <c r="E11" s="92">
        <f t="shared" si="1"/>
        <v>0.27419167922123072</v>
      </c>
      <c r="F11" s="112">
        <v>135</v>
      </c>
      <c r="G11" s="146" t="s">
        <v>207</v>
      </c>
      <c r="H11" s="81">
        <f>IFERROR(SUMIFS(D_D[INV],D_D[MT],3,D_D[CAT],TA_32,D_D[EP],$F11),0)</f>
        <v>963</v>
      </c>
      <c r="I11" s="81">
        <f>IFERROR(SUMIFS(D_D[BL],D_D[MT],3,D_D[CAT],TA_32,D_D[EP],$F11),0)</f>
        <v>26</v>
      </c>
      <c r="J11" s="88">
        <f t="shared" ref="J11:J16" si="2">IFERROR(I11/H11,0)</f>
        <v>2.6998961578400829E-2</v>
      </c>
      <c r="K11" s="24">
        <v>5</v>
      </c>
      <c r="L11" s="227" t="s">
        <v>381</v>
      </c>
      <c r="M11" s="228">
        <f>M6+M7+M8+M9+M10</f>
        <v>276810</v>
      </c>
      <c r="N11" s="229"/>
      <c r="O11" s="7"/>
    </row>
    <row r="12" spans="1:15" s="1" customFormat="1" ht="39.950000000000003" customHeight="1" thickBot="1" x14ac:dyDescent="0.25">
      <c r="A12" s="24" t="s">
        <v>89</v>
      </c>
      <c r="B12" s="109" t="s">
        <v>384</v>
      </c>
      <c r="C12" s="82">
        <f>IFERROR(SUMIFS(D_D[INV],D_D[MT],3,D_D[CAT],TA_21,D_D[EP],$A12),0)</f>
        <v>1770</v>
      </c>
      <c r="D12" s="82">
        <f>IFERROR(SUMIFS(D_D[BL],D_D[MT],3,D_D[CAT],TA_21,D_D[EP],$A12),0)</f>
        <v>1428</v>
      </c>
      <c r="E12" s="83">
        <f t="shared" si="1"/>
        <v>0.8067796610169492</v>
      </c>
      <c r="F12" s="24">
        <v>137</v>
      </c>
      <c r="G12" s="146" t="s">
        <v>216</v>
      </c>
      <c r="H12" s="81">
        <f>IFERROR(SUMIFS(D_D[INV],D_D[MT],3,D_D[CAT],TA_32,D_D[EP],$F12),0)</f>
        <v>963</v>
      </c>
      <c r="I12" s="81">
        <f>IFERROR(SUMIFS(D_D[BL],D_D[MT],3,D_D[CAT],TA_32,D_D[EP],$F12),0)</f>
        <v>325</v>
      </c>
      <c r="J12" s="88">
        <f t="shared" si="2"/>
        <v>0.33748701973001038</v>
      </c>
      <c r="K12" s="24">
        <v>9</v>
      </c>
      <c r="L12" s="369" t="s">
        <v>382</v>
      </c>
      <c r="M12" s="371">
        <f>IFERROR(SUMIFS(D_D[INV],D_D[MT],7,D_D[CAT],1,D_D[EP],$K12),0)</f>
        <v>32030</v>
      </c>
      <c r="N12" s="230"/>
      <c r="O12" s="7"/>
    </row>
    <row r="13" spans="1:15" s="1" customFormat="1" ht="39.950000000000003" customHeight="1" thickBot="1" x14ac:dyDescent="0.25">
      <c r="A13" s="24"/>
      <c r="B13" s="217" t="s">
        <v>0</v>
      </c>
      <c r="C13" s="218">
        <f>SUM(C14:C20)</f>
        <v>180854</v>
      </c>
      <c r="D13" s="219">
        <f>SUM(D14:D20)</f>
        <v>35994</v>
      </c>
      <c r="E13" s="220">
        <f t="shared" si="1"/>
        <v>0.19902241587136585</v>
      </c>
      <c r="F13" s="24" t="s">
        <v>435</v>
      </c>
      <c r="G13" s="146" t="s">
        <v>218</v>
      </c>
      <c r="H13" s="81">
        <f>IFERROR(SUMIFS(D_D[INV],D_D[MT],3,D_D[CAT],TA_32,D_D[EP],$F13),0)</f>
        <v>8007</v>
      </c>
      <c r="I13" s="81">
        <f>IFERROR(SUMIFS(D_D[BL],D_D[MT],3,D_D[CAT],TA_32,D_D[EP],$F13),0)</f>
        <v>1183</v>
      </c>
      <c r="J13" s="88">
        <f t="shared" si="2"/>
        <v>0.14774572249281878</v>
      </c>
      <c r="K13" s="24"/>
      <c r="L13" s="370"/>
      <c r="M13" s="372"/>
      <c r="N13" s="231"/>
      <c r="O13" s="7"/>
    </row>
    <row r="14" spans="1:15" s="1" customFormat="1" ht="39.950000000000003" customHeight="1" thickBot="1" x14ac:dyDescent="0.25">
      <c r="A14" s="24" t="s">
        <v>19</v>
      </c>
      <c r="B14" s="145" t="s">
        <v>198</v>
      </c>
      <c r="C14" s="86">
        <f>IFERROR(SUMIFS(D_D[INV],D_D[MT],3,D_D[CAT],TA_21,D_D[EP],$A14),0)</f>
        <v>180252</v>
      </c>
      <c r="D14" s="86">
        <f>IFERROR(SUMIFS(D_D[BL],D_D[MT],3,D_D[CAT],TA_21,D_D[EP],$A14),0)</f>
        <v>35781</v>
      </c>
      <c r="E14" s="87">
        <f t="shared" si="1"/>
        <v>0.19850542573730112</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364</v>
      </c>
      <c r="D15" s="86">
        <f>IFERROR(SUMIFS(D_D[BL],D_D[MT],3,D_D[CAT],TA_21,D_D[EP],$A15),0)</f>
        <v>24</v>
      </c>
      <c r="E15" s="87">
        <f t="shared" si="1"/>
        <v>6.5934065934065936E-2</v>
      </c>
      <c r="F15" s="112">
        <v>297</v>
      </c>
      <c r="G15" s="146" t="s">
        <v>220</v>
      </c>
      <c r="H15" s="81">
        <f>IFERROR(SUMIFS(D_D[INV],D_D[MT],3,D_D[CAT],TA_32,D_D[EP],$F15),0)</f>
        <v>650</v>
      </c>
      <c r="I15" s="81">
        <f>IFERROR(SUMIFS(D_D[BL],D_D[MT],3,D_D[CAT],TA_32,D_D[EP],$F15),0)</f>
        <v>281</v>
      </c>
      <c r="J15" s="88">
        <f t="shared" si="2"/>
        <v>0.43230769230769228</v>
      </c>
      <c r="K15" s="105"/>
      <c r="L15" s="360" t="s">
        <v>875</v>
      </c>
      <c r="M15" s="361"/>
      <c r="N15" s="362"/>
      <c r="O15" s="7"/>
    </row>
    <row r="16" spans="1:15" s="1" customFormat="1" ht="39.950000000000003" customHeight="1" thickBot="1" x14ac:dyDescent="0.25">
      <c r="A16" s="24" t="s">
        <v>87</v>
      </c>
      <c r="B16" s="146" t="s">
        <v>200</v>
      </c>
      <c r="C16" s="81">
        <f>IFERROR(SUMIFS(D_D[INV],D_D[MT],3,D_D[CAT],TA_21,D_D[EP],$A16),0)</f>
        <v>206</v>
      </c>
      <c r="D16" s="81">
        <f>IFERROR(SUMIFS(D_D[BL],D_D[MT],3,D_D[CAT],TA_21,D_D[EP],$A16),0)</f>
        <v>176</v>
      </c>
      <c r="E16" s="88">
        <f t="shared" si="1"/>
        <v>0.85436893203883491</v>
      </c>
      <c r="F16" s="24">
        <v>607</v>
      </c>
      <c r="G16" s="147" t="s">
        <v>221</v>
      </c>
      <c r="H16" s="82">
        <f>IFERROR(SUMIFS(D_D[INV],D_D[MT],3,D_D[CAT],TA_32,D_D[EP],$F16),0)</f>
        <v>27191</v>
      </c>
      <c r="I16" s="82">
        <f>IFERROR(SUMIFS(D_D[BL],D_D[MT],3,D_D[CAT],TA_32,D_D[EP],$F16),0)</f>
        <v>585</v>
      </c>
      <c r="J16" s="83">
        <f t="shared" si="2"/>
        <v>2.1514471700194916E-2</v>
      </c>
      <c r="K16" s="106"/>
      <c r="L16" s="366" t="s">
        <v>874</v>
      </c>
      <c r="M16" s="367"/>
      <c r="N16" s="274">
        <f>IFERROR(SUMIFS(D_D[INV],D_D[MT],10,D_D[CAT],1,D_D[EP],-1),0)</f>
        <v>21236</v>
      </c>
      <c r="O16" s="7"/>
    </row>
    <row r="17" spans="1:15" s="1" customFormat="1" ht="39.950000000000003" customHeight="1" x14ac:dyDescent="0.2">
      <c r="A17" s="24" t="s">
        <v>86</v>
      </c>
      <c r="B17" s="146" t="s">
        <v>201</v>
      </c>
      <c r="C17" s="86">
        <f>IFERROR(SUMIFS(D_D[INV],D_D[MT],3,D_D[CAT],TA_21,D_D[EP],$A17),0)</f>
        <v>32</v>
      </c>
      <c r="D17" s="86">
        <f>IFERROR(SUMIFS(D_D[BL],D_D[MT],3,D_D[CAT],TA_21,D_D[EP],$A17),0)</f>
        <v>13</v>
      </c>
      <c r="E17" s="87">
        <f t="shared" si="1"/>
        <v>0.40625</v>
      </c>
      <c r="F17" s="112"/>
      <c r="G17" s="224" t="s">
        <v>13</v>
      </c>
      <c r="H17" s="225">
        <f>SUM(H18:H20)</f>
        <v>39297</v>
      </c>
      <c r="I17" s="225">
        <f>SUM(I18:I20)</f>
        <v>979</v>
      </c>
      <c r="J17" s="226">
        <f t="shared" ref="J17:J20" si="3">IFERROR(I17/H17,0)</f>
        <v>2.4912843219584192E-2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235</v>
      </c>
      <c r="I18" s="81">
        <f>IFERROR(SUMIFS(D_D[BL],D_D[MT],3,D_D[CAT],TA_33,D_D[EP],$F18),0)</f>
        <v>22</v>
      </c>
      <c r="J18" s="88">
        <f t="shared" si="3"/>
        <v>9.3617021276595741E-2</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39058</v>
      </c>
      <c r="I19" s="81">
        <f>IFERROR(SUMIFS(D_D[BL],D_D[MT],3,D_D[CAT],TA_33,D_D[EP],$F19),0)</f>
        <v>953</v>
      </c>
      <c r="J19" s="88">
        <f t="shared" si="3"/>
        <v>2.4399610835168211E-2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4</v>
      </c>
      <c r="I20" s="82">
        <f>IFERROR(SUMIFS(D_D[BL],D_D[MT],3,D_D[CAT],TA_33,D_D[EP],$F20),0)</f>
        <v>4</v>
      </c>
      <c r="J20" s="83">
        <f t="shared" si="3"/>
        <v>1</v>
      </c>
      <c r="K20" s="234"/>
      <c r="L20" s="234"/>
      <c r="M20" s="234"/>
      <c r="N20" s="11"/>
      <c r="O20" s="7"/>
    </row>
    <row r="21" spans="1:15" s="1" customFormat="1" ht="39.950000000000003" customHeight="1" x14ac:dyDescent="0.35">
      <c r="A21" s="24" t="s">
        <v>364</v>
      </c>
      <c r="B21" s="217" t="s">
        <v>11</v>
      </c>
      <c r="C21" s="218">
        <f>SUM(C22:C28)</f>
        <v>267439</v>
      </c>
      <c r="D21" s="219">
        <f>SUM(D22:D28)</f>
        <v>106538</v>
      </c>
      <c r="E21" s="220">
        <f t="shared" si="1"/>
        <v>0.39836373902086081</v>
      </c>
      <c r="F21" s="24"/>
      <c r="G21" s="224" t="s">
        <v>186</v>
      </c>
      <c r="H21" s="225">
        <f>SUM(H22:H25)</f>
        <v>787</v>
      </c>
      <c r="I21" s="225">
        <f>SUM(I22:I25)</f>
        <v>362</v>
      </c>
      <c r="J21" s="226">
        <f t="shared" ref="J21:J25" si="4">IFERROR(I21/H21,0)</f>
        <v>0.45997458703939009</v>
      </c>
      <c r="K21" s="234"/>
      <c r="L21" s="7"/>
      <c r="M21" s="7"/>
      <c r="N21" s="11"/>
      <c r="O21" s="7"/>
    </row>
    <row r="22" spans="1:15" s="1" customFormat="1" ht="39.950000000000003" customHeight="1" x14ac:dyDescent="0.35">
      <c r="A22" s="24" t="s">
        <v>425</v>
      </c>
      <c r="B22" s="108" t="s">
        <v>205</v>
      </c>
      <c r="C22" s="81">
        <f>IFERROR(SUMIFS(D_D[INV],D_D[MT],3,D_D[CAT],TA_22,D_D[EP],$A22),0)</f>
        <v>86826</v>
      </c>
      <c r="D22" s="81">
        <f>IFERROR(SUMIFS(D_D[BL],D_D[MT],3,D_D[CAT],TA_22,D_D[EP],$A22),0)</f>
        <v>16889</v>
      </c>
      <c r="E22" s="88">
        <f t="shared" ref="E22:E28" si="5">IFERROR(D22/C22,0)</f>
        <v>0.19451546771704328</v>
      </c>
      <c r="F22" s="24" t="s">
        <v>109</v>
      </c>
      <c r="G22" s="146" t="s">
        <v>226</v>
      </c>
      <c r="H22" s="81">
        <f>IFERROR(SUMIFS(D_D[INV],D_D[MT],3,D_D[CAT],TA_34,D_D[EP],$F22),0)</f>
        <v>203</v>
      </c>
      <c r="I22" s="81">
        <f>IFERROR(SUMIFS(D_D[BL],D_D[MT],3,D_D[CAT],TA_34,D_D[EP],$F22),0)</f>
        <v>53</v>
      </c>
      <c r="J22" s="88">
        <f t="shared" si="4"/>
        <v>0.26108374384236455</v>
      </c>
      <c r="K22" s="234"/>
      <c r="L22" s="7"/>
      <c r="M22" s="7"/>
      <c r="N22" s="11"/>
      <c r="O22" s="7"/>
    </row>
    <row r="23" spans="1:15" s="1" customFormat="1" ht="39.950000000000003" customHeight="1" x14ac:dyDescent="0.35">
      <c r="A23" s="24" t="s">
        <v>90</v>
      </c>
      <c r="B23" s="108" t="s">
        <v>206</v>
      </c>
      <c r="C23" s="81">
        <f>IFERROR(SUMIFS(D_D[INV],D_D[MT],3,D_D[CAT],TA_22,D_D[EP],$A23),0)</f>
        <v>11</v>
      </c>
      <c r="D23" s="81">
        <f>IFERROR(SUMIFS(D_D[BL],D_D[MT],3,D_D[CAT],TA_22,D_D[EP],$A23),0)</f>
        <v>11</v>
      </c>
      <c r="E23" s="88">
        <f t="shared" si="5"/>
        <v>1</v>
      </c>
      <c r="F23" s="24" t="s">
        <v>107</v>
      </c>
      <c r="G23" s="146" t="s">
        <v>225</v>
      </c>
      <c r="H23" s="81">
        <f>IFERROR(SUMIFS(D_D[INV],D_D[MT],3,D_D[CAT],TA_34,D_D[EP],$F23),0)</f>
        <v>8</v>
      </c>
      <c r="I23" s="81">
        <f>IFERROR(SUMIFS(D_D[BL],D_D[MT],3,D_D[CAT],TA_34,D_D[EP],$F23),0)</f>
        <v>4</v>
      </c>
      <c r="J23" s="88">
        <f t="shared" si="4"/>
        <v>0.5</v>
      </c>
      <c r="K23" s="234"/>
      <c r="L23" s="7"/>
      <c r="M23" s="7"/>
      <c r="N23" s="11"/>
      <c r="O23" s="7"/>
    </row>
    <row r="24" spans="1:15" s="1" customFormat="1" ht="39.950000000000003" customHeight="1" x14ac:dyDescent="0.35">
      <c r="A24" s="24" t="s">
        <v>92</v>
      </c>
      <c r="B24" s="108" t="s">
        <v>207</v>
      </c>
      <c r="C24" s="81">
        <f>IFERROR(SUMIFS(D_D[INV],D_D[MT],3,D_D[CAT],TA_22,D_D[EP],$A24),0)</f>
        <v>395</v>
      </c>
      <c r="D24" s="81">
        <f>IFERROR(SUMIFS(D_D[BL],D_D[MT],3,D_D[CAT],TA_22,D_D[EP],$A24),0)</f>
        <v>260</v>
      </c>
      <c r="E24" s="88">
        <f t="shared" si="5"/>
        <v>0.65822784810126578</v>
      </c>
      <c r="F24" s="24" t="s">
        <v>106</v>
      </c>
      <c r="G24" s="146" t="s">
        <v>224</v>
      </c>
      <c r="H24" s="81">
        <f>IFERROR(SUMIFS(D_D[INV],D_D[MT],3,D_D[CAT],TA_34,D_D[EP],$F24),0)</f>
        <v>537</v>
      </c>
      <c r="I24" s="81">
        <f>IFERROR(SUMIFS(D_D[BL],D_D[MT],3,D_D[CAT],TA_34,D_D[EP],$F24),0)</f>
        <v>275</v>
      </c>
      <c r="J24" s="88">
        <f t="shared" si="4"/>
        <v>0.51210428305400368</v>
      </c>
      <c r="K24" s="234"/>
      <c r="L24" s="234"/>
      <c r="M24" s="234"/>
      <c r="N24" s="11"/>
      <c r="O24" s="7"/>
    </row>
    <row r="25" spans="1:15" s="1" customFormat="1" ht="39.950000000000003" customHeight="1" thickBot="1" x14ac:dyDescent="0.4">
      <c r="A25" s="24" t="s">
        <v>426</v>
      </c>
      <c r="B25" s="108" t="s">
        <v>208</v>
      </c>
      <c r="C25" s="81">
        <f>IFERROR(SUMIFS(D_D[INV],D_D[MT],3,D_D[CAT],TA_22,D_D[EP],$A25),0)</f>
        <v>47725</v>
      </c>
      <c r="D25" s="81">
        <f>IFERROR(SUMIFS(D_D[BL],D_D[MT],3,D_D[CAT],TA_22,D_D[EP],$A25),0)</f>
        <v>25066</v>
      </c>
      <c r="E25" s="88">
        <f t="shared" si="5"/>
        <v>0.52521739130434786</v>
      </c>
      <c r="F25" s="113" t="s">
        <v>108</v>
      </c>
      <c r="G25" s="147" t="s">
        <v>242</v>
      </c>
      <c r="H25" s="82">
        <f>IFERROR(SUMIFS(D_D[INV],D_D[MT],3,D_D[CAT],TA_34,D_D[EP],$F25),0)</f>
        <v>39</v>
      </c>
      <c r="I25" s="82">
        <f>IFERROR(SUMIFS(D_D[BL],D_D[MT],3,D_D[CAT],TA_34,D_D[EP],$F25),0)</f>
        <v>30</v>
      </c>
      <c r="J25" s="83">
        <f t="shared" si="4"/>
        <v>0.76923076923076927</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60</v>
      </c>
      <c r="E26" s="88">
        <f t="shared" si="5"/>
        <v>0.90909090909090906</v>
      </c>
      <c r="F26" s="114"/>
      <c r="G26" s="224" t="s">
        <v>400</v>
      </c>
      <c r="H26" s="225">
        <f>SUM(H27:H29)</f>
        <v>7915</v>
      </c>
      <c r="I26" s="225">
        <f>SUM(I27:I29)</f>
        <v>4846</v>
      </c>
      <c r="J26" s="226">
        <f t="shared" ref="J26:J28" si="6">IFERROR(I26/H26,0)</f>
        <v>0.61225521162349972</v>
      </c>
      <c r="K26" s="233"/>
      <c r="L26" s="234"/>
      <c r="M26" s="234"/>
      <c r="N26" s="11"/>
      <c r="O26" s="7"/>
    </row>
    <row r="27" spans="1:15" s="1" customFormat="1" ht="39.950000000000003" customHeight="1" x14ac:dyDescent="0.35">
      <c r="A27" s="24" t="s">
        <v>427</v>
      </c>
      <c r="B27" s="108" t="s">
        <v>210</v>
      </c>
      <c r="C27" s="86">
        <f>IFERROR(SUMIFS(D_D[INV],D_D[MT],3,D_D[CAT],TA_22,D_D[EP],$A27),0)</f>
        <v>15830</v>
      </c>
      <c r="D27" s="86">
        <f>IFERROR(SUMIFS(D_D[BL],D_D[MT],3,D_D[CAT],TA_22,D_D[EP],$A27),0)</f>
        <v>1046</v>
      </c>
      <c r="E27" s="87">
        <f t="shared" si="5"/>
        <v>6.607706885660139E-2</v>
      </c>
      <c r="F27" s="115" t="s">
        <v>436</v>
      </c>
      <c r="G27" s="146" t="s">
        <v>398</v>
      </c>
      <c r="H27" s="81">
        <f>IFERROR(SUMIFS(D_D[INV],D_D[MT],3,D_D[CAT],TA_35,D_D[EP],$F27),0)</f>
        <v>2067</v>
      </c>
      <c r="I27" s="81">
        <f>IFERROR(SUMIFS(D_D[BL],D_D[MT],3,D_D[CAT],TA_35,D_D[EP],$F27),0)</f>
        <v>714</v>
      </c>
      <c r="J27" s="88">
        <f t="shared" si="6"/>
        <v>0.34542815674891147</v>
      </c>
      <c r="K27" s="104"/>
      <c r="L27" s="235"/>
      <c r="M27" s="234"/>
      <c r="N27" s="11"/>
      <c r="O27" s="7"/>
    </row>
    <row r="28" spans="1:15" s="1" customFormat="1" ht="39.950000000000003" customHeight="1" thickBot="1" x14ac:dyDescent="0.4">
      <c r="A28" s="24" t="s">
        <v>428</v>
      </c>
      <c r="B28" s="109" t="s">
        <v>211</v>
      </c>
      <c r="C28" s="82">
        <f>IFERROR(SUMIFS(D_D[INV],D_D[MT],3,D_D[CAT],TA_22,D_D[EP],$A28),0)</f>
        <v>116586</v>
      </c>
      <c r="D28" s="82">
        <f>IFERROR(SUMIFS(D_D[BL],D_D[MT],3,D_D[CAT],TA_22,D_D[EP],$A28),0)</f>
        <v>63206</v>
      </c>
      <c r="E28" s="83">
        <f t="shared" si="5"/>
        <v>0.54214056576261305</v>
      </c>
      <c r="F28" s="114" t="s">
        <v>110</v>
      </c>
      <c r="G28" s="147" t="s">
        <v>397</v>
      </c>
      <c r="H28" s="82">
        <f>IFERROR(SUMIFS(D_D[INV],D_D[MT],3,D_D[CAT],TA_36,D_D[EP],$F28),0)</f>
        <v>5848</v>
      </c>
      <c r="I28" s="82">
        <f>IFERROR(SUMIFS(D_D[BL],D_D[MT],3,D_D[CAT],TA_36,D_D[EP],$F28),0)</f>
        <v>4132</v>
      </c>
      <c r="J28" s="83">
        <f t="shared" si="6"/>
        <v>0.7065663474692202</v>
      </c>
      <c r="K28" s="104"/>
      <c r="L28" s="236"/>
      <c r="M28" s="234"/>
      <c r="N28" s="11"/>
      <c r="O28" s="7"/>
    </row>
    <row r="29" spans="1:15" s="1" customFormat="1" ht="39.950000000000003" customHeight="1" x14ac:dyDescent="0.35">
      <c r="A29" s="24"/>
      <c r="B29" s="217" t="s">
        <v>24</v>
      </c>
      <c r="C29" s="219">
        <f>SUM(C30:C36)</f>
        <v>86000</v>
      </c>
      <c r="D29" s="219">
        <f>SUM(D30:D36)</f>
        <v>64007</v>
      </c>
      <c r="E29" s="237">
        <f t="shared" ref="E29:E36" si="7">IFERROR(D29/C29,0)</f>
        <v>0.74426744186046512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11</v>
      </c>
      <c r="E30" s="88">
        <f t="shared" si="7"/>
        <v>0.84615384615384615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5846</v>
      </c>
      <c r="D31" s="81">
        <f>IFERROR(SUMIFS(D_D[BL],D_D[MT],3,D_D[CAT],TA_23,D_D[EP],$A31),0)</f>
        <v>5834</v>
      </c>
      <c r="E31" s="88">
        <f t="shared" si="7"/>
        <v>0.99794731440301065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65</v>
      </c>
      <c r="D32" s="81">
        <f>IFERROR(SUMIFS(D_D[BL],D_D[MT],3,D_D[CAT],TA_23,D_D[EP],$A32),0)</f>
        <v>63</v>
      </c>
      <c r="E32" s="88">
        <f t="shared" si="7"/>
        <v>0.96923076923076923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119</v>
      </c>
      <c r="D33" s="81">
        <f>IFERROR(SUMIFS(D_D[BL],D_D[MT],3,D_D[CAT],TA_23,D_D[EP],$A33),0)</f>
        <v>38</v>
      </c>
      <c r="E33" s="88">
        <f t="shared" si="7"/>
        <v>0.31932773109243695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638</v>
      </c>
      <c r="D34" s="81">
        <f>IFERROR(SUMIFS(D_D[BL],D_D[MT],3,D_D[CAT],TA_23,D_D[EP],$A34),0)</f>
        <v>606</v>
      </c>
      <c r="E34" s="88">
        <f t="shared" si="7"/>
        <v>0.94984326018808773</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77397</v>
      </c>
      <c r="D35" s="81">
        <f>IFERROR(SUMIFS(D_D[BL],D_D[MT],3,D_D[CAT],TA_23,D_D[EP],$A35),0)</f>
        <v>55672</v>
      </c>
      <c r="E35" s="88">
        <f t="shared" si="7"/>
        <v>0.71930436580229207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1922</v>
      </c>
      <c r="D36" s="82">
        <f>IFERROR(SUMIFS(D_D[BL],D_D[MT],3,D_D[CAT],TA_23,D_D[EP],$A36),0)</f>
        <v>1783</v>
      </c>
      <c r="E36" s="83">
        <f t="shared" si="7"/>
        <v>0.92767950052029136</v>
      </c>
      <c r="F36" s="234"/>
      <c r="G36" s="234"/>
      <c r="H36" s="235"/>
      <c r="I36" s="235"/>
      <c r="J36" s="235"/>
      <c r="K36" s="235"/>
      <c r="L36" s="234"/>
      <c r="M36" s="234"/>
      <c r="N36" s="11"/>
      <c r="O36" s="7"/>
    </row>
    <row r="37" spans="1:15" s="1" customFormat="1" ht="39.950000000000003" customHeight="1" x14ac:dyDescent="0.35">
      <c r="A37" s="24"/>
      <c r="B37" s="217" t="s">
        <v>192</v>
      </c>
      <c r="C37" s="218">
        <f>SUM(C38:C43)</f>
        <v>96592</v>
      </c>
      <c r="D37" s="219">
        <f>SUM(D38:D43)</f>
        <v>52579</v>
      </c>
      <c r="E37" s="220">
        <f t="shared" ref="E37" si="8">IFERROR(D37/C37,0)</f>
        <v>0.54434114626470098</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3956</v>
      </c>
      <c r="D38" s="81">
        <f>IFERROR(SUMIFS(D_D[BL],D_D[MT],3,D_D[CAT],TA_24,D_D[EP],$A38),0)</f>
        <v>3561</v>
      </c>
      <c r="E38" s="88">
        <f t="shared" ref="E38:E43" si="9">IFERROR(D38/C38,0)</f>
        <v>0.90015166835187055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16522</v>
      </c>
      <c r="D39" s="81">
        <f>IFERROR(SUMIFS(D_D[BL],D_D[MT],3,D_D[CAT],TA_24,D_D[EP],$A39),0)</f>
        <v>8943</v>
      </c>
      <c r="E39" s="88">
        <f t="shared" si="9"/>
        <v>0.54127829560585883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1098</v>
      </c>
      <c r="D40" s="81">
        <f>IFERROR(SUMIFS(D_D[BL],D_D[MT],3,D_D[CAT],TA_24,D_D[EP],$A40),0)</f>
        <v>296</v>
      </c>
      <c r="E40" s="88">
        <f t="shared" si="9"/>
        <v>0.26958105646630237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48673</v>
      </c>
      <c r="D41" s="81">
        <f>IFERROR(SUMIFS(D_D[BL],D_D[MT],3,D_D[CAT],TA_24,D_D[EP],$A41),0)</f>
        <v>19327</v>
      </c>
      <c r="E41" s="88">
        <f t="shared" si="9"/>
        <v>0.39707846239188049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25787</v>
      </c>
      <c r="D42" s="81">
        <f>IFERROR(SUMIFS(D_D[BL],D_D[MT],3,D_D[CAT],TA_24,D_D[EP],$A42),0)</f>
        <v>20098</v>
      </c>
      <c r="E42" s="88">
        <f t="shared" si="9"/>
        <v>0.77938496141466629</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556</v>
      </c>
      <c r="D43" s="82">
        <f>IFERROR(SUMIFS(D_D[BL],D_D[MT],3,D_D[CAT],TA_24,D_D[EP],$A43),0)</f>
        <v>354</v>
      </c>
      <c r="E43" s="83">
        <f t="shared" si="9"/>
        <v>0.63669064748201443</v>
      </c>
      <c r="F43" s="234"/>
      <c r="G43" s="234"/>
      <c r="H43" s="234"/>
      <c r="I43" s="234"/>
      <c r="J43" s="234"/>
      <c r="K43" s="234"/>
      <c r="L43" s="234"/>
      <c r="M43" s="234"/>
      <c r="N43" s="11"/>
      <c r="O43" s="7"/>
    </row>
    <row r="44" spans="1:15" s="1" customFormat="1" ht="39.950000000000003" customHeight="1" x14ac:dyDescent="0.35">
      <c r="A44" s="24"/>
      <c r="B44" s="217" t="s">
        <v>401</v>
      </c>
      <c r="C44" s="218">
        <f>SUM(C45:C47)</f>
        <v>9721</v>
      </c>
      <c r="D44" s="219">
        <f>SUM(D45:D47)</f>
        <v>4782</v>
      </c>
      <c r="E44" s="220">
        <f t="shared" ref="E44:E46" si="10">IFERROR(D44/C44,0)</f>
        <v>0.49192469910503034</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5117</v>
      </c>
      <c r="D45" s="81">
        <f>IFERROR(SUMIFS(D_D[BL],D_D[MT],3,D_D[CAT],TA_25,D_D[EP],$A45),0)</f>
        <v>539</v>
      </c>
      <c r="E45" s="88">
        <f t="shared" si="10"/>
        <v>0.10533515731874145</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4604</v>
      </c>
      <c r="D46" s="82">
        <f>IFERROR(SUMIFS(D_D[BL],D_D[MT],3,D_D[CAT],TA_26,D_D[EP],$A46),0)</f>
        <v>4243</v>
      </c>
      <c r="E46" s="83">
        <f t="shared" si="10"/>
        <v>0.92158992180712429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43057</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134551</v>
      </c>
      <c r="D6" s="243">
        <f>IFERROR(SUMIFS(D_D[ADP],D_D[MT],1,D_D[CAT],D$1,D_D[EP],-1, D_D[LOC],$A6),0)</f>
        <v>159.99</v>
      </c>
      <c r="E6" s="242">
        <f>IFERROR(SUMIFS(D_D[INV],D_D[MT],2,D_D[CAT],TA_21,D_D[EP],-1, D_D[LOC],$A6),0)</f>
        <v>305212</v>
      </c>
      <c r="F6" s="242">
        <f>IFERROR(SUMIFS(D_D[BL],D_D[MT],2,D_D[CAT],TA_21,D_D[EP],-1, D_D[LOC],$A6),0)</f>
        <v>74294</v>
      </c>
      <c r="G6" s="244">
        <f t="shared" ref="G6" si="0">IFERROR(F6/E6,"0%")</f>
        <v>0.24341768999908261</v>
      </c>
      <c r="H6" s="242">
        <f>IFERROR(SUMIFS(D_D[INV],D_D[MT],2,D_D[CAT],TA_22,D_D[EP],-1, D_D[LOC],$A6),0)</f>
        <v>267439</v>
      </c>
      <c r="I6" s="242">
        <f>IFERROR(SUMIFS(D_D[BL],D_D[MT],2,D_D[CAT],TA_22,D_D[EP],-1, D_D[LOC],$A6),0)</f>
        <v>106538</v>
      </c>
      <c r="J6" s="244">
        <f t="shared" ref="J6" si="1">IFERROR(I6/H6,"0%")</f>
        <v>0.39836373902086081</v>
      </c>
      <c r="K6" s="242">
        <f>IFERROR(SUMIFS(D_D[INV],D_D[MT],2,D_D[CAT],TA_23,D_D[EP],-1, D_D[LOC],$A6),0)</f>
        <v>101080</v>
      </c>
      <c r="L6" s="242">
        <f>IFERROR(SUMIFS(D_D[BL],D_D[MT],2,D_D[CAT],TA_23,D_D[EP],-1, D_D[LOC],$A6),0)</f>
        <v>65149</v>
      </c>
      <c r="M6" s="244">
        <f t="shared" ref="M6" si="2">IFERROR(L6/K6,"0%")</f>
        <v>0.64452908587257618</v>
      </c>
      <c r="N6" s="242">
        <f>IFERROR(SUMIFS(D_D[INV],D_D[MT],2,D_D[CAT],TA_24,D_D[EP],-1, D_D[LOC],$A6),0)</f>
        <v>96639</v>
      </c>
      <c r="O6" s="242">
        <f>IFERROR(SUMIFS(D_D[BL],D_D[MT],2,D_D[CAT],TA_24,D_D[EP],-1, D_D[LOC],$A6),0)</f>
        <v>52619</v>
      </c>
      <c r="P6" s="244">
        <f t="shared" ref="P6" si="3">IFERROR(O6/N6,"0%")</f>
        <v>0.54449031964320826</v>
      </c>
      <c r="Q6" s="245">
        <f>IFERROR(SUMIFS(D_D[INV],D_D[MT],2,D_D[CAT],TA_25,D_D[EP],-1, D_D[LOC],$A6),0)</f>
        <v>5117</v>
      </c>
      <c r="R6" s="55">
        <f>IFERROR(SUMIFS(D_D[INV],D_D[MT],2,D_D[CAT],TA_26,D_D[EP],-1, D_D[LOC],$A6),0)</f>
        <v>4604</v>
      </c>
      <c r="S6" s="245">
        <f>IFERROR(SUMIFS(D_D[INV],D_D[MT],7,D_D[CAT],2,D_D[EP],TA_20, D_D[LOC],$A6),0)</f>
        <v>274462</v>
      </c>
      <c r="T6" s="7"/>
    </row>
    <row r="7" spans="1:20" x14ac:dyDescent="0.2">
      <c r="A7" s="23">
        <v>392</v>
      </c>
      <c r="B7" s="246" t="s">
        <v>294</v>
      </c>
      <c r="C7" s="52">
        <f>IFERROR(SUMIFS(D_D[INV],D_D[MT],1,D_D[CAT],TA_20,D_D[EP],-1, D_D[LOC],$A7),0)</f>
        <v>32064</v>
      </c>
      <c r="D7" s="41">
        <f>IFERROR(SUMIFS(D_D[ADP],D_D[MT],1,D_D[CAT],D$1,D_D[EP],-1, D_D[LOC],$A7),0)</f>
        <v>139.94999999999999</v>
      </c>
      <c r="E7" s="53">
        <f>IFERROR(SUMIFS(D_D[INV],D_D[MT],2,D_D[CAT],TA_21,D_D[EP],-1, D_D[LOC],$A7),0)</f>
        <v>70822</v>
      </c>
      <c r="F7" s="52">
        <f>IFERROR(SUMIFS(D_D[BL],D_D[MT],2,D_D[CAT],TA_21,D_D[EP],-1, D_D[LOC],$A7),0)</f>
        <v>17213</v>
      </c>
      <c r="G7" s="54">
        <f t="shared" ref="G7:G70" si="4">IFERROR(F7/E7,"0%")</f>
        <v>0.2430459461749174</v>
      </c>
      <c r="H7" s="52">
        <f>IFERROR(SUMIFS(D_D[INV],D_D[MT],2,D_D[CAT],TA_22,D_D[EP],-1, D_D[LOC],$A7),0)</f>
        <v>60717</v>
      </c>
      <c r="I7" s="52">
        <f>IFERROR(SUMIFS(D_D[BL],D_D[MT],2,D_D[CAT],TA_22,D_D[EP],-1, D_D[LOC],$A7),0)</f>
        <v>22484</v>
      </c>
      <c r="J7" s="54">
        <f t="shared" ref="J7:J70" si="5">IFERROR(I7/H7,"0%")</f>
        <v>0.37030815092972313</v>
      </c>
      <c r="K7" s="52">
        <f>IFERROR(SUMIFS(D_D[INV],D_D[MT],2,D_D[CAT],TA_23,D_D[EP],-1, D_D[LOC],$A7),0)</f>
        <v>23613</v>
      </c>
      <c r="L7" s="52">
        <f>IFERROR(SUMIFS(D_D[BL],D_D[MT],2,D_D[CAT],TA_23,D_D[EP],-1, D_D[LOC],$A7),0)</f>
        <v>15561</v>
      </c>
      <c r="M7" s="54">
        <f t="shared" ref="M7:M70" si="6">IFERROR(L7/K7,"0%")</f>
        <v>0.65900139753525599</v>
      </c>
      <c r="N7" s="52">
        <f>IFERROR(SUMIFS(D_D[INV],D_D[MT],2,D_D[CAT],TA_24,D_D[EP],-1, D_D[LOC],$A7),0)</f>
        <v>12756</v>
      </c>
      <c r="O7" s="52">
        <f>IFERROR(SUMIFS(D_D[BL],D_D[MT],2,D_D[CAT],TA_24,D_D[EP],-1, D_D[LOC],$A7),0)</f>
        <v>7947</v>
      </c>
      <c r="P7" s="54">
        <f t="shared" ref="P7:P70" si="7">IFERROR(O7/N7,"0%")</f>
        <v>0.62300094073377232</v>
      </c>
      <c r="Q7" s="52">
        <f>IFERROR(SUMIFS(D_D[INV],D_D[MT],2,D_D[CAT],TA_25,D_D[EP],-1, D_D[LOC],$A7),0)</f>
        <v>1248</v>
      </c>
      <c r="R7" s="55">
        <f>IFERROR(SUMIFS(D_D[INV],D_D[MT],2,D_D[CAT],TA_26,D_D[EP],-1, D_D[LOC],$A7),0)</f>
        <v>172</v>
      </c>
      <c r="S7" s="55">
        <f>IFERROR(SUMIFS(D_D[INV],D_D[MT],7,D_D[CAT],2,D_D[EP],TA_20, D_D[LOC],$A7),0)</f>
        <v>47103</v>
      </c>
      <c r="T7" s="7"/>
    </row>
    <row r="8" spans="1:20" x14ac:dyDescent="0.2">
      <c r="A8" s="24" t="s">
        <v>122</v>
      </c>
      <c r="B8" s="110" t="s">
        <v>27</v>
      </c>
      <c r="C8" s="50">
        <f>IFERROR(SUMIFS(D_D[INV],D_D[MT],1,D_D[CAT],TA_20,D_D[EP],-1, D_D[LOC],$A8),0)</f>
        <v>1680</v>
      </c>
      <c r="D8" s="42">
        <f>IFERROR(SUMIFS(D_D[ADP],D_D[MT],1,D_D[CAT],D$1,D_D[EP],-1, D_D[LOC],$A8),0)</f>
        <v>204.61</v>
      </c>
      <c r="E8" s="39">
        <f>IFERROR(SUMIFS(D_D[INV],D_D[MT],2,D_D[CAT],TA_21,D_D[EP],-1, D_D[LOC],$A8),0)</f>
        <v>4169</v>
      </c>
      <c r="F8" s="36">
        <f>IFERROR(SUMIFS(D_D[BL],D_D[MT],2,D_D[CAT],TA_21,D_D[EP],-1, D_D[LOC],$A8),0)</f>
        <v>1356</v>
      </c>
      <c r="G8" s="56">
        <f t="shared" si="4"/>
        <v>0.32525785560086351</v>
      </c>
      <c r="H8" s="35">
        <f>IFERROR(SUMIFS(D_D[INV],D_D[MT],2,D_D[CAT],TA_22,D_D[EP],-1, D_D[LOC],$A8),0)</f>
        <v>2472</v>
      </c>
      <c r="I8" s="36">
        <f>IFERROR(SUMIFS(D_D[BL],D_D[MT],2,D_D[CAT],TA_22,D_D[EP],-1, D_D[LOC],$A8),0)</f>
        <v>1078</v>
      </c>
      <c r="J8" s="56">
        <f t="shared" si="5"/>
        <v>0.43608414239482202</v>
      </c>
      <c r="K8" s="46">
        <f>IFERROR(SUMIFS(D_D[INV],D_D[MT],2,D_D[CAT],TA_23,D_D[EP],-1, D_D[LOC],$A8),0)</f>
        <v>724</v>
      </c>
      <c r="L8" s="47">
        <f>IFERROR(SUMIFS(D_D[BL],D_D[MT],2,D_D[CAT],TA_23,D_D[EP],-1, D_D[LOC],$A8),0)</f>
        <v>601</v>
      </c>
      <c r="M8" s="56">
        <f t="shared" si="6"/>
        <v>0.83011049723756902</v>
      </c>
      <c r="N8" s="46">
        <f>IFERROR(SUMIFS(D_D[INV],D_D[MT],2,D_D[CAT],TA_24,D_D[EP],-1, D_D[LOC],$A8),0)</f>
        <v>1015</v>
      </c>
      <c r="O8" s="47">
        <f>IFERROR(SUMIFS(D_D[BL],D_D[MT],2,D_D[CAT],TA_24,D_D[EP],-1, D_D[LOC],$A8),0)</f>
        <v>703</v>
      </c>
      <c r="P8" s="56">
        <f t="shared" si="7"/>
        <v>0.69261083743842367</v>
      </c>
      <c r="Q8" s="44">
        <f>IFERROR(SUMIFS(D_D[INV],D_D[MT],2,D_D[CAT],TA_25,D_D[EP],-1, D_D[LOC],$A8),0)</f>
        <v>0</v>
      </c>
      <c r="R8" s="44">
        <f>IFERROR(SUMIFS(D_D[INV],D_D[MT],2,D_D[CAT],TA_26,D_D[EP],-1, D_D[LOC],$A8),0)</f>
        <v>76</v>
      </c>
      <c r="S8" s="44">
        <f>IFERROR(SUMIFS(D_D[INV],D_D[MT],7,D_D[CAT],2,D_D[EP],TA_20, D_D[LOC],$A8),0)</f>
        <v>4649</v>
      </c>
      <c r="T8" s="7"/>
    </row>
    <row r="9" spans="1:20" x14ac:dyDescent="0.2">
      <c r="A9" s="24" t="s">
        <v>115</v>
      </c>
      <c r="B9" s="110" t="s">
        <v>29</v>
      </c>
      <c r="C9" s="50">
        <f>IFERROR(SUMIFS(D_D[INV],D_D[MT],1,D_D[CAT],TA_20,D_D[EP],-1, D_D[LOC],$A9),0)</f>
        <v>987</v>
      </c>
      <c r="D9" s="42">
        <f>IFERROR(SUMIFS(D_D[ADP],D_D[MT],1,D_D[CAT],D$1,D_D[EP],-1, D_D[LOC],$A9),0)</f>
        <v>150.05000000000001</v>
      </c>
      <c r="E9" s="39">
        <f>IFERROR(SUMIFS(D_D[INV],D_D[MT],2,D_D[CAT],TA_21,D_D[EP],-1, D_D[LOC],$A9),0)</f>
        <v>2889</v>
      </c>
      <c r="F9" s="36">
        <f>IFERROR(SUMIFS(D_D[BL],D_D[MT],2,D_D[CAT],TA_21,D_D[EP],-1, D_D[LOC],$A9),0)</f>
        <v>734</v>
      </c>
      <c r="G9" s="56">
        <f t="shared" si="4"/>
        <v>0.25406715126341295</v>
      </c>
      <c r="H9" s="35">
        <f>IFERROR(SUMIFS(D_D[INV],D_D[MT],2,D_D[CAT],TA_22,D_D[EP],-1, D_D[LOC],$A9),0)</f>
        <v>1767</v>
      </c>
      <c r="I9" s="36">
        <f>IFERROR(SUMIFS(D_D[BL],D_D[MT],2,D_D[CAT],TA_22,D_D[EP],-1, D_D[LOC],$A9),0)</f>
        <v>734</v>
      </c>
      <c r="J9" s="56">
        <f t="shared" si="5"/>
        <v>0.41539332201471418</v>
      </c>
      <c r="K9" s="46">
        <f>IFERROR(SUMIFS(D_D[INV],D_D[MT],2,D_D[CAT],TA_23,D_D[EP],-1, D_D[LOC],$A9),0)</f>
        <v>771</v>
      </c>
      <c r="L9" s="47">
        <f>IFERROR(SUMIFS(D_D[BL],D_D[MT],2,D_D[CAT],TA_23,D_D[EP],-1, D_D[LOC],$A9),0)</f>
        <v>557</v>
      </c>
      <c r="M9" s="56">
        <f t="shared" si="6"/>
        <v>0.72243839169909208</v>
      </c>
      <c r="N9" s="46">
        <f>IFERROR(SUMIFS(D_D[INV],D_D[MT],2,D_D[CAT],TA_24,D_D[EP],-1, D_D[LOC],$A9),0)</f>
        <v>278</v>
      </c>
      <c r="O9" s="47">
        <f>IFERROR(SUMIFS(D_D[BL],D_D[MT],2,D_D[CAT],TA_24,D_D[EP],-1, D_D[LOC],$A9),0)</f>
        <v>222</v>
      </c>
      <c r="P9" s="56">
        <f t="shared" si="7"/>
        <v>0.79856115107913672</v>
      </c>
      <c r="Q9" s="44">
        <f>IFERROR(SUMIFS(D_D[INV],D_D[MT],2,D_D[CAT],TA_25,D_D[EP],-1, D_D[LOC],$A9),0)</f>
        <v>1</v>
      </c>
      <c r="R9" s="44">
        <f>IFERROR(SUMIFS(D_D[INV],D_D[MT],2,D_D[CAT],TA_26,D_D[EP],-1, D_D[LOC],$A9),0)</f>
        <v>6</v>
      </c>
      <c r="S9" s="44">
        <f>IFERROR(SUMIFS(D_D[INV],D_D[MT],7,D_D[CAT],2,D_D[EP],TA_20, D_D[LOC],$A9),0)</f>
        <v>2169</v>
      </c>
      <c r="T9" s="7"/>
    </row>
    <row r="10" spans="1:20" x14ac:dyDescent="0.2">
      <c r="A10" s="24" t="s">
        <v>118</v>
      </c>
      <c r="B10" s="110" t="s">
        <v>20</v>
      </c>
      <c r="C10" s="50">
        <f>IFERROR(SUMIFS(D_D[INV],D_D[MT],1,D_D[CAT],TA_20,D_D[EP],-1, D_D[LOC],$A10),0)</f>
        <v>1222</v>
      </c>
      <c r="D10" s="42">
        <f>IFERROR(SUMIFS(D_D[ADP],D_D[MT],1,D_D[CAT],D$1,D_D[EP],-1, D_D[LOC],$A10),0)</f>
        <v>106.52</v>
      </c>
      <c r="E10" s="39">
        <f>IFERROR(SUMIFS(D_D[INV],D_D[MT],2,D_D[CAT],TA_21,D_D[EP],-1, D_D[LOC],$A10),0)</f>
        <v>3080</v>
      </c>
      <c r="F10" s="36">
        <f>IFERROR(SUMIFS(D_D[BL],D_D[MT],2,D_D[CAT],TA_21,D_D[EP],-1, D_D[LOC],$A10),0)</f>
        <v>716</v>
      </c>
      <c r="G10" s="56">
        <f t="shared" si="4"/>
        <v>0.23246753246753246</v>
      </c>
      <c r="H10" s="35">
        <f>IFERROR(SUMIFS(D_D[INV],D_D[MT],2,D_D[CAT],TA_22,D_D[EP],-1, D_D[LOC],$A10),0)</f>
        <v>2274</v>
      </c>
      <c r="I10" s="36">
        <f>IFERROR(SUMIFS(D_D[BL],D_D[MT],2,D_D[CAT],TA_22,D_D[EP],-1, D_D[LOC],$A10),0)</f>
        <v>839</v>
      </c>
      <c r="J10" s="56">
        <f t="shared" si="5"/>
        <v>0.36895338610378187</v>
      </c>
      <c r="K10" s="46">
        <f>IFERROR(SUMIFS(D_D[INV],D_D[MT],2,D_D[CAT],TA_23,D_D[EP],-1, D_D[LOC],$A10),0)</f>
        <v>930</v>
      </c>
      <c r="L10" s="47">
        <f>IFERROR(SUMIFS(D_D[BL],D_D[MT],2,D_D[CAT],TA_23,D_D[EP],-1, D_D[LOC],$A10),0)</f>
        <v>687</v>
      </c>
      <c r="M10" s="56">
        <f t="shared" si="6"/>
        <v>0.73870967741935489</v>
      </c>
      <c r="N10" s="46">
        <f>IFERROR(SUMIFS(D_D[INV],D_D[MT],2,D_D[CAT],TA_24,D_D[EP],-1, D_D[LOC],$A10),0)</f>
        <v>537</v>
      </c>
      <c r="O10" s="47">
        <f>IFERROR(SUMIFS(D_D[BL],D_D[MT],2,D_D[CAT],TA_24,D_D[EP],-1, D_D[LOC],$A10),0)</f>
        <v>335</v>
      </c>
      <c r="P10" s="56">
        <f t="shared" si="7"/>
        <v>0.62383612662942267</v>
      </c>
      <c r="Q10" s="44">
        <f>IFERROR(SUMIFS(D_D[INV],D_D[MT],2,D_D[CAT],TA_25,D_D[EP],-1, D_D[LOC],$A10),0)</f>
        <v>0</v>
      </c>
      <c r="R10" s="44">
        <f>IFERROR(SUMIFS(D_D[INV],D_D[MT],2,D_D[CAT],TA_26,D_D[EP],-1, D_D[LOC],$A10),0)</f>
        <v>1</v>
      </c>
      <c r="S10" s="44">
        <f>IFERROR(SUMIFS(D_D[INV],D_D[MT],7,D_D[CAT],2,D_D[EP],TA_20, D_D[LOC],$A10),0)</f>
        <v>1844</v>
      </c>
      <c r="T10" s="7"/>
    </row>
    <row r="11" spans="1:20" x14ac:dyDescent="0.2">
      <c r="A11" s="24" t="s">
        <v>119</v>
      </c>
      <c r="B11" s="110" t="s">
        <v>38</v>
      </c>
      <c r="C11" s="50">
        <f>IFERROR(SUMIFS(D_D[INV],D_D[MT],1,D_D[CAT],TA_20,D_D[EP],-1, D_D[LOC],$A11),0)</f>
        <v>365</v>
      </c>
      <c r="D11" s="42">
        <f>IFERROR(SUMIFS(D_D[ADP],D_D[MT],1,D_D[CAT],D$1,D_D[EP],-1, D_D[LOC],$A11),0)</f>
        <v>165.37</v>
      </c>
      <c r="E11" s="39">
        <f>IFERROR(SUMIFS(D_D[INV],D_D[MT],2,D_D[CAT],TA_21,D_D[EP],-1, D_D[LOC],$A11),0)</f>
        <v>1260</v>
      </c>
      <c r="F11" s="36">
        <f>IFERROR(SUMIFS(D_D[BL],D_D[MT],2,D_D[CAT],TA_21,D_D[EP],-1, D_D[LOC],$A11),0)</f>
        <v>327</v>
      </c>
      <c r="G11" s="56">
        <f t="shared" si="4"/>
        <v>0.25952380952380955</v>
      </c>
      <c r="H11" s="35">
        <f>IFERROR(SUMIFS(D_D[INV],D_D[MT],2,D_D[CAT],TA_22,D_D[EP],-1, D_D[LOC],$A11),0)</f>
        <v>1453</v>
      </c>
      <c r="I11" s="36">
        <f>IFERROR(SUMIFS(D_D[BL],D_D[MT],2,D_D[CAT],TA_22,D_D[EP],-1, D_D[LOC],$A11),0)</f>
        <v>675</v>
      </c>
      <c r="J11" s="56">
        <f t="shared" si="5"/>
        <v>0.46455609084652444</v>
      </c>
      <c r="K11" s="46">
        <f>IFERROR(SUMIFS(D_D[INV],D_D[MT],2,D_D[CAT],TA_23,D_D[EP],-1, D_D[LOC],$A11),0)</f>
        <v>378</v>
      </c>
      <c r="L11" s="47">
        <f>IFERROR(SUMIFS(D_D[BL],D_D[MT],2,D_D[CAT],TA_23,D_D[EP],-1, D_D[LOC],$A11),0)</f>
        <v>269</v>
      </c>
      <c r="M11" s="56">
        <f t="shared" si="6"/>
        <v>0.71164021164021163</v>
      </c>
      <c r="N11" s="46">
        <f>IFERROR(SUMIFS(D_D[INV],D_D[MT],2,D_D[CAT],TA_24,D_D[EP],-1, D_D[LOC],$A11),0)</f>
        <v>377</v>
      </c>
      <c r="O11" s="47">
        <f>IFERROR(SUMIFS(D_D[BL],D_D[MT],2,D_D[CAT],TA_24,D_D[EP],-1, D_D[LOC],$A11),0)</f>
        <v>323</v>
      </c>
      <c r="P11" s="56">
        <f t="shared" si="7"/>
        <v>0.85676392572944293</v>
      </c>
      <c r="Q11" s="44">
        <f>IFERROR(SUMIFS(D_D[INV],D_D[MT],2,D_D[CAT],TA_25,D_D[EP],-1, D_D[LOC],$A11),0)</f>
        <v>0</v>
      </c>
      <c r="R11" s="44">
        <f>IFERROR(SUMIFS(D_D[INV],D_D[MT],2,D_D[CAT],TA_26,D_D[EP],-1, D_D[LOC],$A11),0)</f>
        <v>5</v>
      </c>
      <c r="S11" s="44">
        <f>IFERROR(SUMIFS(D_D[INV],D_D[MT],7,D_D[CAT],2,D_D[EP],TA_20, D_D[LOC],$A11),0)</f>
        <v>1332</v>
      </c>
      <c r="T11" s="7"/>
    </row>
    <row r="12" spans="1:20" x14ac:dyDescent="0.2">
      <c r="A12" s="24" t="s">
        <v>123</v>
      </c>
      <c r="B12" s="110" t="s">
        <v>41</v>
      </c>
      <c r="C12" s="50">
        <f>IFERROR(SUMIFS(D_D[INV],D_D[MT],1,D_D[CAT],TA_20,D_D[EP],-1, D_D[LOC],$A12),0)</f>
        <v>1257</v>
      </c>
      <c r="D12" s="42">
        <f>IFERROR(SUMIFS(D_D[ADP],D_D[MT],1,D_D[CAT],D$1,D_D[EP],-1, D_D[LOC],$A12),0)</f>
        <v>146.38999999999999</v>
      </c>
      <c r="E12" s="39">
        <f>IFERROR(SUMIFS(D_D[INV],D_D[MT],2,D_D[CAT],TA_21,D_D[EP],-1, D_D[LOC],$A12),0)</f>
        <v>3138</v>
      </c>
      <c r="F12" s="36">
        <f>IFERROR(SUMIFS(D_D[BL],D_D[MT],2,D_D[CAT],TA_21,D_D[EP],-1, D_D[LOC],$A12),0)</f>
        <v>585</v>
      </c>
      <c r="G12" s="56">
        <f t="shared" si="4"/>
        <v>0.18642447418738051</v>
      </c>
      <c r="H12" s="35">
        <f>IFERROR(SUMIFS(D_D[INV],D_D[MT],2,D_D[CAT],TA_22,D_D[EP],-1, D_D[LOC],$A12),0)</f>
        <v>2637</v>
      </c>
      <c r="I12" s="36">
        <f>IFERROR(SUMIFS(D_D[BL],D_D[MT],2,D_D[CAT],TA_22,D_D[EP],-1, D_D[LOC],$A12),0)</f>
        <v>1194</v>
      </c>
      <c r="J12" s="56">
        <f t="shared" si="5"/>
        <v>0.45278725824800908</v>
      </c>
      <c r="K12" s="46">
        <f>IFERROR(SUMIFS(D_D[INV],D_D[MT],2,D_D[CAT],TA_23,D_D[EP],-1, D_D[LOC],$A12),0)</f>
        <v>544</v>
      </c>
      <c r="L12" s="47">
        <f>IFERROR(SUMIFS(D_D[BL],D_D[MT],2,D_D[CAT],TA_23,D_D[EP],-1, D_D[LOC],$A12),0)</f>
        <v>274</v>
      </c>
      <c r="M12" s="56">
        <f t="shared" si="6"/>
        <v>0.50367647058823528</v>
      </c>
      <c r="N12" s="46">
        <f>IFERROR(SUMIFS(D_D[INV],D_D[MT],2,D_D[CAT],TA_24,D_D[EP],-1, D_D[LOC],$A12),0)</f>
        <v>1095</v>
      </c>
      <c r="O12" s="47">
        <f>IFERROR(SUMIFS(D_D[BL],D_D[MT],2,D_D[CAT],TA_24,D_D[EP],-1, D_D[LOC],$A12),0)</f>
        <v>649</v>
      </c>
      <c r="P12" s="56">
        <f t="shared" si="7"/>
        <v>0.59269406392694068</v>
      </c>
      <c r="Q12" s="44">
        <f>IFERROR(SUMIFS(D_D[INV],D_D[MT],2,D_D[CAT],TA_25,D_D[EP],-1, D_D[LOC],$A12),0)</f>
        <v>3</v>
      </c>
      <c r="R12" s="44">
        <f>IFERROR(SUMIFS(D_D[INV],D_D[MT],2,D_D[CAT],TA_26,D_D[EP],-1, D_D[LOC],$A12),0)</f>
        <v>20</v>
      </c>
      <c r="S12" s="44">
        <f>IFERROR(SUMIFS(D_D[INV],D_D[MT],7,D_D[CAT],2,D_D[EP],TA_20, D_D[LOC],$A12),0)</f>
        <v>1860</v>
      </c>
      <c r="T12" s="7"/>
    </row>
    <row r="13" spans="1:20" x14ac:dyDescent="0.2">
      <c r="A13" s="24" t="s">
        <v>157</v>
      </c>
      <c r="B13" s="110" t="s">
        <v>48</v>
      </c>
      <c r="C13" s="50">
        <f>IFERROR(SUMIFS(D_D[INV],D_D[MT],1,D_D[CAT],TA_20,D_D[EP],-1, D_D[LOC],$A13),0)</f>
        <v>420</v>
      </c>
      <c r="D13" s="42">
        <f>IFERROR(SUMIFS(D_D[ADP],D_D[MT],1,D_D[CAT],D$1,D_D[EP],-1, D_D[LOC],$A13),0)</f>
        <v>145.38</v>
      </c>
      <c r="E13" s="39">
        <f>IFERROR(SUMIFS(D_D[INV],D_D[MT],2,D_D[CAT],TA_21,D_D[EP],-1, D_D[LOC],$A13),0)</f>
        <v>1264</v>
      </c>
      <c r="F13" s="36">
        <f>IFERROR(SUMIFS(D_D[BL],D_D[MT],2,D_D[CAT],TA_21,D_D[EP],-1, D_D[LOC],$A13),0)</f>
        <v>319</v>
      </c>
      <c r="G13" s="56">
        <f t="shared" si="4"/>
        <v>0.252373417721519</v>
      </c>
      <c r="H13" s="35">
        <f>IFERROR(SUMIFS(D_D[INV],D_D[MT],2,D_D[CAT],TA_22,D_D[EP],-1, D_D[LOC],$A13),0)</f>
        <v>778</v>
      </c>
      <c r="I13" s="36">
        <f>IFERROR(SUMIFS(D_D[BL],D_D[MT],2,D_D[CAT],TA_22,D_D[EP],-1, D_D[LOC],$A13),0)</f>
        <v>323</v>
      </c>
      <c r="J13" s="56">
        <f t="shared" si="5"/>
        <v>0.41516709511568123</v>
      </c>
      <c r="K13" s="46">
        <f>IFERROR(SUMIFS(D_D[INV],D_D[MT],2,D_D[CAT],TA_23,D_D[EP],-1, D_D[LOC],$A13),0)</f>
        <v>123</v>
      </c>
      <c r="L13" s="47">
        <f>IFERROR(SUMIFS(D_D[BL],D_D[MT],2,D_D[CAT],TA_23,D_D[EP],-1, D_D[LOC],$A13),0)</f>
        <v>114</v>
      </c>
      <c r="M13" s="56">
        <f t="shared" si="6"/>
        <v>0.92682926829268297</v>
      </c>
      <c r="N13" s="46">
        <f>IFERROR(SUMIFS(D_D[INV],D_D[MT],2,D_D[CAT],TA_24,D_D[EP],-1, D_D[LOC],$A13),0)</f>
        <v>57</v>
      </c>
      <c r="O13" s="47">
        <f>IFERROR(SUMIFS(D_D[BL],D_D[MT],2,D_D[CAT],TA_24,D_D[EP],-1, D_D[LOC],$A13),0)</f>
        <v>42</v>
      </c>
      <c r="P13" s="56">
        <f t="shared" si="7"/>
        <v>0.73684210526315785</v>
      </c>
      <c r="Q13" s="44">
        <f>IFERROR(SUMIFS(D_D[INV],D_D[MT],2,D_D[CAT],TA_25,D_D[EP],-1, D_D[LOC],$A13),0)</f>
        <v>1</v>
      </c>
      <c r="R13" s="44">
        <f>IFERROR(SUMIFS(D_D[INV],D_D[MT],2,D_D[CAT],TA_26,D_D[EP],-1, D_D[LOC],$A13),0)</f>
        <v>1</v>
      </c>
      <c r="S13" s="44">
        <f>IFERROR(SUMIFS(D_D[INV],D_D[MT],7,D_D[CAT],2,D_D[EP],TA_20, D_D[LOC],$A13),0)</f>
        <v>497</v>
      </c>
      <c r="T13" s="7"/>
    </row>
    <row r="14" spans="1:20" x14ac:dyDescent="0.2">
      <c r="A14" s="24" t="s">
        <v>117</v>
      </c>
      <c r="B14" s="110" t="s">
        <v>54</v>
      </c>
      <c r="C14" s="50">
        <f>IFERROR(SUMIFS(D_D[INV],D_D[MT],1,D_D[CAT],TA_20,D_D[EP],-1, D_D[LOC],$A14),0)</f>
        <v>1400</v>
      </c>
      <c r="D14" s="42">
        <f>IFERROR(SUMIFS(D_D[ADP],D_D[MT],1,D_D[CAT],D$1,D_D[EP],-1, D_D[LOC],$A14),0)</f>
        <v>149.59</v>
      </c>
      <c r="E14" s="39">
        <f>IFERROR(SUMIFS(D_D[INV],D_D[MT],2,D_D[CAT],TA_21,D_D[EP],-1, D_D[LOC],$A14),0)</f>
        <v>4252</v>
      </c>
      <c r="F14" s="36">
        <f>IFERROR(SUMIFS(D_D[BL],D_D[MT],2,D_D[CAT],TA_21,D_D[EP],-1, D_D[LOC],$A14),0)</f>
        <v>1117</v>
      </c>
      <c r="G14" s="56">
        <f t="shared" si="4"/>
        <v>0.26269990592662279</v>
      </c>
      <c r="H14" s="35">
        <f>IFERROR(SUMIFS(D_D[INV],D_D[MT],2,D_D[CAT],TA_22,D_D[EP],-1, D_D[LOC],$A14),0)</f>
        <v>2750</v>
      </c>
      <c r="I14" s="36">
        <f>IFERROR(SUMIFS(D_D[BL],D_D[MT],2,D_D[CAT],TA_22,D_D[EP],-1, D_D[LOC],$A14),0)</f>
        <v>1028</v>
      </c>
      <c r="J14" s="56">
        <f t="shared" si="5"/>
        <v>0.37381818181818183</v>
      </c>
      <c r="K14" s="46">
        <f>IFERROR(SUMIFS(D_D[INV],D_D[MT],2,D_D[CAT],TA_23,D_D[EP],-1, D_D[LOC],$A14),0)</f>
        <v>1145</v>
      </c>
      <c r="L14" s="47">
        <f>IFERROR(SUMIFS(D_D[BL],D_D[MT],2,D_D[CAT],TA_23,D_D[EP],-1, D_D[LOC],$A14),0)</f>
        <v>743</v>
      </c>
      <c r="M14" s="56">
        <f t="shared" si="6"/>
        <v>0.64890829694323149</v>
      </c>
      <c r="N14" s="46">
        <f>IFERROR(SUMIFS(D_D[INV],D_D[MT],2,D_D[CAT],TA_24,D_D[EP],-1, D_D[LOC],$A14),0)</f>
        <v>519</v>
      </c>
      <c r="O14" s="47">
        <f>IFERROR(SUMIFS(D_D[BL],D_D[MT],2,D_D[CAT],TA_24,D_D[EP],-1, D_D[LOC],$A14),0)</f>
        <v>230</v>
      </c>
      <c r="P14" s="56">
        <f t="shared" si="7"/>
        <v>0.44315992292870904</v>
      </c>
      <c r="Q14" s="44">
        <f>IFERROR(SUMIFS(D_D[INV],D_D[MT],2,D_D[CAT],TA_25,D_D[EP],-1, D_D[LOC],$A14),0)</f>
        <v>0</v>
      </c>
      <c r="R14" s="44">
        <f>IFERROR(SUMIFS(D_D[INV],D_D[MT],2,D_D[CAT],TA_26,D_D[EP],-1, D_D[LOC],$A14),0)</f>
        <v>0</v>
      </c>
      <c r="S14" s="44">
        <f>IFERROR(SUMIFS(D_D[INV],D_D[MT],7,D_D[CAT],2,D_D[EP],TA_20, D_D[LOC],$A14),0)</f>
        <v>2333</v>
      </c>
      <c r="T14" s="7"/>
    </row>
    <row r="15" spans="1:20" x14ac:dyDescent="0.2">
      <c r="A15" s="24" t="s">
        <v>120</v>
      </c>
      <c r="B15" s="110" t="s">
        <v>55</v>
      </c>
      <c r="C15" s="50">
        <f>IFERROR(SUMIFS(D_D[INV],D_D[MT],1,D_D[CAT],TA_20,D_D[EP],-1, D_D[LOC],$A15),0)</f>
        <v>824</v>
      </c>
      <c r="D15" s="42">
        <f>IFERROR(SUMIFS(D_D[ADP],D_D[MT],1,D_D[CAT],D$1,D_D[EP],-1, D_D[LOC],$A15),0)</f>
        <v>134.80000000000001</v>
      </c>
      <c r="E15" s="39">
        <f>IFERROR(SUMIFS(D_D[INV],D_D[MT],2,D_D[CAT],TA_21,D_D[EP],-1, D_D[LOC],$A15),0)</f>
        <v>2668</v>
      </c>
      <c r="F15" s="36">
        <f>IFERROR(SUMIFS(D_D[BL],D_D[MT],2,D_D[CAT],TA_21,D_D[EP],-1, D_D[LOC],$A15),0)</f>
        <v>744</v>
      </c>
      <c r="G15" s="56">
        <f t="shared" si="4"/>
        <v>0.27886056971514245</v>
      </c>
      <c r="H15" s="35">
        <f>IFERROR(SUMIFS(D_D[INV],D_D[MT],2,D_D[CAT],TA_22,D_D[EP],-1, D_D[LOC],$A15),0)</f>
        <v>1476</v>
      </c>
      <c r="I15" s="36">
        <f>IFERROR(SUMIFS(D_D[BL],D_D[MT],2,D_D[CAT],TA_22,D_D[EP],-1, D_D[LOC],$A15),0)</f>
        <v>567</v>
      </c>
      <c r="J15" s="56">
        <f t="shared" si="5"/>
        <v>0.38414634146341464</v>
      </c>
      <c r="K15" s="46">
        <f>IFERROR(SUMIFS(D_D[INV],D_D[MT],2,D_D[CAT],TA_23,D_D[EP],-1, D_D[LOC],$A15),0)</f>
        <v>565</v>
      </c>
      <c r="L15" s="47">
        <f>IFERROR(SUMIFS(D_D[BL],D_D[MT],2,D_D[CAT],TA_23,D_D[EP],-1, D_D[LOC],$A15),0)</f>
        <v>417</v>
      </c>
      <c r="M15" s="56">
        <f t="shared" si="6"/>
        <v>0.73805309734513269</v>
      </c>
      <c r="N15" s="46">
        <f>IFERROR(SUMIFS(D_D[INV],D_D[MT],2,D_D[CAT],TA_24,D_D[EP],-1, D_D[LOC],$A15),0)</f>
        <v>507</v>
      </c>
      <c r="O15" s="47">
        <f>IFERROR(SUMIFS(D_D[BL],D_D[MT],2,D_D[CAT],TA_24,D_D[EP],-1, D_D[LOC],$A15),0)</f>
        <v>428</v>
      </c>
      <c r="P15" s="56">
        <f t="shared" si="7"/>
        <v>0.84418145956607493</v>
      </c>
      <c r="Q15" s="44">
        <f>IFERROR(SUMIFS(D_D[INV],D_D[MT],2,D_D[CAT],TA_25,D_D[EP],-1, D_D[LOC],$A15),0)</f>
        <v>0</v>
      </c>
      <c r="R15" s="44">
        <f>IFERROR(SUMIFS(D_D[INV],D_D[MT],2,D_D[CAT],TA_26,D_D[EP],-1, D_D[LOC],$A15),0)</f>
        <v>10</v>
      </c>
      <c r="S15" s="44">
        <f>IFERROR(SUMIFS(D_D[INV],D_D[MT],7,D_D[CAT],2,D_D[EP],TA_20, D_D[LOC],$A15),0)</f>
        <v>1753</v>
      </c>
      <c r="T15" s="7"/>
    </row>
    <row r="16" spans="1:20" x14ac:dyDescent="0.2">
      <c r="A16" s="24" t="s">
        <v>91</v>
      </c>
      <c r="B16" s="110" t="s">
        <v>57</v>
      </c>
      <c r="C16" s="50">
        <f>IFERROR(SUMIFS(D_D[INV],D_D[MT],1,D_D[CAT],TA_20,D_D[EP],-1, D_D[LOC],$A16),0)</f>
        <v>3248</v>
      </c>
      <c r="D16" s="42">
        <f>IFERROR(SUMIFS(D_D[ADP],D_D[MT],1,D_D[CAT],D$1,D_D[EP],-1, D_D[LOC],$A16),0)</f>
        <v>121.18</v>
      </c>
      <c r="E16" s="39">
        <f>IFERROR(SUMIFS(D_D[INV],D_D[MT],2,D_D[CAT],TA_21,D_D[EP],-1, D_D[LOC],$A16),0)</f>
        <v>11151</v>
      </c>
      <c r="F16" s="36">
        <f>IFERROR(SUMIFS(D_D[BL],D_D[MT],2,D_D[CAT],TA_21,D_D[EP],-1, D_D[LOC],$A16),0)</f>
        <v>2997</v>
      </c>
      <c r="G16" s="56">
        <f t="shared" si="4"/>
        <v>0.26876513317191281</v>
      </c>
      <c r="H16" s="35">
        <f>IFERROR(SUMIFS(D_D[INV],D_D[MT],2,D_D[CAT],TA_22,D_D[EP],-1, D_D[LOC],$A16),0)</f>
        <v>8136</v>
      </c>
      <c r="I16" s="36">
        <f>IFERROR(SUMIFS(D_D[BL],D_D[MT],2,D_D[CAT],TA_22,D_D[EP],-1, D_D[LOC],$A16),0)</f>
        <v>2609</v>
      </c>
      <c r="J16" s="56">
        <f t="shared" si="5"/>
        <v>0.32067354965585054</v>
      </c>
      <c r="K16" s="46">
        <f>IFERROR(SUMIFS(D_D[INV],D_D[MT],2,D_D[CAT],TA_23,D_D[EP],-1, D_D[LOC],$A16),0)</f>
        <v>1634</v>
      </c>
      <c r="L16" s="47">
        <f>IFERROR(SUMIFS(D_D[BL],D_D[MT],2,D_D[CAT],TA_23,D_D[EP],-1, D_D[LOC],$A16),0)</f>
        <v>1366</v>
      </c>
      <c r="M16" s="56">
        <f t="shared" si="6"/>
        <v>0.83598531211750304</v>
      </c>
      <c r="N16" s="46">
        <f>IFERROR(SUMIFS(D_D[INV],D_D[MT],2,D_D[CAT],TA_24,D_D[EP],-1, D_D[LOC],$A16),0)</f>
        <v>1941</v>
      </c>
      <c r="O16" s="47">
        <f>IFERROR(SUMIFS(D_D[BL],D_D[MT],2,D_D[CAT],TA_24,D_D[EP],-1, D_D[LOC],$A16),0)</f>
        <v>1237</v>
      </c>
      <c r="P16" s="56">
        <f t="shared" si="7"/>
        <v>0.63730036063884599</v>
      </c>
      <c r="Q16" s="44">
        <f>IFERROR(SUMIFS(D_D[INV],D_D[MT],2,D_D[CAT],TA_25,D_D[EP],-1, D_D[LOC],$A16),0)</f>
        <v>1243</v>
      </c>
      <c r="R16" s="44">
        <f>IFERROR(SUMIFS(D_D[INV],D_D[MT],2,D_D[CAT],TA_26,D_D[EP],-1, D_D[LOC],$A16),0)</f>
        <v>0</v>
      </c>
      <c r="S16" s="44">
        <f>IFERROR(SUMIFS(D_D[INV],D_D[MT],7,D_D[CAT],2,D_D[EP],TA_20, D_D[LOC],$A16),0)</f>
        <v>5332</v>
      </c>
      <c r="T16" s="7"/>
    </row>
    <row r="17" spans="1:20" x14ac:dyDescent="0.2">
      <c r="A17" s="24" t="s">
        <v>121</v>
      </c>
      <c r="B17" s="110" t="s">
        <v>59</v>
      </c>
      <c r="C17" s="50">
        <f>IFERROR(SUMIFS(D_D[INV],D_D[MT],1,D_D[CAT],TA_20,D_D[EP],-1, D_D[LOC],$A17),0)</f>
        <v>1926</v>
      </c>
      <c r="D17" s="42">
        <f>IFERROR(SUMIFS(D_D[ADP],D_D[MT],1,D_D[CAT],D$1,D_D[EP],-1, D_D[LOC],$A17),0)</f>
        <v>214.22</v>
      </c>
      <c r="E17" s="39">
        <f>IFERROR(SUMIFS(D_D[INV],D_D[MT],2,D_D[CAT],TA_21,D_D[EP],-1, D_D[LOC],$A17),0)</f>
        <v>4579</v>
      </c>
      <c r="F17" s="36">
        <f>IFERROR(SUMIFS(D_D[BL],D_D[MT],2,D_D[CAT],TA_21,D_D[EP],-1, D_D[LOC],$A17),0)</f>
        <v>1128</v>
      </c>
      <c r="G17" s="56">
        <f t="shared" si="4"/>
        <v>0.24634199606901069</v>
      </c>
      <c r="H17" s="35">
        <f>IFERROR(SUMIFS(D_D[INV],D_D[MT],2,D_D[CAT],TA_22,D_D[EP],-1, D_D[LOC],$A17),0)</f>
        <v>3575</v>
      </c>
      <c r="I17" s="36">
        <f>IFERROR(SUMIFS(D_D[BL],D_D[MT],2,D_D[CAT],TA_22,D_D[EP],-1, D_D[LOC],$A17),0)</f>
        <v>1744</v>
      </c>
      <c r="J17" s="56">
        <f t="shared" si="5"/>
        <v>0.48783216783216782</v>
      </c>
      <c r="K17" s="46">
        <f>IFERROR(SUMIFS(D_D[INV],D_D[MT],2,D_D[CAT],TA_23,D_D[EP],-1, D_D[LOC],$A17),0)</f>
        <v>1255</v>
      </c>
      <c r="L17" s="47">
        <f>IFERROR(SUMIFS(D_D[BL],D_D[MT],2,D_D[CAT],TA_23,D_D[EP],-1, D_D[LOC],$A17),0)</f>
        <v>970</v>
      </c>
      <c r="M17" s="56">
        <f t="shared" si="6"/>
        <v>0.77290836653386452</v>
      </c>
      <c r="N17" s="46">
        <f>IFERROR(SUMIFS(D_D[INV],D_D[MT],2,D_D[CAT],TA_24,D_D[EP],-1, D_D[LOC],$A17),0)</f>
        <v>515</v>
      </c>
      <c r="O17" s="47">
        <f>IFERROR(SUMIFS(D_D[BL],D_D[MT],2,D_D[CAT],TA_24,D_D[EP],-1, D_D[LOC],$A17),0)</f>
        <v>340</v>
      </c>
      <c r="P17" s="56">
        <f t="shared" si="7"/>
        <v>0.66019417475728159</v>
      </c>
      <c r="Q17" s="44">
        <f>IFERROR(SUMIFS(D_D[INV],D_D[MT],2,D_D[CAT],TA_25,D_D[EP],-1, D_D[LOC],$A17),0)</f>
        <v>0</v>
      </c>
      <c r="R17" s="44">
        <f>IFERROR(SUMIFS(D_D[INV],D_D[MT],2,D_D[CAT],TA_26,D_D[EP],-1, D_D[LOC],$A17),0)</f>
        <v>1</v>
      </c>
      <c r="S17" s="44">
        <f>IFERROR(SUMIFS(D_D[INV],D_D[MT],7,D_D[CAT],2,D_D[EP],TA_20, D_D[LOC],$A17),0)</f>
        <v>4990</v>
      </c>
      <c r="T17" s="7"/>
    </row>
    <row r="18" spans="1:20" x14ac:dyDescent="0.2">
      <c r="A18" s="24" t="s">
        <v>116</v>
      </c>
      <c r="B18" s="110" t="s">
        <v>61</v>
      </c>
      <c r="C18" s="50">
        <f>IFERROR(SUMIFS(D_D[INV],D_D[MT],1,D_D[CAT],TA_20,D_D[EP],-1, D_D[LOC],$A18),0)</f>
        <v>1392</v>
      </c>
      <c r="D18" s="42">
        <f>IFERROR(SUMIFS(D_D[ADP],D_D[MT],1,D_D[CAT],D$1,D_D[EP],-1, D_D[LOC],$A18),0)</f>
        <v>106.96</v>
      </c>
      <c r="E18" s="39">
        <f>IFERROR(SUMIFS(D_D[INV],D_D[MT],2,D_D[CAT],TA_21,D_D[EP],-1, D_D[LOC],$A18),0)</f>
        <v>3570</v>
      </c>
      <c r="F18" s="36">
        <f>IFERROR(SUMIFS(D_D[BL],D_D[MT],2,D_D[CAT],TA_21,D_D[EP],-1, D_D[LOC],$A18),0)</f>
        <v>482</v>
      </c>
      <c r="G18" s="56">
        <f t="shared" si="4"/>
        <v>0.13501400560224089</v>
      </c>
      <c r="H18" s="35">
        <f>IFERROR(SUMIFS(D_D[INV],D_D[MT],2,D_D[CAT],TA_22,D_D[EP],-1, D_D[LOC],$A18),0)</f>
        <v>2892</v>
      </c>
      <c r="I18" s="36">
        <f>IFERROR(SUMIFS(D_D[BL],D_D[MT],2,D_D[CAT],TA_22,D_D[EP],-1, D_D[LOC],$A18),0)</f>
        <v>955</v>
      </c>
      <c r="J18" s="56">
        <f t="shared" si="5"/>
        <v>0.33022130013831258</v>
      </c>
      <c r="K18" s="46">
        <f>IFERROR(SUMIFS(D_D[INV],D_D[MT],2,D_D[CAT],TA_23,D_D[EP],-1, D_D[LOC],$A18),0)</f>
        <v>3366</v>
      </c>
      <c r="L18" s="47">
        <f>IFERROR(SUMIFS(D_D[BL],D_D[MT],2,D_D[CAT],TA_23,D_D[EP],-1, D_D[LOC],$A18),0)</f>
        <v>556</v>
      </c>
      <c r="M18" s="56">
        <f t="shared" si="6"/>
        <v>0.16518122400475341</v>
      </c>
      <c r="N18" s="46">
        <f>IFERROR(SUMIFS(D_D[INV],D_D[MT],2,D_D[CAT],TA_24,D_D[EP],-1, D_D[LOC],$A18),0)</f>
        <v>568</v>
      </c>
      <c r="O18" s="47">
        <f>IFERROR(SUMIFS(D_D[BL],D_D[MT],2,D_D[CAT],TA_24,D_D[EP],-1, D_D[LOC],$A18),0)</f>
        <v>275</v>
      </c>
      <c r="P18" s="56">
        <f t="shared" si="7"/>
        <v>0.48415492957746481</v>
      </c>
      <c r="Q18" s="44">
        <f>IFERROR(SUMIFS(D_D[INV],D_D[MT],2,D_D[CAT],TA_25,D_D[EP],-1, D_D[LOC],$A18),0)</f>
        <v>0</v>
      </c>
      <c r="R18" s="44">
        <f>IFERROR(SUMIFS(D_D[INV],D_D[MT],2,D_D[CAT],TA_26,D_D[EP],-1, D_D[LOC],$A18),0)</f>
        <v>0</v>
      </c>
      <c r="S18" s="44">
        <f>IFERROR(SUMIFS(D_D[INV],D_D[MT],7,D_D[CAT],2,D_D[EP],TA_20, D_D[LOC],$A18),0)</f>
        <v>638</v>
      </c>
      <c r="T18" s="7"/>
    </row>
    <row r="19" spans="1:20" x14ac:dyDescent="0.2">
      <c r="A19" s="24" t="s">
        <v>94</v>
      </c>
      <c r="B19" s="110" t="s">
        <v>63</v>
      </c>
      <c r="C19" s="50">
        <f>IFERROR(SUMIFS(D_D[INV],D_D[MT],1,D_D[CAT],TA_20,D_D[EP],-1, D_D[LOC],$A19),0)</f>
        <v>6017</v>
      </c>
      <c r="D19" s="42">
        <f>IFERROR(SUMIFS(D_D[ADP],D_D[MT],1,D_D[CAT],D$1,D_D[EP],-1, D_D[LOC],$A19),0)</f>
        <v>137.88999999999999</v>
      </c>
      <c r="E19" s="39">
        <f>IFERROR(SUMIFS(D_D[INV],D_D[MT],2,D_D[CAT],TA_21,D_D[EP],-1, D_D[LOC],$A19),0)</f>
        <v>11193</v>
      </c>
      <c r="F19" s="36">
        <f>IFERROR(SUMIFS(D_D[BL],D_D[MT],2,D_D[CAT],TA_21,D_D[EP],-1, D_D[LOC],$A19),0)</f>
        <v>2568</v>
      </c>
      <c r="G19" s="56">
        <f t="shared" si="4"/>
        <v>0.22942910747788797</v>
      </c>
      <c r="H19" s="35">
        <f>IFERROR(SUMIFS(D_D[INV],D_D[MT],2,D_D[CAT],TA_22,D_D[EP],-1, D_D[LOC],$A19),0)</f>
        <v>11267</v>
      </c>
      <c r="I19" s="36">
        <f>IFERROR(SUMIFS(D_D[BL],D_D[MT],2,D_D[CAT],TA_22,D_D[EP],-1, D_D[LOC],$A19),0)</f>
        <v>4262</v>
      </c>
      <c r="J19" s="56">
        <f t="shared" si="5"/>
        <v>0.37827283216472884</v>
      </c>
      <c r="K19" s="46">
        <f>IFERROR(SUMIFS(D_D[INV],D_D[MT],2,D_D[CAT],TA_23,D_D[EP],-1, D_D[LOC],$A19),0)</f>
        <v>4169</v>
      </c>
      <c r="L19" s="47">
        <f>IFERROR(SUMIFS(D_D[BL],D_D[MT],2,D_D[CAT],TA_23,D_D[EP],-1, D_D[LOC],$A19),0)</f>
        <v>3491</v>
      </c>
      <c r="M19" s="56">
        <f t="shared" si="6"/>
        <v>0.83737107219956819</v>
      </c>
      <c r="N19" s="46">
        <f>IFERROR(SUMIFS(D_D[INV],D_D[MT],2,D_D[CAT],TA_24,D_D[EP],-1, D_D[LOC],$A19),0)</f>
        <v>2197</v>
      </c>
      <c r="O19" s="47">
        <f>IFERROR(SUMIFS(D_D[BL],D_D[MT],2,D_D[CAT],TA_24,D_D[EP],-1, D_D[LOC],$A19),0)</f>
        <v>1218</v>
      </c>
      <c r="P19" s="56">
        <f t="shared" si="7"/>
        <v>0.55439235320892122</v>
      </c>
      <c r="Q19" s="44">
        <f>IFERROR(SUMIFS(D_D[INV],D_D[MT],2,D_D[CAT],TA_25,D_D[EP],-1, D_D[LOC],$A19),0)</f>
        <v>0</v>
      </c>
      <c r="R19" s="44">
        <f>IFERROR(SUMIFS(D_D[INV],D_D[MT],2,D_D[CAT],TA_26,D_D[EP],-1, D_D[LOC],$A19),0)</f>
        <v>16</v>
      </c>
      <c r="S19" s="44">
        <f>IFERROR(SUMIFS(D_D[INV],D_D[MT],7,D_D[CAT],2,D_D[EP],TA_20, D_D[LOC],$A19),0)</f>
        <v>13495</v>
      </c>
      <c r="T19" s="7"/>
    </row>
    <row r="20" spans="1:20" x14ac:dyDescent="0.2">
      <c r="A20" s="24" t="s">
        <v>159</v>
      </c>
      <c r="B20" s="110" t="s">
        <v>72</v>
      </c>
      <c r="C20" s="50">
        <f>IFERROR(SUMIFS(D_D[INV],D_D[MT],1,D_D[CAT],TA_20,D_D[EP],-1, D_D[LOC],$A20),0)</f>
        <v>831</v>
      </c>
      <c r="D20" s="42">
        <f>IFERROR(SUMIFS(D_D[ADP],D_D[MT],1,D_D[CAT],D$1,D_D[EP],-1, D_D[LOC],$A20),0)</f>
        <v>124.91</v>
      </c>
      <c r="E20" s="39">
        <f>IFERROR(SUMIFS(D_D[INV],D_D[MT],2,D_D[CAT],TA_21,D_D[EP],-1, D_D[LOC],$A20),0)</f>
        <v>1405</v>
      </c>
      <c r="F20" s="36">
        <f>IFERROR(SUMIFS(D_D[BL],D_D[MT],2,D_D[CAT],TA_21,D_D[EP],-1, D_D[LOC],$A20),0)</f>
        <v>376</v>
      </c>
      <c r="G20" s="56">
        <f t="shared" si="4"/>
        <v>0.26761565836298934</v>
      </c>
      <c r="H20" s="35">
        <f>IFERROR(SUMIFS(D_D[INV],D_D[MT],2,D_D[CAT],TA_22,D_D[EP],-1, D_D[LOC],$A20),0)</f>
        <v>2210</v>
      </c>
      <c r="I20" s="36">
        <f>IFERROR(SUMIFS(D_D[BL],D_D[MT],2,D_D[CAT],TA_22,D_D[EP],-1, D_D[LOC],$A20),0)</f>
        <v>1000</v>
      </c>
      <c r="J20" s="56">
        <f t="shared" si="5"/>
        <v>0.45248868778280543</v>
      </c>
      <c r="K20" s="46">
        <f>IFERROR(SUMIFS(D_D[INV],D_D[MT],2,D_D[CAT],TA_23,D_D[EP],-1, D_D[LOC],$A20),0)</f>
        <v>575</v>
      </c>
      <c r="L20" s="47">
        <f>IFERROR(SUMIFS(D_D[BL],D_D[MT],2,D_D[CAT],TA_23,D_D[EP],-1, D_D[LOC],$A20),0)</f>
        <v>337</v>
      </c>
      <c r="M20" s="56">
        <f t="shared" si="6"/>
        <v>0.58608695652173914</v>
      </c>
      <c r="N20" s="46">
        <f>IFERROR(SUMIFS(D_D[INV],D_D[MT],2,D_D[CAT],TA_24,D_D[EP],-1, D_D[LOC],$A20),0)</f>
        <v>373</v>
      </c>
      <c r="O20" s="47">
        <f>IFERROR(SUMIFS(D_D[BL],D_D[MT],2,D_D[CAT],TA_24,D_D[EP],-1, D_D[LOC],$A20),0)</f>
        <v>266</v>
      </c>
      <c r="P20" s="56">
        <f t="shared" si="7"/>
        <v>0.71313672922252014</v>
      </c>
      <c r="Q20" s="44">
        <f>IFERROR(SUMIFS(D_D[INV],D_D[MT],2,D_D[CAT],TA_25,D_D[EP],-1, D_D[LOC],$A20),0)</f>
        <v>0</v>
      </c>
      <c r="R20" s="44">
        <f>IFERROR(SUMIFS(D_D[INV],D_D[MT],2,D_D[CAT],TA_26,D_D[EP],-1, D_D[LOC],$A20),0)</f>
        <v>2</v>
      </c>
      <c r="S20" s="44">
        <f>IFERROR(SUMIFS(D_D[INV],D_D[MT],7,D_D[CAT],2,D_D[EP],TA_20, D_D[LOC],$A20),0)</f>
        <v>563</v>
      </c>
      <c r="T20" s="7"/>
    </row>
    <row r="21" spans="1:20" x14ac:dyDescent="0.2">
      <c r="A21" s="24" t="s">
        <v>377</v>
      </c>
      <c r="B21" s="110" t="s">
        <v>350</v>
      </c>
      <c r="C21" s="50">
        <f>IFERROR(SUMIFS(D_D[INV],D_D[MT],1,D_D[CAT],TA_20,D_D[EP],-1, D_D[LOC],$A21),0)</f>
        <v>2903</v>
      </c>
      <c r="D21" s="42">
        <f>IFERROR(SUMIFS(D_D[ADP],D_D[MT],1,D_D[CAT],D$1,D_D[EP],-1, D_D[LOC],$A21),0)</f>
        <v>114.39</v>
      </c>
      <c r="E21" s="39">
        <f>IFERROR(SUMIFS(D_D[INV],D_D[MT],2,D_D[CAT],TA_21,D_D[EP],-1, D_D[LOC],$A21),0)</f>
        <v>793</v>
      </c>
      <c r="F21" s="36">
        <f>IFERROR(SUMIFS(D_D[BL],D_D[MT],2,D_D[CAT],TA_21,D_D[EP],-1, D_D[LOC],$A21),0)</f>
        <v>284</v>
      </c>
      <c r="G21" s="56">
        <f t="shared" si="4"/>
        <v>0.35813366960907944</v>
      </c>
      <c r="H21" s="35">
        <f>IFERROR(SUMIFS(D_D[INV],D_D[MT],2,D_D[CAT],TA_22,D_D[EP],-1, D_D[LOC],$A21),0)</f>
        <v>2940</v>
      </c>
      <c r="I21" s="36">
        <f>IFERROR(SUMIFS(D_D[BL],D_D[MT],2,D_D[CAT],TA_22,D_D[EP],-1, D_D[LOC],$A21),0)</f>
        <v>573</v>
      </c>
      <c r="J21" s="56">
        <f t="shared" si="5"/>
        <v>0.19489795918367347</v>
      </c>
      <c r="K21" s="46">
        <f>IFERROR(SUMIFS(D_D[INV],D_D[MT],2,D_D[CAT],TA_23,D_D[EP],-1, D_D[LOC],$A21),0)</f>
        <v>146</v>
      </c>
      <c r="L21" s="47">
        <f>IFERROR(SUMIFS(D_D[BL],D_D[MT],2,D_D[CAT],TA_23,D_D[EP],-1, D_D[LOC],$A21),0)</f>
        <v>136</v>
      </c>
      <c r="M21" s="56">
        <f t="shared" si="6"/>
        <v>0.93150684931506844</v>
      </c>
      <c r="N21" s="46">
        <f>IFERROR(SUMIFS(D_D[INV],D_D[MT],2,D_D[CAT],TA_24,D_D[EP],-1, D_D[LOC],$A21),0)</f>
        <v>500</v>
      </c>
      <c r="O21" s="47">
        <f>IFERROR(SUMIFS(D_D[BL],D_D[MT],2,D_D[CAT],TA_24,D_D[EP],-1, D_D[LOC],$A21),0)</f>
        <v>418</v>
      </c>
      <c r="P21" s="56">
        <f t="shared" si="7"/>
        <v>0.83599999999999997</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155</v>
      </c>
      <c r="D22" s="42">
        <f>IFERROR(SUMIFS(D_D[ADP],D_D[MT],1,D_D[CAT],D$1,D_D[EP],-1, D_D[LOC],$A22),0)</f>
        <v>197.27</v>
      </c>
      <c r="E22" s="39">
        <f>IFERROR(SUMIFS(D_D[INV],D_D[MT],2,D_D[CAT],TA_21,D_D[EP],-1, D_D[LOC],$A22),0)</f>
        <v>478</v>
      </c>
      <c r="F22" s="36">
        <f>IFERROR(SUMIFS(D_D[BL],D_D[MT],2,D_D[CAT],TA_21,D_D[EP],-1, D_D[LOC],$A22),0)</f>
        <v>142</v>
      </c>
      <c r="G22" s="56">
        <f t="shared" si="4"/>
        <v>0.29707112970711297</v>
      </c>
      <c r="H22" s="35">
        <f>IFERROR(SUMIFS(D_D[INV],D_D[MT],2,D_D[CAT],TA_22,D_D[EP],-1, D_D[LOC],$A22),0)</f>
        <v>416</v>
      </c>
      <c r="I22" s="36">
        <f>IFERROR(SUMIFS(D_D[BL],D_D[MT],2,D_D[CAT],TA_22,D_D[EP],-1, D_D[LOC],$A22),0)</f>
        <v>229</v>
      </c>
      <c r="J22" s="56">
        <f t="shared" si="5"/>
        <v>0.55048076923076927</v>
      </c>
      <c r="K22" s="46">
        <f>IFERROR(SUMIFS(D_D[INV],D_D[MT],2,D_D[CAT],TA_23,D_D[EP],-1, D_D[LOC],$A22),0)</f>
        <v>120</v>
      </c>
      <c r="L22" s="47">
        <f>IFERROR(SUMIFS(D_D[BL],D_D[MT],2,D_D[CAT],TA_23,D_D[EP],-1, D_D[LOC],$A22),0)</f>
        <v>97</v>
      </c>
      <c r="M22" s="56">
        <f t="shared" si="6"/>
        <v>0.80833333333333335</v>
      </c>
      <c r="N22" s="46">
        <f>IFERROR(SUMIFS(D_D[INV],D_D[MT],2,D_D[CAT],TA_24,D_D[EP],-1, D_D[LOC],$A22),0)</f>
        <v>88</v>
      </c>
      <c r="O22" s="47">
        <f>IFERROR(SUMIFS(D_D[BL],D_D[MT],2,D_D[CAT],TA_24,D_D[EP],-1, D_D[LOC],$A22),0)</f>
        <v>71</v>
      </c>
      <c r="P22" s="56">
        <f t="shared" si="7"/>
        <v>0.80681818181818177</v>
      </c>
      <c r="Q22" s="44">
        <f>IFERROR(SUMIFS(D_D[INV],D_D[MT],2,D_D[CAT],TA_25,D_D[EP],-1, D_D[LOC],$A22),0)</f>
        <v>0</v>
      </c>
      <c r="R22" s="44">
        <f>IFERROR(SUMIFS(D_D[INV],D_D[MT],2,D_D[CAT],TA_26,D_D[EP],-1, D_D[LOC],$A22),0)</f>
        <v>2</v>
      </c>
      <c r="S22" s="44">
        <f>IFERROR(SUMIFS(D_D[INV],D_D[MT],7,D_D[CAT],2,D_D[EP],TA_20, D_D[LOC],$A22),0)</f>
        <v>277</v>
      </c>
      <c r="T22" s="7"/>
    </row>
    <row r="23" spans="1:20" x14ac:dyDescent="0.2">
      <c r="A23" s="24" t="s">
        <v>166</v>
      </c>
      <c r="B23" s="110" t="s">
        <v>76</v>
      </c>
      <c r="C23" s="50">
        <f>IFERROR(SUMIFS(D_D[INV],D_D[MT],1,D_D[CAT],TA_20,D_D[EP],-1, D_D[LOC],$A23),0)</f>
        <v>209</v>
      </c>
      <c r="D23" s="42">
        <f>IFERROR(SUMIFS(D_D[ADP],D_D[MT],1,D_D[CAT],D$1,D_D[EP],-1, D_D[LOC],$A23),0)</f>
        <v>249.82</v>
      </c>
      <c r="E23" s="39">
        <f>IFERROR(SUMIFS(D_D[INV],D_D[MT],2,D_D[CAT],TA_21,D_D[EP],-1, D_D[LOC],$A23),0)</f>
        <v>788</v>
      </c>
      <c r="F23" s="36">
        <f>IFERROR(SUMIFS(D_D[BL],D_D[MT],2,D_D[CAT],TA_21,D_D[EP],-1, D_D[LOC],$A23),0)</f>
        <v>193</v>
      </c>
      <c r="G23" s="56">
        <f t="shared" si="4"/>
        <v>0.24492385786802032</v>
      </c>
      <c r="H23" s="35">
        <f>IFERROR(SUMIFS(D_D[INV],D_D[MT],2,D_D[CAT],TA_22,D_D[EP],-1, D_D[LOC],$A23),0)</f>
        <v>352</v>
      </c>
      <c r="I23" s="36">
        <f>IFERROR(SUMIFS(D_D[BL],D_D[MT],2,D_D[CAT],TA_22,D_D[EP],-1, D_D[LOC],$A23),0)</f>
        <v>179</v>
      </c>
      <c r="J23" s="56">
        <f t="shared" si="5"/>
        <v>0.50852272727272729</v>
      </c>
      <c r="K23" s="46">
        <f>IFERROR(SUMIFS(D_D[INV],D_D[MT],2,D_D[CAT],TA_23,D_D[EP],-1, D_D[LOC],$A23),0)</f>
        <v>129</v>
      </c>
      <c r="L23" s="47">
        <f>IFERROR(SUMIFS(D_D[BL],D_D[MT],2,D_D[CAT],TA_23,D_D[EP],-1, D_D[LOC],$A23),0)</f>
        <v>104</v>
      </c>
      <c r="M23" s="56">
        <f t="shared" si="6"/>
        <v>0.80620155038759689</v>
      </c>
      <c r="N23" s="46">
        <f>IFERROR(SUMIFS(D_D[INV],D_D[MT],2,D_D[CAT],TA_24,D_D[EP],-1, D_D[LOC],$A23),0)</f>
        <v>69</v>
      </c>
      <c r="O23" s="47">
        <f>IFERROR(SUMIFS(D_D[BL],D_D[MT],2,D_D[CAT],TA_24,D_D[EP],-1, D_D[LOC],$A23),0)</f>
        <v>60</v>
      </c>
      <c r="P23" s="56">
        <f t="shared" si="7"/>
        <v>0.86956521739130432</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7228</v>
      </c>
      <c r="D24" s="43">
        <f>IFERROR(SUMIFS(D_D[ADP],D_D[MT],1,D_D[CAT],D$1,D_D[EP],-1, D_D[LOC],$A24),0)</f>
        <v>129.51</v>
      </c>
      <c r="E24" s="40">
        <f>IFERROR(SUMIFS(D_D[INV],D_D[MT],2,D_D[CAT],TA_21,D_D[EP],-1, D_D[LOC],$A24),0)</f>
        <v>14145</v>
      </c>
      <c r="F24" s="38">
        <f>IFERROR(SUMIFS(D_D[BL],D_D[MT],2,D_D[CAT],TA_21,D_D[EP],-1, D_D[LOC],$A24),0)</f>
        <v>3145</v>
      </c>
      <c r="G24" s="57">
        <f t="shared" si="4"/>
        <v>0.2223400494874514</v>
      </c>
      <c r="H24" s="37">
        <f>IFERROR(SUMIFS(D_D[INV],D_D[MT],2,D_D[CAT],TA_22,D_D[EP],-1, D_D[LOC],$A24),0)</f>
        <v>13322</v>
      </c>
      <c r="I24" s="38">
        <f>IFERROR(SUMIFS(D_D[BL],D_D[MT],2,D_D[CAT],TA_22,D_D[EP],-1, D_D[LOC],$A24),0)</f>
        <v>4495</v>
      </c>
      <c r="J24" s="57">
        <f t="shared" si="5"/>
        <v>0.33741180003002552</v>
      </c>
      <c r="K24" s="48">
        <f>IFERROR(SUMIFS(D_D[INV],D_D[MT],2,D_D[CAT],TA_23,D_D[EP],-1, D_D[LOC],$A24),0)</f>
        <v>7039</v>
      </c>
      <c r="L24" s="49">
        <f>IFERROR(SUMIFS(D_D[BL],D_D[MT],2,D_D[CAT],TA_23,D_D[EP],-1, D_D[LOC],$A24),0)</f>
        <v>4842</v>
      </c>
      <c r="M24" s="57">
        <f t="shared" si="6"/>
        <v>0.6878818013922432</v>
      </c>
      <c r="N24" s="48">
        <f>IFERROR(SUMIFS(D_D[INV],D_D[MT],2,D_D[CAT],TA_24,D_D[EP],-1, D_D[LOC],$A24),0)</f>
        <v>2120</v>
      </c>
      <c r="O24" s="49">
        <f>IFERROR(SUMIFS(D_D[BL],D_D[MT],2,D_D[CAT],TA_24,D_D[EP],-1, D_D[LOC],$A24),0)</f>
        <v>1130</v>
      </c>
      <c r="P24" s="57">
        <f t="shared" si="7"/>
        <v>0.53301886792452835</v>
      </c>
      <c r="Q24" s="45">
        <f>IFERROR(SUMIFS(D_D[INV],D_D[MT],2,D_D[CAT],TA_25,D_D[EP],-1, D_D[LOC],$A24),0)</f>
        <v>0</v>
      </c>
      <c r="R24" s="45">
        <f>IFERROR(SUMIFS(D_D[INV],D_D[MT],2,D_D[CAT],TA_26,D_D[EP],-1, D_D[LOC],$A24),0)</f>
        <v>32</v>
      </c>
      <c r="S24" s="44">
        <f>IFERROR(SUMIFS(D_D[INV],D_D[MT],7,D_D[CAT],2,D_D[EP],TA_20, D_D[LOC],$A24),0)</f>
        <v>5368</v>
      </c>
      <c r="T24" s="7"/>
    </row>
    <row r="25" spans="1:20" x14ac:dyDescent="0.2">
      <c r="A25" s="24" t="s">
        <v>407</v>
      </c>
      <c r="B25" s="246" t="s">
        <v>312</v>
      </c>
      <c r="C25" s="52">
        <f>IFERROR(SUMIFS(D_D[INV],D_D[MT],1,D_D[CAT],TA_20,D_D[EP],-1, D_D[LOC],$A25),0)</f>
        <v>26809</v>
      </c>
      <c r="D25" s="41">
        <f>IFERROR(SUMIFS(D_D[ADP],D_D[MT],1,D_D[CAT],D$1,D_D[EP],-1, D_D[LOC],$A25),0)</f>
        <v>151.61000000000001</v>
      </c>
      <c r="E25" s="53">
        <f>IFERROR(SUMIFS(D_D[INV],D_D[MT],2,D_D[CAT],TA_21,D_D[EP],-1, D_D[LOC],$A25),0)</f>
        <v>55659</v>
      </c>
      <c r="F25" s="58">
        <f>IFERROR(SUMIFS(D_D[BL],D_D[MT],2,D_D[CAT],TA_21,D_D[EP],-1, D_D[LOC],$A25),0)</f>
        <v>12397</v>
      </c>
      <c r="G25" s="54">
        <f t="shared" si="4"/>
        <v>0.22273127436712842</v>
      </c>
      <c r="H25" s="58">
        <f>IFERROR(SUMIFS(D_D[INV],D_D[MT],2,D_D[CAT],TA_22,D_D[EP],-1, D_D[LOC],$A25),0)</f>
        <v>52737</v>
      </c>
      <c r="I25" s="58">
        <f>IFERROR(SUMIFS(D_D[BL],D_D[MT],2,D_D[CAT],TA_22,D_D[EP],-1, D_D[LOC],$A25),0)</f>
        <v>20556</v>
      </c>
      <c r="J25" s="54">
        <f t="shared" si="5"/>
        <v>0.38978326412196368</v>
      </c>
      <c r="K25" s="52">
        <f>IFERROR(SUMIFS(D_D[INV],D_D[MT],2,D_D[CAT],TA_23,D_D[EP],-1, D_D[LOC],$A25),0)</f>
        <v>15813</v>
      </c>
      <c r="L25" s="52">
        <f>IFERROR(SUMIFS(D_D[BL],D_D[MT],2,D_D[CAT],TA_23,D_D[EP],-1, D_D[LOC],$A25),0)</f>
        <v>9930</v>
      </c>
      <c r="M25" s="54">
        <f t="shared" si="6"/>
        <v>0.62796433314361599</v>
      </c>
      <c r="N25" s="52">
        <f>IFERROR(SUMIFS(D_D[INV],D_D[MT],2,D_D[CAT],TA_24,D_D[EP],-1, D_D[LOC],$A25),0)</f>
        <v>10149</v>
      </c>
      <c r="O25" s="52">
        <f>IFERROR(SUMIFS(D_D[BL],D_D[MT],2,D_D[CAT],TA_24,D_D[EP],-1, D_D[LOC],$A25),0)</f>
        <v>6457</v>
      </c>
      <c r="P25" s="54">
        <f t="shared" si="7"/>
        <v>0.63622031727263773</v>
      </c>
      <c r="Q25" s="52">
        <f>IFERROR(SUMIFS(D_D[INV],D_D[MT],2,D_D[CAT],TA_25,D_D[EP],-1, D_D[LOC],$A25),0)</f>
        <v>3398</v>
      </c>
      <c r="R25" s="55">
        <f>IFERROR(SUMIFS(D_D[INV],D_D[MT],2,D_D[CAT],TA_26,D_D[EP],-1, D_D[LOC],$A25),0)</f>
        <v>1015</v>
      </c>
      <c r="S25" s="55">
        <f>IFERROR(SUMIFS(D_D[INV],D_D[MT],7,D_D[CAT],2,D_D[EP],TA_20, D_D[LOC],$A25),0)</f>
        <v>38488</v>
      </c>
      <c r="T25" s="7"/>
    </row>
    <row r="26" spans="1:20" x14ac:dyDescent="0.2">
      <c r="A26" s="24" t="s">
        <v>134</v>
      </c>
      <c r="B26" s="110" t="s">
        <v>31</v>
      </c>
      <c r="C26" s="50">
        <f>IFERROR(SUMIFS(D_D[INV],D_D[MT],1,D_D[CAT],TA_20,D_D[EP],-1, D_D[LOC],$A26),0)</f>
        <v>2056</v>
      </c>
      <c r="D26" s="42">
        <f>IFERROR(SUMIFS(D_D[ADP],D_D[MT],1,D_D[CAT],D$1,D_D[EP],-1, D_D[LOC],$A26),0)</f>
        <v>256.33999999999997</v>
      </c>
      <c r="E26" s="39">
        <f>IFERROR(SUMIFS(D_D[INV],D_D[MT],2,D_D[CAT],TA_21,D_D[EP],-1, D_D[LOC],$A26),0)</f>
        <v>5979</v>
      </c>
      <c r="F26" s="36">
        <f>IFERROR(SUMIFS(D_D[BL],D_D[MT],2,D_D[CAT],TA_21,D_D[EP],-1, D_D[LOC],$A26),0)</f>
        <v>1456</v>
      </c>
      <c r="G26" s="56">
        <f t="shared" si="4"/>
        <v>0.24351898310754308</v>
      </c>
      <c r="H26" s="35">
        <f>IFERROR(SUMIFS(D_D[INV],D_D[MT],2,D_D[CAT],TA_22,D_D[EP],-1, D_D[LOC],$A26),0)</f>
        <v>3468</v>
      </c>
      <c r="I26" s="36">
        <f>IFERROR(SUMIFS(D_D[BL],D_D[MT],2,D_D[CAT],TA_22,D_D[EP],-1, D_D[LOC],$A26),0)</f>
        <v>1730</v>
      </c>
      <c r="J26" s="56">
        <f t="shared" si="5"/>
        <v>0.49884659746251442</v>
      </c>
      <c r="K26" s="46">
        <f>IFERROR(SUMIFS(D_D[INV],D_D[MT],2,D_D[CAT],TA_23,D_D[EP],-1, D_D[LOC],$A26),0)</f>
        <v>1063</v>
      </c>
      <c r="L26" s="47">
        <f>IFERROR(SUMIFS(D_D[BL],D_D[MT],2,D_D[CAT],TA_23,D_D[EP],-1, D_D[LOC],$A26),0)</f>
        <v>788</v>
      </c>
      <c r="M26" s="56">
        <f t="shared" si="6"/>
        <v>0.74129821260583251</v>
      </c>
      <c r="N26" s="46">
        <f>IFERROR(SUMIFS(D_D[INV],D_D[MT],2,D_D[CAT],TA_24,D_D[EP],-1, D_D[LOC],$A26),0)</f>
        <v>731</v>
      </c>
      <c r="O26" s="47">
        <f>IFERROR(SUMIFS(D_D[BL],D_D[MT],2,D_D[CAT],TA_24,D_D[EP],-1, D_D[LOC],$A26),0)</f>
        <v>500</v>
      </c>
      <c r="P26" s="56">
        <f t="shared" si="7"/>
        <v>0.6839945280437757</v>
      </c>
      <c r="Q26" s="44">
        <f>IFERROR(SUMIFS(D_D[INV],D_D[MT],2,D_D[CAT],TA_25,D_D[EP],-1, D_D[LOC],$A26),0)</f>
        <v>0</v>
      </c>
      <c r="R26" s="44">
        <f>IFERROR(SUMIFS(D_D[INV],D_D[MT],2,D_D[CAT],TA_26,D_D[EP],-1, D_D[LOC],$A26),0)</f>
        <v>219</v>
      </c>
      <c r="S26" s="44">
        <f>IFERROR(SUMIFS(D_D[INV],D_D[MT],7,D_D[CAT],2,D_D[EP],TA_20, D_D[LOC],$A26),0)</f>
        <v>7516</v>
      </c>
      <c r="T26" s="7"/>
    </row>
    <row r="27" spans="1:20" x14ac:dyDescent="0.2">
      <c r="A27" s="24" t="s">
        <v>131</v>
      </c>
      <c r="B27" s="110" t="s">
        <v>32</v>
      </c>
      <c r="C27" s="50">
        <f>IFERROR(SUMIFS(D_D[INV],D_D[MT],1,D_D[CAT],TA_20,D_D[EP],-1, D_D[LOC],$A27),0)</f>
        <v>3277</v>
      </c>
      <c r="D27" s="42">
        <f>IFERROR(SUMIFS(D_D[ADP],D_D[MT],1,D_D[CAT],D$1,D_D[EP],-1, D_D[LOC],$A27),0)</f>
        <v>197.82</v>
      </c>
      <c r="E27" s="39">
        <f>IFERROR(SUMIFS(D_D[INV],D_D[MT],2,D_D[CAT],TA_21,D_D[EP],-1, D_D[LOC],$A27),0)</f>
        <v>8697</v>
      </c>
      <c r="F27" s="36">
        <f>IFERROR(SUMIFS(D_D[BL],D_D[MT],2,D_D[CAT],TA_21,D_D[EP],-1, D_D[LOC],$A27),0)</f>
        <v>1983</v>
      </c>
      <c r="G27" s="56">
        <f t="shared" si="4"/>
        <v>0.22800965850293203</v>
      </c>
      <c r="H27" s="35">
        <f>IFERROR(SUMIFS(D_D[INV],D_D[MT],2,D_D[CAT],TA_22,D_D[EP],-1, D_D[LOC],$A27),0)</f>
        <v>6372</v>
      </c>
      <c r="I27" s="36">
        <f>IFERROR(SUMIFS(D_D[BL],D_D[MT],2,D_D[CAT],TA_22,D_D[EP],-1, D_D[LOC],$A27),0)</f>
        <v>3076</v>
      </c>
      <c r="J27" s="56">
        <f t="shared" si="5"/>
        <v>0.48273697426239798</v>
      </c>
      <c r="K27" s="46">
        <f>IFERROR(SUMIFS(D_D[INV],D_D[MT],2,D_D[CAT],TA_23,D_D[EP],-1, D_D[LOC],$A27),0)</f>
        <v>1759</v>
      </c>
      <c r="L27" s="47">
        <f>IFERROR(SUMIFS(D_D[BL],D_D[MT],2,D_D[CAT],TA_23,D_D[EP],-1, D_D[LOC],$A27),0)</f>
        <v>1615</v>
      </c>
      <c r="M27" s="56">
        <f t="shared" si="6"/>
        <v>0.91813530415008526</v>
      </c>
      <c r="N27" s="46">
        <f>IFERROR(SUMIFS(D_D[INV],D_D[MT],2,D_D[CAT],TA_24,D_D[EP],-1, D_D[LOC],$A27),0)</f>
        <v>928</v>
      </c>
      <c r="O27" s="47">
        <f>IFERROR(SUMIFS(D_D[BL],D_D[MT],2,D_D[CAT],TA_24,D_D[EP],-1, D_D[LOC],$A27),0)</f>
        <v>720</v>
      </c>
      <c r="P27" s="56">
        <f t="shared" si="7"/>
        <v>0.77586206896551724</v>
      </c>
      <c r="Q27" s="44">
        <f>IFERROR(SUMIFS(D_D[INV],D_D[MT],2,D_D[CAT],TA_25,D_D[EP],-1, D_D[LOC],$A27),0)</f>
        <v>0</v>
      </c>
      <c r="R27" s="44">
        <f>IFERROR(SUMIFS(D_D[INV],D_D[MT],2,D_D[CAT],TA_26,D_D[EP],-1, D_D[LOC],$A27),0)</f>
        <v>267</v>
      </c>
      <c r="S27" s="44">
        <f>IFERROR(SUMIFS(D_D[INV],D_D[MT],7,D_D[CAT],2,D_D[EP],TA_20, D_D[LOC],$A27),0)</f>
        <v>8402</v>
      </c>
      <c r="T27" s="7"/>
    </row>
    <row r="28" spans="1:20" x14ac:dyDescent="0.2">
      <c r="A28" s="24" t="s">
        <v>138</v>
      </c>
      <c r="B28" s="110" t="s">
        <v>35</v>
      </c>
      <c r="C28" s="50">
        <f>IFERROR(SUMIFS(D_D[INV],D_D[MT],1,D_D[CAT],TA_20,D_D[EP],-1, D_D[LOC],$A28),0)</f>
        <v>927</v>
      </c>
      <c r="D28" s="42">
        <f>IFERROR(SUMIFS(D_D[ADP],D_D[MT],1,D_D[CAT],D$1,D_D[EP],-1, D_D[LOC],$A28),0)</f>
        <v>112.02</v>
      </c>
      <c r="E28" s="39">
        <f>IFERROR(SUMIFS(D_D[INV],D_D[MT],2,D_D[CAT],TA_21,D_D[EP],-1, D_D[LOC],$A28),0)</f>
        <v>2071</v>
      </c>
      <c r="F28" s="36">
        <f>IFERROR(SUMIFS(D_D[BL],D_D[MT],2,D_D[CAT],TA_21,D_D[EP],-1, D_D[LOC],$A28),0)</f>
        <v>421</v>
      </c>
      <c r="G28" s="56">
        <f t="shared" si="4"/>
        <v>0.20328343795267986</v>
      </c>
      <c r="H28" s="35">
        <f>IFERROR(SUMIFS(D_D[INV],D_D[MT],2,D_D[CAT],TA_22,D_D[EP],-1, D_D[LOC],$A28),0)</f>
        <v>1496</v>
      </c>
      <c r="I28" s="36">
        <f>IFERROR(SUMIFS(D_D[BL],D_D[MT],2,D_D[CAT],TA_22,D_D[EP],-1, D_D[LOC],$A28),0)</f>
        <v>605</v>
      </c>
      <c r="J28" s="56">
        <f t="shared" si="5"/>
        <v>0.40441176470588236</v>
      </c>
      <c r="K28" s="46">
        <f>IFERROR(SUMIFS(D_D[INV],D_D[MT],2,D_D[CAT],TA_23,D_D[EP],-1, D_D[LOC],$A28),0)</f>
        <v>301</v>
      </c>
      <c r="L28" s="47">
        <f>IFERROR(SUMIFS(D_D[BL],D_D[MT],2,D_D[CAT],TA_23,D_D[EP],-1, D_D[LOC],$A28),0)</f>
        <v>186</v>
      </c>
      <c r="M28" s="56">
        <f t="shared" si="6"/>
        <v>0.61794019933554822</v>
      </c>
      <c r="N28" s="46">
        <f>IFERROR(SUMIFS(D_D[INV],D_D[MT],2,D_D[CAT],TA_24,D_D[EP],-1, D_D[LOC],$A28),0)</f>
        <v>242</v>
      </c>
      <c r="O28" s="47">
        <f>IFERROR(SUMIFS(D_D[BL],D_D[MT],2,D_D[CAT],TA_24,D_D[EP],-1, D_D[LOC],$A28),0)</f>
        <v>116</v>
      </c>
      <c r="P28" s="56">
        <f t="shared" si="7"/>
        <v>0.47933884297520662</v>
      </c>
      <c r="Q28" s="44">
        <f>IFERROR(SUMIFS(D_D[INV],D_D[MT],2,D_D[CAT],TA_25,D_D[EP],-1, D_D[LOC],$A28),0)</f>
        <v>0</v>
      </c>
      <c r="R28" s="44">
        <f>IFERROR(SUMIFS(D_D[INV],D_D[MT],2,D_D[CAT],TA_26,D_D[EP],-1, D_D[LOC],$A28),0)</f>
        <v>33</v>
      </c>
      <c r="S28" s="44">
        <f>IFERROR(SUMIFS(D_D[INV],D_D[MT],7,D_D[CAT],2,D_D[EP],TA_20, D_D[LOC],$A28),0)</f>
        <v>947</v>
      </c>
      <c r="T28" s="7"/>
    </row>
    <row r="29" spans="1:20" x14ac:dyDescent="0.2">
      <c r="A29" s="24" t="s">
        <v>135</v>
      </c>
      <c r="B29" s="110" t="s">
        <v>36</v>
      </c>
      <c r="C29" s="50">
        <f>IFERROR(SUMIFS(D_D[INV],D_D[MT],1,D_D[CAT],TA_20,D_D[EP],-1, D_D[LOC],$A29),0)</f>
        <v>2425</v>
      </c>
      <c r="D29" s="42">
        <f>IFERROR(SUMIFS(D_D[ADP],D_D[MT],1,D_D[CAT],D$1,D_D[EP],-1, D_D[LOC],$A29),0)</f>
        <v>160.01</v>
      </c>
      <c r="E29" s="39">
        <f>IFERROR(SUMIFS(D_D[INV],D_D[MT],2,D_D[CAT],TA_21,D_D[EP],-1, D_D[LOC],$A29),0)</f>
        <v>6920</v>
      </c>
      <c r="F29" s="36">
        <f>IFERROR(SUMIFS(D_D[BL],D_D[MT],2,D_D[CAT],TA_21,D_D[EP],-1, D_D[LOC],$A29),0)</f>
        <v>1340</v>
      </c>
      <c r="G29" s="56">
        <f t="shared" si="4"/>
        <v>0.19364161849710981</v>
      </c>
      <c r="H29" s="35">
        <f>IFERROR(SUMIFS(D_D[INV],D_D[MT],2,D_D[CAT],TA_22,D_D[EP],-1, D_D[LOC],$A29),0)</f>
        <v>5480</v>
      </c>
      <c r="I29" s="36">
        <f>IFERROR(SUMIFS(D_D[BL],D_D[MT],2,D_D[CAT],TA_22,D_D[EP],-1, D_D[LOC],$A29),0)</f>
        <v>2105</v>
      </c>
      <c r="J29" s="56">
        <f t="shared" si="5"/>
        <v>0.38412408759124089</v>
      </c>
      <c r="K29" s="46">
        <f>IFERROR(SUMIFS(D_D[INV],D_D[MT],2,D_D[CAT],TA_23,D_D[EP],-1, D_D[LOC],$A29),0)</f>
        <v>1656</v>
      </c>
      <c r="L29" s="47">
        <f>IFERROR(SUMIFS(D_D[BL],D_D[MT],2,D_D[CAT],TA_23,D_D[EP],-1, D_D[LOC],$A29),0)</f>
        <v>1319</v>
      </c>
      <c r="M29" s="56">
        <f t="shared" si="6"/>
        <v>0.79649758454106279</v>
      </c>
      <c r="N29" s="46">
        <f>IFERROR(SUMIFS(D_D[INV],D_D[MT],2,D_D[CAT],TA_24,D_D[EP],-1, D_D[LOC],$A29),0)</f>
        <v>815</v>
      </c>
      <c r="O29" s="47">
        <f>IFERROR(SUMIFS(D_D[BL],D_D[MT],2,D_D[CAT],TA_24,D_D[EP],-1, D_D[LOC],$A29),0)</f>
        <v>489</v>
      </c>
      <c r="P29" s="56">
        <f t="shared" si="7"/>
        <v>0.6</v>
      </c>
      <c r="Q29" s="44">
        <f>IFERROR(SUMIFS(D_D[INV],D_D[MT],2,D_D[CAT],TA_25,D_D[EP],-1, D_D[LOC],$A29),0)</f>
        <v>3</v>
      </c>
      <c r="R29" s="44">
        <f>IFERROR(SUMIFS(D_D[INV],D_D[MT],2,D_D[CAT],TA_26,D_D[EP],-1, D_D[LOC],$A29),0)</f>
        <v>199</v>
      </c>
      <c r="S29" s="44">
        <f>IFERROR(SUMIFS(D_D[INV],D_D[MT],7,D_D[CAT],2,D_D[EP],TA_20, D_D[LOC],$A29),0)</f>
        <v>2694</v>
      </c>
      <c r="T29" s="7"/>
    </row>
    <row r="30" spans="1:20" x14ac:dyDescent="0.2">
      <c r="A30" s="24" t="s">
        <v>162</v>
      </c>
      <c r="B30" s="110" t="s">
        <v>37</v>
      </c>
      <c r="C30" s="50">
        <f>IFERROR(SUMIFS(D_D[INV],D_D[MT],1,D_D[CAT],TA_20,D_D[EP],-1, D_D[LOC],$A30),0)</f>
        <v>459</v>
      </c>
      <c r="D30" s="42">
        <f>IFERROR(SUMIFS(D_D[ADP],D_D[MT],1,D_D[CAT],D$1,D_D[EP],-1, D_D[LOC],$A30),0)</f>
        <v>80.989999999999995</v>
      </c>
      <c r="E30" s="39">
        <f>IFERROR(SUMIFS(D_D[INV],D_D[MT],2,D_D[CAT],TA_21,D_D[EP],-1, D_D[LOC],$A30),0)</f>
        <v>1105</v>
      </c>
      <c r="F30" s="36">
        <f>IFERROR(SUMIFS(D_D[BL],D_D[MT],2,D_D[CAT],TA_21,D_D[EP],-1, D_D[LOC],$A30),0)</f>
        <v>209</v>
      </c>
      <c r="G30" s="56">
        <f t="shared" si="4"/>
        <v>0.18914027149321266</v>
      </c>
      <c r="H30" s="35">
        <f>IFERROR(SUMIFS(D_D[INV],D_D[MT],2,D_D[CAT],TA_22,D_D[EP],-1, D_D[LOC],$A30),0)</f>
        <v>720</v>
      </c>
      <c r="I30" s="36">
        <f>IFERROR(SUMIFS(D_D[BL],D_D[MT],2,D_D[CAT],TA_22,D_D[EP],-1, D_D[LOC],$A30),0)</f>
        <v>197</v>
      </c>
      <c r="J30" s="56">
        <f t="shared" si="5"/>
        <v>0.27361111111111114</v>
      </c>
      <c r="K30" s="46">
        <f>IFERROR(SUMIFS(D_D[INV],D_D[MT],2,D_D[CAT],TA_23,D_D[EP],-1, D_D[LOC],$A30),0)</f>
        <v>150</v>
      </c>
      <c r="L30" s="47">
        <f>IFERROR(SUMIFS(D_D[BL],D_D[MT],2,D_D[CAT],TA_23,D_D[EP],-1, D_D[LOC],$A30),0)</f>
        <v>84</v>
      </c>
      <c r="M30" s="56">
        <f t="shared" si="6"/>
        <v>0.56000000000000005</v>
      </c>
      <c r="N30" s="46">
        <f>IFERROR(SUMIFS(D_D[INV],D_D[MT],2,D_D[CAT],TA_24,D_D[EP],-1, D_D[LOC],$A30),0)</f>
        <v>148</v>
      </c>
      <c r="O30" s="47">
        <f>IFERROR(SUMIFS(D_D[BL],D_D[MT],2,D_D[CAT],TA_24,D_D[EP],-1, D_D[LOC],$A30),0)</f>
        <v>108</v>
      </c>
      <c r="P30" s="56">
        <f t="shared" si="7"/>
        <v>0.72972972972972971</v>
      </c>
      <c r="Q30" s="44">
        <f>IFERROR(SUMIFS(D_D[INV],D_D[MT],2,D_D[CAT],TA_25,D_D[EP],-1, D_D[LOC],$A30),0)</f>
        <v>0</v>
      </c>
      <c r="R30" s="44">
        <f>IFERROR(SUMIFS(D_D[INV],D_D[MT],2,D_D[CAT],TA_26,D_D[EP],-1, D_D[LOC],$A30),0)</f>
        <v>4</v>
      </c>
      <c r="S30" s="44">
        <f>IFERROR(SUMIFS(D_D[INV],D_D[MT],7,D_D[CAT],2,D_D[EP],TA_20, D_D[LOC],$A30),0)</f>
        <v>249</v>
      </c>
      <c r="T30" s="7"/>
    </row>
    <row r="31" spans="1:20" x14ac:dyDescent="0.2">
      <c r="A31" s="24" t="s">
        <v>132</v>
      </c>
      <c r="B31" s="110" t="s">
        <v>42</v>
      </c>
      <c r="C31" s="50">
        <f>IFERROR(SUMIFS(D_D[INV],D_D[MT],1,D_D[CAT],TA_20,D_D[EP],-1, D_D[LOC],$A31),0)</f>
        <v>3868</v>
      </c>
      <c r="D31" s="42">
        <f>IFERROR(SUMIFS(D_D[ADP],D_D[MT],1,D_D[CAT],D$1,D_D[EP],-1, D_D[LOC],$A31),0)</f>
        <v>172.7</v>
      </c>
      <c r="E31" s="39">
        <f>IFERROR(SUMIFS(D_D[INV],D_D[MT],2,D_D[CAT],TA_21,D_D[EP],-1, D_D[LOC],$A31),0)</f>
        <v>4565</v>
      </c>
      <c r="F31" s="36">
        <f>IFERROR(SUMIFS(D_D[BL],D_D[MT],2,D_D[CAT],TA_21,D_D[EP],-1, D_D[LOC],$A31),0)</f>
        <v>1062</v>
      </c>
      <c r="G31" s="56">
        <f t="shared" si="4"/>
        <v>0.23263964950711938</v>
      </c>
      <c r="H31" s="35">
        <f>IFERROR(SUMIFS(D_D[INV],D_D[MT],2,D_D[CAT],TA_22,D_D[EP],-1, D_D[LOC],$A31),0)</f>
        <v>5760</v>
      </c>
      <c r="I31" s="36">
        <f>IFERROR(SUMIFS(D_D[BL],D_D[MT],2,D_D[CAT],TA_22,D_D[EP],-1, D_D[LOC],$A31),0)</f>
        <v>2465</v>
      </c>
      <c r="J31" s="56">
        <f t="shared" si="5"/>
        <v>0.4279513888888889</v>
      </c>
      <c r="K31" s="46">
        <f>IFERROR(SUMIFS(D_D[INV],D_D[MT],2,D_D[CAT],TA_23,D_D[EP],-1, D_D[LOC],$A31),0)</f>
        <v>1317</v>
      </c>
      <c r="L31" s="47">
        <f>IFERROR(SUMIFS(D_D[BL],D_D[MT],2,D_D[CAT],TA_23,D_D[EP],-1, D_D[LOC],$A31),0)</f>
        <v>1088</v>
      </c>
      <c r="M31" s="56">
        <f t="shared" si="6"/>
        <v>0.82611996962794232</v>
      </c>
      <c r="N31" s="46">
        <f>IFERROR(SUMIFS(D_D[INV],D_D[MT],2,D_D[CAT],TA_24,D_D[EP],-1, D_D[LOC],$A31),0)</f>
        <v>2118</v>
      </c>
      <c r="O31" s="47">
        <f>IFERROR(SUMIFS(D_D[BL],D_D[MT],2,D_D[CAT],TA_24,D_D[EP],-1, D_D[LOC],$A31),0)</f>
        <v>1420</v>
      </c>
      <c r="P31" s="56">
        <f t="shared" si="7"/>
        <v>0.67044381491973559</v>
      </c>
      <c r="Q31" s="44">
        <f>IFERROR(SUMIFS(D_D[INV],D_D[MT],2,D_D[CAT],TA_25,D_D[EP],-1, D_D[LOC],$A31),0)</f>
        <v>0</v>
      </c>
      <c r="R31" s="44">
        <f>IFERROR(SUMIFS(D_D[INV],D_D[MT],2,D_D[CAT],TA_26,D_D[EP],-1, D_D[LOC],$A31),0)</f>
        <v>248</v>
      </c>
      <c r="S31" s="44">
        <f>IFERROR(SUMIFS(D_D[INV],D_D[MT],7,D_D[CAT],2,D_D[EP],TA_20, D_D[LOC],$A31),0)</f>
        <v>7377</v>
      </c>
      <c r="T31" s="7"/>
    </row>
    <row r="32" spans="1:20" x14ac:dyDescent="0.2">
      <c r="A32" s="24" t="s">
        <v>139</v>
      </c>
      <c r="B32" s="110" t="s">
        <v>44</v>
      </c>
      <c r="C32" s="50">
        <f>IFERROR(SUMIFS(D_D[INV],D_D[MT],1,D_D[CAT],TA_20,D_D[EP],-1, D_D[LOC],$A32),0)</f>
        <v>1939</v>
      </c>
      <c r="D32" s="42">
        <f>IFERROR(SUMIFS(D_D[ADP],D_D[MT],1,D_D[CAT],D$1,D_D[EP],-1, D_D[LOC],$A32),0)</f>
        <v>112.26</v>
      </c>
      <c r="E32" s="39">
        <f>IFERROR(SUMIFS(D_D[INV],D_D[MT],2,D_D[CAT],TA_21,D_D[EP],-1, D_D[LOC],$A32),0)</f>
        <v>1874</v>
      </c>
      <c r="F32" s="36">
        <f>IFERROR(SUMIFS(D_D[BL],D_D[MT],2,D_D[CAT],TA_21,D_D[EP],-1, D_D[LOC],$A32),0)</f>
        <v>302</v>
      </c>
      <c r="G32" s="56">
        <f t="shared" si="4"/>
        <v>0.16115261472785486</v>
      </c>
      <c r="H32" s="35">
        <f>IFERROR(SUMIFS(D_D[INV],D_D[MT],2,D_D[CAT],TA_22,D_D[EP],-1, D_D[LOC],$A32),0)</f>
        <v>3580</v>
      </c>
      <c r="I32" s="36">
        <f>IFERROR(SUMIFS(D_D[BL],D_D[MT],2,D_D[CAT],TA_22,D_D[EP],-1, D_D[LOC],$A32),0)</f>
        <v>1487</v>
      </c>
      <c r="J32" s="56">
        <f t="shared" si="5"/>
        <v>0.4153631284916201</v>
      </c>
      <c r="K32" s="46">
        <f>IFERROR(SUMIFS(D_D[INV],D_D[MT],2,D_D[CAT],TA_23,D_D[EP],-1, D_D[LOC],$A32),0)</f>
        <v>3341</v>
      </c>
      <c r="L32" s="47">
        <f>IFERROR(SUMIFS(D_D[BL],D_D[MT],2,D_D[CAT],TA_23,D_D[EP],-1, D_D[LOC],$A32),0)</f>
        <v>480</v>
      </c>
      <c r="M32" s="56">
        <f t="shared" si="6"/>
        <v>0.14366956001197245</v>
      </c>
      <c r="N32" s="46">
        <f>IFERROR(SUMIFS(D_D[INV],D_D[MT],2,D_D[CAT],TA_24,D_D[EP],-1, D_D[LOC],$A32),0)</f>
        <v>400</v>
      </c>
      <c r="O32" s="47">
        <f>IFERROR(SUMIFS(D_D[BL],D_D[MT],2,D_D[CAT],TA_24,D_D[EP],-1, D_D[LOC],$A32),0)</f>
        <v>274</v>
      </c>
      <c r="P32" s="56">
        <f t="shared" si="7"/>
        <v>0.68500000000000005</v>
      </c>
      <c r="Q32" s="44">
        <f>IFERROR(SUMIFS(D_D[INV],D_D[MT],2,D_D[CAT],TA_25,D_D[EP],-1, D_D[LOC],$A32),0)</f>
        <v>0</v>
      </c>
      <c r="R32" s="44">
        <f>IFERROR(SUMIFS(D_D[INV],D_D[MT],2,D_D[CAT],TA_26,D_D[EP],-1, D_D[LOC],$A32),0)</f>
        <v>6</v>
      </c>
      <c r="S32" s="44">
        <f>IFERROR(SUMIFS(D_D[INV],D_D[MT],7,D_D[CAT],2,D_D[EP],TA_20, D_D[LOC],$A32),0)</f>
        <v>1262</v>
      </c>
      <c r="T32" s="7"/>
    </row>
    <row r="33" spans="1:20" x14ac:dyDescent="0.2">
      <c r="A33" s="24" t="s">
        <v>136</v>
      </c>
      <c r="B33" s="110" t="s">
        <v>50</v>
      </c>
      <c r="C33" s="50">
        <f>IFERROR(SUMIFS(D_D[INV],D_D[MT],1,D_D[CAT],TA_20,D_D[EP],-1, D_D[LOC],$A33),0)</f>
        <v>4058</v>
      </c>
      <c r="D33" s="42">
        <f>IFERROR(SUMIFS(D_D[ADP],D_D[MT],1,D_D[CAT],D$1,D_D[EP],-1, D_D[LOC],$A33),0)</f>
        <v>123.87</v>
      </c>
      <c r="E33" s="39">
        <f>IFERROR(SUMIFS(D_D[INV],D_D[MT],2,D_D[CAT],TA_21,D_D[EP],-1, D_D[LOC],$A33),0)</f>
        <v>6611</v>
      </c>
      <c r="F33" s="36">
        <f>IFERROR(SUMIFS(D_D[BL],D_D[MT],2,D_D[CAT],TA_21,D_D[EP],-1, D_D[LOC],$A33),0)</f>
        <v>1530</v>
      </c>
      <c r="G33" s="56">
        <f t="shared" si="4"/>
        <v>0.23143246104976553</v>
      </c>
      <c r="H33" s="35">
        <f>IFERROR(SUMIFS(D_D[INV],D_D[MT],2,D_D[CAT],TA_22,D_D[EP],-1, D_D[LOC],$A33),0)</f>
        <v>9389</v>
      </c>
      <c r="I33" s="36">
        <f>IFERROR(SUMIFS(D_D[BL],D_D[MT],2,D_D[CAT],TA_22,D_D[EP],-1, D_D[LOC],$A33),0)</f>
        <v>3230</v>
      </c>
      <c r="J33" s="56">
        <f t="shared" si="5"/>
        <v>0.34401959740121418</v>
      </c>
      <c r="K33" s="46">
        <f>IFERROR(SUMIFS(D_D[INV],D_D[MT],2,D_D[CAT],TA_23,D_D[EP],-1, D_D[LOC],$A33),0)</f>
        <v>1162</v>
      </c>
      <c r="L33" s="47">
        <f>IFERROR(SUMIFS(D_D[BL],D_D[MT],2,D_D[CAT],TA_23,D_D[EP],-1, D_D[LOC],$A33),0)</f>
        <v>951</v>
      </c>
      <c r="M33" s="56">
        <f t="shared" si="6"/>
        <v>0.81841652323580039</v>
      </c>
      <c r="N33" s="46">
        <f>IFERROR(SUMIFS(D_D[INV],D_D[MT],2,D_D[CAT],TA_24,D_D[EP],-1, D_D[LOC],$A33),0)</f>
        <v>908</v>
      </c>
      <c r="O33" s="47">
        <f>IFERROR(SUMIFS(D_D[BL],D_D[MT],2,D_D[CAT],TA_24,D_D[EP],-1, D_D[LOC],$A33),0)</f>
        <v>375</v>
      </c>
      <c r="P33" s="56">
        <f t="shared" si="7"/>
        <v>0.41299559471365638</v>
      </c>
      <c r="Q33" s="44">
        <f>IFERROR(SUMIFS(D_D[INV],D_D[MT],2,D_D[CAT],TA_25,D_D[EP],-1, D_D[LOC],$A33),0)</f>
        <v>1556</v>
      </c>
      <c r="R33" s="44">
        <f>IFERROR(SUMIFS(D_D[INV],D_D[MT],2,D_D[CAT],TA_26,D_D[EP],-1, D_D[LOC],$A33),0)</f>
        <v>0</v>
      </c>
      <c r="S33" s="44">
        <f>IFERROR(SUMIFS(D_D[INV],D_D[MT],7,D_D[CAT],2,D_D[EP],TA_20, D_D[LOC],$A33),0)</f>
        <v>2834</v>
      </c>
      <c r="T33" s="7"/>
    </row>
    <row r="34" spans="1:20" x14ac:dyDescent="0.2">
      <c r="A34" s="24" t="s">
        <v>163</v>
      </c>
      <c r="B34" s="110" t="s">
        <v>68</v>
      </c>
      <c r="C34" s="50">
        <f>IFERROR(SUMIFS(D_D[INV],D_D[MT],1,D_D[CAT],TA_20,D_D[EP],-1, D_D[LOC],$A34),0)</f>
        <v>421</v>
      </c>
      <c r="D34" s="42">
        <f>IFERROR(SUMIFS(D_D[ADP],D_D[MT],1,D_D[CAT],D$1,D_D[EP],-1, D_D[LOC],$A34),0)</f>
        <v>79.02</v>
      </c>
      <c r="E34" s="39">
        <f>IFERROR(SUMIFS(D_D[INV],D_D[MT],2,D_D[CAT],TA_21,D_D[EP],-1, D_D[LOC],$A34),0)</f>
        <v>1497</v>
      </c>
      <c r="F34" s="36">
        <f>IFERROR(SUMIFS(D_D[BL],D_D[MT],2,D_D[CAT],TA_21,D_D[EP],-1, D_D[LOC],$A34),0)</f>
        <v>344</v>
      </c>
      <c r="G34" s="56">
        <f t="shared" si="4"/>
        <v>0.22979291917167669</v>
      </c>
      <c r="H34" s="35">
        <f>IFERROR(SUMIFS(D_D[INV],D_D[MT],2,D_D[CAT],TA_22,D_D[EP],-1, D_D[LOC],$A34),0)</f>
        <v>829</v>
      </c>
      <c r="I34" s="36">
        <f>IFERROR(SUMIFS(D_D[BL],D_D[MT],2,D_D[CAT],TA_22,D_D[EP],-1, D_D[LOC],$A34),0)</f>
        <v>286</v>
      </c>
      <c r="J34" s="56">
        <f t="shared" si="5"/>
        <v>0.34499396863691195</v>
      </c>
      <c r="K34" s="46">
        <f>IFERROR(SUMIFS(D_D[INV],D_D[MT],2,D_D[CAT],TA_23,D_D[EP],-1, D_D[LOC],$A34),0)</f>
        <v>260</v>
      </c>
      <c r="L34" s="47">
        <f>IFERROR(SUMIFS(D_D[BL],D_D[MT],2,D_D[CAT],TA_23,D_D[EP],-1, D_D[LOC],$A34),0)</f>
        <v>198</v>
      </c>
      <c r="M34" s="56">
        <f t="shared" si="6"/>
        <v>0.7615384615384615</v>
      </c>
      <c r="N34" s="46">
        <f>IFERROR(SUMIFS(D_D[INV],D_D[MT],2,D_D[CAT],TA_24,D_D[EP],-1, D_D[LOC],$A34),0)</f>
        <v>91</v>
      </c>
      <c r="O34" s="47">
        <f>IFERROR(SUMIFS(D_D[BL],D_D[MT],2,D_D[CAT],TA_24,D_D[EP],-1, D_D[LOC],$A34),0)</f>
        <v>69</v>
      </c>
      <c r="P34" s="56">
        <f t="shared" si="7"/>
        <v>0.75824175824175821</v>
      </c>
      <c r="Q34" s="44">
        <f>IFERROR(SUMIFS(D_D[INV],D_D[MT],2,D_D[CAT],TA_25,D_D[EP],-1, D_D[LOC],$A34),0)</f>
        <v>0</v>
      </c>
      <c r="R34" s="44">
        <f>IFERROR(SUMIFS(D_D[INV],D_D[MT],2,D_D[CAT],TA_26,D_D[EP],-1, D_D[LOC],$A34),0)</f>
        <v>0</v>
      </c>
      <c r="S34" s="44">
        <f>IFERROR(SUMIFS(D_D[INV],D_D[MT],7,D_D[CAT],2,D_D[EP],TA_20, D_D[LOC],$A34),0)</f>
        <v>250</v>
      </c>
      <c r="T34" s="7"/>
    </row>
    <row r="35" spans="1:20" x14ac:dyDescent="0.2">
      <c r="A35" s="24" t="s">
        <v>137</v>
      </c>
      <c r="B35" s="110" t="s">
        <v>69</v>
      </c>
      <c r="C35" s="50">
        <f>IFERROR(SUMIFS(D_D[INV],D_D[MT],1,D_D[CAT],TA_20,D_D[EP],-1, D_D[LOC],$A35),0)</f>
        <v>2000</v>
      </c>
      <c r="D35" s="42">
        <f>IFERROR(SUMIFS(D_D[ADP],D_D[MT],1,D_D[CAT],D$1,D_D[EP],-1, D_D[LOC],$A35),0)</f>
        <v>183.97</v>
      </c>
      <c r="E35" s="39">
        <f>IFERROR(SUMIFS(D_D[INV],D_D[MT],2,D_D[CAT],TA_21,D_D[EP],-1, D_D[LOC],$A35),0)</f>
        <v>4069</v>
      </c>
      <c r="F35" s="36">
        <f>IFERROR(SUMIFS(D_D[BL],D_D[MT],2,D_D[CAT],TA_21,D_D[EP],-1, D_D[LOC],$A35),0)</f>
        <v>932</v>
      </c>
      <c r="G35" s="56">
        <f t="shared" si="4"/>
        <v>0.22904890636520028</v>
      </c>
      <c r="H35" s="35">
        <f>IFERROR(SUMIFS(D_D[INV],D_D[MT],2,D_D[CAT],TA_22,D_D[EP],-1, D_D[LOC],$A35),0)</f>
        <v>4191</v>
      </c>
      <c r="I35" s="36">
        <f>IFERROR(SUMIFS(D_D[BL],D_D[MT],2,D_D[CAT],TA_22,D_D[EP],-1, D_D[LOC],$A35),0)</f>
        <v>2048</v>
      </c>
      <c r="J35" s="56">
        <f t="shared" si="5"/>
        <v>0.48866618945359103</v>
      </c>
      <c r="K35" s="46">
        <f>IFERROR(SUMIFS(D_D[INV],D_D[MT],2,D_D[CAT],TA_23,D_D[EP],-1, D_D[LOC],$A35),0)</f>
        <v>1695</v>
      </c>
      <c r="L35" s="47">
        <f>IFERROR(SUMIFS(D_D[BL],D_D[MT],2,D_D[CAT],TA_23,D_D[EP],-1, D_D[LOC],$A35),0)</f>
        <v>1465</v>
      </c>
      <c r="M35" s="56">
        <f t="shared" si="6"/>
        <v>0.86430678466076694</v>
      </c>
      <c r="N35" s="46">
        <f>IFERROR(SUMIFS(D_D[INV],D_D[MT],2,D_D[CAT],TA_24,D_D[EP],-1, D_D[LOC],$A35),0)</f>
        <v>1762</v>
      </c>
      <c r="O35" s="47">
        <f>IFERROR(SUMIFS(D_D[BL],D_D[MT],2,D_D[CAT],TA_24,D_D[EP],-1, D_D[LOC],$A35),0)</f>
        <v>1385</v>
      </c>
      <c r="P35" s="56">
        <f t="shared" si="7"/>
        <v>0.78603859250851305</v>
      </c>
      <c r="Q35" s="44">
        <f>IFERROR(SUMIFS(D_D[INV],D_D[MT],2,D_D[CAT],TA_25,D_D[EP],-1, D_D[LOC],$A35),0)</f>
        <v>0</v>
      </c>
      <c r="R35" s="44">
        <f>IFERROR(SUMIFS(D_D[INV],D_D[MT],2,D_D[CAT],TA_26,D_D[EP],-1, D_D[LOC],$A35),0)</f>
        <v>29</v>
      </c>
      <c r="S35" s="44">
        <f>IFERROR(SUMIFS(D_D[INV],D_D[MT],7,D_D[CAT],2,D_D[EP],TA_20, D_D[LOC],$A35),0)</f>
        <v>3582</v>
      </c>
      <c r="T35" s="7"/>
    </row>
    <row r="36" spans="1:20" x14ac:dyDescent="0.2">
      <c r="A36" s="9">
        <v>335</v>
      </c>
      <c r="B36" s="110" t="s">
        <v>70</v>
      </c>
      <c r="C36" s="59">
        <f>IFERROR(SUMIFS(D_D[INV],D_D[MT],1,D_D[CAT],TA_20,D_D[EP],-1, D_D[LOC],$A36),0)</f>
        <v>4005</v>
      </c>
      <c r="D36" s="60">
        <f>IFERROR(SUMIFS(D_D[ADP],D_D[MT],1,D_D[CAT],D$1,D_D[EP],-1, D_D[LOC],$A36),0)</f>
        <v>99.7</v>
      </c>
      <c r="E36" s="61">
        <f>IFERROR(SUMIFS(D_D[INV],D_D[MT],2,D_D[CAT],TA_21,D_D[EP],-1, D_D[LOC],$A36),0)</f>
        <v>9613</v>
      </c>
      <c r="F36" s="62">
        <f>IFERROR(SUMIFS(D_D[BL],D_D[MT],2,D_D[CAT],TA_21,D_D[EP],-1, D_D[LOC],$A36),0)</f>
        <v>2231</v>
      </c>
      <c r="G36" s="63">
        <f t="shared" si="4"/>
        <v>0.23208155622594404</v>
      </c>
      <c r="H36" s="64">
        <f>IFERROR(SUMIFS(D_D[INV],D_D[MT],2,D_D[CAT],TA_22,D_D[EP],-1, D_D[LOC],$A36),0)</f>
        <v>9434</v>
      </c>
      <c r="I36" s="62">
        <f>IFERROR(SUMIFS(D_D[BL],D_D[MT],2,D_D[CAT],TA_22,D_D[EP],-1, D_D[LOC],$A36),0)</f>
        <v>2580</v>
      </c>
      <c r="J36" s="63">
        <f t="shared" si="5"/>
        <v>0.27347890608437564</v>
      </c>
      <c r="K36" s="65">
        <f>IFERROR(SUMIFS(D_D[INV],D_D[MT],2,D_D[CAT],TA_23,D_D[EP],-1, D_D[LOC],$A36),0)</f>
        <v>2519</v>
      </c>
      <c r="L36" s="66">
        <f>IFERROR(SUMIFS(D_D[BL],D_D[MT],2,D_D[CAT],TA_23,D_D[EP],-1, D_D[LOC],$A36),0)</f>
        <v>1481</v>
      </c>
      <c r="M36" s="63">
        <f t="shared" si="6"/>
        <v>0.58793171893608576</v>
      </c>
      <c r="N36" s="65">
        <f>IFERROR(SUMIFS(D_D[INV],D_D[MT],2,D_D[CAT],TA_24,D_D[EP],-1, D_D[LOC],$A36),0)</f>
        <v>1700</v>
      </c>
      <c r="O36" s="66">
        <f>IFERROR(SUMIFS(D_D[BL],D_D[MT],2,D_D[CAT],TA_24,D_D[EP],-1, D_D[LOC],$A36),0)</f>
        <v>806</v>
      </c>
      <c r="P36" s="63">
        <f t="shared" si="7"/>
        <v>0.47411764705882353</v>
      </c>
      <c r="Q36" s="67">
        <f>IFERROR(SUMIFS(D_D[INV],D_D[MT],2,D_D[CAT],TA_25,D_D[EP],-1, D_D[LOC],$A36),0)</f>
        <v>1839</v>
      </c>
      <c r="R36" s="67">
        <f>IFERROR(SUMIFS(D_D[INV],D_D[MT],2,D_D[CAT],TA_26,D_D[EP],-1, D_D[LOC],$A36),0)</f>
        <v>0</v>
      </c>
      <c r="S36" s="44">
        <f>IFERROR(SUMIFS(D_D[INV],D_D[MT],7,D_D[CAT],2,D_D[EP],TA_20, D_D[LOC],$A36),0)</f>
        <v>2384</v>
      </c>
      <c r="T36" s="248"/>
    </row>
    <row r="37" spans="1:20" x14ac:dyDescent="0.2">
      <c r="A37" s="9">
        <v>452</v>
      </c>
      <c r="B37" s="247" t="s">
        <v>75</v>
      </c>
      <c r="C37" s="68">
        <f>IFERROR(SUMIFS(D_D[INV],D_D[MT],1,D_D[CAT],TA_20,D_D[EP],-1, D_D[LOC],$A37),0)</f>
        <v>1374</v>
      </c>
      <c r="D37" s="69">
        <f>IFERROR(SUMIFS(D_D[ADP],D_D[MT],1,D_D[CAT],D$1,D_D[EP],-1, D_D[LOC],$A37),0)</f>
        <v>124.76</v>
      </c>
      <c r="E37" s="70">
        <f>IFERROR(SUMIFS(D_D[INV],D_D[MT],2,D_D[CAT],TA_21,D_D[EP],-1, D_D[LOC],$A37),0)</f>
        <v>2658</v>
      </c>
      <c r="F37" s="71">
        <f>IFERROR(SUMIFS(D_D[BL],D_D[MT],2,D_D[CAT],TA_21,D_D[EP],-1, D_D[LOC],$A37),0)</f>
        <v>587</v>
      </c>
      <c r="G37" s="72">
        <f t="shared" si="4"/>
        <v>0.22084273890142964</v>
      </c>
      <c r="H37" s="73">
        <f>IFERROR(SUMIFS(D_D[INV],D_D[MT],2,D_D[CAT],TA_22,D_D[EP],-1, D_D[LOC],$A37),0)</f>
        <v>2018</v>
      </c>
      <c r="I37" s="71">
        <f>IFERROR(SUMIFS(D_D[BL],D_D[MT],2,D_D[CAT],TA_22,D_D[EP],-1, D_D[LOC],$A37),0)</f>
        <v>747</v>
      </c>
      <c r="J37" s="72">
        <f t="shared" si="5"/>
        <v>0.37016848364717542</v>
      </c>
      <c r="K37" s="74">
        <f>IFERROR(SUMIFS(D_D[INV],D_D[MT],2,D_D[CAT],TA_23,D_D[EP],-1, D_D[LOC],$A37),0)</f>
        <v>590</v>
      </c>
      <c r="L37" s="75">
        <f>IFERROR(SUMIFS(D_D[BL],D_D[MT],2,D_D[CAT],TA_23,D_D[EP],-1, D_D[LOC],$A37),0)</f>
        <v>275</v>
      </c>
      <c r="M37" s="72">
        <f t="shared" si="6"/>
        <v>0.46610169491525422</v>
      </c>
      <c r="N37" s="74">
        <f>IFERROR(SUMIFS(D_D[INV],D_D[MT],2,D_D[CAT],TA_24,D_D[EP],-1, D_D[LOC],$A37),0)</f>
        <v>306</v>
      </c>
      <c r="O37" s="75">
        <f>IFERROR(SUMIFS(D_D[BL],D_D[MT],2,D_D[CAT],TA_24,D_D[EP],-1, D_D[LOC],$A37),0)</f>
        <v>195</v>
      </c>
      <c r="P37" s="72">
        <f t="shared" si="7"/>
        <v>0.63725490196078427</v>
      </c>
      <c r="Q37" s="76">
        <f>IFERROR(SUMIFS(D_D[INV],D_D[MT],2,D_D[CAT],TA_25,D_D[EP],-1, D_D[LOC],$A37),0)</f>
        <v>0</v>
      </c>
      <c r="R37" s="76">
        <f>IFERROR(SUMIFS(D_D[INV],D_D[MT],2,D_D[CAT],TA_26,D_D[EP],-1, D_D[LOC],$A37),0)</f>
        <v>10</v>
      </c>
      <c r="S37" s="44">
        <f>IFERROR(SUMIFS(D_D[INV],D_D[MT],7,D_D[CAT],2,D_D[EP],TA_20, D_D[LOC],$A37),0)</f>
        <v>991</v>
      </c>
      <c r="T37" s="248"/>
    </row>
    <row r="38" spans="1:20" x14ac:dyDescent="0.2">
      <c r="A38" s="9">
        <v>384</v>
      </c>
      <c r="B38" s="246" t="s">
        <v>308</v>
      </c>
      <c r="C38" s="52">
        <f>IFERROR(SUMIFS(D_D[INV],D_D[MT],1,D_D[CAT],TA_20,D_D[EP],-1, D_D[LOC],$A38),0)</f>
        <v>24850</v>
      </c>
      <c r="D38" s="41">
        <f>IFERROR(SUMIFS(D_D[ADP],D_D[MT],1,D_D[CAT],D$1,D_D[EP],-1, D_D[LOC],$A38),0)</f>
        <v>123.26</v>
      </c>
      <c r="E38" s="53">
        <f>IFERROR(SUMIFS(D_D[INV],D_D[MT],2,D_D[CAT],TA_21,D_D[EP],-1, D_D[LOC],$A38),0)</f>
        <v>59778</v>
      </c>
      <c r="F38" s="58">
        <f>IFERROR(SUMIFS(D_D[BL],D_D[MT],2,D_D[CAT],TA_21,D_D[EP],-1, D_D[LOC],$A38),0)</f>
        <v>15249</v>
      </c>
      <c r="G38" s="54">
        <f t="shared" si="4"/>
        <v>0.25509384723476863</v>
      </c>
      <c r="H38" s="58">
        <f>IFERROR(SUMIFS(D_D[INV],D_D[MT],2,D_D[CAT],TA_22,D_D[EP],-1, D_D[LOC],$A38),0)</f>
        <v>51987</v>
      </c>
      <c r="I38" s="58">
        <f>IFERROR(SUMIFS(D_D[BL],D_D[MT],2,D_D[CAT],TA_22,D_D[EP],-1, D_D[LOC],$A38),0)</f>
        <v>18383</v>
      </c>
      <c r="J38" s="54">
        <f t="shared" si="5"/>
        <v>0.35360763267740014</v>
      </c>
      <c r="K38" s="52">
        <f>IFERROR(SUMIFS(D_D[INV],D_D[MT],2,D_D[CAT],TA_23,D_D[EP],-1, D_D[LOC],$A38),0)</f>
        <v>21148</v>
      </c>
      <c r="L38" s="52">
        <f>IFERROR(SUMIFS(D_D[BL],D_D[MT],2,D_D[CAT],TA_23,D_D[EP],-1, D_D[LOC],$A38),0)</f>
        <v>12200</v>
      </c>
      <c r="M38" s="54">
        <f t="shared" si="6"/>
        <v>0.57688670323434843</v>
      </c>
      <c r="N38" s="52">
        <f>IFERROR(SUMIFS(D_D[INV],D_D[MT],2,D_D[CAT],TA_24,D_D[EP],-1, D_D[LOC],$A38),0)</f>
        <v>10834</v>
      </c>
      <c r="O38" s="52">
        <f>IFERROR(SUMIFS(D_D[BL],D_D[MT],2,D_D[CAT],TA_24,D_D[EP],-1, D_D[LOC],$A38),0)</f>
        <v>6966</v>
      </c>
      <c r="P38" s="54">
        <f t="shared" si="7"/>
        <v>0.6429758168728078</v>
      </c>
      <c r="Q38" s="52">
        <f>IFERROR(SUMIFS(D_D[INV],D_D[MT],2,D_D[CAT],TA_25,D_D[EP],-1, D_D[LOC],$A38),0)</f>
        <v>10</v>
      </c>
      <c r="R38" s="55">
        <f>IFERROR(SUMIFS(D_D[INV],D_D[MT],2,D_D[CAT],TA_26,D_D[EP],-1, D_D[LOC],$A38),0)</f>
        <v>900</v>
      </c>
      <c r="S38" s="55">
        <f>IFERROR(SUMIFS(D_D[INV],D_D[MT],7,D_D[CAT],2,D_D[EP],TA_20, D_D[LOC],$A38),0)</f>
        <v>61489</v>
      </c>
      <c r="T38" s="248"/>
    </row>
    <row r="39" spans="1:20" x14ac:dyDescent="0.2">
      <c r="A39" s="9">
        <v>442</v>
      </c>
      <c r="B39" s="110" t="s">
        <v>30</v>
      </c>
      <c r="C39" s="59">
        <f>IFERROR(SUMIFS(D_D[INV],D_D[MT],1,D_D[CAT],TA_20,D_D[EP],-1, D_D[LOC],$A39),0)</f>
        <v>293</v>
      </c>
      <c r="D39" s="60">
        <f>IFERROR(SUMIFS(D_D[ADP],D_D[MT],1,D_D[CAT],D$1,D_D[EP],-1, D_D[LOC],$A39),0)</f>
        <v>119.22</v>
      </c>
      <c r="E39" s="61">
        <f>IFERROR(SUMIFS(D_D[INV],D_D[MT],2,D_D[CAT],TA_21,D_D[EP],-1, D_D[LOC],$A39),0)</f>
        <v>761</v>
      </c>
      <c r="F39" s="62">
        <f>IFERROR(SUMIFS(D_D[BL],D_D[MT],2,D_D[CAT],TA_21,D_D[EP],-1, D_D[LOC],$A39),0)</f>
        <v>148</v>
      </c>
      <c r="G39" s="63">
        <f t="shared" si="4"/>
        <v>0.19448094612352168</v>
      </c>
      <c r="H39" s="64">
        <f>IFERROR(SUMIFS(D_D[INV],D_D[MT],2,D_D[CAT],TA_22,D_D[EP],-1, D_D[LOC],$A39),0)</f>
        <v>543</v>
      </c>
      <c r="I39" s="62">
        <f>IFERROR(SUMIFS(D_D[BL],D_D[MT],2,D_D[CAT],TA_22,D_D[EP],-1, D_D[LOC],$A39),0)</f>
        <v>206</v>
      </c>
      <c r="J39" s="63">
        <f t="shared" si="5"/>
        <v>0.37937384898710863</v>
      </c>
      <c r="K39" s="65">
        <f>IFERROR(SUMIFS(D_D[INV],D_D[MT],2,D_D[CAT],TA_23,D_D[EP],-1, D_D[LOC],$A39),0)</f>
        <v>97</v>
      </c>
      <c r="L39" s="66">
        <f>IFERROR(SUMIFS(D_D[BL],D_D[MT],2,D_D[CAT],TA_23,D_D[EP],-1, D_D[LOC],$A39),0)</f>
        <v>47</v>
      </c>
      <c r="M39" s="63">
        <f t="shared" si="6"/>
        <v>0.4845360824742268</v>
      </c>
      <c r="N39" s="65">
        <f>IFERROR(SUMIFS(D_D[INV],D_D[MT],2,D_D[CAT],TA_24,D_D[EP],-1, D_D[LOC],$A39),0)</f>
        <v>124</v>
      </c>
      <c r="O39" s="66">
        <f>IFERROR(SUMIFS(D_D[BL],D_D[MT],2,D_D[CAT],TA_24,D_D[EP],-1, D_D[LOC],$A39),0)</f>
        <v>87</v>
      </c>
      <c r="P39" s="63">
        <f t="shared" si="7"/>
        <v>0.70161290322580649</v>
      </c>
      <c r="Q39" s="67">
        <f>IFERROR(SUMIFS(D_D[INV],D_D[MT],2,D_D[CAT],TA_25,D_D[EP],-1, D_D[LOC],$A39),0)</f>
        <v>0</v>
      </c>
      <c r="R39" s="67">
        <f>IFERROR(SUMIFS(D_D[INV],D_D[MT],2,D_D[CAT],TA_26,D_D[EP],-1, D_D[LOC],$A39),0)</f>
        <v>2</v>
      </c>
      <c r="S39" s="44">
        <f>IFERROR(SUMIFS(D_D[INV],D_D[MT],7,D_D[CAT],2,D_D[EP],TA_20, D_D[LOC],$A39),0)</f>
        <v>271</v>
      </c>
      <c r="T39" s="248"/>
    </row>
    <row r="40" spans="1:20" x14ac:dyDescent="0.2">
      <c r="A40" s="9">
        <v>339</v>
      </c>
      <c r="B40" s="110" t="s">
        <v>34</v>
      </c>
      <c r="C40" s="59">
        <f>IFERROR(SUMIFS(D_D[INV],D_D[MT],1,D_D[CAT],TA_20,D_D[EP],-1, D_D[LOC],$A40),0)</f>
        <v>2090</v>
      </c>
      <c r="D40" s="60">
        <f>IFERROR(SUMIFS(D_D[ADP],D_D[MT],1,D_D[CAT],D$1,D_D[EP],-1, D_D[LOC],$A40),0)</f>
        <v>183.1</v>
      </c>
      <c r="E40" s="61">
        <f>IFERROR(SUMIFS(D_D[INV],D_D[MT],2,D_D[CAT],TA_21,D_D[EP],-1, D_D[LOC],$A40),0)</f>
        <v>6436</v>
      </c>
      <c r="F40" s="62">
        <f>IFERROR(SUMIFS(D_D[BL],D_D[MT],2,D_D[CAT],TA_21,D_D[EP],-1, D_D[LOC],$A40),0)</f>
        <v>2651</v>
      </c>
      <c r="G40" s="63">
        <f t="shared" si="4"/>
        <v>0.41190180236171536</v>
      </c>
      <c r="H40" s="64">
        <f>IFERROR(SUMIFS(D_D[INV],D_D[MT],2,D_D[CAT],TA_22,D_D[EP],-1, D_D[LOC],$A40),0)</f>
        <v>4546</v>
      </c>
      <c r="I40" s="62">
        <f>IFERROR(SUMIFS(D_D[BL],D_D[MT],2,D_D[CAT],TA_22,D_D[EP],-1, D_D[LOC],$A40),0)</f>
        <v>2093</v>
      </c>
      <c r="J40" s="63">
        <f t="shared" si="5"/>
        <v>0.4604047514298284</v>
      </c>
      <c r="K40" s="65">
        <f>IFERROR(SUMIFS(D_D[INV],D_D[MT],2,D_D[CAT],TA_23,D_D[EP],-1, D_D[LOC],$A40),0)</f>
        <v>1324</v>
      </c>
      <c r="L40" s="66">
        <f>IFERROR(SUMIFS(D_D[BL],D_D[MT],2,D_D[CAT],TA_23,D_D[EP],-1, D_D[LOC],$A40),0)</f>
        <v>1105</v>
      </c>
      <c r="M40" s="63">
        <f t="shared" si="6"/>
        <v>0.8345921450151057</v>
      </c>
      <c r="N40" s="65">
        <f>IFERROR(SUMIFS(D_D[INV],D_D[MT],2,D_D[CAT],TA_24,D_D[EP],-1, D_D[LOC],$A40),0)</f>
        <v>500</v>
      </c>
      <c r="O40" s="66">
        <f>IFERROR(SUMIFS(D_D[BL],D_D[MT],2,D_D[CAT],TA_24,D_D[EP],-1, D_D[LOC],$A40),0)</f>
        <v>290</v>
      </c>
      <c r="P40" s="63">
        <f t="shared" si="7"/>
        <v>0.57999999999999996</v>
      </c>
      <c r="Q40" s="67">
        <f>IFERROR(SUMIFS(D_D[INV],D_D[MT],2,D_D[CAT],TA_25,D_D[EP],-1, D_D[LOC],$A40),0)</f>
        <v>0</v>
      </c>
      <c r="R40" s="67">
        <f>IFERROR(SUMIFS(D_D[INV],D_D[MT],2,D_D[CAT],TA_26,D_D[EP],-1, D_D[LOC],$A40),0)</f>
        <v>43</v>
      </c>
      <c r="S40" s="44">
        <f>IFERROR(SUMIFS(D_D[INV],D_D[MT],7,D_D[CAT],2,D_D[EP],TA_20, D_D[LOC],$A40),0)</f>
        <v>6916</v>
      </c>
      <c r="T40" s="248"/>
    </row>
    <row r="41" spans="1:20" x14ac:dyDescent="0.2">
      <c r="A41" s="9">
        <v>436</v>
      </c>
      <c r="B41" s="110" t="s">
        <v>160</v>
      </c>
      <c r="C41" s="59">
        <f>IFERROR(SUMIFS(D_D[INV],D_D[MT],1,D_D[CAT],TA_20,D_D[EP],-1, D_D[LOC],$A41),0)</f>
        <v>419</v>
      </c>
      <c r="D41" s="60">
        <f>IFERROR(SUMIFS(D_D[ADP],D_D[MT],1,D_D[CAT],D$1,D_D[EP],-1, D_D[LOC],$A41),0)</f>
        <v>88.01</v>
      </c>
      <c r="E41" s="61">
        <f>IFERROR(SUMIFS(D_D[INV],D_D[MT],2,D_D[CAT],TA_21,D_D[EP],-1, D_D[LOC],$A41),0)</f>
        <v>735</v>
      </c>
      <c r="F41" s="62">
        <f>IFERROR(SUMIFS(D_D[BL],D_D[MT],2,D_D[CAT],TA_21,D_D[EP],-1, D_D[LOC],$A41),0)</f>
        <v>133</v>
      </c>
      <c r="G41" s="63">
        <f t="shared" si="4"/>
        <v>0.18095238095238095</v>
      </c>
      <c r="H41" s="64">
        <f>IFERROR(SUMIFS(D_D[INV],D_D[MT],2,D_D[CAT],TA_22,D_D[EP],-1, D_D[LOC],$A41),0)</f>
        <v>1655</v>
      </c>
      <c r="I41" s="62">
        <f>IFERROR(SUMIFS(D_D[BL],D_D[MT],2,D_D[CAT],TA_22,D_D[EP],-1, D_D[LOC],$A41),0)</f>
        <v>371</v>
      </c>
      <c r="J41" s="63">
        <f t="shared" si="5"/>
        <v>0.22416918429003022</v>
      </c>
      <c r="K41" s="65">
        <f>IFERROR(SUMIFS(D_D[INV],D_D[MT],2,D_D[CAT],TA_23,D_D[EP],-1, D_D[LOC],$A41),0)</f>
        <v>639</v>
      </c>
      <c r="L41" s="66">
        <f>IFERROR(SUMIFS(D_D[BL],D_D[MT],2,D_D[CAT],TA_23,D_D[EP],-1, D_D[LOC],$A41),0)</f>
        <v>318</v>
      </c>
      <c r="M41" s="63">
        <f t="shared" si="6"/>
        <v>0.49765258215962443</v>
      </c>
      <c r="N41" s="65">
        <f>IFERROR(SUMIFS(D_D[INV],D_D[MT],2,D_D[CAT],TA_24,D_D[EP],-1, D_D[LOC],$A41),0)</f>
        <v>181</v>
      </c>
      <c r="O41" s="66">
        <f>IFERROR(SUMIFS(D_D[BL],D_D[MT],2,D_D[CAT],TA_24,D_D[EP],-1, D_D[LOC],$A41),0)</f>
        <v>120</v>
      </c>
      <c r="P41" s="63">
        <f t="shared" si="7"/>
        <v>0.66298342541436461</v>
      </c>
      <c r="Q41" s="67">
        <f>IFERROR(SUMIFS(D_D[INV],D_D[MT],2,D_D[CAT],TA_25,D_D[EP],-1, D_D[LOC],$A41),0)</f>
        <v>0</v>
      </c>
      <c r="R41" s="67">
        <f>IFERROR(SUMIFS(D_D[INV],D_D[MT],2,D_D[CAT],TA_26,D_D[EP],-1, D_D[LOC],$A41),0)</f>
        <v>4</v>
      </c>
      <c r="S41" s="44">
        <f>IFERROR(SUMIFS(D_D[INV],D_D[MT],7,D_D[CAT],2,D_D[EP],TA_20, D_D[LOC],$A41),0)</f>
        <v>502</v>
      </c>
      <c r="T41" s="248"/>
    </row>
    <row r="42" spans="1:20" x14ac:dyDescent="0.2">
      <c r="A42" s="9">
        <v>362</v>
      </c>
      <c r="B42" s="110" t="s">
        <v>40</v>
      </c>
      <c r="C42" s="59">
        <f>IFERROR(SUMIFS(D_D[INV],D_D[MT],1,D_D[CAT],TA_20,D_D[EP],-1, D_D[LOC],$A42),0)</f>
        <v>5807</v>
      </c>
      <c r="D42" s="60">
        <f>IFERROR(SUMIFS(D_D[ADP],D_D[MT],1,D_D[CAT],D$1,D_D[EP],-1, D_D[LOC],$A42),0)</f>
        <v>135.5</v>
      </c>
      <c r="E42" s="61">
        <f>IFERROR(SUMIFS(D_D[INV],D_D[MT],2,D_D[CAT],TA_21,D_D[EP],-1, D_D[LOC],$A42),0)</f>
        <v>15041</v>
      </c>
      <c r="F42" s="62">
        <f>IFERROR(SUMIFS(D_D[BL],D_D[MT],2,D_D[CAT],TA_21,D_D[EP],-1, D_D[LOC],$A42),0)</f>
        <v>3930</v>
      </c>
      <c r="G42" s="63">
        <f t="shared" si="4"/>
        <v>0.26128581876205037</v>
      </c>
      <c r="H42" s="64">
        <f>IFERROR(SUMIFS(D_D[INV],D_D[MT],2,D_D[CAT],TA_22,D_D[EP],-1, D_D[LOC],$A42),0)</f>
        <v>10098</v>
      </c>
      <c r="I42" s="62">
        <f>IFERROR(SUMIFS(D_D[BL],D_D[MT],2,D_D[CAT],TA_22,D_D[EP],-1, D_D[LOC],$A42),0)</f>
        <v>3877</v>
      </c>
      <c r="J42" s="63">
        <f t="shared" si="5"/>
        <v>0.38393741334917808</v>
      </c>
      <c r="K42" s="65">
        <f>IFERROR(SUMIFS(D_D[INV],D_D[MT],2,D_D[CAT],TA_23,D_D[EP],-1, D_D[LOC],$A42),0)</f>
        <v>4890</v>
      </c>
      <c r="L42" s="66">
        <f>IFERROR(SUMIFS(D_D[BL],D_D[MT],2,D_D[CAT],TA_23,D_D[EP],-1, D_D[LOC],$A42),0)</f>
        <v>3643</v>
      </c>
      <c r="M42" s="63">
        <f t="shared" si="6"/>
        <v>0.74498977505112474</v>
      </c>
      <c r="N42" s="65">
        <f>IFERROR(SUMIFS(D_D[INV],D_D[MT],2,D_D[CAT],TA_24,D_D[EP],-1, D_D[LOC],$A42),0)</f>
        <v>1659</v>
      </c>
      <c r="O42" s="66">
        <f>IFERROR(SUMIFS(D_D[BL],D_D[MT],2,D_D[CAT],TA_24,D_D[EP],-1, D_D[LOC],$A42),0)</f>
        <v>1115</v>
      </c>
      <c r="P42" s="63">
        <f t="shared" si="7"/>
        <v>0.67209162145871004</v>
      </c>
      <c r="Q42" s="67">
        <f>IFERROR(SUMIFS(D_D[INV],D_D[MT],2,D_D[CAT],TA_25,D_D[EP],-1, D_D[LOC],$A42),0)</f>
        <v>2</v>
      </c>
      <c r="R42" s="67">
        <f>IFERROR(SUMIFS(D_D[INV],D_D[MT],2,D_D[CAT],TA_26,D_D[EP],-1, D_D[LOC],$A42),0)</f>
        <v>218</v>
      </c>
      <c r="S42" s="44">
        <f>IFERROR(SUMIFS(D_D[INV],D_D[MT],7,D_D[CAT],2,D_D[EP],TA_20, D_D[LOC],$A42),0)</f>
        <v>16982</v>
      </c>
      <c r="T42" s="248"/>
    </row>
    <row r="43" spans="1:20" x14ac:dyDescent="0.2">
      <c r="A43" s="9">
        <v>323</v>
      </c>
      <c r="B43" s="110" t="s">
        <v>43</v>
      </c>
      <c r="C43" s="59">
        <f>IFERROR(SUMIFS(D_D[INV],D_D[MT],1,D_D[CAT],TA_20,D_D[EP],-1, D_D[LOC],$A43),0)</f>
        <v>1842</v>
      </c>
      <c r="D43" s="60">
        <f>IFERROR(SUMIFS(D_D[ADP],D_D[MT],1,D_D[CAT],D$1,D_D[EP],-1, D_D[LOC],$A43),0)</f>
        <v>110.86</v>
      </c>
      <c r="E43" s="61">
        <f>IFERROR(SUMIFS(D_D[INV],D_D[MT],2,D_D[CAT],TA_21,D_D[EP],-1, D_D[LOC],$A43),0)</f>
        <v>4797</v>
      </c>
      <c r="F43" s="62">
        <f>IFERROR(SUMIFS(D_D[BL],D_D[MT],2,D_D[CAT],TA_21,D_D[EP],-1, D_D[LOC],$A43),0)</f>
        <v>1320</v>
      </c>
      <c r="G43" s="63">
        <f t="shared" si="4"/>
        <v>0.27517198248905567</v>
      </c>
      <c r="H43" s="64">
        <f>IFERROR(SUMIFS(D_D[INV],D_D[MT],2,D_D[CAT],TA_22,D_D[EP],-1, D_D[LOC],$A43),0)</f>
        <v>3122</v>
      </c>
      <c r="I43" s="62">
        <f>IFERROR(SUMIFS(D_D[BL],D_D[MT],2,D_D[CAT],TA_22,D_D[EP],-1, D_D[LOC],$A43),0)</f>
        <v>1135</v>
      </c>
      <c r="J43" s="63">
        <f t="shared" si="5"/>
        <v>0.3635490070467649</v>
      </c>
      <c r="K43" s="65">
        <f>IFERROR(SUMIFS(D_D[INV],D_D[MT],2,D_D[CAT],TA_23,D_D[EP],-1, D_D[LOC],$A43),0)</f>
        <v>1411</v>
      </c>
      <c r="L43" s="66">
        <f>IFERROR(SUMIFS(D_D[BL],D_D[MT],2,D_D[CAT],TA_23,D_D[EP],-1, D_D[LOC],$A43),0)</f>
        <v>940</v>
      </c>
      <c r="M43" s="63">
        <f t="shared" si="6"/>
        <v>0.66619418851878098</v>
      </c>
      <c r="N43" s="65">
        <f>IFERROR(SUMIFS(D_D[INV],D_D[MT],2,D_D[CAT],TA_24,D_D[EP],-1, D_D[LOC],$A43),0)</f>
        <v>674</v>
      </c>
      <c r="O43" s="66">
        <f>IFERROR(SUMIFS(D_D[BL],D_D[MT],2,D_D[CAT],TA_24,D_D[EP],-1, D_D[LOC],$A43),0)</f>
        <v>487</v>
      </c>
      <c r="P43" s="63">
        <f t="shared" si="7"/>
        <v>0.72255192878338281</v>
      </c>
      <c r="Q43" s="67">
        <f>IFERROR(SUMIFS(D_D[INV],D_D[MT],2,D_D[CAT],TA_25,D_D[EP],-1, D_D[LOC],$A43),0)</f>
        <v>8</v>
      </c>
      <c r="R43" s="67">
        <f>IFERROR(SUMIFS(D_D[INV],D_D[MT],2,D_D[CAT],TA_26,D_D[EP],-1, D_D[LOC],$A43),0)</f>
        <v>152</v>
      </c>
      <c r="S43" s="44">
        <f>IFERROR(SUMIFS(D_D[INV],D_D[MT],7,D_D[CAT],2,D_D[EP],TA_20, D_D[LOC],$A43),0)</f>
        <v>4872</v>
      </c>
      <c r="T43" s="248"/>
    </row>
    <row r="44" spans="1:20" x14ac:dyDescent="0.2">
      <c r="A44" s="9">
        <v>350</v>
      </c>
      <c r="B44" s="110" t="s">
        <v>45</v>
      </c>
      <c r="C44" s="59">
        <f>IFERROR(SUMIFS(D_D[INV],D_D[MT],1,D_D[CAT],TA_20,D_D[EP],-1, D_D[LOC],$A44),0)</f>
        <v>1753</v>
      </c>
      <c r="D44" s="60">
        <f>IFERROR(SUMIFS(D_D[ADP],D_D[MT],1,D_D[CAT],D$1,D_D[EP],-1, D_D[LOC],$A44),0)</f>
        <v>140.18</v>
      </c>
      <c r="E44" s="61">
        <f>IFERROR(SUMIFS(D_D[INV],D_D[MT],2,D_D[CAT],TA_21,D_D[EP],-1, D_D[LOC],$A44),0)</f>
        <v>3049</v>
      </c>
      <c r="F44" s="62">
        <f>IFERROR(SUMIFS(D_D[BL],D_D[MT],2,D_D[CAT],TA_21,D_D[EP],-1, D_D[LOC],$A44),0)</f>
        <v>762</v>
      </c>
      <c r="G44" s="63">
        <f t="shared" si="4"/>
        <v>0.24991800590357494</v>
      </c>
      <c r="H44" s="64">
        <f>IFERROR(SUMIFS(D_D[INV],D_D[MT],2,D_D[CAT],TA_22,D_D[EP],-1, D_D[LOC],$A44),0)</f>
        <v>3477</v>
      </c>
      <c r="I44" s="62">
        <f>IFERROR(SUMIFS(D_D[BL],D_D[MT],2,D_D[CAT],TA_22,D_D[EP],-1, D_D[LOC],$A44),0)</f>
        <v>1406</v>
      </c>
      <c r="J44" s="63">
        <f t="shared" si="5"/>
        <v>0.40437158469945356</v>
      </c>
      <c r="K44" s="65">
        <f>IFERROR(SUMIFS(D_D[INV],D_D[MT],2,D_D[CAT],TA_23,D_D[EP],-1, D_D[LOC],$A44),0)</f>
        <v>1428</v>
      </c>
      <c r="L44" s="66">
        <f>IFERROR(SUMIFS(D_D[BL],D_D[MT],2,D_D[CAT],TA_23,D_D[EP],-1, D_D[LOC],$A44),0)</f>
        <v>1035</v>
      </c>
      <c r="M44" s="63">
        <f t="shared" si="6"/>
        <v>0.72478991596638653</v>
      </c>
      <c r="N44" s="65">
        <f>IFERROR(SUMIFS(D_D[INV],D_D[MT],2,D_D[CAT],TA_24,D_D[EP],-1, D_D[LOC],$A44),0)</f>
        <v>1061</v>
      </c>
      <c r="O44" s="66">
        <f>IFERROR(SUMIFS(D_D[BL],D_D[MT],2,D_D[CAT],TA_24,D_D[EP],-1, D_D[LOC],$A44),0)</f>
        <v>524</v>
      </c>
      <c r="P44" s="63">
        <f t="shared" si="7"/>
        <v>0.49387370405278042</v>
      </c>
      <c r="Q44" s="67">
        <f>IFERROR(SUMIFS(D_D[INV],D_D[MT],2,D_D[CAT],TA_25,D_D[EP],-1, D_D[LOC],$A44),0)</f>
        <v>0</v>
      </c>
      <c r="R44" s="67">
        <f>IFERROR(SUMIFS(D_D[INV],D_D[MT],2,D_D[CAT],TA_26,D_D[EP],-1, D_D[LOC],$A44),0)</f>
        <v>70</v>
      </c>
      <c r="S44" s="44">
        <f>IFERROR(SUMIFS(D_D[INV],D_D[MT],7,D_D[CAT],2,D_D[EP],TA_20, D_D[LOC],$A44),0)</f>
        <v>4790</v>
      </c>
      <c r="T44" s="248"/>
    </row>
    <row r="45" spans="1:20" x14ac:dyDescent="0.2">
      <c r="A45" s="9">
        <v>351</v>
      </c>
      <c r="B45" s="110" t="s">
        <v>23</v>
      </c>
      <c r="C45" s="59">
        <f>IFERROR(SUMIFS(D_D[INV],D_D[MT],1,D_D[CAT],TA_20,D_D[EP],-1, D_D[LOC],$A45),0)</f>
        <v>3285</v>
      </c>
      <c r="D45" s="60">
        <f>IFERROR(SUMIFS(D_D[ADP],D_D[MT],1,D_D[CAT],D$1,D_D[EP],-1, D_D[LOC],$A45),0)</f>
        <v>78.790000000000006</v>
      </c>
      <c r="E45" s="61">
        <f>IFERROR(SUMIFS(D_D[INV],D_D[MT],2,D_D[CAT],TA_21,D_D[EP],-1, D_D[LOC],$A45),0)</f>
        <v>6472</v>
      </c>
      <c r="F45" s="62">
        <f>IFERROR(SUMIFS(D_D[BL],D_D[MT],2,D_D[CAT],TA_21,D_D[EP],-1, D_D[LOC],$A45),0)</f>
        <v>1130</v>
      </c>
      <c r="G45" s="63">
        <f t="shared" si="4"/>
        <v>0.17459826946847962</v>
      </c>
      <c r="H45" s="64">
        <f>IFERROR(SUMIFS(D_D[INV],D_D[MT],2,D_D[CAT],TA_22,D_D[EP],-1, D_D[LOC],$A45),0)</f>
        <v>7441</v>
      </c>
      <c r="I45" s="62">
        <f>IFERROR(SUMIFS(D_D[BL],D_D[MT],2,D_D[CAT],TA_22,D_D[EP],-1, D_D[LOC],$A45),0)</f>
        <v>2056</v>
      </c>
      <c r="J45" s="63">
        <f t="shared" si="5"/>
        <v>0.27630694799086142</v>
      </c>
      <c r="K45" s="65">
        <f>IFERROR(SUMIFS(D_D[INV],D_D[MT],2,D_D[CAT],TA_23,D_D[EP],-1, D_D[LOC],$A45),0)</f>
        <v>1926</v>
      </c>
      <c r="L45" s="66">
        <f>IFERROR(SUMIFS(D_D[BL],D_D[MT],2,D_D[CAT],TA_23,D_D[EP],-1, D_D[LOC],$A45),0)</f>
        <v>856</v>
      </c>
      <c r="M45" s="63">
        <f t="shared" si="6"/>
        <v>0.44444444444444442</v>
      </c>
      <c r="N45" s="65">
        <f>IFERROR(SUMIFS(D_D[INV],D_D[MT],2,D_D[CAT],TA_24,D_D[EP],-1, D_D[LOC],$A45),0)</f>
        <v>1197</v>
      </c>
      <c r="O45" s="66">
        <f>IFERROR(SUMIFS(D_D[BL],D_D[MT],2,D_D[CAT],TA_24,D_D[EP],-1, D_D[LOC],$A45),0)</f>
        <v>688</v>
      </c>
      <c r="P45" s="63">
        <f t="shared" si="7"/>
        <v>0.57477025898078526</v>
      </c>
      <c r="Q45" s="67">
        <f>IFERROR(SUMIFS(D_D[INV],D_D[MT],2,D_D[CAT],TA_25,D_D[EP],-1, D_D[LOC],$A45),0)</f>
        <v>0</v>
      </c>
      <c r="R45" s="67">
        <f>IFERROR(SUMIFS(D_D[INV],D_D[MT],2,D_D[CAT],TA_26,D_D[EP],-1, D_D[LOC],$A45),0)</f>
        <v>25</v>
      </c>
      <c r="S45" s="44">
        <f>IFERROR(SUMIFS(D_D[INV],D_D[MT],7,D_D[CAT],2,D_D[EP],TA_20, D_D[LOC],$A45),0)</f>
        <v>2702</v>
      </c>
      <c r="T45" s="248"/>
    </row>
    <row r="46" spans="1:20" x14ac:dyDescent="0.2">
      <c r="A46" s="9">
        <v>321</v>
      </c>
      <c r="B46" s="110" t="s">
        <v>53</v>
      </c>
      <c r="C46" s="59">
        <f>IFERROR(SUMIFS(D_D[INV],D_D[MT],1,D_D[CAT],TA_20,D_D[EP],-1, D_D[LOC],$A46),0)</f>
        <v>1263</v>
      </c>
      <c r="D46" s="60">
        <f>IFERROR(SUMIFS(D_D[ADP],D_D[MT],1,D_D[CAT],D$1,D_D[EP],-1, D_D[LOC],$A46),0)</f>
        <v>151.37</v>
      </c>
      <c r="E46" s="61">
        <f>IFERROR(SUMIFS(D_D[INV],D_D[MT],2,D_D[CAT],TA_21,D_D[EP],-1, D_D[LOC],$A46),0)</f>
        <v>3297</v>
      </c>
      <c r="F46" s="62">
        <f>IFERROR(SUMIFS(D_D[BL],D_D[MT],2,D_D[CAT],TA_21,D_D[EP],-1, D_D[LOC],$A46),0)</f>
        <v>804</v>
      </c>
      <c r="G46" s="63">
        <f t="shared" si="4"/>
        <v>0.24385805277525022</v>
      </c>
      <c r="H46" s="64">
        <f>IFERROR(SUMIFS(D_D[INV],D_D[MT],2,D_D[CAT],TA_22,D_D[EP],-1, D_D[LOC],$A46),0)</f>
        <v>2583</v>
      </c>
      <c r="I46" s="62">
        <f>IFERROR(SUMIFS(D_D[BL],D_D[MT],2,D_D[CAT],TA_22,D_D[EP],-1, D_D[LOC],$A46),0)</f>
        <v>1023</v>
      </c>
      <c r="J46" s="63">
        <f t="shared" si="5"/>
        <v>0.39605110336817656</v>
      </c>
      <c r="K46" s="65">
        <f>IFERROR(SUMIFS(D_D[INV],D_D[MT],2,D_D[CAT],TA_23,D_D[EP],-1, D_D[LOC],$A46),0)</f>
        <v>706</v>
      </c>
      <c r="L46" s="66">
        <f>IFERROR(SUMIFS(D_D[BL],D_D[MT],2,D_D[CAT],TA_23,D_D[EP],-1, D_D[LOC],$A46),0)</f>
        <v>537</v>
      </c>
      <c r="M46" s="63">
        <f t="shared" si="6"/>
        <v>0.76062322946175642</v>
      </c>
      <c r="N46" s="65">
        <f>IFERROR(SUMIFS(D_D[INV],D_D[MT],2,D_D[CAT],TA_24,D_D[EP],-1, D_D[LOC],$A46),0)</f>
        <v>1768</v>
      </c>
      <c r="O46" s="66">
        <f>IFERROR(SUMIFS(D_D[BL],D_D[MT],2,D_D[CAT],TA_24,D_D[EP],-1, D_D[LOC],$A46),0)</f>
        <v>1407</v>
      </c>
      <c r="P46" s="63">
        <f t="shared" si="7"/>
        <v>0.795814479638009</v>
      </c>
      <c r="Q46" s="67">
        <f>IFERROR(SUMIFS(D_D[INV],D_D[MT],2,D_D[CAT],TA_25,D_D[EP],-1, D_D[LOC],$A46),0)</f>
        <v>0</v>
      </c>
      <c r="R46" s="67">
        <f>IFERROR(SUMIFS(D_D[INV],D_D[MT],2,D_D[CAT],TA_26,D_D[EP],-1, D_D[LOC],$A46),0)</f>
        <v>157</v>
      </c>
      <c r="S46" s="44">
        <f>IFERROR(SUMIFS(D_D[INV],D_D[MT],7,D_D[CAT],2,D_D[EP],TA_20, D_D[LOC],$A46),0)</f>
        <v>6158</v>
      </c>
      <c r="T46" s="248"/>
    </row>
    <row r="47" spans="1:20" x14ac:dyDescent="0.2">
      <c r="A47" s="9">
        <v>341</v>
      </c>
      <c r="B47" s="110" t="s">
        <v>64</v>
      </c>
      <c r="C47" s="59">
        <f>IFERROR(SUMIFS(D_D[INV],D_D[MT],1,D_D[CAT],TA_20,D_D[EP],-1, D_D[LOC],$A47),0)</f>
        <v>3143</v>
      </c>
      <c r="D47" s="60">
        <f>IFERROR(SUMIFS(D_D[ADP],D_D[MT],1,D_D[CAT],D$1,D_D[EP],-1, D_D[LOC],$A47),0)</f>
        <v>85.65</v>
      </c>
      <c r="E47" s="61">
        <f>IFERROR(SUMIFS(D_D[INV],D_D[MT],2,D_D[CAT],TA_21,D_D[EP],-1, D_D[LOC],$A47),0)</f>
        <v>3990</v>
      </c>
      <c r="F47" s="62">
        <f>IFERROR(SUMIFS(D_D[BL],D_D[MT],2,D_D[CAT],TA_21,D_D[EP],-1, D_D[LOC],$A47),0)</f>
        <v>1003</v>
      </c>
      <c r="G47" s="63">
        <f t="shared" si="4"/>
        <v>0.2513784461152882</v>
      </c>
      <c r="H47" s="64">
        <f>IFERROR(SUMIFS(D_D[INV],D_D[MT],2,D_D[CAT],TA_22,D_D[EP],-1, D_D[LOC],$A47),0)</f>
        <v>7427</v>
      </c>
      <c r="I47" s="62">
        <f>IFERROR(SUMIFS(D_D[BL],D_D[MT],2,D_D[CAT],TA_22,D_D[EP],-1, D_D[LOC],$A47),0)</f>
        <v>2170</v>
      </c>
      <c r="J47" s="63">
        <f t="shared" si="5"/>
        <v>0.29217719132893499</v>
      </c>
      <c r="K47" s="65">
        <f>IFERROR(SUMIFS(D_D[INV],D_D[MT],2,D_D[CAT],TA_23,D_D[EP],-1, D_D[LOC],$A47),0)</f>
        <v>5034</v>
      </c>
      <c r="L47" s="66">
        <f>IFERROR(SUMIFS(D_D[BL],D_D[MT],2,D_D[CAT],TA_23,D_D[EP],-1, D_D[LOC],$A47),0)</f>
        <v>1453</v>
      </c>
      <c r="M47" s="63">
        <f t="shared" si="6"/>
        <v>0.28863726658720701</v>
      </c>
      <c r="N47" s="65">
        <f>IFERROR(SUMIFS(D_D[INV],D_D[MT],2,D_D[CAT],TA_24,D_D[EP],-1, D_D[LOC],$A47),0)</f>
        <v>617</v>
      </c>
      <c r="O47" s="66">
        <f>IFERROR(SUMIFS(D_D[BL],D_D[MT],2,D_D[CAT],TA_24,D_D[EP],-1, D_D[LOC],$A47),0)</f>
        <v>387</v>
      </c>
      <c r="P47" s="63">
        <f t="shared" si="7"/>
        <v>0.62722852512155591</v>
      </c>
      <c r="Q47" s="67">
        <f>IFERROR(SUMIFS(D_D[INV],D_D[MT],2,D_D[CAT],TA_25,D_D[EP],-1, D_D[LOC],$A47),0)</f>
        <v>0</v>
      </c>
      <c r="R47" s="67">
        <f>IFERROR(SUMIFS(D_D[INV],D_D[MT],2,D_D[CAT],TA_26,D_D[EP],-1, D_D[LOC],$A47),0)</f>
        <v>1</v>
      </c>
      <c r="S47" s="44">
        <f>IFERROR(SUMIFS(D_D[INV],D_D[MT],7,D_D[CAT],2,D_D[EP],TA_20, D_D[LOC],$A47),0)</f>
        <v>1242</v>
      </c>
      <c r="T47" s="248"/>
    </row>
    <row r="48" spans="1:20" x14ac:dyDescent="0.2">
      <c r="A48" s="9">
        <v>349</v>
      </c>
      <c r="B48" s="247" t="s">
        <v>73</v>
      </c>
      <c r="C48" s="68">
        <f>IFERROR(SUMIFS(D_D[INV],D_D[MT],1,D_D[CAT],TA_20,D_D[EP],-1, D_D[LOC],$A48),0)</f>
        <v>4955</v>
      </c>
      <c r="D48" s="69">
        <f>IFERROR(SUMIFS(D_D[ADP],D_D[MT],1,D_D[CAT],D$1,D_D[EP],-1, D_D[LOC],$A48),0)</f>
        <v>131.68</v>
      </c>
      <c r="E48" s="70">
        <f>IFERROR(SUMIFS(D_D[INV],D_D[MT],2,D_D[CAT],TA_21,D_D[EP],-1, D_D[LOC],$A48),0)</f>
        <v>15200</v>
      </c>
      <c r="F48" s="71">
        <f>IFERROR(SUMIFS(D_D[BL],D_D[MT],2,D_D[CAT],TA_21,D_D[EP],-1, D_D[LOC],$A48),0)</f>
        <v>3368</v>
      </c>
      <c r="G48" s="72">
        <f t="shared" si="4"/>
        <v>0.22157894736842104</v>
      </c>
      <c r="H48" s="73">
        <f>IFERROR(SUMIFS(D_D[INV],D_D[MT],2,D_D[CAT],TA_22,D_D[EP],-1, D_D[LOC],$A48),0)</f>
        <v>11095</v>
      </c>
      <c r="I48" s="71">
        <f>IFERROR(SUMIFS(D_D[BL],D_D[MT],2,D_D[CAT],TA_22,D_D[EP],-1, D_D[LOC],$A48),0)</f>
        <v>4046</v>
      </c>
      <c r="J48" s="72">
        <f t="shared" si="5"/>
        <v>0.3646687697160883</v>
      </c>
      <c r="K48" s="74">
        <f>IFERROR(SUMIFS(D_D[INV],D_D[MT],2,D_D[CAT],TA_23,D_D[EP],-1, D_D[LOC],$A48),0)</f>
        <v>3693</v>
      </c>
      <c r="L48" s="75">
        <f>IFERROR(SUMIFS(D_D[BL],D_D[MT],2,D_D[CAT],TA_23,D_D[EP],-1, D_D[LOC],$A48),0)</f>
        <v>2266</v>
      </c>
      <c r="M48" s="72">
        <f t="shared" si="6"/>
        <v>0.6135932845924722</v>
      </c>
      <c r="N48" s="74">
        <f>IFERROR(SUMIFS(D_D[INV],D_D[MT],2,D_D[CAT],TA_24,D_D[EP],-1, D_D[LOC],$A48),0)</f>
        <v>3053</v>
      </c>
      <c r="O48" s="75">
        <f>IFERROR(SUMIFS(D_D[BL],D_D[MT],2,D_D[CAT],TA_24,D_D[EP],-1, D_D[LOC],$A48),0)</f>
        <v>1861</v>
      </c>
      <c r="P48" s="72">
        <f t="shared" si="7"/>
        <v>0.60956436292171634</v>
      </c>
      <c r="Q48" s="76">
        <f>IFERROR(SUMIFS(D_D[INV],D_D[MT],2,D_D[CAT],TA_25,D_D[EP],-1, D_D[LOC],$A48),0)</f>
        <v>0</v>
      </c>
      <c r="R48" s="76">
        <f>IFERROR(SUMIFS(D_D[INV],D_D[MT],2,D_D[CAT],TA_26,D_D[EP],-1, D_D[LOC],$A48),0)</f>
        <v>228</v>
      </c>
      <c r="S48" s="44">
        <f>IFERROR(SUMIFS(D_D[INV],D_D[MT],7,D_D[CAT],2,D_D[EP],TA_20, D_D[LOC],$A48),0)</f>
        <v>17054</v>
      </c>
      <c r="T48" s="248"/>
    </row>
    <row r="49" spans="1:20" x14ac:dyDescent="0.2">
      <c r="A49" s="9">
        <v>395</v>
      </c>
      <c r="B49" s="246" t="s">
        <v>324</v>
      </c>
      <c r="C49" s="52">
        <f>IFERROR(SUMIFS(D_D[INV],D_D[MT],1,D_D[CAT],TA_20,D_D[EP],-1, D_D[LOC],$A49),0)</f>
        <v>20985</v>
      </c>
      <c r="D49" s="41">
        <f>IFERROR(SUMIFS(D_D[ADP],D_D[MT],1,D_D[CAT],D$1,D_D[EP],-1, D_D[LOC],$A49),0)</f>
        <v>174.78</v>
      </c>
      <c r="E49" s="53">
        <f>IFERROR(SUMIFS(D_D[INV],D_D[MT],2,D_D[CAT],TA_21,D_D[EP],-1, D_D[LOC],$A49),0)</f>
        <v>57015</v>
      </c>
      <c r="F49" s="58">
        <f>IFERROR(SUMIFS(D_D[BL],D_D[MT],2,D_D[CAT],TA_21,D_D[EP],-1, D_D[LOC],$A49),0)</f>
        <v>13765</v>
      </c>
      <c r="G49" s="54">
        <f t="shared" si="4"/>
        <v>0.2414276944663685</v>
      </c>
      <c r="H49" s="58">
        <f>IFERROR(SUMIFS(D_D[INV],D_D[MT],2,D_D[CAT],TA_22,D_D[EP],-1, D_D[LOC],$A49),0)</f>
        <v>43676</v>
      </c>
      <c r="I49" s="58">
        <f>IFERROR(SUMIFS(D_D[BL],D_D[MT],2,D_D[CAT],TA_22,D_D[EP],-1, D_D[LOC],$A49),0)</f>
        <v>19403</v>
      </c>
      <c r="J49" s="54">
        <f t="shared" si="5"/>
        <v>0.44424855756021614</v>
      </c>
      <c r="K49" s="52">
        <f>IFERROR(SUMIFS(D_D[INV],D_D[MT],2,D_D[CAT],TA_23,D_D[EP],-1, D_D[LOC],$A49),0)</f>
        <v>16759</v>
      </c>
      <c r="L49" s="52">
        <f>IFERROR(SUMIFS(D_D[BL],D_D[MT],2,D_D[CAT],TA_23,D_D[EP],-1, D_D[LOC],$A49),0)</f>
        <v>10227</v>
      </c>
      <c r="M49" s="54">
        <f t="shared" si="6"/>
        <v>0.61023927441971482</v>
      </c>
      <c r="N49" s="52">
        <f>IFERROR(SUMIFS(D_D[INV],D_D[MT],2,D_D[CAT],TA_24,D_D[EP],-1, D_D[LOC],$A49),0)</f>
        <v>10562</v>
      </c>
      <c r="O49" s="52">
        <f>IFERROR(SUMIFS(D_D[BL],D_D[MT],2,D_D[CAT],TA_24,D_D[EP],-1, D_D[LOC],$A49),0)</f>
        <v>6870</v>
      </c>
      <c r="P49" s="54">
        <f t="shared" si="7"/>
        <v>0.65044499147888657</v>
      </c>
      <c r="Q49" s="52">
        <f>IFERROR(SUMIFS(D_D[INV],D_D[MT],2,D_D[CAT],TA_25,D_D[EP],-1, D_D[LOC],$A49),0)</f>
        <v>345</v>
      </c>
      <c r="R49" s="55">
        <f>IFERROR(SUMIFS(D_D[INV],D_D[MT],2,D_D[CAT],TA_26,D_D[EP],-1, D_D[LOC],$A49),0)</f>
        <v>906</v>
      </c>
      <c r="S49" s="55">
        <f>IFERROR(SUMIFS(D_D[INV],D_D[MT],7,D_D[CAT],2,D_D[EP],TA_20, D_D[LOC],$A49),0)</f>
        <v>30959</v>
      </c>
      <c r="T49" s="248"/>
    </row>
    <row r="50" spans="1:20" x14ac:dyDescent="0.2">
      <c r="A50" s="9">
        <v>340</v>
      </c>
      <c r="B50" s="110" t="s">
        <v>25</v>
      </c>
      <c r="C50" s="59">
        <f>IFERROR(SUMIFS(D_D[INV],D_D[MT],1,D_D[CAT],TA_20,D_D[EP],-1, D_D[LOC],$A50),0)</f>
        <v>983</v>
      </c>
      <c r="D50" s="60">
        <f>IFERROR(SUMIFS(D_D[ADP],D_D[MT],1,D_D[CAT],D$1,D_D[EP],-1, D_D[LOC],$A50),0)</f>
        <v>103.74</v>
      </c>
      <c r="E50" s="61">
        <f>IFERROR(SUMIFS(D_D[INV],D_D[MT],2,D_D[CAT],TA_21,D_D[EP],-1, D_D[LOC],$A50),0)</f>
        <v>2342</v>
      </c>
      <c r="F50" s="62">
        <f>IFERROR(SUMIFS(D_D[BL],D_D[MT],2,D_D[CAT],TA_21,D_D[EP],-1, D_D[LOC],$A50),0)</f>
        <v>561</v>
      </c>
      <c r="G50" s="63">
        <f t="shared" si="4"/>
        <v>0.23953885567890693</v>
      </c>
      <c r="H50" s="64">
        <f>IFERROR(SUMIFS(D_D[INV],D_D[MT],2,D_D[CAT],TA_22,D_D[EP],-1, D_D[LOC],$A50),0)</f>
        <v>2008</v>
      </c>
      <c r="I50" s="62">
        <f>IFERROR(SUMIFS(D_D[BL],D_D[MT],2,D_D[CAT],TA_22,D_D[EP],-1, D_D[LOC],$A50),0)</f>
        <v>789</v>
      </c>
      <c r="J50" s="63">
        <f t="shared" si="5"/>
        <v>0.39292828685258963</v>
      </c>
      <c r="K50" s="65">
        <f>IFERROR(SUMIFS(D_D[INV],D_D[MT],2,D_D[CAT],TA_23,D_D[EP],-1, D_D[LOC],$A50),0)</f>
        <v>480</v>
      </c>
      <c r="L50" s="66">
        <f>IFERROR(SUMIFS(D_D[BL],D_D[MT],2,D_D[CAT],TA_23,D_D[EP],-1, D_D[LOC],$A50),0)</f>
        <v>268</v>
      </c>
      <c r="M50" s="63">
        <f t="shared" si="6"/>
        <v>0.55833333333333335</v>
      </c>
      <c r="N50" s="65">
        <f>IFERROR(SUMIFS(D_D[INV],D_D[MT],2,D_D[CAT],TA_24,D_D[EP],-1, D_D[LOC],$A50),0)</f>
        <v>386</v>
      </c>
      <c r="O50" s="66">
        <f>IFERROR(SUMIFS(D_D[BL],D_D[MT],2,D_D[CAT],TA_24,D_D[EP],-1, D_D[LOC],$A50),0)</f>
        <v>215</v>
      </c>
      <c r="P50" s="63">
        <f t="shared" si="7"/>
        <v>0.55699481865284972</v>
      </c>
      <c r="Q50" s="67">
        <f>IFERROR(SUMIFS(D_D[INV],D_D[MT],2,D_D[CAT],TA_25,D_D[EP],-1, D_D[LOC],$A50),0)</f>
        <v>0</v>
      </c>
      <c r="R50" s="67">
        <f>IFERROR(SUMIFS(D_D[INV],D_D[MT],2,D_D[CAT],TA_26,D_D[EP],-1, D_D[LOC],$A50),0)</f>
        <v>15</v>
      </c>
      <c r="S50" s="44">
        <f>IFERROR(SUMIFS(D_D[INV],D_D[MT],7,D_D[CAT],2,D_D[EP],TA_20, D_D[LOC],$A50),0)</f>
        <v>902</v>
      </c>
      <c r="T50" s="248"/>
    </row>
    <row r="51" spans="1:20" x14ac:dyDescent="0.2">
      <c r="A51" s="9">
        <v>463</v>
      </c>
      <c r="B51" s="110" t="s">
        <v>26</v>
      </c>
      <c r="C51" s="59">
        <f>IFERROR(SUMIFS(D_D[INV],D_D[MT],1,D_D[CAT],TA_20,D_D[EP],-1, D_D[LOC],$A51),0)</f>
        <v>513</v>
      </c>
      <c r="D51" s="60">
        <f>IFERROR(SUMIFS(D_D[ADP],D_D[MT],1,D_D[CAT],D$1,D_D[EP],-1, D_D[LOC],$A51),0)</f>
        <v>184.96</v>
      </c>
      <c r="E51" s="61">
        <f>IFERROR(SUMIFS(D_D[INV],D_D[MT],2,D_D[CAT],TA_21,D_D[EP],-1, D_D[LOC],$A51),0)</f>
        <v>915</v>
      </c>
      <c r="F51" s="62">
        <f>IFERROR(SUMIFS(D_D[BL],D_D[MT],2,D_D[CAT],TA_21,D_D[EP],-1, D_D[LOC],$A51),0)</f>
        <v>227</v>
      </c>
      <c r="G51" s="63">
        <f t="shared" si="4"/>
        <v>0.24808743169398906</v>
      </c>
      <c r="H51" s="64">
        <f>IFERROR(SUMIFS(D_D[INV],D_D[MT],2,D_D[CAT],TA_22,D_D[EP],-1, D_D[LOC],$A51),0)</f>
        <v>862</v>
      </c>
      <c r="I51" s="62">
        <f>IFERROR(SUMIFS(D_D[BL],D_D[MT],2,D_D[CAT],TA_22,D_D[EP],-1, D_D[LOC],$A51),0)</f>
        <v>421</v>
      </c>
      <c r="J51" s="63">
        <f t="shared" si="5"/>
        <v>0.48839907192575405</v>
      </c>
      <c r="K51" s="65">
        <f>IFERROR(SUMIFS(D_D[INV],D_D[MT],2,D_D[CAT],TA_23,D_D[EP],-1, D_D[LOC],$A51),0)</f>
        <v>513</v>
      </c>
      <c r="L51" s="66">
        <f>IFERROR(SUMIFS(D_D[BL],D_D[MT],2,D_D[CAT],TA_23,D_D[EP],-1, D_D[LOC],$A51),0)</f>
        <v>408</v>
      </c>
      <c r="M51" s="63">
        <f t="shared" si="6"/>
        <v>0.79532163742690054</v>
      </c>
      <c r="N51" s="65">
        <f>IFERROR(SUMIFS(D_D[INV],D_D[MT],2,D_D[CAT],TA_24,D_D[EP],-1, D_D[LOC],$A51),0)</f>
        <v>122</v>
      </c>
      <c r="O51" s="66">
        <f>IFERROR(SUMIFS(D_D[BL],D_D[MT],2,D_D[CAT],TA_24,D_D[EP],-1, D_D[LOC],$A51),0)</f>
        <v>91</v>
      </c>
      <c r="P51" s="63">
        <f t="shared" si="7"/>
        <v>0.74590163934426235</v>
      </c>
      <c r="Q51" s="67">
        <f>IFERROR(SUMIFS(D_D[INV],D_D[MT],2,D_D[CAT],TA_25,D_D[EP],-1, D_D[LOC],$A51),0)</f>
        <v>0</v>
      </c>
      <c r="R51" s="67">
        <f>IFERROR(SUMIFS(D_D[INV],D_D[MT],2,D_D[CAT],TA_26,D_D[EP],-1, D_D[LOC],$A51),0)</f>
        <v>5</v>
      </c>
      <c r="S51" s="44">
        <f>IFERROR(SUMIFS(D_D[INV],D_D[MT],7,D_D[CAT],2,D_D[EP],TA_20, D_D[LOC],$A51),0)</f>
        <v>257</v>
      </c>
      <c r="T51" s="248"/>
    </row>
    <row r="52" spans="1:20" x14ac:dyDescent="0.2">
      <c r="A52" s="9">
        <v>347</v>
      </c>
      <c r="B52" s="110" t="s">
        <v>28</v>
      </c>
      <c r="C52" s="59">
        <f>IFERROR(SUMIFS(D_D[INV],D_D[MT],1,D_D[CAT],TA_20,D_D[EP],-1, D_D[LOC],$A52),0)</f>
        <v>481</v>
      </c>
      <c r="D52" s="60">
        <f>IFERROR(SUMIFS(D_D[ADP],D_D[MT],1,D_D[CAT],D$1,D_D[EP],-1, D_D[LOC],$A52),0)</f>
        <v>116.25</v>
      </c>
      <c r="E52" s="61">
        <f>IFERROR(SUMIFS(D_D[INV],D_D[MT],2,D_D[CAT],TA_21,D_D[EP],-1, D_D[LOC],$A52),0)</f>
        <v>1121</v>
      </c>
      <c r="F52" s="62">
        <f>IFERROR(SUMIFS(D_D[BL],D_D[MT],2,D_D[CAT],TA_21,D_D[EP],-1, D_D[LOC],$A52),0)</f>
        <v>291</v>
      </c>
      <c r="G52" s="63">
        <f t="shared" si="4"/>
        <v>0.25958965209634255</v>
      </c>
      <c r="H52" s="64">
        <f>IFERROR(SUMIFS(D_D[INV],D_D[MT],2,D_D[CAT],TA_22,D_D[EP],-1, D_D[LOC],$A52),0)</f>
        <v>1040</v>
      </c>
      <c r="I52" s="62">
        <f>IFERROR(SUMIFS(D_D[BL],D_D[MT],2,D_D[CAT],TA_22,D_D[EP],-1, D_D[LOC],$A52),0)</f>
        <v>443</v>
      </c>
      <c r="J52" s="63">
        <f t="shared" si="5"/>
        <v>0.42596153846153845</v>
      </c>
      <c r="K52" s="65">
        <f>IFERROR(SUMIFS(D_D[INV],D_D[MT],2,D_D[CAT],TA_23,D_D[EP],-1, D_D[LOC],$A52),0)</f>
        <v>254</v>
      </c>
      <c r="L52" s="66">
        <f>IFERROR(SUMIFS(D_D[BL],D_D[MT],2,D_D[CAT],TA_23,D_D[EP],-1, D_D[LOC],$A52),0)</f>
        <v>162</v>
      </c>
      <c r="M52" s="63">
        <f t="shared" si="6"/>
        <v>0.63779527559055116</v>
      </c>
      <c r="N52" s="65">
        <f>IFERROR(SUMIFS(D_D[INV],D_D[MT],2,D_D[CAT],TA_24,D_D[EP],-1, D_D[LOC],$A52),0)</f>
        <v>175</v>
      </c>
      <c r="O52" s="66">
        <f>IFERROR(SUMIFS(D_D[BL],D_D[MT],2,D_D[CAT],TA_24,D_D[EP],-1, D_D[LOC],$A52),0)</f>
        <v>129</v>
      </c>
      <c r="P52" s="63">
        <f t="shared" si="7"/>
        <v>0.7371428571428571</v>
      </c>
      <c r="Q52" s="67">
        <f>IFERROR(SUMIFS(D_D[INV],D_D[MT],2,D_D[CAT],TA_25,D_D[EP],-1, D_D[LOC],$A52),0)</f>
        <v>3</v>
      </c>
      <c r="R52" s="67">
        <f>IFERROR(SUMIFS(D_D[INV],D_D[MT],2,D_D[CAT],TA_26,D_D[EP],-1, D_D[LOC],$A52),0)</f>
        <v>8</v>
      </c>
      <c r="S52" s="44">
        <f>IFERROR(SUMIFS(D_D[INV],D_D[MT],7,D_D[CAT],2,D_D[EP],TA_20, D_D[LOC],$A52),0)</f>
        <v>472</v>
      </c>
      <c r="T52" s="248"/>
    </row>
    <row r="53" spans="1:20" x14ac:dyDescent="0.2">
      <c r="A53" s="9">
        <v>459</v>
      </c>
      <c r="B53" s="110" t="s">
        <v>39</v>
      </c>
      <c r="C53" s="59">
        <f>IFERROR(SUMIFS(D_D[INV],D_D[MT],1,D_D[CAT],TA_20,D_D[EP],-1, D_D[LOC],$A53),0)</f>
        <v>609</v>
      </c>
      <c r="D53" s="60">
        <f>IFERROR(SUMIFS(D_D[ADP],D_D[MT],1,D_D[CAT],D$1,D_D[EP],-1, D_D[LOC],$A53),0)</f>
        <v>98.5</v>
      </c>
      <c r="E53" s="61">
        <f>IFERROR(SUMIFS(D_D[INV],D_D[MT],2,D_D[CAT],TA_21,D_D[EP],-1, D_D[LOC],$A53),0)</f>
        <v>1845</v>
      </c>
      <c r="F53" s="62">
        <f>IFERROR(SUMIFS(D_D[BL],D_D[MT],2,D_D[CAT],TA_21,D_D[EP],-1, D_D[LOC],$A53),0)</f>
        <v>410</v>
      </c>
      <c r="G53" s="63">
        <f t="shared" si="4"/>
        <v>0.22222222222222221</v>
      </c>
      <c r="H53" s="64">
        <f>IFERROR(SUMIFS(D_D[INV],D_D[MT],2,D_D[CAT],TA_22,D_D[EP],-1, D_D[LOC],$A53),0)</f>
        <v>1324</v>
      </c>
      <c r="I53" s="62">
        <f>IFERROR(SUMIFS(D_D[BL],D_D[MT],2,D_D[CAT],TA_22,D_D[EP],-1, D_D[LOC],$A53),0)</f>
        <v>510</v>
      </c>
      <c r="J53" s="63">
        <f t="shared" si="5"/>
        <v>0.38519637462235651</v>
      </c>
      <c r="K53" s="65">
        <f>IFERROR(SUMIFS(D_D[INV],D_D[MT],2,D_D[CAT],TA_23,D_D[EP],-1, D_D[LOC],$A53),0)</f>
        <v>492</v>
      </c>
      <c r="L53" s="66">
        <f>IFERROR(SUMIFS(D_D[BL],D_D[MT],2,D_D[CAT],TA_23,D_D[EP],-1, D_D[LOC],$A53),0)</f>
        <v>334</v>
      </c>
      <c r="M53" s="63">
        <f t="shared" si="6"/>
        <v>0.67886178861788615</v>
      </c>
      <c r="N53" s="65">
        <f>IFERROR(SUMIFS(D_D[INV],D_D[MT],2,D_D[CAT],TA_24,D_D[EP],-1, D_D[LOC],$A53),0)</f>
        <v>215</v>
      </c>
      <c r="O53" s="66">
        <f>IFERROR(SUMIFS(D_D[BL],D_D[MT],2,D_D[CAT],TA_24,D_D[EP],-1, D_D[LOC],$A53),0)</f>
        <v>116</v>
      </c>
      <c r="P53" s="63">
        <f t="shared" si="7"/>
        <v>0.53953488372093028</v>
      </c>
      <c r="Q53" s="67">
        <f>IFERROR(SUMIFS(D_D[INV],D_D[MT],2,D_D[CAT],TA_25,D_D[EP],-1, D_D[LOC],$A53),0)</f>
        <v>1</v>
      </c>
      <c r="R53" s="67">
        <f>IFERROR(SUMIFS(D_D[INV],D_D[MT],2,D_D[CAT],TA_26,D_D[EP],-1, D_D[LOC],$A53),0)</f>
        <v>3</v>
      </c>
      <c r="S53" s="44">
        <f>IFERROR(SUMIFS(D_D[INV],D_D[MT],7,D_D[CAT],2,D_D[EP],TA_20, D_D[LOC],$A53),0)</f>
        <v>1341</v>
      </c>
      <c r="T53" s="248"/>
    </row>
    <row r="54" spans="1:20" x14ac:dyDescent="0.2">
      <c r="A54" s="9">
        <v>344</v>
      </c>
      <c r="B54" s="110" t="s">
        <v>46</v>
      </c>
      <c r="C54" s="59">
        <f>IFERROR(SUMIFS(D_D[INV],D_D[MT],1,D_D[CAT],TA_20,D_D[EP],-1, D_D[LOC],$A54),0)</f>
        <v>2337</v>
      </c>
      <c r="D54" s="60">
        <f>IFERROR(SUMIFS(D_D[ADP],D_D[MT],1,D_D[CAT],D$1,D_D[EP],-1, D_D[LOC],$A54),0)</f>
        <v>183.02</v>
      </c>
      <c r="E54" s="61">
        <f>IFERROR(SUMIFS(D_D[INV],D_D[MT],2,D_D[CAT],TA_21,D_D[EP],-1, D_D[LOC],$A54),0)</f>
        <v>8964</v>
      </c>
      <c r="F54" s="62">
        <f>IFERROR(SUMIFS(D_D[BL],D_D[MT],2,D_D[CAT],TA_21,D_D[EP],-1, D_D[LOC],$A54),0)</f>
        <v>2386</v>
      </c>
      <c r="G54" s="63">
        <f t="shared" si="4"/>
        <v>0.26617581436858545</v>
      </c>
      <c r="H54" s="64">
        <f>IFERROR(SUMIFS(D_D[INV],D_D[MT],2,D_D[CAT],TA_22,D_D[EP],-1, D_D[LOC],$A54),0)</f>
        <v>4168</v>
      </c>
      <c r="I54" s="62">
        <f>IFERROR(SUMIFS(D_D[BL],D_D[MT],2,D_D[CAT],TA_22,D_D[EP],-1, D_D[LOC],$A54),0)</f>
        <v>1565</v>
      </c>
      <c r="J54" s="63">
        <f t="shared" si="5"/>
        <v>0.37547984644913629</v>
      </c>
      <c r="K54" s="65">
        <f>IFERROR(SUMIFS(D_D[INV],D_D[MT],2,D_D[CAT],TA_23,D_D[EP],-1, D_D[LOC],$A54),0)</f>
        <v>667</v>
      </c>
      <c r="L54" s="66">
        <f>IFERROR(SUMIFS(D_D[BL],D_D[MT],2,D_D[CAT],TA_23,D_D[EP],-1, D_D[LOC],$A54),0)</f>
        <v>553</v>
      </c>
      <c r="M54" s="63">
        <f t="shared" si="6"/>
        <v>0.82908545727136429</v>
      </c>
      <c r="N54" s="65">
        <f>IFERROR(SUMIFS(D_D[INV],D_D[MT],2,D_D[CAT],TA_24,D_D[EP],-1, D_D[LOC],$A54),0)</f>
        <v>2657</v>
      </c>
      <c r="O54" s="66">
        <f>IFERROR(SUMIFS(D_D[BL],D_D[MT],2,D_D[CAT],TA_24,D_D[EP],-1, D_D[LOC],$A54),0)</f>
        <v>1755</v>
      </c>
      <c r="P54" s="63">
        <f t="shared" si="7"/>
        <v>0.6605193827625141</v>
      </c>
      <c r="Q54" s="67">
        <f>IFERROR(SUMIFS(D_D[INV],D_D[MT],2,D_D[CAT],TA_25,D_D[EP],-1, D_D[LOC],$A54),0)</f>
        <v>0</v>
      </c>
      <c r="R54" s="67">
        <f>IFERROR(SUMIFS(D_D[INV],D_D[MT],2,D_D[CAT],TA_26,D_D[EP],-1, D_D[LOC],$A54),0)</f>
        <v>85</v>
      </c>
      <c r="S54" s="44">
        <f>IFERROR(SUMIFS(D_D[INV],D_D[MT],7,D_D[CAT],2,D_D[EP],TA_20, D_D[LOC],$A54),0)</f>
        <v>4307</v>
      </c>
      <c r="T54" s="248"/>
    </row>
    <row r="55" spans="1:20" x14ac:dyDescent="0.2">
      <c r="A55" s="9">
        <v>358</v>
      </c>
      <c r="B55" s="110" t="s">
        <v>49</v>
      </c>
      <c r="C55" s="59">
        <f>IFERROR(SUMIFS(D_D[INV],D_D[MT],1,D_D[CAT],TA_20,D_D[EP],-1, D_D[LOC],$A55),0)</f>
        <v>303</v>
      </c>
      <c r="D55" s="60">
        <f>IFERROR(SUMIFS(D_D[ADP],D_D[MT],1,D_D[CAT],D$1,D_D[EP],-1, D_D[LOC],$A55),0)</f>
        <v>126.1</v>
      </c>
      <c r="E55" s="61">
        <f>IFERROR(SUMIFS(D_D[INV],D_D[MT],2,D_D[CAT],TA_21,D_D[EP],-1, D_D[LOC],$A55),0)</f>
        <v>838</v>
      </c>
      <c r="F55" s="62">
        <f>IFERROR(SUMIFS(D_D[BL],D_D[MT],2,D_D[CAT],TA_21,D_D[EP],-1, D_D[LOC],$A55),0)</f>
        <v>321</v>
      </c>
      <c r="G55" s="63">
        <f t="shared" si="4"/>
        <v>0.383054892601432</v>
      </c>
      <c r="H55" s="64">
        <f>IFERROR(SUMIFS(D_D[INV],D_D[MT],2,D_D[CAT],TA_22,D_D[EP],-1, D_D[LOC],$A55),0)</f>
        <v>749</v>
      </c>
      <c r="I55" s="62">
        <f>IFERROR(SUMIFS(D_D[BL],D_D[MT],2,D_D[CAT],TA_22,D_D[EP],-1, D_D[LOC],$A55),0)</f>
        <v>251</v>
      </c>
      <c r="J55" s="63">
        <f t="shared" si="5"/>
        <v>0.33511348464619495</v>
      </c>
      <c r="K55" s="65">
        <f>IFERROR(SUMIFS(D_D[INV],D_D[MT],2,D_D[CAT],TA_23,D_D[EP],-1, D_D[LOC],$A55),0)</f>
        <v>336</v>
      </c>
      <c r="L55" s="66">
        <f>IFERROR(SUMIFS(D_D[BL],D_D[MT],2,D_D[CAT],TA_23,D_D[EP],-1, D_D[LOC],$A55),0)</f>
        <v>291</v>
      </c>
      <c r="M55" s="63">
        <f t="shared" si="6"/>
        <v>0.8660714285714286</v>
      </c>
      <c r="N55" s="65">
        <f>IFERROR(SUMIFS(D_D[INV],D_D[MT],2,D_D[CAT],TA_24,D_D[EP],-1, D_D[LOC],$A55),0)</f>
        <v>655</v>
      </c>
      <c r="O55" s="66">
        <f>IFERROR(SUMIFS(D_D[BL],D_D[MT],2,D_D[CAT],TA_24,D_D[EP],-1, D_D[LOC],$A55),0)</f>
        <v>303</v>
      </c>
      <c r="P55" s="63">
        <f t="shared" si="7"/>
        <v>0.46259541984732827</v>
      </c>
      <c r="Q55" s="67">
        <f>IFERROR(SUMIFS(D_D[INV],D_D[MT],2,D_D[CAT],TA_25,D_D[EP],-1, D_D[LOC],$A55),0)</f>
        <v>335</v>
      </c>
      <c r="R55" s="67">
        <f>IFERROR(SUMIFS(D_D[INV],D_D[MT],2,D_D[CAT],TA_26,D_D[EP],-1, D_D[LOC],$A55),0)</f>
        <v>193</v>
      </c>
      <c r="S55" s="44">
        <f>IFERROR(SUMIFS(D_D[INV],D_D[MT],7,D_D[CAT],2,D_D[EP],TA_20, D_D[LOC],$A55),0)</f>
        <v>605</v>
      </c>
      <c r="T55" s="248"/>
    </row>
    <row r="56" spans="1:20" x14ac:dyDescent="0.2">
      <c r="A56" s="9">
        <v>343</v>
      </c>
      <c r="B56" s="110" t="s">
        <v>56</v>
      </c>
      <c r="C56" s="59">
        <f>IFERROR(SUMIFS(D_D[INV],D_D[MT],1,D_D[CAT],TA_20,D_D[EP],-1, D_D[LOC],$A56),0)</f>
        <v>2704</v>
      </c>
      <c r="D56" s="60">
        <f>IFERROR(SUMIFS(D_D[ADP],D_D[MT],1,D_D[CAT],D$1,D_D[EP],-1, D_D[LOC],$A56),0)</f>
        <v>250.38</v>
      </c>
      <c r="E56" s="61">
        <f>IFERROR(SUMIFS(D_D[INV],D_D[MT],2,D_D[CAT],TA_21,D_D[EP],-1, D_D[LOC],$A56),0)</f>
        <v>8775</v>
      </c>
      <c r="F56" s="62">
        <f>IFERROR(SUMIFS(D_D[BL],D_D[MT],2,D_D[CAT],TA_21,D_D[EP],-1, D_D[LOC],$A56),0)</f>
        <v>2244</v>
      </c>
      <c r="G56" s="63">
        <f t="shared" si="4"/>
        <v>0.25572649572649575</v>
      </c>
      <c r="H56" s="64">
        <f>IFERROR(SUMIFS(D_D[INV],D_D[MT],2,D_D[CAT],TA_22,D_D[EP],-1, D_D[LOC],$A56),0)</f>
        <v>5037</v>
      </c>
      <c r="I56" s="62">
        <f>IFERROR(SUMIFS(D_D[BL],D_D[MT],2,D_D[CAT],TA_22,D_D[EP],-1, D_D[LOC],$A56),0)</f>
        <v>2628</v>
      </c>
      <c r="J56" s="63">
        <f t="shared" si="5"/>
        <v>0.52173913043478259</v>
      </c>
      <c r="K56" s="65">
        <f>IFERROR(SUMIFS(D_D[INV],D_D[MT],2,D_D[CAT],TA_23,D_D[EP],-1, D_D[LOC],$A56),0)</f>
        <v>1236</v>
      </c>
      <c r="L56" s="66">
        <f>IFERROR(SUMIFS(D_D[BL],D_D[MT],2,D_D[CAT],TA_23,D_D[EP],-1, D_D[LOC],$A56),0)</f>
        <v>994</v>
      </c>
      <c r="M56" s="63">
        <f t="shared" si="6"/>
        <v>0.80420711974110037</v>
      </c>
      <c r="N56" s="65">
        <f>IFERROR(SUMIFS(D_D[INV],D_D[MT],2,D_D[CAT],TA_24,D_D[EP],-1, D_D[LOC],$A56),0)</f>
        <v>1606</v>
      </c>
      <c r="O56" s="66">
        <f>IFERROR(SUMIFS(D_D[BL],D_D[MT],2,D_D[CAT],TA_24,D_D[EP],-1, D_D[LOC],$A56),0)</f>
        <v>1196</v>
      </c>
      <c r="P56" s="63">
        <f t="shared" si="7"/>
        <v>0.74470734744707345</v>
      </c>
      <c r="Q56" s="67">
        <f>IFERROR(SUMIFS(D_D[INV],D_D[MT],2,D_D[CAT],TA_25,D_D[EP],-1, D_D[LOC],$A56),0)</f>
        <v>0</v>
      </c>
      <c r="R56" s="67">
        <f>IFERROR(SUMIFS(D_D[INV],D_D[MT],2,D_D[CAT],TA_26,D_D[EP],-1, D_D[LOC],$A56),0)</f>
        <v>73</v>
      </c>
      <c r="S56" s="44">
        <f>IFERROR(SUMIFS(D_D[INV],D_D[MT],7,D_D[CAT],2,D_D[EP],TA_20, D_D[LOC],$A56),0)</f>
        <v>5852</v>
      </c>
      <c r="T56" s="248"/>
    </row>
    <row r="57" spans="1:20" x14ac:dyDescent="0.2">
      <c r="A57" s="9">
        <v>345</v>
      </c>
      <c r="B57" s="110" t="s">
        <v>58</v>
      </c>
      <c r="C57" s="59">
        <f>IFERROR(SUMIFS(D_D[INV],D_D[MT],1,D_D[CAT],TA_20,D_D[EP],-1, D_D[LOC],$A57),0)</f>
        <v>1516</v>
      </c>
      <c r="D57" s="60">
        <f>IFERROR(SUMIFS(D_D[ADP],D_D[MT],1,D_D[CAT],D$1,D_D[EP],-1, D_D[LOC],$A57),0)</f>
        <v>176.53</v>
      </c>
      <c r="E57" s="61">
        <f>IFERROR(SUMIFS(D_D[INV],D_D[MT],2,D_D[CAT],TA_21,D_D[EP],-1, D_D[LOC],$A57),0)</f>
        <v>4127</v>
      </c>
      <c r="F57" s="62">
        <f>IFERROR(SUMIFS(D_D[BL],D_D[MT],2,D_D[CAT],TA_21,D_D[EP],-1, D_D[LOC],$A57),0)</f>
        <v>1324</v>
      </c>
      <c r="G57" s="63">
        <f t="shared" si="4"/>
        <v>0.32081415071480496</v>
      </c>
      <c r="H57" s="64">
        <f>IFERROR(SUMIFS(D_D[INV],D_D[MT],2,D_D[CAT],TA_22,D_D[EP],-1, D_D[LOC],$A57),0)</f>
        <v>4437</v>
      </c>
      <c r="I57" s="62">
        <f>IFERROR(SUMIFS(D_D[BL],D_D[MT],2,D_D[CAT],TA_22,D_D[EP],-1, D_D[LOC],$A57),0)</f>
        <v>2081</v>
      </c>
      <c r="J57" s="63">
        <f t="shared" si="5"/>
        <v>0.46901059274284429</v>
      </c>
      <c r="K57" s="65">
        <f>IFERROR(SUMIFS(D_D[INV],D_D[MT],2,D_D[CAT],TA_23,D_D[EP],-1, D_D[LOC],$A57),0)</f>
        <v>1604</v>
      </c>
      <c r="L57" s="66">
        <f>IFERROR(SUMIFS(D_D[BL],D_D[MT],2,D_D[CAT],TA_23,D_D[EP],-1, D_D[LOC],$A57),0)</f>
        <v>983</v>
      </c>
      <c r="M57" s="63">
        <f t="shared" si="6"/>
        <v>0.61284289276807979</v>
      </c>
      <c r="N57" s="65">
        <f>IFERROR(SUMIFS(D_D[INV],D_D[MT],2,D_D[CAT],TA_24,D_D[EP],-1, D_D[LOC],$A57),0)</f>
        <v>669</v>
      </c>
      <c r="O57" s="66">
        <f>IFERROR(SUMIFS(D_D[BL],D_D[MT],2,D_D[CAT],TA_24,D_D[EP],-1, D_D[LOC],$A57),0)</f>
        <v>469</v>
      </c>
      <c r="P57" s="63">
        <f t="shared" si="7"/>
        <v>0.70104633781763825</v>
      </c>
      <c r="Q57" s="67">
        <f>IFERROR(SUMIFS(D_D[INV],D_D[MT],2,D_D[CAT],TA_25,D_D[EP],-1, D_D[LOC],$A57),0)</f>
        <v>0</v>
      </c>
      <c r="R57" s="67">
        <f>IFERROR(SUMIFS(D_D[INV],D_D[MT],2,D_D[CAT],TA_26,D_D[EP],-1, D_D[LOC],$A57),0)</f>
        <v>88</v>
      </c>
      <c r="S57" s="44">
        <f>IFERROR(SUMIFS(D_D[INV],D_D[MT],7,D_D[CAT],2,D_D[EP],TA_20, D_D[LOC],$A57),0)</f>
        <v>5333</v>
      </c>
      <c r="T57" s="248"/>
    </row>
    <row r="58" spans="1:20" x14ac:dyDescent="0.2">
      <c r="A58" s="9">
        <v>348</v>
      </c>
      <c r="B58" s="110" t="s">
        <v>60</v>
      </c>
      <c r="C58" s="59">
        <f>IFERROR(SUMIFS(D_D[INV],D_D[MT],1,D_D[CAT],TA_20,D_D[EP],-1, D_D[LOC],$A58),0)</f>
        <v>1765</v>
      </c>
      <c r="D58" s="60">
        <f>IFERROR(SUMIFS(D_D[ADP],D_D[MT],1,D_D[CAT],D$1,D_D[EP],-1, D_D[LOC],$A58),0)</f>
        <v>206.02</v>
      </c>
      <c r="E58" s="61">
        <f>IFERROR(SUMIFS(D_D[INV],D_D[MT],2,D_D[CAT],TA_21,D_D[EP],-1, D_D[LOC],$A58),0)</f>
        <v>3731</v>
      </c>
      <c r="F58" s="62">
        <f>IFERROR(SUMIFS(D_D[BL],D_D[MT],2,D_D[CAT],TA_21,D_D[EP],-1, D_D[LOC],$A58),0)</f>
        <v>898</v>
      </c>
      <c r="G58" s="63">
        <f t="shared" si="4"/>
        <v>0.24068614312516751</v>
      </c>
      <c r="H58" s="64">
        <f>IFERROR(SUMIFS(D_D[INV],D_D[MT],2,D_D[CAT],TA_22,D_D[EP],-1, D_D[LOC],$A58),0)</f>
        <v>3443</v>
      </c>
      <c r="I58" s="62">
        <f>IFERROR(SUMIFS(D_D[BL],D_D[MT],2,D_D[CAT],TA_22,D_D[EP],-1, D_D[LOC],$A58),0)</f>
        <v>1679</v>
      </c>
      <c r="J58" s="63">
        <f t="shared" si="5"/>
        <v>0.48765611385419694</v>
      </c>
      <c r="K58" s="65">
        <f>IFERROR(SUMIFS(D_D[INV],D_D[MT],2,D_D[CAT],TA_23,D_D[EP],-1, D_D[LOC],$A58),0)</f>
        <v>1364</v>
      </c>
      <c r="L58" s="66">
        <f>IFERROR(SUMIFS(D_D[BL],D_D[MT],2,D_D[CAT],TA_23,D_D[EP],-1, D_D[LOC],$A58),0)</f>
        <v>1119</v>
      </c>
      <c r="M58" s="63">
        <f t="shared" si="6"/>
        <v>0.8203812316715543</v>
      </c>
      <c r="N58" s="65">
        <f>IFERROR(SUMIFS(D_D[INV],D_D[MT],2,D_D[CAT],TA_24,D_D[EP],-1, D_D[LOC],$A58),0)</f>
        <v>566</v>
      </c>
      <c r="O58" s="66">
        <f>IFERROR(SUMIFS(D_D[BL],D_D[MT],2,D_D[CAT],TA_24,D_D[EP],-1, D_D[LOC],$A58),0)</f>
        <v>334</v>
      </c>
      <c r="P58" s="63">
        <f t="shared" si="7"/>
        <v>0.59010600706713778</v>
      </c>
      <c r="Q58" s="67">
        <f>IFERROR(SUMIFS(D_D[INV],D_D[MT],2,D_D[CAT],TA_25,D_D[EP],-1, D_D[LOC],$A58),0)</f>
        <v>0</v>
      </c>
      <c r="R58" s="67">
        <f>IFERROR(SUMIFS(D_D[INV],D_D[MT],2,D_D[CAT],TA_26,D_D[EP],-1, D_D[LOC],$A58),0)</f>
        <v>138</v>
      </c>
      <c r="S58" s="44">
        <f>IFERROR(SUMIFS(D_D[INV],D_D[MT],7,D_D[CAT],2,D_D[EP],TA_20, D_D[LOC],$A58),0)</f>
        <v>2718</v>
      </c>
      <c r="T58" s="248"/>
    </row>
    <row r="59" spans="1:20" x14ac:dyDescent="0.2">
      <c r="A59" s="9">
        <v>354</v>
      </c>
      <c r="B59" s="110" t="s">
        <v>62</v>
      </c>
      <c r="C59" s="59">
        <f>IFERROR(SUMIFS(D_D[INV],D_D[MT],1,D_D[CAT],TA_20,D_D[EP],-1, D_D[LOC],$A59),0)</f>
        <v>1399</v>
      </c>
      <c r="D59" s="60">
        <f>IFERROR(SUMIFS(D_D[ADP],D_D[MT],1,D_D[CAT],D$1,D_D[EP],-1, D_D[LOC],$A59),0)</f>
        <v>230.4</v>
      </c>
      <c r="E59" s="61">
        <f>IFERROR(SUMIFS(D_D[INV],D_D[MT],2,D_D[CAT],TA_21,D_D[EP],-1, D_D[LOC],$A59),0)</f>
        <v>3992</v>
      </c>
      <c r="F59" s="62">
        <f>IFERROR(SUMIFS(D_D[BL],D_D[MT],2,D_D[CAT],TA_21,D_D[EP],-1, D_D[LOC],$A59),0)</f>
        <v>962</v>
      </c>
      <c r="G59" s="63">
        <f t="shared" si="4"/>
        <v>0.2409819639278557</v>
      </c>
      <c r="H59" s="64">
        <f>IFERROR(SUMIFS(D_D[INV],D_D[MT],2,D_D[CAT],TA_22,D_D[EP],-1, D_D[LOC],$A59),0)</f>
        <v>2460</v>
      </c>
      <c r="I59" s="62">
        <f>IFERROR(SUMIFS(D_D[BL],D_D[MT],2,D_D[CAT],TA_22,D_D[EP],-1, D_D[LOC],$A59),0)</f>
        <v>1125</v>
      </c>
      <c r="J59" s="63">
        <f t="shared" si="5"/>
        <v>0.45731707317073172</v>
      </c>
      <c r="K59" s="65">
        <f>IFERROR(SUMIFS(D_D[INV],D_D[MT],2,D_D[CAT],TA_23,D_D[EP],-1, D_D[LOC],$A59),0)</f>
        <v>869</v>
      </c>
      <c r="L59" s="66">
        <f>IFERROR(SUMIFS(D_D[BL],D_D[MT],2,D_D[CAT],TA_23,D_D[EP],-1, D_D[LOC],$A59),0)</f>
        <v>687</v>
      </c>
      <c r="M59" s="63">
        <f t="shared" si="6"/>
        <v>0.79056386651323363</v>
      </c>
      <c r="N59" s="65">
        <f>IFERROR(SUMIFS(D_D[INV],D_D[MT],2,D_D[CAT],TA_24,D_D[EP],-1, D_D[LOC],$A59),0)</f>
        <v>396</v>
      </c>
      <c r="O59" s="66">
        <f>IFERROR(SUMIFS(D_D[BL],D_D[MT],2,D_D[CAT],TA_24,D_D[EP],-1, D_D[LOC],$A59),0)</f>
        <v>270</v>
      </c>
      <c r="P59" s="63">
        <f t="shared" si="7"/>
        <v>0.68181818181818177</v>
      </c>
      <c r="Q59" s="67">
        <f>IFERROR(SUMIFS(D_D[INV],D_D[MT],2,D_D[CAT],TA_25,D_D[EP],-1, D_D[LOC],$A59),0)</f>
        <v>0</v>
      </c>
      <c r="R59" s="67">
        <f>IFERROR(SUMIFS(D_D[INV],D_D[MT],2,D_D[CAT],TA_26,D_D[EP],-1, D_D[LOC],$A59),0)</f>
        <v>107</v>
      </c>
      <c r="S59" s="44">
        <f>IFERROR(SUMIFS(D_D[INV],D_D[MT],7,D_D[CAT],2,D_D[EP],TA_20, D_D[LOC],$A59),0)</f>
        <v>2578</v>
      </c>
      <c r="T59" s="248"/>
    </row>
    <row r="60" spans="1:20" x14ac:dyDescent="0.2">
      <c r="A60" s="9">
        <v>377</v>
      </c>
      <c r="B60" s="110" t="s">
        <v>65</v>
      </c>
      <c r="C60" s="59">
        <f>IFERROR(SUMIFS(D_D[INV],D_D[MT],1,D_D[CAT],TA_20,D_D[EP],-1, D_D[LOC],$A60),0)</f>
        <v>4018</v>
      </c>
      <c r="D60" s="60">
        <f>IFERROR(SUMIFS(D_D[ADP],D_D[MT],1,D_D[CAT],D$1,D_D[EP],-1, D_D[LOC],$A60),0)</f>
        <v>128.54</v>
      </c>
      <c r="E60" s="61">
        <f>IFERROR(SUMIFS(D_D[INV],D_D[MT],2,D_D[CAT],TA_21,D_D[EP],-1, D_D[LOC],$A60),0)</f>
        <v>11822</v>
      </c>
      <c r="F60" s="62">
        <f>IFERROR(SUMIFS(D_D[BL],D_D[MT],2,D_D[CAT],TA_21,D_D[EP],-1, D_D[LOC],$A60),0)</f>
        <v>2761</v>
      </c>
      <c r="G60" s="63">
        <f t="shared" si="4"/>
        <v>0.23354762307562171</v>
      </c>
      <c r="H60" s="64">
        <f>IFERROR(SUMIFS(D_D[INV],D_D[MT],2,D_D[CAT],TA_22,D_D[EP],-1, D_D[LOC],$A60),0)</f>
        <v>10162</v>
      </c>
      <c r="I60" s="62">
        <f>IFERROR(SUMIFS(D_D[BL],D_D[MT],2,D_D[CAT],TA_22,D_D[EP],-1, D_D[LOC],$A60),0)</f>
        <v>4232</v>
      </c>
      <c r="J60" s="63">
        <f t="shared" si="5"/>
        <v>0.41645345404447942</v>
      </c>
      <c r="K60" s="65">
        <f>IFERROR(SUMIFS(D_D[INV],D_D[MT],2,D_D[CAT],TA_23,D_D[EP],-1, D_D[LOC],$A60),0)</f>
        <v>3516</v>
      </c>
      <c r="L60" s="66">
        <f>IFERROR(SUMIFS(D_D[BL],D_D[MT],2,D_D[CAT],TA_23,D_D[EP],-1, D_D[LOC],$A60),0)</f>
        <v>2381</v>
      </c>
      <c r="M60" s="63">
        <f t="shared" si="6"/>
        <v>0.67718998862343571</v>
      </c>
      <c r="N60" s="65">
        <f>IFERROR(SUMIFS(D_D[INV],D_D[MT],2,D_D[CAT],TA_24,D_D[EP],-1, D_D[LOC],$A60),0)</f>
        <v>1690</v>
      </c>
      <c r="O60" s="66">
        <f>IFERROR(SUMIFS(D_D[BL],D_D[MT],2,D_D[CAT],TA_24,D_D[EP],-1, D_D[LOC],$A60),0)</f>
        <v>1206</v>
      </c>
      <c r="P60" s="63">
        <f t="shared" si="7"/>
        <v>0.71360946745562126</v>
      </c>
      <c r="Q60" s="67">
        <f>IFERROR(SUMIFS(D_D[INV],D_D[MT],2,D_D[CAT],TA_25,D_D[EP],-1, D_D[LOC],$A60),0)</f>
        <v>0</v>
      </c>
      <c r="R60" s="67">
        <f>IFERROR(SUMIFS(D_D[INV],D_D[MT],2,D_D[CAT],TA_26,D_D[EP],-1, D_D[LOC],$A60),0)</f>
        <v>49</v>
      </c>
      <c r="S60" s="44">
        <f>IFERROR(SUMIFS(D_D[INV],D_D[MT],7,D_D[CAT],2,D_D[EP],TA_20, D_D[LOC],$A60),0)</f>
        <v>2443</v>
      </c>
      <c r="T60" s="248"/>
    </row>
    <row r="61" spans="1:20" x14ac:dyDescent="0.2">
      <c r="A61" s="9">
        <v>346</v>
      </c>
      <c r="B61" s="247" t="s">
        <v>67</v>
      </c>
      <c r="C61" s="68">
        <f>IFERROR(SUMIFS(D_D[INV],D_D[MT],1,D_D[CAT],TA_20,D_D[EP],-1, D_D[LOC],$A61),0)</f>
        <v>4357</v>
      </c>
      <c r="D61" s="69">
        <f>IFERROR(SUMIFS(D_D[ADP],D_D[MT],1,D_D[CAT],D$1,D_D[EP],-1, D_D[LOC],$A61),0)</f>
        <v>170.3</v>
      </c>
      <c r="E61" s="70">
        <f>IFERROR(SUMIFS(D_D[INV],D_D[MT],2,D_D[CAT],TA_21,D_D[EP],-1, D_D[LOC],$A61),0)</f>
        <v>8543</v>
      </c>
      <c r="F61" s="71">
        <f>IFERROR(SUMIFS(D_D[BL],D_D[MT],2,D_D[CAT],TA_21,D_D[EP],-1, D_D[LOC],$A61),0)</f>
        <v>1380</v>
      </c>
      <c r="G61" s="72">
        <f t="shared" si="4"/>
        <v>0.16153576027156735</v>
      </c>
      <c r="H61" s="73">
        <f>IFERROR(SUMIFS(D_D[INV],D_D[MT],2,D_D[CAT],TA_22,D_D[EP],-1, D_D[LOC],$A61),0)</f>
        <v>7986</v>
      </c>
      <c r="I61" s="71">
        <f>IFERROR(SUMIFS(D_D[BL],D_D[MT],2,D_D[CAT],TA_22,D_D[EP],-1, D_D[LOC],$A61),0)</f>
        <v>3679</v>
      </c>
      <c r="J61" s="72">
        <f t="shared" si="5"/>
        <v>0.46068119208615077</v>
      </c>
      <c r="K61" s="74">
        <f>IFERROR(SUMIFS(D_D[INV],D_D[MT],2,D_D[CAT],TA_23,D_D[EP],-1, D_D[LOC],$A61),0)</f>
        <v>5428</v>
      </c>
      <c r="L61" s="75">
        <f>IFERROR(SUMIFS(D_D[BL],D_D[MT],2,D_D[CAT],TA_23,D_D[EP],-1, D_D[LOC],$A61),0)</f>
        <v>2047</v>
      </c>
      <c r="M61" s="72">
        <f t="shared" si="6"/>
        <v>0.3771186440677966</v>
      </c>
      <c r="N61" s="74">
        <f>IFERROR(SUMIFS(D_D[INV],D_D[MT],2,D_D[CAT],TA_24,D_D[EP],-1, D_D[LOC],$A61),0)</f>
        <v>1425</v>
      </c>
      <c r="O61" s="75">
        <f>IFERROR(SUMIFS(D_D[BL],D_D[MT],2,D_D[CAT],TA_24,D_D[EP],-1, D_D[LOC],$A61),0)</f>
        <v>786</v>
      </c>
      <c r="P61" s="72">
        <f t="shared" si="7"/>
        <v>0.55157894736842106</v>
      </c>
      <c r="Q61" s="76">
        <f>IFERROR(SUMIFS(D_D[INV],D_D[MT],2,D_D[CAT],TA_25,D_D[EP],-1, D_D[LOC],$A61),0)</f>
        <v>6</v>
      </c>
      <c r="R61" s="76">
        <f>IFERROR(SUMIFS(D_D[INV],D_D[MT],2,D_D[CAT],TA_26,D_D[EP],-1, D_D[LOC],$A61),0)</f>
        <v>142</v>
      </c>
      <c r="S61" s="44">
        <f>IFERROR(SUMIFS(D_D[INV],D_D[MT],7,D_D[CAT],2,D_D[EP],TA_20, D_D[LOC],$A61),0)</f>
        <v>4151</v>
      </c>
      <c r="T61" s="248"/>
    </row>
    <row r="62" spans="1:20" x14ac:dyDescent="0.2">
      <c r="A62" s="9">
        <v>393</v>
      </c>
      <c r="B62" s="246" t="s">
        <v>303</v>
      </c>
      <c r="C62" s="52">
        <f>IFERROR(SUMIFS(D_D[INV],D_D[MT],1,D_D[CAT],TA_20,D_D[EP],-1, D_D[LOC],$A62),0)</f>
        <v>29696</v>
      </c>
      <c r="D62" s="41">
        <f>IFERROR(SUMIFS(D_D[ADP],D_D[MT],1,D_D[CAT],D$1,D_D[EP],-1, D_D[LOC],$A62),0)</f>
        <v>209.11</v>
      </c>
      <c r="E62" s="53">
        <f>IFERROR(SUMIFS(D_D[INV],D_D[MT],2,D_D[CAT],TA_21,D_D[EP],-1, D_D[LOC],$A62),0)</f>
        <v>61869</v>
      </c>
      <c r="F62" s="58">
        <f>IFERROR(SUMIFS(D_D[BL],D_D[MT],2,D_D[CAT],TA_21,D_D[EP],-1, D_D[LOC],$A62),0)</f>
        <v>15659</v>
      </c>
      <c r="G62" s="54">
        <f t="shared" si="4"/>
        <v>0.2530992904362443</v>
      </c>
      <c r="H62" s="58">
        <f>IFERROR(SUMIFS(D_D[INV],D_D[MT],2,D_D[CAT],TA_22,D_D[EP],-1, D_D[LOC],$A62),0)</f>
        <v>57539</v>
      </c>
      <c r="I62" s="58">
        <f>IFERROR(SUMIFS(D_D[BL],D_D[MT],2,D_D[CAT],TA_22,D_D[EP],-1, D_D[LOC],$A62),0)</f>
        <v>25465</v>
      </c>
      <c r="J62" s="54">
        <f t="shared" si="5"/>
        <v>0.44256938771963367</v>
      </c>
      <c r="K62" s="52">
        <f>IFERROR(SUMIFS(D_D[INV],D_D[MT],2,D_D[CAT],TA_23,D_D[EP],-1, D_D[LOC],$A62),0)</f>
        <v>23620</v>
      </c>
      <c r="L62" s="52">
        <f>IFERROR(SUMIFS(D_D[BL],D_D[MT],2,D_D[CAT],TA_23,D_D[EP],-1, D_D[LOC],$A62),0)</f>
        <v>17133</v>
      </c>
      <c r="M62" s="54">
        <f t="shared" si="6"/>
        <v>0.72535986452159185</v>
      </c>
      <c r="N62" s="52">
        <f>IFERROR(SUMIFS(D_D[INV],D_D[MT],2,D_D[CAT],TA_24,D_D[EP],-1, D_D[LOC],$A62),0)</f>
        <v>14111</v>
      </c>
      <c r="O62" s="52">
        <f>IFERROR(SUMIFS(D_D[BL],D_D[MT],2,D_D[CAT],TA_24,D_D[EP],-1, D_D[LOC],$A62),0)</f>
        <v>9179</v>
      </c>
      <c r="P62" s="54">
        <f t="shared" si="7"/>
        <v>0.65048543689320393</v>
      </c>
      <c r="Q62" s="52">
        <f>IFERROR(SUMIFS(D_D[INV],D_D[MT],2,D_D[CAT],TA_25,D_D[EP],-1, D_D[LOC],$A62),0)</f>
        <v>114</v>
      </c>
      <c r="R62" s="55">
        <f>IFERROR(SUMIFS(D_D[INV],D_D[MT],2,D_D[CAT],TA_26,D_D[EP],-1, D_D[LOC],$A62),0)</f>
        <v>1610</v>
      </c>
      <c r="S62" s="55">
        <f>IFERROR(SUMIFS(D_D[INV],D_D[MT],7,D_D[CAT],2,D_D[EP],TA_20, D_D[LOC],$A62),0)</f>
        <v>82564</v>
      </c>
      <c r="T62" s="248"/>
    </row>
    <row r="63" spans="1:20" x14ac:dyDescent="0.2">
      <c r="A63" s="9">
        <v>316</v>
      </c>
      <c r="B63" s="110" t="s">
        <v>21</v>
      </c>
      <c r="C63" s="59">
        <f>IFERROR(SUMIFS(D_D[INV],D_D[MT],1,D_D[CAT],TA_20,D_D[EP],-1, D_D[LOC],$A63),0)</f>
        <v>5532</v>
      </c>
      <c r="D63" s="60">
        <f>IFERROR(SUMIFS(D_D[ADP],D_D[MT],1,D_D[CAT],D$1,D_D[EP],-1, D_D[LOC],$A63),0)</f>
        <v>161.97</v>
      </c>
      <c r="E63" s="61">
        <f>IFERROR(SUMIFS(D_D[INV],D_D[MT],2,D_D[CAT],TA_21,D_D[EP],-1, D_D[LOC],$A63),0)</f>
        <v>14518</v>
      </c>
      <c r="F63" s="62">
        <f>IFERROR(SUMIFS(D_D[BL],D_D[MT],2,D_D[CAT],TA_21,D_D[EP],-1, D_D[LOC],$A63),0)</f>
        <v>3729</v>
      </c>
      <c r="G63" s="63">
        <f t="shared" si="4"/>
        <v>0.25685356109656976</v>
      </c>
      <c r="H63" s="64">
        <f>IFERROR(SUMIFS(D_D[INV],D_D[MT],2,D_D[CAT],TA_22,D_D[EP],-1, D_D[LOC],$A63),0)</f>
        <v>11279</v>
      </c>
      <c r="I63" s="62">
        <f>IFERROR(SUMIFS(D_D[BL],D_D[MT],2,D_D[CAT],TA_22,D_D[EP],-1, D_D[LOC],$A63),0)</f>
        <v>4911</v>
      </c>
      <c r="J63" s="63">
        <f t="shared" si="5"/>
        <v>0.43541094068623104</v>
      </c>
      <c r="K63" s="65">
        <f>IFERROR(SUMIFS(D_D[INV],D_D[MT],2,D_D[CAT],TA_23,D_D[EP],-1, D_D[LOC],$A63),0)</f>
        <v>6082</v>
      </c>
      <c r="L63" s="66">
        <f>IFERROR(SUMIFS(D_D[BL],D_D[MT],2,D_D[CAT],TA_23,D_D[EP],-1, D_D[LOC],$A63),0)</f>
        <v>2551</v>
      </c>
      <c r="M63" s="63">
        <f t="shared" si="6"/>
        <v>0.41943439658007237</v>
      </c>
      <c r="N63" s="65">
        <f>IFERROR(SUMIFS(D_D[INV],D_D[MT],2,D_D[CAT],TA_24,D_D[EP],-1, D_D[LOC],$A63),0)</f>
        <v>3391</v>
      </c>
      <c r="O63" s="66">
        <f>IFERROR(SUMIFS(D_D[BL],D_D[MT],2,D_D[CAT],TA_24,D_D[EP],-1, D_D[LOC],$A63),0)</f>
        <v>2358</v>
      </c>
      <c r="P63" s="63">
        <f t="shared" si="7"/>
        <v>0.69537009731642585</v>
      </c>
      <c r="Q63" s="67">
        <f>IFERROR(SUMIFS(D_D[INV],D_D[MT],2,D_D[CAT],TA_25,D_D[EP],-1, D_D[LOC],$A63),0)</f>
        <v>1</v>
      </c>
      <c r="R63" s="67">
        <f>IFERROR(SUMIFS(D_D[INV],D_D[MT],2,D_D[CAT],TA_26,D_D[EP],-1, D_D[LOC],$A63),0)</f>
        <v>82</v>
      </c>
      <c r="S63" s="44">
        <f>IFERROR(SUMIFS(D_D[INV],D_D[MT],7,D_D[CAT],2,D_D[EP],TA_20, D_D[LOC],$A63),0)</f>
        <v>16640</v>
      </c>
      <c r="T63" s="248"/>
    </row>
    <row r="64" spans="1:20" x14ac:dyDescent="0.2">
      <c r="A64" s="9">
        <v>319</v>
      </c>
      <c r="B64" s="110" t="s">
        <v>33</v>
      </c>
      <c r="C64" s="59">
        <f>IFERROR(SUMIFS(D_D[INV],D_D[MT],1,D_D[CAT],TA_20,D_D[EP],-1, D_D[LOC],$A64),0)</f>
        <v>4257</v>
      </c>
      <c r="D64" s="60">
        <f>IFERROR(SUMIFS(D_D[ADP],D_D[MT],1,D_D[CAT],D$1,D_D[EP],-1, D_D[LOC],$A64),0)</f>
        <v>139.44999999999999</v>
      </c>
      <c r="E64" s="61">
        <f>IFERROR(SUMIFS(D_D[INV],D_D[MT],2,D_D[CAT],TA_21,D_D[EP],-1, D_D[LOC],$A64),0)</f>
        <v>7880</v>
      </c>
      <c r="F64" s="62">
        <f>IFERROR(SUMIFS(D_D[BL],D_D[MT],2,D_D[CAT],TA_21,D_D[EP],-1, D_D[LOC],$A64),0)</f>
        <v>1867</v>
      </c>
      <c r="G64" s="63">
        <f t="shared" si="4"/>
        <v>0.23692893401015228</v>
      </c>
      <c r="H64" s="64">
        <f>IFERROR(SUMIFS(D_D[INV],D_D[MT],2,D_D[CAT],TA_22,D_D[EP],-1, D_D[LOC],$A64),0)</f>
        <v>8184</v>
      </c>
      <c r="I64" s="62">
        <f>IFERROR(SUMIFS(D_D[BL],D_D[MT],2,D_D[CAT],TA_22,D_D[EP],-1, D_D[LOC],$A64),0)</f>
        <v>3099</v>
      </c>
      <c r="J64" s="63">
        <f t="shared" si="5"/>
        <v>0.37866568914956011</v>
      </c>
      <c r="K64" s="65">
        <f>IFERROR(SUMIFS(D_D[INV],D_D[MT],2,D_D[CAT],TA_23,D_D[EP],-1, D_D[LOC],$A64),0)</f>
        <v>2119</v>
      </c>
      <c r="L64" s="66">
        <f>IFERROR(SUMIFS(D_D[BL],D_D[MT],2,D_D[CAT],TA_23,D_D[EP],-1, D_D[LOC],$A64),0)</f>
        <v>1773</v>
      </c>
      <c r="M64" s="63">
        <f t="shared" si="6"/>
        <v>0.83671543180745633</v>
      </c>
      <c r="N64" s="65">
        <f>IFERROR(SUMIFS(D_D[INV],D_D[MT],2,D_D[CAT],TA_24,D_D[EP],-1, D_D[LOC],$A64),0)</f>
        <v>1412</v>
      </c>
      <c r="O64" s="66">
        <f>IFERROR(SUMIFS(D_D[BL],D_D[MT],2,D_D[CAT],TA_24,D_D[EP],-1, D_D[LOC],$A64),0)</f>
        <v>974</v>
      </c>
      <c r="P64" s="63">
        <f t="shared" si="7"/>
        <v>0.6898016997167139</v>
      </c>
      <c r="Q64" s="67">
        <f>IFERROR(SUMIFS(D_D[INV],D_D[MT],2,D_D[CAT],TA_25,D_D[EP],-1, D_D[LOC],$A64),0)</f>
        <v>0</v>
      </c>
      <c r="R64" s="67">
        <f>IFERROR(SUMIFS(D_D[INV],D_D[MT],2,D_D[CAT],TA_26,D_D[EP],-1, D_D[LOC],$A64),0)</f>
        <v>84</v>
      </c>
      <c r="S64" s="44">
        <f>IFERROR(SUMIFS(D_D[INV],D_D[MT],7,D_D[CAT],2,D_D[EP],TA_20, D_D[LOC],$A64),0)</f>
        <v>13310</v>
      </c>
      <c r="T64" s="248"/>
    </row>
    <row r="65" spans="1:20" x14ac:dyDescent="0.2">
      <c r="A65" s="9">
        <v>327</v>
      </c>
      <c r="B65" s="110" t="s">
        <v>47</v>
      </c>
      <c r="C65" s="59">
        <f>IFERROR(SUMIFS(D_D[INV],D_D[MT],1,D_D[CAT],TA_20,D_D[EP],-1, D_D[LOC],$A65),0)</f>
        <v>3495</v>
      </c>
      <c r="D65" s="60">
        <f>IFERROR(SUMIFS(D_D[ADP],D_D[MT],1,D_D[CAT],D$1,D_D[EP],-1, D_D[LOC],$A65),0)</f>
        <v>295.43</v>
      </c>
      <c r="E65" s="61">
        <f>IFERROR(SUMIFS(D_D[INV],D_D[MT],2,D_D[CAT],TA_21,D_D[EP],-1, D_D[LOC],$A65),0)</f>
        <v>3661</v>
      </c>
      <c r="F65" s="62">
        <f>IFERROR(SUMIFS(D_D[BL],D_D[MT],2,D_D[CAT],TA_21,D_D[EP],-1, D_D[LOC],$A65),0)</f>
        <v>1038</v>
      </c>
      <c r="G65" s="63">
        <f t="shared" si="4"/>
        <v>0.28352909041245561</v>
      </c>
      <c r="H65" s="64">
        <f>IFERROR(SUMIFS(D_D[INV],D_D[MT],2,D_D[CAT],TA_22,D_D[EP],-1, D_D[LOC],$A65),0)</f>
        <v>5838</v>
      </c>
      <c r="I65" s="62">
        <f>IFERROR(SUMIFS(D_D[BL],D_D[MT],2,D_D[CAT],TA_22,D_D[EP],-1, D_D[LOC],$A65),0)</f>
        <v>3202</v>
      </c>
      <c r="J65" s="63">
        <f t="shared" si="5"/>
        <v>0.54847550531003764</v>
      </c>
      <c r="K65" s="65">
        <f>IFERROR(SUMIFS(D_D[INV],D_D[MT],2,D_D[CAT],TA_23,D_D[EP],-1, D_D[LOC],$A65),0)</f>
        <v>2658</v>
      </c>
      <c r="L65" s="66">
        <f>IFERROR(SUMIFS(D_D[BL],D_D[MT],2,D_D[CAT],TA_23,D_D[EP],-1, D_D[LOC],$A65),0)</f>
        <v>2404</v>
      </c>
      <c r="M65" s="63">
        <f t="shared" si="6"/>
        <v>0.90443942814145972</v>
      </c>
      <c r="N65" s="65">
        <f>IFERROR(SUMIFS(D_D[INV],D_D[MT],2,D_D[CAT],TA_24,D_D[EP],-1, D_D[LOC],$A65),0)</f>
        <v>1214</v>
      </c>
      <c r="O65" s="66">
        <f>IFERROR(SUMIFS(D_D[BL],D_D[MT],2,D_D[CAT],TA_24,D_D[EP],-1, D_D[LOC],$A65),0)</f>
        <v>997</v>
      </c>
      <c r="P65" s="63">
        <f t="shared" si="7"/>
        <v>0.82125205930807244</v>
      </c>
      <c r="Q65" s="67">
        <f>IFERROR(SUMIFS(D_D[INV],D_D[MT],2,D_D[CAT],TA_25,D_D[EP],-1, D_D[LOC],$A65),0)</f>
        <v>113</v>
      </c>
      <c r="R65" s="67">
        <f>IFERROR(SUMIFS(D_D[INV],D_D[MT],2,D_D[CAT],TA_26,D_D[EP],-1, D_D[LOC],$A65),0)</f>
        <v>322</v>
      </c>
      <c r="S65" s="44">
        <f>IFERROR(SUMIFS(D_D[INV],D_D[MT],7,D_D[CAT],2,D_D[EP],TA_20, D_D[LOC],$A65),0)</f>
        <v>4855</v>
      </c>
      <c r="T65" s="248"/>
    </row>
    <row r="66" spans="1:20" x14ac:dyDescent="0.2">
      <c r="A66" s="9">
        <v>322</v>
      </c>
      <c r="B66" s="110" t="s">
        <v>51</v>
      </c>
      <c r="C66" s="59">
        <f>IFERROR(SUMIFS(D_D[INV],D_D[MT],1,D_D[CAT],TA_20,D_D[EP],-1, D_D[LOC],$A66),0)</f>
        <v>3910</v>
      </c>
      <c r="D66" s="60">
        <f>IFERROR(SUMIFS(D_D[ADP],D_D[MT],1,D_D[CAT],D$1,D_D[EP],-1, D_D[LOC],$A66),0)</f>
        <v>223.11</v>
      </c>
      <c r="E66" s="61">
        <f>IFERROR(SUMIFS(D_D[INV],D_D[MT],2,D_D[CAT],TA_21,D_D[EP],-1, D_D[LOC],$A66),0)</f>
        <v>7042</v>
      </c>
      <c r="F66" s="62">
        <f>IFERROR(SUMIFS(D_D[BL],D_D[MT],2,D_D[CAT],TA_21,D_D[EP],-1, D_D[LOC],$A66),0)</f>
        <v>1763</v>
      </c>
      <c r="G66" s="63">
        <f t="shared" si="4"/>
        <v>0.25035501278046007</v>
      </c>
      <c r="H66" s="64">
        <f>IFERROR(SUMIFS(D_D[INV],D_D[MT],2,D_D[CAT],TA_22,D_D[EP],-1, D_D[LOC],$A66),0)</f>
        <v>5843</v>
      </c>
      <c r="I66" s="62">
        <f>IFERROR(SUMIFS(D_D[BL],D_D[MT],2,D_D[CAT],TA_22,D_D[EP],-1, D_D[LOC],$A66),0)</f>
        <v>2528</v>
      </c>
      <c r="J66" s="63">
        <f t="shared" si="5"/>
        <v>0.43265445832620231</v>
      </c>
      <c r="K66" s="65">
        <f>IFERROR(SUMIFS(D_D[INV],D_D[MT],2,D_D[CAT],TA_23,D_D[EP],-1, D_D[LOC],$A66),0)</f>
        <v>2324</v>
      </c>
      <c r="L66" s="66">
        <f>IFERROR(SUMIFS(D_D[BL],D_D[MT],2,D_D[CAT],TA_23,D_D[EP],-1, D_D[LOC],$A66),0)</f>
        <v>1789</v>
      </c>
      <c r="M66" s="63">
        <f t="shared" si="6"/>
        <v>0.76979345955249567</v>
      </c>
      <c r="N66" s="65">
        <f>IFERROR(SUMIFS(D_D[INV],D_D[MT],2,D_D[CAT],TA_24,D_D[EP],-1, D_D[LOC],$A66),0)</f>
        <v>1767</v>
      </c>
      <c r="O66" s="66">
        <f>IFERROR(SUMIFS(D_D[BL],D_D[MT],2,D_D[CAT],TA_24,D_D[EP],-1, D_D[LOC],$A66),0)</f>
        <v>730</v>
      </c>
      <c r="P66" s="63">
        <f t="shared" si="7"/>
        <v>0.41312959818902095</v>
      </c>
      <c r="Q66" s="67">
        <f>IFERROR(SUMIFS(D_D[INV],D_D[MT],2,D_D[CAT],TA_25,D_D[EP],-1, D_D[LOC],$A66),0)</f>
        <v>0</v>
      </c>
      <c r="R66" s="67">
        <f>IFERROR(SUMIFS(D_D[INV],D_D[MT],2,D_D[CAT],TA_26,D_D[EP],-1, D_D[LOC],$A66),0)</f>
        <v>439</v>
      </c>
      <c r="S66" s="44">
        <f>IFERROR(SUMIFS(D_D[INV],D_D[MT],7,D_D[CAT],2,D_D[EP],TA_20, D_D[LOC],$A66),0)</f>
        <v>8151</v>
      </c>
      <c r="T66" s="248"/>
    </row>
    <row r="67" spans="1:20" x14ac:dyDescent="0.2">
      <c r="A67" s="9">
        <v>320</v>
      </c>
      <c r="B67" s="110" t="s">
        <v>52</v>
      </c>
      <c r="C67" s="59">
        <f>IFERROR(SUMIFS(D_D[INV],D_D[MT],1,D_D[CAT],TA_20,D_D[EP],-1, D_D[LOC],$A67),0)</f>
        <v>3356</v>
      </c>
      <c r="D67" s="60">
        <f>IFERROR(SUMIFS(D_D[ADP],D_D[MT],1,D_D[CAT],D$1,D_D[EP],-1, D_D[LOC],$A67),0)</f>
        <v>254.06</v>
      </c>
      <c r="E67" s="61">
        <f>IFERROR(SUMIFS(D_D[INV],D_D[MT],2,D_D[CAT],TA_21,D_D[EP],-1, D_D[LOC],$A67),0)</f>
        <v>8181</v>
      </c>
      <c r="F67" s="62">
        <f>IFERROR(SUMIFS(D_D[BL],D_D[MT],2,D_D[CAT],TA_21,D_D[EP],-1, D_D[LOC],$A67),0)</f>
        <v>1951</v>
      </c>
      <c r="G67" s="63">
        <f t="shared" si="4"/>
        <v>0.23847940349590516</v>
      </c>
      <c r="H67" s="64">
        <f>IFERROR(SUMIFS(D_D[INV],D_D[MT],2,D_D[CAT],TA_22,D_D[EP],-1, D_D[LOC],$A67),0)</f>
        <v>7827</v>
      </c>
      <c r="I67" s="62">
        <f>IFERROR(SUMIFS(D_D[BL],D_D[MT],2,D_D[CAT],TA_22,D_D[EP],-1, D_D[LOC],$A67),0)</f>
        <v>3807</v>
      </c>
      <c r="J67" s="63">
        <f t="shared" si="5"/>
        <v>0.48639325412035261</v>
      </c>
      <c r="K67" s="65">
        <f>IFERROR(SUMIFS(D_D[INV],D_D[MT],2,D_D[CAT],TA_23,D_D[EP],-1, D_D[LOC],$A67),0)</f>
        <v>3342</v>
      </c>
      <c r="L67" s="66">
        <f>IFERROR(SUMIFS(D_D[BL],D_D[MT],2,D_D[CAT],TA_23,D_D[EP],-1, D_D[LOC],$A67),0)</f>
        <v>2674</v>
      </c>
      <c r="M67" s="63">
        <f t="shared" si="6"/>
        <v>0.80011968880909634</v>
      </c>
      <c r="N67" s="65">
        <f>IFERROR(SUMIFS(D_D[INV],D_D[MT],2,D_D[CAT],TA_24,D_D[EP],-1, D_D[LOC],$A67),0)</f>
        <v>1484</v>
      </c>
      <c r="O67" s="66">
        <f>IFERROR(SUMIFS(D_D[BL],D_D[MT],2,D_D[CAT],TA_24,D_D[EP],-1, D_D[LOC],$A67),0)</f>
        <v>1032</v>
      </c>
      <c r="P67" s="63">
        <f t="shared" si="7"/>
        <v>0.69541778975741242</v>
      </c>
      <c r="Q67" s="67">
        <f>IFERROR(SUMIFS(D_D[INV],D_D[MT],2,D_D[CAT],TA_25,D_D[EP],-1, D_D[LOC],$A67),0)</f>
        <v>0</v>
      </c>
      <c r="R67" s="67">
        <f>IFERROR(SUMIFS(D_D[INV],D_D[MT],2,D_D[CAT],TA_26,D_D[EP],-1, D_D[LOC],$A67),0)</f>
        <v>305</v>
      </c>
      <c r="S67" s="44">
        <f>IFERROR(SUMIFS(D_D[INV],D_D[MT],7,D_D[CAT],2,D_D[EP],TA_20, D_D[LOC],$A67),0)</f>
        <v>6691</v>
      </c>
      <c r="T67" s="248"/>
    </row>
    <row r="68" spans="1:20" x14ac:dyDescent="0.2">
      <c r="A68" s="9">
        <v>355</v>
      </c>
      <c r="B68" s="110" t="s">
        <v>66</v>
      </c>
      <c r="C68" s="59">
        <f>IFERROR(SUMIFS(D_D[INV],D_D[MT],1,D_D[CAT],TA_20,D_D[EP],-1, D_D[LOC],$A68),0)</f>
        <v>759</v>
      </c>
      <c r="D68" s="60">
        <f>IFERROR(SUMIFS(D_D[ADP],D_D[MT],1,D_D[CAT],D$1,D_D[EP],-1, D_D[LOC],$A68),0)</f>
        <v>157.38</v>
      </c>
      <c r="E68" s="61">
        <f>IFERROR(SUMIFS(D_D[INV],D_D[MT],2,D_D[CAT],TA_21,D_D[EP],-1, D_D[LOC],$A68),0)</f>
        <v>1966</v>
      </c>
      <c r="F68" s="62">
        <f>IFERROR(SUMIFS(D_D[BL],D_D[MT],2,D_D[CAT],TA_21,D_D[EP],-1, D_D[LOC],$A68),0)</f>
        <v>812</v>
      </c>
      <c r="G68" s="63">
        <f t="shared" si="4"/>
        <v>0.41302136317395727</v>
      </c>
      <c r="H68" s="64">
        <f>IFERROR(SUMIFS(D_D[INV],D_D[MT],2,D_D[CAT],TA_22,D_D[EP],-1, D_D[LOC],$A68),0)</f>
        <v>1816</v>
      </c>
      <c r="I68" s="62">
        <f>IFERROR(SUMIFS(D_D[BL],D_D[MT],2,D_D[CAT],TA_22,D_D[EP],-1, D_D[LOC],$A68),0)</f>
        <v>1135</v>
      </c>
      <c r="J68" s="63">
        <f t="shared" si="5"/>
        <v>0.625</v>
      </c>
      <c r="K68" s="65">
        <f>IFERROR(SUMIFS(D_D[INV],D_D[MT],2,D_D[CAT],TA_23,D_D[EP],-1, D_D[LOC],$A68),0)</f>
        <v>470</v>
      </c>
      <c r="L68" s="66">
        <f>IFERROR(SUMIFS(D_D[BL],D_D[MT],2,D_D[CAT],TA_23,D_D[EP],-1, D_D[LOC],$A68),0)</f>
        <v>440</v>
      </c>
      <c r="M68" s="63">
        <f t="shared" si="6"/>
        <v>0.93617021276595747</v>
      </c>
      <c r="N68" s="65">
        <f>IFERROR(SUMIFS(D_D[INV],D_D[MT],2,D_D[CAT],TA_24,D_D[EP],-1, D_D[LOC],$A68),0)</f>
        <v>675</v>
      </c>
      <c r="O68" s="66">
        <f>IFERROR(SUMIFS(D_D[BL],D_D[MT],2,D_D[CAT],TA_24,D_D[EP],-1, D_D[LOC],$A68),0)</f>
        <v>538</v>
      </c>
      <c r="P68" s="63">
        <f t="shared" si="7"/>
        <v>0.79703703703703699</v>
      </c>
      <c r="Q68" s="67">
        <f>IFERROR(SUMIFS(D_D[INV],D_D[MT],2,D_D[CAT],TA_25,D_D[EP],-1, D_D[LOC],$A68),0)</f>
        <v>0</v>
      </c>
      <c r="R68" s="67">
        <f>IFERROR(SUMIFS(D_D[INV],D_D[MT],2,D_D[CAT],TA_26,D_D[EP],-1, D_D[LOC],$A68),0)</f>
        <v>4</v>
      </c>
      <c r="S68" s="44">
        <f>IFERROR(SUMIFS(D_D[INV],D_D[MT],7,D_D[CAT],2,D_D[EP],TA_20, D_D[LOC],$A68),0)</f>
        <v>3648</v>
      </c>
      <c r="T68" s="248"/>
    </row>
    <row r="69" spans="1:20" x14ac:dyDescent="0.2">
      <c r="A69" s="9">
        <v>317</v>
      </c>
      <c r="B69" s="247" t="s">
        <v>71</v>
      </c>
      <c r="C69" s="68">
        <f>IFERROR(SUMIFS(D_D[INV],D_D[MT],1,D_D[CAT],TA_20,D_D[EP],-1, D_D[LOC],$A69),0)</f>
        <v>8387</v>
      </c>
      <c r="D69" s="69">
        <f>IFERROR(SUMIFS(D_D[ADP],D_D[MT],1,D_D[CAT],D$1,D_D[EP],-1, D_D[LOC],$A69),0)</f>
        <v>219.75</v>
      </c>
      <c r="E69" s="70">
        <f>IFERROR(SUMIFS(D_D[INV],D_D[MT],2,D_D[CAT],TA_21,D_D[EP],-1, D_D[LOC],$A69),0)</f>
        <v>18621</v>
      </c>
      <c r="F69" s="71">
        <f>IFERROR(SUMIFS(D_D[BL],D_D[MT],2,D_D[CAT],TA_21,D_D[EP],-1, D_D[LOC],$A69),0)</f>
        <v>4499</v>
      </c>
      <c r="G69" s="72">
        <f t="shared" si="4"/>
        <v>0.24160893614736051</v>
      </c>
      <c r="H69" s="73">
        <f>IFERROR(SUMIFS(D_D[INV],D_D[MT],2,D_D[CAT],TA_22,D_D[EP],-1, D_D[LOC],$A69),0)</f>
        <v>16752</v>
      </c>
      <c r="I69" s="71">
        <f>IFERROR(SUMIFS(D_D[BL],D_D[MT],2,D_D[CAT],TA_22,D_D[EP],-1, D_D[LOC],$A69),0)</f>
        <v>6783</v>
      </c>
      <c r="J69" s="72">
        <f t="shared" si="5"/>
        <v>0.40490687679083093</v>
      </c>
      <c r="K69" s="74">
        <f>IFERROR(SUMIFS(D_D[INV],D_D[MT],2,D_D[CAT],TA_23,D_D[EP],-1, D_D[LOC],$A69),0)</f>
        <v>6625</v>
      </c>
      <c r="L69" s="75">
        <f>IFERROR(SUMIFS(D_D[BL],D_D[MT],2,D_D[CAT],TA_23,D_D[EP],-1, D_D[LOC],$A69),0)</f>
        <v>5502</v>
      </c>
      <c r="M69" s="72">
        <f t="shared" si="6"/>
        <v>0.83049056603773586</v>
      </c>
      <c r="N69" s="74">
        <f>IFERROR(SUMIFS(D_D[INV],D_D[MT],2,D_D[CAT],TA_24,D_D[EP],-1, D_D[LOC],$A69),0)</f>
        <v>4168</v>
      </c>
      <c r="O69" s="75">
        <f>IFERROR(SUMIFS(D_D[BL],D_D[MT],2,D_D[CAT],TA_24,D_D[EP],-1, D_D[LOC],$A69),0)</f>
        <v>2550</v>
      </c>
      <c r="P69" s="72">
        <f t="shared" si="7"/>
        <v>0.61180422264875245</v>
      </c>
      <c r="Q69" s="76">
        <f>IFERROR(SUMIFS(D_D[INV],D_D[MT],2,D_D[CAT],TA_25,D_D[EP],-1, D_D[LOC],$A69),0)</f>
        <v>0</v>
      </c>
      <c r="R69" s="76">
        <f>IFERROR(SUMIFS(D_D[INV],D_D[MT],2,D_D[CAT],TA_26,D_D[EP],-1, D_D[LOC],$A69),0)</f>
        <v>374</v>
      </c>
      <c r="S69" s="44">
        <f>IFERROR(SUMIFS(D_D[INV],D_D[MT],7,D_D[CAT],2,D_D[EP],TA_20, D_D[LOC],$A69),0)</f>
        <v>29269</v>
      </c>
      <c r="T69" s="248"/>
    </row>
    <row r="70" spans="1:20" x14ac:dyDescent="0.2">
      <c r="A70" s="9">
        <v>35</v>
      </c>
      <c r="B70" s="246" t="s">
        <v>6</v>
      </c>
      <c r="C70" s="52">
        <f>IFERROR(SUMIFS(D_D[INV],D_D[MT],1,D_D[CAT],TA_20,D_D[EP],-1, D_D[LOC],$A70),0)</f>
        <v>147</v>
      </c>
      <c r="D70" s="41">
        <f>IFERROR(SUMIFS(D_D[ADP],D_D[MT],1,D_D[CAT],D$1,D_D[EP],-1, D_D[LOC],$A70),0)</f>
        <v>231.8</v>
      </c>
      <c r="E70" s="53">
        <f>IFERROR(SUMIFS(D_D[INV],D_D[MT],2,D_D[CAT],TA_21,D_D[EP],-1, D_D[LOC],$A70),0)</f>
        <v>69</v>
      </c>
      <c r="F70" s="58">
        <f>IFERROR(SUMIFS(D_D[BL],D_D[MT],2,D_D[CAT],TA_21,D_D[EP],-1, D_D[LOC],$A70),0)</f>
        <v>11</v>
      </c>
      <c r="G70" s="54">
        <f t="shared" si="4"/>
        <v>0.15942028985507245</v>
      </c>
      <c r="H70" s="58">
        <f>IFERROR(SUMIFS(D_D[INV],D_D[MT],2,D_D[CAT],TA_22,D_D[EP],-1, D_D[LOC],$A70),0)</f>
        <v>783</v>
      </c>
      <c r="I70" s="58">
        <f>IFERROR(SUMIFS(D_D[BL],D_D[MT],2,D_D[CAT],TA_22,D_D[EP],-1, D_D[LOC],$A70),0)</f>
        <v>247</v>
      </c>
      <c r="J70" s="54">
        <f t="shared" si="5"/>
        <v>0.31545338441890164</v>
      </c>
      <c r="K70" s="52">
        <f>IFERROR(SUMIFS(D_D[INV],D_D[MT],2,D_D[CAT],TA_23,D_D[EP],-1, D_D[LOC],$A70),0)</f>
        <v>127</v>
      </c>
      <c r="L70" s="52">
        <f>IFERROR(SUMIFS(D_D[BL],D_D[MT],2,D_D[CAT],TA_23,D_D[EP],-1, D_D[LOC],$A70),0)</f>
        <v>98</v>
      </c>
      <c r="M70" s="54">
        <f t="shared" si="6"/>
        <v>0.77165354330708658</v>
      </c>
      <c r="N70" s="52">
        <f>IFERROR(SUMIFS(D_D[INV],D_D[MT],2,D_D[CAT],TA_24,D_D[EP],-1, D_D[LOC],$A70),0)</f>
        <v>38227</v>
      </c>
      <c r="O70" s="52">
        <f>IFERROR(SUMIFS(D_D[BL],D_D[MT],2,D_D[CAT],TA_24,D_D[EP],-1, D_D[LOC],$A70),0)</f>
        <v>15200</v>
      </c>
      <c r="P70" s="54">
        <f t="shared" si="7"/>
        <v>0.39762471551521178</v>
      </c>
      <c r="Q70" s="52">
        <f>IFERROR(SUMIFS(D_D[INV],D_D[MT],2,D_D[CAT],TA_25,D_D[EP],-1, D_D[LOC],$A70),0)</f>
        <v>2</v>
      </c>
      <c r="R70" s="55">
        <f>IFERROR(SUMIFS(D_D[INV],D_D[MT],2,D_D[CAT],TA_26,D_D[EP],-1, D_D[LOC],$A70),0)</f>
        <v>1</v>
      </c>
      <c r="S70" s="55">
        <f>IFERROR(SUMIFS(D_D[INV],D_D[MT],7,D_D[CAT],2,D_D[EP],TA_20, D_D[LOC],$A70),0)</f>
        <v>13859</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9620</v>
      </c>
      <c r="D75" s="34">
        <f>IFERROR(SUMIFS(D_D[ADP],D_D[MT],1,D_D[CAT],TA_30,D_D[EP],-1, D_D[LOC],$A75),0)</f>
        <v>87.23</v>
      </c>
      <c r="E75" s="58">
        <f>IFERROR(SUMIFS(D_D[INV],D_D[MT],2,D_D[CAT],TA_31,D_D[EP],-1, D_D[LOC],$A75),0)</f>
        <v>15209</v>
      </c>
      <c r="F75" s="58">
        <f>IFERROR(SUMIFS(D_D[BL],D_D[MT],2,D_D[CAT],TA_31,D_D[EP],-1, D_D[LOC],$A75),0)</f>
        <v>898</v>
      </c>
      <c r="G75" s="54">
        <f t="shared" ref="G75" si="8">IFERROR(F75/E75,"0%")</f>
        <v>5.904398711289368E-2</v>
      </c>
      <c r="H75" s="58">
        <f>IFERROR(SUMIFS(D_D[INV],D_D[MT],2,D_D[CAT],TA_32,D_D[EP],-1, D_D[LOC],$A75),0)</f>
        <v>37774</v>
      </c>
      <c r="I75" s="58">
        <f>IFERROR(SUMIFS(D_D[BL],D_D[MT],2,D_D[CAT],TA_32,D_D[EP],-1, D_D[LOC],$A75),0)</f>
        <v>2400</v>
      </c>
      <c r="J75" s="54">
        <f t="shared" ref="J75" si="9">IFERROR(I75/H75,"0%")</f>
        <v>6.3535765341240003E-2</v>
      </c>
      <c r="K75" s="58">
        <f>IFERROR(SUMIFS(D_D[INV],D_D[MT],2,D_D[CAT],TA_33,D_D[EP],-1, D_D[LOC],$A75),0)</f>
        <v>39297</v>
      </c>
      <c r="L75" s="58">
        <f>IFERROR(SUMIFS(D_D[BL],D_D[MT],2,D_D[CAT],TA_33,D_D[EP],-1, D_D[LOC],$A75),0)</f>
        <v>979</v>
      </c>
      <c r="M75" s="54">
        <f t="shared" ref="M75" si="10">IFERROR(L75/K75,"0%")</f>
        <v>2.4912843219584192E-2</v>
      </c>
      <c r="N75" s="58">
        <f>IFERROR(SUMIFS(D_D[INV],D_D[MT],2,D_D[CAT],TA_34,D_D[EP],-1, D_D[LOC],$A75),0)</f>
        <v>787</v>
      </c>
      <c r="O75" s="58">
        <f>IFERROR(SUMIFS(D_D[BL],D_D[MT],2,D_D[CAT],TA_34,D_D[EP],-1, D_D[LOC],$A75),0)</f>
        <v>362</v>
      </c>
      <c r="P75" s="54">
        <f t="shared" ref="P75" si="11">IFERROR(O75/N75,"0%")</f>
        <v>0.45997458703939009</v>
      </c>
      <c r="Q75" s="58">
        <f>IFERROR(SUMIFS(D_D[INV],D_D[MT],2,D_D[CAT],TA_35,D_D[EP],-1, D_D[LOC],$A75),0)</f>
        <v>2067</v>
      </c>
      <c r="R75" s="79">
        <f>IFERROR(SUMIFS(D_D[INV],D_D[MT],2,D_D[CAT],TA_36,D_D[EP],-1, D_D[LOC],$A75),0)</f>
        <v>5848</v>
      </c>
      <c r="S75" s="79">
        <f>IFERROR(SUMIFS(D_D[INV],D_D[MT],7,D_D[CAT],2,D_D[EP],TA_30, D_D[LOC],$A75),0)</f>
        <v>2348</v>
      </c>
      <c r="T75" s="248"/>
    </row>
    <row r="76" spans="1:20" x14ac:dyDescent="0.2">
      <c r="A76" s="24" t="s">
        <v>91</v>
      </c>
      <c r="B76" s="257" t="s">
        <v>183</v>
      </c>
      <c r="C76" s="77">
        <f>IFERROR(SUMIFS(D_D[INV],D_D[MT],1,D_D[CAT],TA_30,D_D[EP],-1, D_D[LOC],$A76),0)</f>
        <v>1417</v>
      </c>
      <c r="D76" s="60">
        <f>IFERROR(SUMIFS(D_D[ADP],D_D[MT],1,D_D[CAT],TA_30,D_D[EP],-1, D_D[LOC],$A76),0)</f>
        <v>49.08</v>
      </c>
      <c r="E76" s="77">
        <f>IFERROR(SUMIFS(D_D[INV],D_D[MT],2,D_D[CAT],TA_31,D_D[EP],-1, D_D[LOC],$A76),0)</f>
        <v>5634</v>
      </c>
      <c r="F76" s="77">
        <f>IFERROR(SUMIFS(D_D[BL],D_D[MT],2,D_D[CAT],TA_31,D_D[EP],-1, D_D[LOC],$A76),0)</f>
        <v>194</v>
      </c>
      <c r="G76" s="63">
        <f t="shared" ref="G76:G79" si="12">IFERROR(F76/E76,"0%")</f>
        <v>3.4433794817181396E-2</v>
      </c>
      <c r="H76" s="77">
        <f>IFERROR(SUMIFS(D_D[INV],D_D[MT],2,D_D[CAT],TA_32,D_D[EP],-1, D_D[LOC],$A76),0)</f>
        <v>9841</v>
      </c>
      <c r="I76" s="77">
        <f>IFERROR(SUMIFS(D_D[BL],D_D[MT],2,D_D[CAT],TA_32,D_D[EP],-1, D_D[LOC],$A76),0)</f>
        <v>318</v>
      </c>
      <c r="J76" s="63">
        <f t="shared" ref="J76:J79" si="13">IFERROR(I76/H76,"0%")</f>
        <v>3.2313789249060053E-2</v>
      </c>
      <c r="K76" s="77">
        <f>IFERROR(SUMIFS(D_D[INV],D_D[MT],2,D_D[CAT],TA_33,D_D[EP],-1, D_D[LOC],$A76),0)</f>
        <v>13906</v>
      </c>
      <c r="L76" s="77">
        <f>IFERROR(SUMIFS(D_D[BL],D_D[MT],2,D_D[CAT],TA_33,D_D[EP],-1, D_D[LOC],$A76),0)</f>
        <v>6</v>
      </c>
      <c r="M76" s="63">
        <f t="shared" ref="M76:M79" si="14">IFERROR(L76/K76,"0%")</f>
        <v>4.3146843089313965E-4</v>
      </c>
      <c r="N76" s="77">
        <f>IFERROR(SUMIFS(D_D[INV],D_D[MT],2,D_D[CAT],TA_34,D_D[EP],-1, D_D[LOC],$A76),0)</f>
        <v>96</v>
      </c>
      <c r="O76" s="77">
        <f>IFERROR(SUMIFS(D_D[BL],D_D[MT],2,D_D[CAT],TA_34,D_D[EP],-1, D_D[LOC],$A76),0)</f>
        <v>40</v>
      </c>
      <c r="P76" s="63">
        <f t="shared" ref="P76:P79" si="15">IFERROR(O76/N76,"0%")</f>
        <v>0.41666666666666669</v>
      </c>
      <c r="Q76" s="77">
        <f>IFERROR(SUMIFS(D_D[INV],D_D[MT],2,D_D[CAT],TA_35,D_D[EP],-1, D_D[LOC],$A76),0)</f>
        <v>807</v>
      </c>
      <c r="R76" s="77">
        <f>IFERROR(SUMIFS(D_D[INV],D_D[MT],2,D_D[CAT],TA_36,D_D[EP],-1, D_D[LOC],$A76),0)</f>
        <v>1799</v>
      </c>
      <c r="S76" s="78">
        <f>IFERROR(SUMIFS(D_D[INV],D_D[MT],7,D_D[CAT],2,D_D[EP],TA_30, D_D[LOC],$A76),0)</f>
        <v>845</v>
      </c>
      <c r="T76" s="248"/>
    </row>
    <row r="77" spans="1:20" x14ac:dyDescent="0.2">
      <c r="A77" s="24" t="s">
        <v>136</v>
      </c>
      <c r="B77" s="257" t="s">
        <v>182</v>
      </c>
      <c r="C77" s="77">
        <f>IFERROR(SUMIFS(D_D[INV],D_D[MT],1,D_D[CAT],TA_30,D_D[EP],-1, D_D[LOC],$A77),0)</f>
        <v>3436</v>
      </c>
      <c r="D77" s="60">
        <f>IFERROR(SUMIFS(D_D[ADP],D_D[MT],1,D_D[CAT],TA_30,D_D[EP],-1, D_D[LOC],$A77),0)</f>
        <v>64.14</v>
      </c>
      <c r="E77" s="77">
        <f>IFERROR(SUMIFS(D_D[INV],D_D[MT],2,D_D[CAT],TA_31,D_D[EP],-1, D_D[LOC],$A77),0)</f>
        <v>4211</v>
      </c>
      <c r="F77" s="77">
        <f>IFERROR(SUMIFS(D_D[BL],D_D[MT],2,D_D[CAT],TA_31,D_D[EP],-1, D_D[LOC],$A77),0)</f>
        <v>209</v>
      </c>
      <c r="G77" s="63">
        <f t="shared" si="12"/>
        <v>4.9631916409403939E-2</v>
      </c>
      <c r="H77" s="77">
        <f>IFERROR(SUMIFS(D_D[INV],D_D[MT],2,D_D[CAT],TA_32,D_D[EP],-1, D_D[LOC],$A77),0)</f>
        <v>13663</v>
      </c>
      <c r="I77" s="77">
        <f>IFERROR(SUMIFS(D_D[BL],D_D[MT],2,D_D[CAT],TA_32,D_D[EP],-1, D_D[LOC],$A77),0)</f>
        <v>383</v>
      </c>
      <c r="J77" s="63">
        <f t="shared" si="13"/>
        <v>2.8031911000512333E-2</v>
      </c>
      <c r="K77" s="77">
        <f>IFERROR(SUMIFS(D_D[INV],D_D[MT],2,D_D[CAT],TA_33,D_D[EP],-1, D_D[LOC],$A77),0)</f>
        <v>13082</v>
      </c>
      <c r="L77" s="77">
        <f>IFERROR(SUMIFS(D_D[BL],D_D[MT],2,D_D[CAT],TA_33,D_D[EP],-1, D_D[LOC],$A77),0)</f>
        <v>594</v>
      </c>
      <c r="M77" s="63">
        <f t="shared" si="14"/>
        <v>4.5405901238342761E-2</v>
      </c>
      <c r="N77" s="77">
        <f>IFERROR(SUMIFS(D_D[INV],D_D[MT],2,D_D[CAT],TA_34,D_D[EP],-1, D_D[LOC],$A77),0)</f>
        <v>409</v>
      </c>
      <c r="O77" s="77">
        <f>IFERROR(SUMIFS(D_D[BL],D_D[MT],2,D_D[CAT],TA_34,D_D[EP],-1, D_D[LOC],$A77),0)</f>
        <v>131</v>
      </c>
      <c r="P77" s="63">
        <f t="shared" si="15"/>
        <v>0.32029339853300731</v>
      </c>
      <c r="Q77" s="77">
        <f>IFERROR(SUMIFS(D_D[INV],D_D[MT],2,D_D[CAT],TA_35,D_D[EP],-1, D_D[LOC],$A77),0)</f>
        <v>405</v>
      </c>
      <c r="R77" s="77">
        <f>IFERROR(SUMIFS(D_D[INV],D_D[MT],2,D_D[CAT],TA_36,D_D[EP],-1, D_D[LOC],$A77),0)</f>
        <v>1765</v>
      </c>
      <c r="S77" s="78">
        <f>IFERROR(SUMIFS(D_D[INV],D_D[MT],7,D_D[CAT],2,D_D[EP],TA_30, D_D[LOC],$A77),0)</f>
        <v>906</v>
      </c>
      <c r="T77" s="248"/>
    </row>
    <row r="78" spans="1:20" x14ac:dyDescent="0.2">
      <c r="A78" s="24" t="s">
        <v>140</v>
      </c>
      <c r="B78" s="257" t="s">
        <v>184</v>
      </c>
      <c r="C78" s="77">
        <f>IFERROR(SUMIFS(D_D[INV],D_D[MT],1,D_D[CAT],TA_30,D_D[EP],-1, D_D[LOC],$A78),0)</f>
        <v>4173</v>
      </c>
      <c r="D78" s="60">
        <f>IFERROR(SUMIFS(D_D[ADP],D_D[MT],1,D_D[CAT],TA_30,D_D[EP],-1, D_D[LOC],$A78),0)</f>
        <v>91.15</v>
      </c>
      <c r="E78" s="77">
        <f>IFERROR(SUMIFS(D_D[INV],D_D[MT],2,D_D[CAT],TA_31,D_D[EP],-1, D_D[LOC],$A78),0)</f>
        <v>5001</v>
      </c>
      <c r="F78" s="77">
        <f>IFERROR(SUMIFS(D_D[BL],D_D[MT],2,D_D[CAT],TA_31,D_D[EP],-1, D_D[LOC],$A78),0)</f>
        <v>324</v>
      </c>
      <c r="G78" s="63">
        <f t="shared" si="12"/>
        <v>6.47870425914817E-2</v>
      </c>
      <c r="H78" s="77">
        <f>IFERROR(SUMIFS(D_D[INV],D_D[MT],2,D_D[CAT],TA_32,D_D[EP],-1, D_D[LOC],$A78),0)</f>
        <v>13585</v>
      </c>
      <c r="I78" s="77">
        <f>IFERROR(SUMIFS(D_D[BL],D_D[MT],2,D_D[CAT],TA_32,D_D[EP],-1, D_D[LOC],$A78),0)</f>
        <v>1267</v>
      </c>
      <c r="J78" s="63">
        <f t="shared" si="13"/>
        <v>9.3264630106735372E-2</v>
      </c>
      <c r="K78" s="77">
        <f>IFERROR(SUMIFS(D_D[INV],D_D[MT],2,D_D[CAT],TA_33,D_D[EP],-1, D_D[LOC],$A78),0)</f>
        <v>12219</v>
      </c>
      <c r="L78" s="77">
        <f>IFERROR(SUMIFS(D_D[BL],D_D[MT],2,D_D[CAT],TA_33,D_D[EP],-1, D_D[LOC],$A78),0)</f>
        <v>347</v>
      </c>
      <c r="M78" s="63">
        <f t="shared" si="14"/>
        <v>2.8398395940748014E-2</v>
      </c>
      <c r="N78" s="77">
        <f>IFERROR(SUMIFS(D_D[INV],D_D[MT],2,D_D[CAT],TA_34,D_D[EP],-1, D_D[LOC],$A78),0)</f>
        <v>83</v>
      </c>
      <c r="O78" s="77">
        <f>IFERROR(SUMIFS(D_D[BL],D_D[MT],2,D_D[CAT],TA_34,D_D[EP],-1, D_D[LOC],$A78),0)</f>
        <v>57</v>
      </c>
      <c r="P78" s="63">
        <f t="shared" si="15"/>
        <v>0.68674698795180722</v>
      </c>
      <c r="Q78" s="77">
        <f>IFERROR(SUMIFS(D_D[INV],D_D[MT],2,D_D[CAT],TA_35,D_D[EP],-1, D_D[LOC],$A78),0)</f>
        <v>836</v>
      </c>
      <c r="R78" s="77">
        <f>IFERROR(SUMIFS(D_D[INV],D_D[MT],2,D_D[CAT],TA_36,D_D[EP],-1, D_D[LOC],$A78),0)</f>
        <v>2284</v>
      </c>
      <c r="S78" s="78">
        <f>IFERROR(SUMIFS(D_D[INV],D_D[MT],7,D_D[CAT],2,D_D[EP],TA_30, D_D[LOC],$A78),0)</f>
        <v>565</v>
      </c>
      <c r="T78" s="248"/>
    </row>
    <row r="79" spans="1:20" x14ac:dyDescent="0.2">
      <c r="A79" s="23">
        <v>-1</v>
      </c>
      <c r="B79" s="246" t="s">
        <v>186</v>
      </c>
      <c r="C79" s="58">
        <f>IFERROR(SUMIFS(D_D[INV],D_D[MT],1,D_D[CAT],TA_30,D_D[EP],-1, D_D[LOC],$A79),0)</f>
        <v>594</v>
      </c>
      <c r="D79" s="34">
        <f>IFERROR(SUMIFS(D_D[ADP],D_D[MT],1,D_D[CAT],TA_30,D_D[EP],-1, D_D[LOC],$A79),0)</f>
        <v>284.25</v>
      </c>
      <c r="E79" s="58">
        <f>IFERROR(SUMIFS(D_D[INV],D_D[MT],2,D_D[CAT],TA_31,D_D[EP],-1, D_D[LOC],$A79),0)</f>
        <v>363</v>
      </c>
      <c r="F79" s="58">
        <f>IFERROR(SUMIFS(D_D[BL],D_D[MT],2,D_D[CAT],TA_31,D_D[EP],-1, D_D[LOC],$A79),0)</f>
        <v>171</v>
      </c>
      <c r="G79" s="54">
        <f t="shared" si="12"/>
        <v>0.47107438016528924</v>
      </c>
      <c r="H79" s="58">
        <f>IFERROR(SUMIFS(D_D[INV],D_D[MT],2,D_D[CAT],TA_32,D_D[EP],-1, D_D[LOC],$A79),0)</f>
        <v>685</v>
      </c>
      <c r="I79" s="58">
        <f>IFERROR(SUMIFS(D_D[BL],D_D[MT],2,D_D[CAT],TA_32,D_D[EP],-1, D_D[LOC],$A79),0)</f>
        <v>432</v>
      </c>
      <c r="J79" s="54">
        <f t="shared" si="13"/>
        <v>0.63065693430656933</v>
      </c>
      <c r="K79" s="58">
        <f>IFERROR(SUMIFS(D_D[INV],D_D[MT],2,D_D[CAT],TA_33,D_D[EP],-1, D_D[LOC],$A79),0)</f>
        <v>90</v>
      </c>
      <c r="L79" s="58">
        <f>IFERROR(SUMIFS(D_D[BL],D_D[MT],2,D_D[CAT],TA_33,D_D[EP],-1, D_D[LOC],$A79),0)</f>
        <v>32</v>
      </c>
      <c r="M79" s="54">
        <f t="shared" si="14"/>
        <v>0.35555555555555557</v>
      </c>
      <c r="N79" s="58">
        <f>IFERROR(SUMIFS(D_D[INV],D_D[MT],2,D_D[CAT],TA_34,D_D[EP],-1, D_D[LOC],$A79),0)</f>
        <v>199</v>
      </c>
      <c r="O79" s="58">
        <f>IFERROR(SUMIFS(D_D[BL],D_D[MT],2,D_D[CAT],TA_34,D_D[EP],-1, D_D[LOC],$A79),0)</f>
        <v>134</v>
      </c>
      <c r="P79" s="54">
        <f t="shared" si="15"/>
        <v>0.6733668341708543</v>
      </c>
      <c r="Q79" s="58">
        <f>IFERROR(SUMIFS(D_D[INV],D_D[MT],2,D_D[CAT],TA_35,D_D[EP],-1, D_D[LOC],$A79),0)</f>
        <v>19</v>
      </c>
      <c r="R79" s="79">
        <f>IFERROR(SUMIFS(D_D[INV],D_D[MT],2,D_D[CAT],TA_36,D_D[EP],-1, D_D[LOC],$A79),0)</f>
        <v>0</v>
      </c>
      <c r="S79" s="79">
        <f>IFERROR(SUMIFS(D_D[INV],D_D[MT],7,D_D[CAT],2,D_D[EP],TA_30, D_D[LOC],$A79),0)</f>
        <v>32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9744be7-b815-40bc-84fa-afc9c406d9bc"/>
    <ds:schemaRef ds:uri="http://www.w3.org/XML/1998/namespace"/>
    <ds:schemaRef ds:uri="http://schemas.openxmlformats.org/package/2006/metadata/core-properties"/>
    <ds:schemaRef ds:uri="fef9c9dc-374b-4157-9e06-089f148416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2017-11-20T13:35:26Z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