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55"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Data!$A$1:$P$2009</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C71" i="86"/>
  <c r="C85" i="86"/>
  <c r="A65" i="86"/>
  <c r="A24" i="86"/>
  <c r="A72" i="86"/>
  <c r="C78" i="86"/>
  <c r="A74" i="86"/>
  <c r="D70" i="86"/>
  <c r="A69" i="86"/>
  <c r="C73" i="86"/>
  <c r="D85" i="86"/>
  <c r="D81" i="86"/>
  <c r="A66" i="86"/>
  <c r="A70" i="86"/>
  <c r="A76" i="86"/>
  <c r="C83" i="86"/>
  <c r="A88" i="86"/>
  <c r="A86" i="86"/>
  <c r="A67" i="86"/>
  <c r="D68" i="86"/>
  <c r="A41" i="86"/>
  <c r="A22" i="86"/>
  <c r="C86" i="86"/>
  <c r="A62" i="86"/>
  <c r="D64" i="86"/>
  <c r="A84" i="86"/>
  <c r="D75" i="86"/>
  <c r="A87" i="86"/>
  <c r="A59" i="86"/>
  <c r="D87" i="86"/>
  <c r="D86" i="86"/>
  <c r="A79" i="86"/>
  <c r="C77" i="86"/>
  <c r="A31" i="86"/>
  <c r="C64" i="86"/>
  <c r="C82" i="86"/>
  <c r="A82" i="86"/>
  <c r="A83" i="86"/>
  <c r="D78" i="86"/>
  <c r="D79" i="86"/>
  <c r="D66" i="86"/>
  <c r="C69" i="86"/>
  <c r="C67" i="86"/>
  <c r="A78" i="86"/>
  <c r="A68" i="86"/>
  <c r="C65" i="86"/>
  <c r="D84" i="86"/>
  <c r="D73" i="86"/>
  <c r="C76" i="86"/>
  <c r="A64" i="86"/>
  <c r="A75" i="86"/>
  <c r="C75" i="86"/>
  <c r="A29" i="86"/>
  <c r="A81" i="86"/>
  <c r="A44" i="86"/>
  <c r="A73" i="86"/>
  <c r="A89" i="86"/>
  <c r="C63" i="86"/>
  <c r="D77" i="86"/>
  <c r="D69" i="86"/>
  <c r="A38" i="86"/>
  <c r="C70" i="86"/>
  <c r="C72" i="86"/>
  <c r="C87" i="86"/>
  <c r="C81" i="86"/>
  <c r="A50" i="86"/>
  <c r="D76" i="86"/>
  <c r="A63" i="86"/>
  <c r="C74" i="86"/>
  <c r="C84" i="86"/>
  <c r="A60" i="86"/>
  <c r="C66" i="86"/>
  <c r="A77" i="86"/>
  <c r="A21" i="86"/>
  <c r="D63" i="86"/>
  <c r="D67" i="86"/>
  <c r="A85" i="86"/>
  <c r="D83" i="86"/>
  <c r="D71" i="86"/>
  <c r="D88" i="86"/>
  <c r="C68" i="86"/>
  <c r="C79" i="86"/>
  <c r="A80" i="86"/>
  <c r="C88" i="86"/>
  <c r="A71" i="86"/>
  <c r="D72" i="86"/>
  <c r="D74" i="86"/>
  <c r="A61" i="86"/>
  <c r="D65" i="86"/>
  <c r="D82" i="86"/>
  <c r="F86" i="86" l="1"/>
  <c r="E86" i="86"/>
  <c r="L86" i="86" s="1"/>
  <c r="F82" i="86"/>
  <c r="E82" i="86"/>
  <c r="J82" i="86" s="1"/>
  <c r="F78" i="86"/>
  <c r="E78" i="86"/>
  <c r="K78" i="86" s="1"/>
  <c r="F74" i="86"/>
  <c r="E74" i="86"/>
  <c r="J74" i="86" s="1"/>
  <c r="F70" i="86"/>
  <c r="E70" i="86"/>
  <c r="I70" i="86" s="1"/>
  <c r="E66" i="86"/>
  <c r="I66" i="86" s="1"/>
  <c r="F66" i="86"/>
  <c r="F85" i="86"/>
  <c r="E85" i="86"/>
  <c r="J85" i="86" s="1"/>
  <c r="F81" i="86"/>
  <c r="E81" i="86"/>
  <c r="J81" i="86" s="1"/>
  <c r="F77" i="86"/>
  <c r="E77" i="86"/>
  <c r="J77" i="86" s="1"/>
  <c r="E73" i="86"/>
  <c r="L73" i="86" s="1"/>
  <c r="F73" i="86"/>
  <c r="F69" i="86"/>
  <c r="E69" i="86"/>
  <c r="L69" i="86" s="1"/>
  <c r="F65" i="86"/>
  <c r="E65" i="86"/>
  <c r="K65" i="86" s="1"/>
  <c r="F88" i="86"/>
  <c r="E88" i="86"/>
  <c r="L88" i="86" s="1"/>
  <c r="F84" i="86"/>
  <c r="E84" i="86"/>
  <c r="J84" i="86" s="1"/>
  <c r="F76" i="86"/>
  <c r="E76" i="86"/>
  <c r="L76" i="86" s="1"/>
  <c r="F72" i="86"/>
  <c r="E72" i="86"/>
  <c r="J72" i="86" s="1"/>
  <c r="F68" i="86"/>
  <c r="E68" i="86"/>
  <c r="J68" i="86" s="1"/>
  <c r="E64" i="86"/>
  <c r="I64" i="86" s="1"/>
  <c r="F64" i="86"/>
  <c r="F87" i="86"/>
  <c r="E87" i="86"/>
  <c r="J87" i="86" s="1"/>
  <c r="E83" i="86"/>
  <c r="L83" i="86" s="1"/>
  <c r="F83" i="86"/>
  <c r="E79" i="86"/>
  <c r="I79" i="86" s="1"/>
  <c r="F79" i="86"/>
  <c r="F75" i="86"/>
  <c r="E75" i="86"/>
  <c r="L75" i="86" s="1"/>
  <c r="F71" i="86"/>
  <c r="E71" i="86"/>
  <c r="J71" i="86" s="1"/>
  <c r="F67" i="86"/>
  <c r="E67" i="86"/>
  <c r="L67" i="86" s="1"/>
  <c r="F63" i="86"/>
  <c r="E63" i="86"/>
  <c r="K63" i="86" s="1"/>
  <c r="Z73" i="82"/>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G79" i="86" l="1"/>
  <c r="L71" i="86"/>
  <c r="L81" i="86"/>
  <c r="L84" i="86"/>
  <c r="H78" i="86"/>
  <c r="G85" i="86"/>
  <c r="H64" i="86"/>
  <c r="K77" i="86"/>
  <c r="L82" i="86"/>
  <c r="L66" i="86"/>
  <c r="K82" i="86"/>
  <c r="J75" i="86"/>
  <c r="I68" i="86"/>
  <c r="K85" i="86"/>
  <c r="G66" i="86"/>
  <c r="K74" i="86"/>
  <c r="I82" i="86"/>
  <c r="J64" i="86"/>
  <c r="L74" i="86"/>
  <c r="J83" i="86"/>
  <c r="G71" i="86"/>
  <c r="G64" i="86"/>
  <c r="G68" i="86"/>
  <c r="K69" i="86"/>
  <c r="H81" i="86"/>
  <c r="G81" i="86"/>
  <c r="G70" i="86"/>
  <c r="H74" i="86"/>
  <c r="J78" i="86"/>
  <c r="L64" i="86"/>
  <c r="I81" i="86"/>
  <c r="I74" i="86"/>
  <c r="G74" i="86"/>
  <c r="G82" i="86"/>
  <c r="G67" i="86"/>
  <c r="L77" i="86"/>
  <c r="I85" i="86"/>
  <c r="K70" i="86"/>
  <c r="L78" i="86"/>
  <c r="K67" i="86"/>
  <c r="K87" i="86"/>
  <c r="K72" i="86"/>
  <c r="J67" i="86"/>
  <c r="H67" i="86"/>
  <c r="I71" i="86"/>
  <c r="G87" i="86"/>
  <c r="H72" i="86"/>
  <c r="I76" i="86"/>
  <c r="I67" i="86"/>
  <c r="I75" i="86"/>
  <c r="L79" i="86"/>
  <c r="L87" i="86"/>
  <c r="G72" i="86"/>
  <c r="I72" i="86"/>
  <c r="G76" i="86"/>
  <c r="G88" i="86"/>
  <c r="H77" i="86"/>
  <c r="J86" i="86"/>
  <c r="G75" i="86"/>
  <c r="J79" i="86"/>
  <c r="H87" i="86"/>
  <c r="L72" i="86"/>
  <c r="K88" i="86"/>
  <c r="J73" i="86"/>
  <c r="I77" i="86"/>
  <c r="G77" i="86"/>
  <c r="H85" i="86"/>
  <c r="L85" i="86"/>
  <c r="I78" i="86"/>
  <c r="J63" i="86"/>
  <c r="H83" i="86"/>
  <c r="I84" i="86"/>
  <c r="I88" i="86"/>
  <c r="I69" i="86"/>
  <c r="K73" i="86"/>
  <c r="H70" i="86"/>
  <c r="I86" i="86"/>
  <c r="G63" i="86"/>
  <c r="I83" i="86"/>
  <c r="H71" i="86"/>
  <c r="H75" i="86"/>
  <c r="K79" i="86"/>
  <c r="G83" i="86"/>
  <c r="L68" i="86"/>
  <c r="K76" i="86"/>
  <c r="L63" i="86"/>
  <c r="K71" i="86"/>
  <c r="K75" i="86"/>
  <c r="H79" i="86"/>
  <c r="K83" i="86"/>
  <c r="I87" i="86"/>
  <c r="K64" i="86"/>
  <c r="H68" i="86"/>
  <c r="K68" i="86"/>
  <c r="J76" i="86"/>
  <c r="H84" i="86"/>
  <c r="H88" i="86"/>
  <c r="J88" i="86"/>
  <c r="G65" i="86"/>
  <c r="H69" i="86"/>
  <c r="H73" i="86"/>
  <c r="I73" i="86"/>
  <c r="K81" i="86"/>
  <c r="J66" i="86"/>
  <c r="L70" i="86"/>
  <c r="G78" i="86"/>
  <c r="H82" i="86"/>
  <c r="H86" i="86"/>
  <c r="K86" i="86"/>
  <c r="H76" i="86"/>
  <c r="G84" i="86"/>
  <c r="K84" i="86"/>
  <c r="G69" i="86"/>
  <c r="J69" i="86"/>
  <c r="G73" i="86"/>
  <c r="I63" i="86"/>
  <c r="J70" i="86"/>
  <c r="G86" i="86"/>
  <c r="J65" i="86"/>
  <c r="H65" i="86"/>
  <c r="H63" i="86"/>
  <c r="I65" i="86"/>
  <c r="H66" i="86"/>
  <c r="L65" i="86"/>
  <c r="K66" i="86"/>
  <c r="D20" i="82"/>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K12" i="84" l="1"/>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C27" i="86"/>
  <c r="D39" i="86"/>
  <c r="D80" i="86"/>
  <c r="C46" i="86"/>
  <c r="C48" i="86"/>
  <c r="D43" i="86"/>
  <c r="C44" i="86"/>
  <c r="D51" i="86"/>
  <c r="C58" i="86"/>
  <c r="C52" i="86"/>
  <c r="A39" i="86"/>
  <c r="D57" i="86"/>
  <c r="C24" i="86"/>
  <c r="D25" i="86"/>
  <c r="C56" i="86"/>
  <c r="C23" i="86"/>
  <c r="D59" i="86"/>
  <c r="C37" i="86"/>
  <c r="A51" i="86"/>
  <c r="C26" i="86"/>
  <c r="C61" i="86"/>
  <c r="A36" i="86"/>
  <c r="D60" i="86"/>
  <c r="A28" i="86"/>
  <c r="C54" i="86"/>
  <c r="A15" i="86"/>
  <c r="D30" i="86"/>
  <c r="C41" i="86"/>
  <c r="C22" i="86"/>
  <c r="A30" i="86"/>
  <c r="D62" i="86"/>
  <c r="D22" i="86"/>
  <c r="A54" i="86"/>
  <c r="A35" i="86"/>
  <c r="C34" i="86"/>
  <c r="A20" i="86"/>
  <c r="D28" i="86"/>
  <c r="D45" i="86"/>
  <c r="C33" i="86"/>
  <c r="A53" i="86"/>
  <c r="D34" i="86"/>
  <c r="C39" i="86"/>
  <c r="A43" i="86"/>
  <c r="C50" i="86"/>
  <c r="D33" i="86"/>
  <c r="D26" i="86"/>
  <c r="D52" i="86"/>
  <c r="D24" i="86"/>
  <c r="A49" i="86"/>
  <c r="C60" i="86"/>
  <c r="D35" i="86"/>
  <c r="A52" i="86"/>
  <c r="D54" i="86"/>
  <c r="C59" i="86"/>
  <c r="C51" i="86"/>
  <c r="C38" i="86"/>
  <c r="D46" i="86"/>
  <c r="D27" i="86"/>
  <c r="A55" i="86"/>
  <c r="D89" i="86"/>
  <c r="A58" i="86"/>
  <c r="A57" i="86"/>
  <c r="C31" i="86"/>
  <c r="A33" i="86"/>
  <c r="C36" i="86"/>
  <c r="C62" i="86"/>
  <c r="C47" i="86"/>
  <c r="D32" i="86"/>
  <c r="A23" i="86"/>
  <c r="D40" i="86"/>
  <c r="A16" i="86"/>
  <c r="A25" i="86"/>
  <c r="D29" i="86"/>
  <c r="D48" i="86"/>
  <c r="D61" i="86"/>
  <c r="C29" i="86"/>
  <c r="A56" i="86"/>
  <c r="C28" i="86"/>
  <c r="A37" i="86"/>
  <c r="D23" i="86"/>
  <c r="A34" i="86"/>
  <c r="A48" i="86"/>
  <c r="A19" i="86"/>
  <c r="D44" i="86"/>
  <c r="D53" i="86"/>
  <c r="A32" i="86"/>
  <c r="D15" i="86"/>
  <c r="C49" i="86"/>
  <c r="C40" i="86"/>
  <c r="C43" i="86"/>
  <c r="C80" i="86"/>
  <c r="A45" i="86"/>
  <c r="A42" i="86"/>
  <c r="C89" i="86"/>
  <c r="A40" i="86"/>
  <c r="A27" i="86"/>
  <c r="C55" i="86"/>
  <c r="D47" i="86"/>
  <c r="A18" i="86"/>
  <c r="C35" i="86"/>
  <c r="D55" i="86"/>
  <c r="C30" i="86"/>
  <c r="A17" i="86"/>
  <c r="C42" i="86"/>
  <c r="D38" i="86"/>
  <c r="C53" i="86"/>
  <c r="C45" i="86"/>
  <c r="C25" i="86"/>
  <c r="D49" i="86"/>
  <c r="A46" i="86"/>
  <c r="C57" i="86"/>
  <c r="A47" i="86"/>
  <c r="D58" i="86"/>
  <c r="D50" i="86"/>
  <c r="D42" i="86"/>
  <c r="D56" i="86"/>
  <c r="D36" i="86"/>
  <c r="D41" i="86"/>
  <c r="D31" i="86"/>
  <c r="D37" i="86"/>
  <c r="C32" i="86"/>
  <c r="A26" i="86"/>
  <c r="C13" i="35" l="1"/>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C20" i="86"/>
  <c r="C21" i="86"/>
  <c r="C17" i="86"/>
  <c r="C14" i="86"/>
  <c r="D21" i="86"/>
  <c r="D16" i="86"/>
  <c r="C15" i="86"/>
  <c r="D20" i="86"/>
  <c r="D19" i="86"/>
  <c r="D17" i="86"/>
  <c r="C19" i="86"/>
  <c r="D14" i="86"/>
  <c r="D18" i="86"/>
  <c r="C18" i="86"/>
  <c r="C16"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1" i="72"/>
  <c r="C20" i="72"/>
  <c r="C16" i="72"/>
  <c r="C27" i="72"/>
  <c r="C25" i="72"/>
  <c r="C34" i="72"/>
  <c r="C29" i="72"/>
  <c r="C23" i="72"/>
  <c r="C19" i="72"/>
  <c r="C28" i="72"/>
  <c r="C13" i="72"/>
  <c r="C17" i="72"/>
  <c r="C15" i="72"/>
  <c r="C30" i="72"/>
  <c r="C26" i="72"/>
  <c r="C31" i="72"/>
  <c r="C33" i="72"/>
  <c r="C35" i="72"/>
  <c r="C22" i="72"/>
  <c r="C18" i="72"/>
  <c r="C24" i="72"/>
  <c r="C32"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33" i="85"/>
  <c r="C19" i="83"/>
  <c r="C23" i="85"/>
  <c r="C34" i="85"/>
  <c r="C35" i="83"/>
  <c r="C29" i="85"/>
  <c r="C24" i="83"/>
  <c r="C31" i="85"/>
  <c r="C23" i="83"/>
  <c r="C27" i="85"/>
  <c r="C27" i="83"/>
  <c r="C29" i="83"/>
  <c r="C26" i="85"/>
  <c r="C25" i="83"/>
  <c r="C31" i="83"/>
  <c r="C28" i="85"/>
  <c r="C34" i="83"/>
  <c r="C19" i="85"/>
  <c r="C21" i="83"/>
  <c r="C25" i="85"/>
  <c r="C26" i="83"/>
  <c r="C22" i="85"/>
  <c r="C20" i="85"/>
  <c r="C30" i="83"/>
  <c r="C32" i="83"/>
  <c r="C18" i="85"/>
  <c r="C33" i="83"/>
  <c r="C15" i="85"/>
  <c r="C18" i="83"/>
  <c r="C24" i="85"/>
  <c r="C17" i="83"/>
  <c r="C17" i="85"/>
  <c r="C22" i="83"/>
  <c r="C16" i="85"/>
  <c r="C35" i="85"/>
  <c r="C20" i="83"/>
  <c r="C21" i="85"/>
  <c r="C36" i="85"/>
  <c r="C14" i="85"/>
  <c r="C15" i="83"/>
  <c r="C28" i="83"/>
  <c r="C30" i="85"/>
  <c r="C14" i="72"/>
  <c r="C32" i="85"/>
  <c r="C16"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32" i="84"/>
  <c r="C19" i="84"/>
  <c r="C18" i="84"/>
  <c r="C26" i="84"/>
  <c r="C30" i="84"/>
  <c r="C22" i="84"/>
  <c r="C13" i="84"/>
  <c r="C24" i="84"/>
  <c r="C35" i="84"/>
  <c r="C14" i="84"/>
  <c r="C16" i="84"/>
  <c r="C28" i="84"/>
  <c r="C34" i="84"/>
  <c r="C20" i="84"/>
  <c r="C21" i="84"/>
  <c r="C25" i="84"/>
  <c r="C23" i="84"/>
  <c r="C27" i="84"/>
  <c r="C17" i="84"/>
  <c r="C29" i="84"/>
  <c r="C33" i="84"/>
  <c r="C31" i="84"/>
  <c r="C15"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<sst xmlns="http://schemas.openxmlformats.org/spreadsheetml/2006/main" count="9481" uniqueCount="889">
  <si>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</si>
  <si>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</si>
  <si>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</si>
  <si>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</si>
  <si>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</si>
  <si>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</si>
  <si>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</si>
  <si>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</si>
  <si>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</si>
  <si>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</si>
  <si>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</si>
  <si>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</si>
  <si>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</si>
  <si>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</si>
  <si>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</si>
  <si>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</si>
  <si>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</si>
  <si>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</si>
  <si>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</si>
  <si>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</si>
  <si>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</si>
  <si>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</si>
  <si>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</si>
  <si>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</si>
  <si>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</si>
  <si>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</si>
  <si>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</si>
  <si>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</si>
  <si>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</si>
  <si>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</si>
  <si>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</si>
  <si>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</si>
  <si>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</si>
  <si>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</si>
  <si>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</si>
  <si>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</si>
  <si>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</si>
  <si>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</si>
  <si>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</si>
  <si>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</si>
  <si>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</si>
  <si>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</si>
  <si>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</si>
  <si>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</si>
  <si>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</si>
  <si>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</si>
  <si>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</si>
  <si>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</si>
  <si>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</si>
  <si>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</si>
  <si>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</si>
  <si>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</si>
  <si>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</si>
  <si>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</si>
  <si>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</si>
  <si>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</si>
  <si>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</si>
  <si>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</si>
  <si>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</si>
  <si>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</si>
  <si>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</si>
  <si>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</si>
  <si>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</si>
  <si>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</si>
  <si>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</si>
  <si>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</si>
  <si>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</si>
  <si>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</si>
  <si>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</si>
  <si>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</si>
  <si>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</si>
  <si>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</si>
  <si>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</si>
  <si>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</si>
  <si>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</si>
  <si>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</si>
  <si>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</si>
  <si>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</si>
  <si>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</si>
  <si>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</si>
  <si>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</si>
  <si>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</si>
  <si>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</si>
  <si>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</si>
  <si>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</si>
  <si>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</si>
  <si>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</si>
  <si>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</si>
  <si>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</si>
  <si>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</si>
  <si>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</si>
  <si>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</si>
  <si>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</si>
  <si>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</si>
  <si>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</si>
  <si>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</si>
  <si>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</si>
  <si>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</si>
  <si>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</si>
  <si>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</si>
  <si>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</si>
  <si>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</si>
  <si>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</si>
  <si>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</si>
  <si>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</si>
  <si>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</si>
  <si>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</si>
  <si>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</si>
  <si>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</si>
  <si>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</si>
  <si>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</si>
  <si>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</si>
  <si>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</si>
  <si>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</si>
  <si>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</si>
  <si>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</si>
  <si>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</si>
  <si>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</si>
  <si>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</si>
  <si>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</si>
  <si>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</si>
  <si>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</si>
  <si>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</si>
  <si>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</si>
  <si>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</si>
  <si>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</si>
  <si>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</si>
  <si>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</si>
  <si>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</si>
  <si>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</si>
  <si>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</si>
  <si>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</si>
  <si>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</si>
  <si>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</si>
  <si>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</si>
  <si>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</si>
  <si>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</si>
  <si>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</si>
  <si>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</si>
  <si>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</si>
  <si>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</si>
  <si>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</si>
  <si>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</si>
  <si>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</si>
  <si>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</si>
  <si>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</si>
  <si>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</si>
  <si>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</si>
  <si>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</si>
  <si>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</si>
  <si>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</si>
  <si>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</si>
  <si>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</si>
  <si>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</si>
  <si>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</si>
  <si>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</si>
  <si>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</si>
  <si>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</si>
  <si>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</si>
  <si>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</si>
  <si>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</si>
  <si>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</si>
  <si>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</si>
  <si>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</si>
  <si>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</si>
  <si>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</si>
  <si>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</si>
  <si>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</si>
  <si>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</si>
  <si>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</si>
  <si>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</si>
  <si>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</si>
  <si>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</si>
  <si>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</si>
  <si>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</si>
  <si>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</si>
  <si>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</si>
  <si>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</si>
  <si>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</si>
  <si>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</si>
  <si>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</si>
  <si>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</si>
  <si>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</si>
  <si>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</si>
  <si>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</si>
  <si>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</si>
  <si>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</si>
  <si>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</si>
  <si>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</si>
  <si>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</si>
  <si>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</si>
  <si>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</si>
  <si>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</si>
  <si>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</si>
  <si>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</si>
  <si>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</si>
  <si>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</si>
  <si>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</si>
  <si>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</si>
  <si>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</si>
  <si>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</si>
  <si>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</si>
  <si>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</si>
  <si>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</si>
  <si>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</si>
  <si>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</si>
  <si>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</si>
  <si>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</si>
  <si>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</si>
  <si>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</si>
  <si>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</si>
  <si>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</si>
  <si>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</si>
  <si>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</si>
  <si>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</si>
  <si>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</si>
  <si>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</si>
  <si>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</si>
  <si>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</si>
  <si>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</si>
  <si>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</si>
  <si>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</si>
  <si>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</si>
  <si>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</si>
  <si>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</si>
  <si>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</si>
  <si>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</si>
  <si>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</si>
  <si>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</si>
  <si>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</si>
  <si>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</si>
  <si>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</si>
  <si>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</si>
  <si>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</si>
  <si>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</si>
  <si>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</si>
  <si>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</si>
  <si>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</si>
  <si>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</si>
  <si>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</si>
  <si>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</si>
  <si>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</si>
  <si>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</si>
  <si>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</si>
  <si>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</si>
  <si>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</si>
  <si>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</si>
  <si>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</si>
  <si>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</si>
  <si>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</si>
  <si>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</si>
  <si>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</si>
  <si>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</si>
  <si>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</si>
  <si>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</si>
  <si>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</si>
  <si>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</si>
  <si>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</si>
  <si>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</si>
  <si>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</si>
  <si>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</si>
  <si>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</si>
  <si>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</si>
  <si>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</si>
  <si>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</si>
  <si>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</si>
  <si>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</si>
  <si>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</si>
  <si>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</si>
  <si>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</si>
  <si>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</si>
  <si>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</si>
  <si>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</si>
  <si>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</si>
  <si>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</si>
  <si>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</si>
  <si>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</si>
  <si>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</si>
  <si>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</si>
  <si>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</si>
  <si>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</si>
  <si>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</si>
  <si>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</si>
  <si>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</si>
  <si>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</si>
  <si>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</si>
  <si>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</si>
  <si>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</si>
  <si>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</si>
  <si>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</si>
  <si>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</si>
  <si>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</si>
  <si>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</si>
  <si>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</si>
  <si>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</si>
  <si>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</si>
  <si>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</si>
  <si>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</si>
  <si>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</si>
  <si>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</si>
  <si>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</si>
  <si>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</si>
  <si>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</si>
  <si>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</si>
  <si>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</si>
  <si>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</si>
  <si>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</si>
  <si>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</si>
  <si>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</si>
  <si>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</si>
  <si>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</si>
  <si>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</si>
  <si>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</si>
  <si>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</si>
  <si>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</si>
  <si>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</si>
  <si>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</si>
  <si>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</si>
  <si>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</si>
  <si>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</si>
  <si>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</si>
  <si>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</si>
  <si>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</si>
  <si>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</si>
  <si>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</si>
  <si>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</si>
  <si>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</si>
  <si>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</si>
  <si>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</si>
  <si>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</si>
  <si>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</si>
  <si>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</si>
  <si>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</si>
  <si>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</si>
  <si>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</si>
  <si>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</si>
  <si>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</si>
  <si>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</si>
  <si>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</si>
  <si>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</si>
  <si>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</si>
  <si>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</si>
  <si>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</si>
  <si>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</si>
  <si>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</si>
  <si>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</si>
  <si>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</si>
  <si>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</si>
  <si>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</si>
  <si>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</si>
  <si>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</si>
  <si>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</si>
  <si>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</si>
  <si>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</si>
  <si>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</si>
  <si>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</si>
  <si>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</si>
  <si>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</si>
  <si>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</si>
  <si>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</si>
  <si>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</si>
  <si>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</si>
  <si>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</si>
  <si>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</si>
  <si>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</si>
  <si>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</si>
  <si>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</si>
  <si>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</si>
  <si>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</si>
  <si>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</si>
  <si>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</si>
  <si>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</si>
  <si>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</si>
  <si>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</si>
  <si>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</si>
  <si>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</si>
  <si>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</si>
  <si>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</si>
  <si>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</si>
  <si>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</si>
  <si>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</si>
  <si>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</si>
  <si>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</si>
  <si>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</si>
  <si>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</si>
  <si>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</si>
  <si>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</si>
  <si>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</si>
  <si>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</si>
  <si>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</si>
  <si>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</si>
  <si>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</si>
  <si>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</si>
  <si>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</si>
  <si>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</si>
  <si>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</si>
  <si>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</si>
  <si>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</si>
  <si>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</si>
  <si>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</si>
  <si>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</si>
  <si>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</si>
  <si>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</si>
  <si>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</si>
  <si>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</si>
  <si>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</si>
  <si>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</si>
  <si>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</si>
  <si>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</si>
  <si>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</si>
  <si>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</si>
  <si>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</si>
  <si>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</si>
  <si>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</si>
  <si>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</si>
  <si>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</si>
  <si>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</si>
  <si>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</si>
  <si>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</si>
  <si>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</si>
  <si>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</si>
  <si>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</si>
  <si>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</si>
  <si>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</si>
  <si>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</si>
  <si>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</si>
  <si>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</si>
  <si>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</si>
  <si>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</si>
  <si>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</si>
  <si>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</si>
  <si>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</si>
  <si>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</si>
  <si>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</si>
  <si>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</si>
  <si>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</si>
  <si>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</si>
  <si>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</si>
  <si>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</si>
  <si>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</si>
  <si>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</si>
  <si>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</si>
  <si>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</si>
  <si>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</si>
  <si>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</si>
  <si>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</si>
  <si>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</si>
  <si>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</si>
  <si>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</si>
  <si>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</si>
  <si>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</si>
  <si>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</si>
  <si>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</si>
  <si>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</si>
  <si>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</si>
  <si>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</si>
  <si>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</si>
  <si>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</si>
  <si>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</si>
  <si>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</si>
  <si>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</si>
  <si>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</si>
  <si>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</si>
  <si>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</si>
  <si>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</si>
  <si>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</si>
  <si>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</si>
  <si>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</si>
  <si>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</si>
  <si>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</si>
  <si>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</si>
  <si>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</si>
  <si>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</si>
  <si>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</si>
  <si>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</si>
  <si>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</si>
  <si>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</si>
  <si>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</si>
  <si>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</si>
  <si>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</si>
  <si>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</si>
  <si>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</si>
  <si>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</si>
  <si>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</si>
  <si>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</si>
  <si>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</si>
  <si>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</si>
  <si>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</si>
  <si>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</si>
  <si>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</si>
  <si>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</si>
  <si>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</si>
  <si>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</si>
  <si>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</si>
  <si>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</si>
  <si>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</si>
  <si>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</si>
  <si>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</si>
  <si>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</si>
  <si>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</si>
  <si>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</si>
  <si>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</si>
  <si>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</si>
  <si>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</si>
  <si>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</si>
  <si>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</si>
  <si>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</si>
  <si>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</si>
  <si>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</si>
  <si>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</si>
  <si>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</si>
  <si>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</si>
  <si>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</si>
  <si>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</si>
  <si>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</si>
  <si>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</si>
  <si>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</si>
  <si>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</si>
  <si>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</si>
  <si>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</si>
  <si>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</si>
  <si>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</si>
  <si>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</si>
  <si>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</si>
  <si>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</si>
  <si>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</si>
  <si>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</si>
  <si>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</si>
  <si>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</si>
  <si>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</si>
  <si>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</si>
  <si>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</si>
  <si>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</si>
  <si>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</si>
  <si>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</si>
  <si>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</si>
  <si>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</si>
  <si>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</si>
  <si>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</si>
  <si>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</si>
  <si>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</si>
  <si>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</si>
  <si>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</si>
  <si>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</si>
  <si>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</si>
  <si>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</si>
  <si>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</si>
  <si>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</si>
  <si>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</si>
  <si>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</si>
  <si>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</si>
  <si>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</si>
  <si>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</si>
  <si>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</si>
  <si>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</si>
  <si>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</si>
  <si>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</si>
  <si>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</si>
  <si>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</si>
  <si>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</si>
  <si>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</si>
  <si>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</si>
  <si>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</si>
  <si>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</si>
  <si>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</si>
  <si>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</si>
  <si>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</si>
  <si>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</si>
  <si>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</si>
  <si>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</si>
  <si>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</si>
  <si>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</si>
  <si>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</si>
  <si>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</si>
  <si>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</si>
  <si>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</si>
  <si>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</si>
  <si>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</si>
  <si>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</si>
  <si>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</si>
  <si>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</si>
  <si>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</si>
  <si>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</si>
  <si>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</si>
  <si>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</si>
  <si>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</si>
  <si>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</si>
  <si>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</si>
  <si>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</si>
  <si>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</si>
  <si>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</si>
  <si>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</si>
  <si>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</si>
  <si>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</si>
  <si>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</si>
  <si>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</si>
  <si>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</si>
  <si>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</si>
  <si>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</si>
  <si>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</si>
  <si>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</si>
  <si>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</si>
  <si>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</si>
  <si>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</si>
  <si>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</si>
  <si>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</si>
  <si>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</si>
  <si>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</si>
  <si>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</si>
  <si>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</si>
  <si>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</si>
  <si>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</si>
  <si>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</si>
  <si>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</si>
  <si>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</si>
  <si>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</si>
  <si>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</si>
  <si>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</si>
  <si>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</si>
  <si>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</si>
  <si>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</si>
  <si>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</si>
  <si>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</si>
  <si>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</si>
  <si>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</si>
  <si>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</si>
  <si>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</si>
  <si>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</si>
  <si>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</si>
  <si>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</si>
  <si>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</si>
  <si>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</si>
  <si>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</si>
  <si>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</si>
  <si>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</si>
  <si>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</si>
  <si>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</si>
  <si>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</si>
  <si>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</si>
  <si>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</si>
  <si>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</si>
  <si>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</si>
  <si>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</si>
  <si>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</si>
  <si>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</si>
  <si>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</si>
  <si>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</si>
  <si>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</si>
  <si>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</si>
  <si>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</si>
  <si>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</si>
  <si>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</si>
  <si>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</si>
  <si>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</si>
  <si>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</si>
  <si>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</si>
  <si>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</si>
  <si>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</si>
  <si>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</si>
  <si>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</si>
  <si>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</si>
  <si>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</si>
  <si>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</si>
  <si>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</si>
  <si>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</si>
  <si>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</si>
  <si>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</si>
  <si>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</si>
  <si>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</si>
  <si>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</si>
  <si>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</si>
  <si>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</si>
  <si>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</si>
  <si>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</si>
  <si>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</si>
  <si>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</si>
  <si>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</si>
  <si>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</si>
  <si>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</si>
  <si>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</si>
  <si>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</si>
  <si>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</si>
  <si>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</si>
  <si>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</si>
  <si>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</si>
  <si>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</si>
  <si>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</si>
  <si>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</si>
  <si>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</si>
  <si>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</si>
  <si>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</si>
  <si>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</si>
  <si>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</si>
  <si>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</si>
  <si>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</si>
  <si>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</si>
  <si>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</si>
  <si>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</si>
  <si>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</si>
  <si>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</si>
  <si>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</si>
  <si>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</si>
  <si>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</si>
  <si>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</si>
  <si>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</si>
  <si>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</si>
  <si>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</si>
  <si>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</si>
  <si>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</si>
  <si>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</si>
  <si>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</si>
  <si>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</si>
  <si>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</si>
  <si>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</si>
  <si>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</si>
  <si>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</si>
  <si>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</si>
  <si>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</si>
  <si>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</si>
  <si>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</si>
  <si>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</si>
  <si>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</si>
  <si>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</si>
  <si>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</si>
  <si>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</si>
  <si>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</si>
  <si>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</si>
  <si>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</si>
  <si>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</si>
  <si>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</si>
  <si>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</si>
  <si>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</si>
  <si>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</si>
  <si>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</si>
  <si>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</si>
  <si>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</si>
  <si>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</si>
  <si>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</si>
  <si>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</si>
  <si>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</si>
  <si>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</si>
  <si>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</si>
  <si>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</si>
  <si>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</si>
  <si>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</si>
  <si>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</si>
  <si>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</si>
  <si>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</si>
  <si>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</si>
  <si>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</si>
  <si>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</si>
  <si>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</si>
  <si>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</si>
  <si>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</si>
  <si>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</si>
  <si>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</si>
  <si>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</si>
  <si>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</si>
  <si>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</si>
  <si>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</si>
  <si>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</si>
  <si>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</si>
  <si>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</si>
  <si>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</si>
  <si>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</si>
  <si>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</si>
  <si>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</si>
  <si>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</si>
  <si>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</si>
  <si>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</si>
  <si>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</si>
  <si>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</si>
  <si>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</si>
  <si>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</si>
  <si>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</si>
  <si>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</si>
  <si>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</si>
  <si>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</si>
  <si>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</si>
  <si>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</si>
  <si>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</si>
  <si>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</si>
  <si>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</si>
  <si>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</si>
  <si>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</si>
  <si>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</si>
  <si>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</si>
  <si>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</si>
  <si>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</si>
  <si>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</si>
  <si>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</si>
  <si>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</si>
  <si>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</si>
  <si>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</si>
  <si>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</si>
  <si>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</si>
  <si>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</si>
  <si>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</si>
  <si>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</si>
  <si>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</si>
  <si>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</si>
  <si>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</si>
  <si>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</si>
  <si>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</si>
  <si>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</si>
  <si>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</si>
  <si>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</si>
  <si>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</si>
  <si>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</si>
  <si>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</si>
  <si>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</si>
  <si>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</si>
  <si>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</si>
  <si>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</si>
  <si>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</si>
  <si>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</si>
  <si>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</si>
  <si>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</si>
  <si>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</si>
  <si>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</si>
  <si>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</si>
  <si>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</si>
  <si>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</si>
  <si>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</si>
  <si>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</si>
  <si>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</si>
  <si>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</si>
  <si>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</si>
  <si>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</si>
  <si>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</si>
  <si>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</si>
  <si>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</si>
  <si>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</si>
  <si>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</si>
  <si>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</si>
  <si>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</si>
  <si>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</si>
  <si>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</si>
  <si>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</si>
  <si>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</si>
  <si>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</si>
  <si>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</si>
  <si>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</si>
  <si>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</si>
  <si>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</si>
  <si>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</si>
  <si>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</si>
  <si>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</si>
  <si>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</si>
  <si>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</si>
  <si>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</si>
  <si>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</si>
  <si>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</si>
  <si>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</si>
  <si>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</si>
  <si>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</si>
  <si>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</si>
  <si>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</si>
  <si>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</si>
  <si>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</si>
  <si>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</si>
  <si>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</si>
  <si>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</si>
  <si>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</si>
  <si>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</si>
  <si>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</si>
  <si>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</si>
  <si>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</si>
  <si>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</si>
  <si>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</si>
  <si>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24-JAN-19</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</si>
  <si>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</si>
  <si>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</si>
  <si>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</si>
  <si>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</si>
  <si>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</si>
  <si>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</si>
  <si>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</si>
  <si>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</si>
  <si>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</si>
  <si>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</si>
  <si>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</si>
  <si>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</si>
  <si>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</si>
  <si>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</si>
  <si>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</si>
  <si>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</si>
  <si>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</si>
  <si>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15-FEB-19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</si>
</sst>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5">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5</xdr:row>
          <xdr:rowOff>66675</xdr:rowOff>
        </xdr:from>
        <xdr:to>
          <xdr:col>6</xdr:col>
          <xdr:colOff>428625</xdr:colOff>
          <xdr:row>9</xdr:row>
          <xdr:rowOff>66675</xdr:rowOff>
        </xdr:to>
        <xdr:sp macro="" textlink="">
          <xdr:nvSpPr>
            <xdr:cNvPr id="130059" name="Object 11" hidden="1">
              <a:extLst>
                <a:ext uri="{63B3BB69-23CF-44E3-9099-C40C66FF867C}">
                  <a14:compatExt spid="_x0000_s130059"/>
                </a:ext>
                <a:ext uri="{FF2B5EF4-FFF2-40B4-BE49-F238E27FC236}">
                  <a16:creationId xmlns:a16="http://schemas.microsoft.com/office/drawing/2014/main" id="{00000000-0008-0000-0000-00000B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09"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86" dataDxfId="585">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I8" sqref="I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867</v>
      </c>
      <c r="E1" s="147" t="s">
        <v>803</v>
      </c>
    </row>
    <row r="2" spans="2:7" s="109" customFormat="1" ht="14.1" customHeight="1" x14ac:dyDescent="0.2">
      <c r="B2" s="243" t="s">
        <v>791</v>
      </c>
      <c r="C2" s="243" t="s">
        <v>372</v>
      </c>
      <c r="D2" s="268" t="s">
        <v>866</v>
      </c>
      <c r="E2" s="282" t="s">
        <v>886</v>
      </c>
    </row>
    <row r="3" spans="2:7" s="109" customFormat="1" ht="14.1" customHeight="1" x14ac:dyDescent="0.2">
      <c r="B3" s="243" t="s">
        <v>792</v>
      </c>
      <c r="C3" s="243" t="s">
        <v>802</v>
      </c>
      <c r="D3" s="268" t="s">
        <v>866</v>
      </c>
      <c r="E3" s="283"/>
    </row>
    <row r="4" spans="2:7" s="109" customFormat="1" ht="14.1" customHeight="1" x14ac:dyDescent="0.2">
      <c r="B4" s="243" t="s">
        <v>793</v>
      </c>
      <c r="C4" s="241" t="s">
        <v>15</v>
      </c>
      <c r="D4" s="268" t="s">
        <v>866</v>
      </c>
      <c r="E4" s="283"/>
    </row>
    <row r="5" spans="2:7" s="109" customFormat="1" ht="14.1" customHeight="1" x14ac:dyDescent="0.2">
      <c r="B5" s="243" t="s">
        <v>794</v>
      </c>
      <c r="C5" s="243" t="s">
        <v>14</v>
      </c>
      <c r="D5" s="268" t="s">
        <v>866</v>
      </c>
      <c r="E5" s="283"/>
      <c r="F5" s="257"/>
      <c r="G5" s="257"/>
    </row>
    <row r="6" spans="2:7" s="109" customFormat="1" ht="14.1" customHeight="1" x14ac:dyDescent="0.2">
      <c r="B6" s="243" t="s">
        <v>795</v>
      </c>
      <c r="C6" s="243" t="s">
        <v>169</v>
      </c>
      <c r="D6" s="268" t="s">
        <v>424</v>
      </c>
      <c r="E6" s="283"/>
      <c r="F6" s="257"/>
      <c r="G6" s="257"/>
    </row>
    <row r="7" spans="2:7" s="109" customFormat="1" ht="14.1" customHeight="1" x14ac:dyDescent="0.2">
      <c r="B7" s="243" t="s">
        <v>796</v>
      </c>
      <c r="C7" s="243" t="s">
        <v>170</v>
      </c>
      <c r="D7" s="268" t="s">
        <v>424</v>
      </c>
      <c r="E7" s="283"/>
      <c r="F7" s="257"/>
      <c r="G7" s="257"/>
    </row>
    <row r="8" spans="2:7" s="109" customFormat="1" ht="14.1" customHeight="1" x14ac:dyDescent="0.2">
      <c r="B8" s="243" t="s">
        <v>797</v>
      </c>
      <c r="C8" s="242" t="s">
        <v>801</v>
      </c>
      <c r="D8" s="268" t="s">
        <v>866</v>
      </c>
      <c r="E8" s="283"/>
      <c r="F8" s="285"/>
      <c r="G8" s="286"/>
    </row>
    <row r="9" spans="2:7" s="109" customFormat="1" ht="14.1" customHeight="1" x14ac:dyDescent="0.2">
      <c r="B9" s="243" t="s">
        <v>798</v>
      </c>
      <c r="C9" s="242" t="s">
        <v>16</v>
      </c>
      <c r="D9" s="268" t="s">
        <v>866</v>
      </c>
      <c r="E9" s="283"/>
      <c r="F9" s="257"/>
      <c r="G9" s="257"/>
    </row>
    <row r="10" spans="2:7" s="109" customFormat="1" ht="14.1" customHeight="1" x14ac:dyDescent="0.2">
      <c r="B10" s="243" t="s">
        <v>173</v>
      </c>
      <c r="C10" s="243" t="s">
        <v>883</v>
      </c>
      <c r="D10" s="268" t="s">
        <v>866</v>
      </c>
      <c r="E10" s="283"/>
      <c r="F10" s="257"/>
      <c r="G10" s="257"/>
    </row>
    <row r="11" spans="2:7" s="109" customFormat="1" ht="14.1" customHeight="1" x14ac:dyDescent="0.2">
      <c r="B11" s="243" t="s">
        <v>174</v>
      </c>
      <c r="C11" s="243" t="s">
        <v>884</v>
      </c>
      <c r="D11" s="268" t="s">
        <v>866</v>
      </c>
      <c r="E11" s="283"/>
      <c r="F11" s="257"/>
      <c r="G11" s="257"/>
    </row>
    <row r="12" spans="2:7" s="109" customFormat="1" ht="14.1" customHeight="1" x14ac:dyDescent="0.2">
      <c r="B12" s="243" t="s">
        <v>171</v>
      </c>
      <c r="C12" s="242" t="s">
        <v>881</v>
      </c>
      <c r="D12" s="268" t="s">
        <v>866</v>
      </c>
      <c r="E12" s="283"/>
      <c r="F12" s="257"/>
      <c r="G12" s="257"/>
    </row>
    <row r="13" spans="2:7" s="109" customFormat="1" ht="14.1" customHeight="1" x14ac:dyDescent="0.2">
      <c r="B13" s="243" t="s">
        <v>172</v>
      </c>
      <c r="C13" s="243" t="s">
        <v>882</v>
      </c>
      <c r="D13" s="243" t="s">
        <v>866</v>
      </c>
      <c r="E13" s="284"/>
      <c r="F13" s="257"/>
      <c r="G13" s="257"/>
    </row>
    <row r="14" spans="2:7" ht="14.1" customHeight="1" x14ac:dyDescent="0.2">
      <c r="E14" s="282" t="s">
        <v>887</v>
      </c>
      <c r="F14" s="258"/>
      <c r="G14" s="258"/>
    </row>
    <row r="15" spans="2:7" ht="14.1" customHeight="1" x14ac:dyDescent="0.2">
      <c r="B15" s="244" t="s">
        <v>106</v>
      </c>
      <c r="C15" s="244" t="s">
        <v>823</v>
      </c>
      <c r="D15" s="269"/>
      <c r="E15" s="283"/>
      <c r="F15" s="258"/>
      <c r="G15" s="258"/>
    </row>
    <row r="16" spans="2:7" ht="14.1" customHeight="1" x14ac:dyDescent="0.2">
      <c r="B16" s="244" t="s">
        <v>821</v>
      </c>
      <c r="C16" s="244" t="s">
        <v>822</v>
      </c>
      <c r="D16" s="269"/>
      <c r="E16" s="283"/>
      <c r="F16" s="258"/>
      <c r="G16" s="258"/>
    </row>
    <row r="17" spans="2:7" ht="14.1" customHeight="1" x14ac:dyDescent="0.2">
      <c r="E17" s="283"/>
      <c r="F17" s="258"/>
      <c r="G17" s="258"/>
    </row>
    <row r="18" spans="2:7" ht="14.1" customHeight="1" x14ac:dyDescent="0.2">
      <c r="B18" s="244" t="s">
        <v>824</v>
      </c>
      <c r="C18" s="244" t="s">
        <v>826</v>
      </c>
      <c r="D18" s="269"/>
      <c r="E18" s="283"/>
    </row>
    <row r="19" spans="2:7" ht="14.1" customHeight="1" x14ac:dyDescent="0.2">
      <c r="B19" s="244" t="s">
        <v>825</v>
      </c>
      <c r="C19" s="244" t="s">
        <v>827</v>
      </c>
      <c r="D19" s="269"/>
      <c r="E19" s="284"/>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0" t="s">
        <v>373</v>
      </c>
      <c r="C24" s="280" t="s">
        <v>836</v>
      </c>
      <c r="D24" s="270"/>
    </row>
    <row r="25" spans="2:7" ht="14.1" customHeight="1" x14ac:dyDescent="0.2">
      <c r="B25" s="281"/>
      <c r="C25" s="281"/>
      <c r="D25" s="271"/>
    </row>
    <row r="26" spans="2:7" ht="14.1" customHeight="1" x14ac:dyDescent="0.2">
      <c r="B26" s="280" t="s">
        <v>374</v>
      </c>
      <c r="C26" s="280" t="s">
        <v>837</v>
      </c>
      <c r="D26" s="270"/>
    </row>
    <row r="27" spans="2:7" ht="14.1" customHeight="1" x14ac:dyDescent="0.2">
      <c r="B27" s="281"/>
      <c r="C27" s="281"/>
      <c r="D27" s="271"/>
    </row>
    <row r="28" spans="2:7" ht="14.1" customHeight="1" x14ac:dyDescent="0.2">
      <c r="B28" s="280" t="s">
        <v>375</v>
      </c>
      <c r="C28" s="280" t="s">
        <v>838</v>
      </c>
      <c r="D28" s="270"/>
    </row>
    <row r="29" spans="2:7" ht="14.1" customHeight="1" x14ac:dyDescent="0.2">
      <c r="B29" s="281"/>
      <c r="C29" s="281"/>
      <c r="D29" s="271"/>
    </row>
    <row r="30" spans="2:7" ht="14.1" customHeight="1" x14ac:dyDescent="0.2">
      <c r="B30" s="280" t="s">
        <v>376</v>
      </c>
      <c r="C30" s="280" t="s">
        <v>839</v>
      </c>
      <c r="D30" s="270"/>
    </row>
    <row r="31" spans="2:7" ht="14.1" customHeight="1" x14ac:dyDescent="0.2">
      <c r="B31" s="281"/>
      <c r="C31" s="281"/>
      <c r="D31" s="271"/>
    </row>
    <row r="32" spans="2:7" ht="14.1" customHeight="1" x14ac:dyDescent="0.2">
      <c r="B32" s="280" t="s">
        <v>377</v>
      </c>
      <c r="C32" s="280" t="s">
        <v>840</v>
      </c>
      <c r="D32" s="270"/>
    </row>
    <row r="33" spans="2:4" ht="14.1" customHeight="1" x14ac:dyDescent="0.2">
      <c r="B33" s="281"/>
      <c r="C33" s="281"/>
      <c r="D33" s="271"/>
    </row>
  </sheetData>
  <mergeCells count="13">
    <mergeCell ref="F8:G8"/>
    <mergeCell ref="B28:B29"/>
    <mergeCell ref="C28:C29"/>
    <mergeCell ref="B30:B31"/>
    <mergeCell ref="C30:C31"/>
    <mergeCell ref="B32:B33"/>
    <mergeCell ref="C32:C33"/>
    <mergeCell ref="E2:E13"/>
    <mergeCell ref="B24:B25"/>
    <mergeCell ref="C24:C25"/>
    <mergeCell ref="B26:B27"/>
    <mergeCell ref="C26:C27"/>
    <mergeCell ref="E14:E19"/>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59" r:id="rId4">
          <objectPr defaultSize="0" r:id="rId5">
            <anchor moveWithCells="1">
              <from>
                <xdr:col>5</xdr:col>
                <xdr:colOff>123825</xdr:colOff>
                <xdr:row>5</xdr:row>
                <xdr:rowOff>66675</xdr:rowOff>
              </from>
              <to>
                <xdr:col>6</xdr:col>
                <xdr:colOff>428625</xdr:colOff>
                <xdr:row>9</xdr:row>
                <xdr:rowOff>66675</xdr:rowOff>
              </to>
            </anchor>
          </objectPr>
        </oleObject>
      </mc:Choice>
      <mc:Fallback>
        <oleObject progId="AcroExch.Document.DC" dvAspect="DVASPECT_ICON" shapeId="13005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09"/>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9.8554687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4" width="6" bestFit="1" customWidth="1"/>
    <col min="15" max="15" width="5.42578125" bestFit="1" customWidth="1"/>
    <col min="16" max="16" width="4.710937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9872</v>
      </c>
      <c r="F2">
        <v>510</v>
      </c>
      <c r="G2">
        <v>46.18</v>
      </c>
    </row>
    <row r="3" spans="1:16" x14ac:dyDescent="0.2">
      <c r="A3" t="s">
        <v>338</v>
      </c>
      <c r="B3" t="s">
        <v>648</v>
      </c>
      <c r="C3" t="s">
        <v>649</v>
      </c>
      <c r="D3" t="s">
        <v>384</v>
      </c>
      <c r="E3">
        <v>73028</v>
      </c>
      <c r="F3">
        <v>14500</v>
      </c>
      <c r="G3">
        <v>108.59</v>
      </c>
    </row>
    <row r="4" spans="1:16" x14ac:dyDescent="0.2">
      <c r="A4" t="s">
        <v>338</v>
      </c>
      <c r="B4" t="s">
        <v>648</v>
      </c>
      <c r="C4" t="s">
        <v>109</v>
      </c>
      <c r="D4" t="s">
        <v>384</v>
      </c>
      <c r="E4">
        <v>225</v>
      </c>
      <c r="F4">
        <v>65</v>
      </c>
      <c r="G4">
        <v>222.99</v>
      </c>
    </row>
    <row r="5" spans="1:16" x14ac:dyDescent="0.2">
      <c r="A5" t="s">
        <v>338</v>
      </c>
      <c r="B5" t="s">
        <v>648</v>
      </c>
      <c r="C5" t="s">
        <v>110</v>
      </c>
      <c r="D5" t="s">
        <v>384</v>
      </c>
      <c r="E5">
        <v>932</v>
      </c>
      <c r="F5">
        <v>211</v>
      </c>
      <c r="G5">
        <v>159.62</v>
      </c>
    </row>
    <row r="6" spans="1:16" x14ac:dyDescent="0.2">
      <c r="A6" t="s">
        <v>338</v>
      </c>
      <c r="B6" t="s">
        <v>648</v>
      </c>
      <c r="C6" t="s">
        <v>111</v>
      </c>
      <c r="D6" t="s">
        <v>384</v>
      </c>
      <c r="E6">
        <v>422</v>
      </c>
      <c r="F6">
        <v>118</v>
      </c>
      <c r="G6">
        <v>127.5</v>
      </c>
    </row>
    <row r="7" spans="1:16" x14ac:dyDescent="0.2">
      <c r="A7" t="s">
        <v>338</v>
      </c>
      <c r="B7" t="s">
        <v>648</v>
      </c>
      <c r="C7" t="s">
        <v>112</v>
      </c>
      <c r="D7" t="s">
        <v>384</v>
      </c>
      <c r="E7">
        <v>350</v>
      </c>
      <c r="F7">
        <v>101</v>
      </c>
      <c r="G7">
        <v>120.03</v>
      </c>
    </row>
    <row r="8" spans="1:16" x14ac:dyDescent="0.2">
      <c r="A8" t="s">
        <v>338</v>
      </c>
      <c r="B8" t="s">
        <v>648</v>
      </c>
      <c r="C8" t="s">
        <v>113</v>
      </c>
      <c r="D8" t="s">
        <v>384</v>
      </c>
      <c r="E8">
        <v>118</v>
      </c>
      <c r="F8">
        <v>31</v>
      </c>
      <c r="G8">
        <v>138.75</v>
      </c>
    </row>
    <row r="9" spans="1:16" x14ac:dyDescent="0.2">
      <c r="A9" t="s">
        <v>338</v>
      </c>
      <c r="B9" t="s">
        <v>648</v>
      </c>
      <c r="C9" t="s">
        <v>114</v>
      </c>
      <c r="D9" t="s">
        <v>384</v>
      </c>
      <c r="E9">
        <v>198</v>
      </c>
      <c r="F9">
        <v>37</v>
      </c>
      <c r="G9">
        <v>82.29</v>
      </c>
    </row>
    <row r="10" spans="1:16" x14ac:dyDescent="0.2">
      <c r="A10" t="s">
        <v>338</v>
      </c>
      <c r="B10" t="s">
        <v>648</v>
      </c>
      <c r="C10" t="s">
        <v>86</v>
      </c>
      <c r="D10" t="s">
        <v>384</v>
      </c>
      <c r="E10">
        <v>5838</v>
      </c>
      <c r="F10">
        <v>1038</v>
      </c>
      <c r="G10">
        <v>93.01</v>
      </c>
    </row>
    <row r="11" spans="1:16" x14ac:dyDescent="0.2">
      <c r="A11" t="s">
        <v>338</v>
      </c>
      <c r="B11" t="s">
        <v>648</v>
      </c>
      <c r="C11" t="s">
        <v>115</v>
      </c>
      <c r="D11" t="s">
        <v>384</v>
      </c>
      <c r="E11">
        <v>697</v>
      </c>
      <c r="F11">
        <v>196</v>
      </c>
      <c r="G11">
        <v>127.53</v>
      </c>
    </row>
    <row r="12" spans="1:16" x14ac:dyDescent="0.2">
      <c r="A12" t="s">
        <v>338</v>
      </c>
      <c r="B12" t="s">
        <v>648</v>
      </c>
      <c r="C12" t="s">
        <v>116</v>
      </c>
      <c r="D12" t="s">
        <v>384</v>
      </c>
      <c r="E12">
        <v>452</v>
      </c>
      <c r="F12">
        <v>173</v>
      </c>
      <c r="G12">
        <v>240.3</v>
      </c>
    </row>
    <row r="13" spans="1:16" x14ac:dyDescent="0.2">
      <c r="A13" t="s">
        <v>338</v>
      </c>
      <c r="B13" t="s">
        <v>648</v>
      </c>
      <c r="C13" t="s">
        <v>89</v>
      </c>
      <c r="D13" t="s">
        <v>384</v>
      </c>
      <c r="E13">
        <v>1337</v>
      </c>
      <c r="F13">
        <v>247</v>
      </c>
      <c r="G13">
        <v>106.37</v>
      </c>
    </row>
    <row r="14" spans="1:16" x14ac:dyDescent="0.2">
      <c r="A14" t="s">
        <v>338</v>
      </c>
      <c r="B14" t="s">
        <v>648</v>
      </c>
      <c r="C14" t="s">
        <v>117</v>
      </c>
      <c r="D14" t="s">
        <v>384</v>
      </c>
      <c r="E14">
        <v>314</v>
      </c>
      <c r="F14">
        <v>41</v>
      </c>
      <c r="G14">
        <v>106.99</v>
      </c>
    </row>
    <row r="15" spans="1:16" x14ac:dyDescent="0.2">
      <c r="A15" t="s">
        <v>338</v>
      </c>
      <c r="B15" t="s">
        <v>648</v>
      </c>
      <c r="C15" t="s">
        <v>118</v>
      </c>
      <c r="D15" t="s">
        <v>384</v>
      </c>
      <c r="E15">
        <v>1701</v>
      </c>
      <c r="F15">
        <v>334</v>
      </c>
      <c r="G15">
        <v>105.26</v>
      </c>
    </row>
    <row r="16" spans="1:16" x14ac:dyDescent="0.2">
      <c r="A16" t="s">
        <v>338</v>
      </c>
      <c r="B16" t="s">
        <v>648</v>
      </c>
      <c r="C16" t="s">
        <v>119</v>
      </c>
      <c r="D16" t="s">
        <v>384</v>
      </c>
      <c r="E16">
        <v>1452</v>
      </c>
      <c r="F16">
        <v>390</v>
      </c>
      <c r="G16">
        <v>121</v>
      </c>
    </row>
    <row r="17" spans="1:7" x14ac:dyDescent="0.2">
      <c r="A17" t="s">
        <v>338</v>
      </c>
      <c r="B17" t="s">
        <v>648</v>
      </c>
      <c r="C17" t="s">
        <v>120</v>
      </c>
      <c r="D17" t="s">
        <v>384</v>
      </c>
      <c r="E17">
        <v>2105</v>
      </c>
      <c r="F17">
        <v>404</v>
      </c>
      <c r="G17">
        <v>105.31</v>
      </c>
    </row>
    <row r="18" spans="1:7" x14ac:dyDescent="0.2">
      <c r="A18" t="s">
        <v>338</v>
      </c>
      <c r="B18" t="s">
        <v>648</v>
      </c>
      <c r="C18" t="s">
        <v>121</v>
      </c>
      <c r="D18" t="s">
        <v>384</v>
      </c>
      <c r="E18">
        <v>2321</v>
      </c>
      <c r="F18">
        <v>463</v>
      </c>
      <c r="G18">
        <v>104.9</v>
      </c>
    </row>
    <row r="19" spans="1:7" x14ac:dyDescent="0.2">
      <c r="A19" t="s">
        <v>338</v>
      </c>
      <c r="B19" t="s">
        <v>648</v>
      </c>
      <c r="C19" t="s">
        <v>80</v>
      </c>
      <c r="D19" t="s">
        <v>384</v>
      </c>
      <c r="E19">
        <v>1841</v>
      </c>
      <c r="F19">
        <v>443</v>
      </c>
      <c r="G19">
        <v>145.13999999999999</v>
      </c>
    </row>
    <row r="20" spans="1:7" x14ac:dyDescent="0.2">
      <c r="A20" t="s">
        <v>338</v>
      </c>
      <c r="B20" t="s">
        <v>648</v>
      </c>
      <c r="C20" t="s">
        <v>122</v>
      </c>
      <c r="D20" t="s">
        <v>384</v>
      </c>
      <c r="E20">
        <v>496</v>
      </c>
      <c r="F20">
        <v>94</v>
      </c>
      <c r="G20">
        <v>115.2</v>
      </c>
    </row>
    <row r="21" spans="1:7" x14ac:dyDescent="0.2">
      <c r="A21" t="s">
        <v>338</v>
      </c>
      <c r="B21" t="s">
        <v>648</v>
      </c>
      <c r="C21" t="s">
        <v>123</v>
      </c>
      <c r="D21" t="s">
        <v>384</v>
      </c>
      <c r="E21">
        <v>1038</v>
      </c>
      <c r="F21">
        <v>241</v>
      </c>
      <c r="G21">
        <v>226.37</v>
      </c>
    </row>
    <row r="22" spans="1:7" x14ac:dyDescent="0.2">
      <c r="A22" t="s">
        <v>338</v>
      </c>
      <c r="B22" t="s">
        <v>648</v>
      </c>
      <c r="C22" t="s">
        <v>124</v>
      </c>
      <c r="D22" t="s">
        <v>384</v>
      </c>
      <c r="E22">
        <v>610</v>
      </c>
      <c r="F22">
        <v>90</v>
      </c>
      <c r="G22">
        <v>74.88</v>
      </c>
    </row>
    <row r="23" spans="1:7" x14ac:dyDescent="0.2">
      <c r="A23" t="s">
        <v>338</v>
      </c>
      <c r="B23" t="s">
        <v>648</v>
      </c>
      <c r="C23" t="s">
        <v>125</v>
      </c>
      <c r="D23" t="s">
        <v>384</v>
      </c>
      <c r="E23">
        <v>1189</v>
      </c>
      <c r="F23">
        <v>215</v>
      </c>
      <c r="G23">
        <v>93.83</v>
      </c>
    </row>
    <row r="24" spans="1:7" x14ac:dyDescent="0.2">
      <c r="A24" t="s">
        <v>338</v>
      </c>
      <c r="B24" t="s">
        <v>648</v>
      </c>
      <c r="C24" t="s">
        <v>126</v>
      </c>
      <c r="D24" t="s">
        <v>384</v>
      </c>
      <c r="E24">
        <v>3319</v>
      </c>
      <c r="F24">
        <v>1050</v>
      </c>
      <c r="G24">
        <v>176.42</v>
      </c>
    </row>
    <row r="25" spans="1:7" x14ac:dyDescent="0.2">
      <c r="A25" t="s">
        <v>338</v>
      </c>
      <c r="B25" t="s">
        <v>648</v>
      </c>
      <c r="C25" t="s">
        <v>127</v>
      </c>
      <c r="D25" t="s">
        <v>384</v>
      </c>
      <c r="E25">
        <v>1877</v>
      </c>
      <c r="F25">
        <v>727</v>
      </c>
      <c r="G25">
        <v>220.21</v>
      </c>
    </row>
    <row r="26" spans="1:7" x14ac:dyDescent="0.2">
      <c r="A26" t="s">
        <v>338</v>
      </c>
      <c r="B26" t="s">
        <v>648</v>
      </c>
      <c r="C26" t="s">
        <v>128</v>
      </c>
      <c r="D26" t="s">
        <v>384</v>
      </c>
      <c r="E26">
        <v>528</v>
      </c>
      <c r="F26">
        <v>140</v>
      </c>
      <c r="G26">
        <v>155.35</v>
      </c>
    </row>
    <row r="27" spans="1:7" x14ac:dyDescent="0.2">
      <c r="A27" t="s">
        <v>338</v>
      </c>
      <c r="B27" t="s">
        <v>648</v>
      </c>
      <c r="C27" t="s">
        <v>129</v>
      </c>
      <c r="D27" t="s">
        <v>384</v>
      </c>
      <c r="E27">
        <v>1514</v>
      </c>
      <c r="F27">
        <v>373</v>
      </c>
      <c r="G27">
        <v>164.41</v>
      </c>
    </row>
    <row r="28" spans="1:7" x14ac:dyDescent="0.2">
      <c r="A28" t="s">
        <v>338</v>
      </c>
      <c r="B28" t="s">
        <v>648</v>
      </c>
      <c r="C28" t="s">
        <v>130</v>
      </c>
      <c r="D28" t="s">
        <v>384</v>
      </c>
      <c r="E28">
        <v>5531</v>
      </c>
      <c r="F28">
        <v>694</v>
      </c>
      <c r="G28">
        <v>82.71</v>
      </c>
    </row>
    <row r="29" spans="1:7" x14ac:dyDescent="0.2">
      <c r="A29" t="s">
        <v>338</v>
      </c>
      <c r="B29" t="s">
        <v>648</v>
      </c>
      <c r="C29" t="s">
        <v>131</v>
      </c>
      <c r="D29" t="s">
        <v>384</v>
      </c>
      <c r="E29">
        <v>821</v>
      </c>
      <c r="F29">
        <v>157</v>
      </c>
      <c r="G29">
        <v>87.77</v>
      </c>
    </row>
    <row r="30" spans="1:7" x14ac:dyDescent="0.2">
      <c r="A30" t="s">
        <v>338</v>
      </c>
      <c r="B30" t="s">
        <v>648</v>
      </c>
      <c r="C30" t="s">
        <v>132</v>
      </c>
      <c r="D30" t="s">
        <v>384</v>
      </c>
      <c r="E30">
        <v>150</v>
      </c>
      <c r="F30">
        <v>32</v>
      </c>
      <c r="G30">
        <v>82.78</v>
      </c>
    </row>
    <row r="31" spans="1:7" x14ac:dyDescent="0.2">
      <c r="A31" t="s">
        <v>338</v>
      </c>
      <c r="B31" t="s">
        <v>648</v>
      </c>
      <c r="C31" t="s">
        <v>133</v>
      </c>
      <c r="D31" t="s">
        <v>384</v>
      </c>
      <c r="E31">
        <v>1399</v>
      </c>
      <c r="F31">
        <v>398</v>
      </c>
      <c r="G31">
        <v>112.5</v>
      </c>
    </row>
    <row r="32" spans="1:7" x14ac:dyDescent="0.2">
      <c r="A32" t="s">
        <v>338</v>
      </c>
      <c r="B32" t="s">
        <v>648</v>
      </c>
      <c r="C32" t="s">
        <v>134</v>
      </c>
      <c r="D32" t="s">
        <v>384</v>
      </c>
      <c r="E32">
        <v>5142</v>
      </c>
      <c r="F32">
        <v>1106</v>
      </c>
      <c r="G32">
        <v>97.77</v>
      </c>
    </row>
    <row r="33" spans="1:7" x14ac:dyDescent="0.2">
      <c r="A33" t="s">
        <v>338</v>
      </c>
      <c r="B33" t="s">
        <v>648</v>
      </c>
      <c r="C33" t="s">
        <v>135</v>
      </c>
      <c r="D33" t="s">
        <v>384</v>
      </c>
      <c r="E33">
        <v>422</v>
      </c>
      <c r="F33">
        <v>91</v>
      </c>
      <c r="G33">
        <v>104.44</v>
      </c>
    </row>
    <row r="34" spans="1:7" x14ac:dyDescent="0.2">
      <c r="A34" t="s">
        <v>338</v>
      </c>
      <c r="B34" t="s">
        <v>648</v>
      </c>
      <c r="C34" t="s">
        <v>136</v>
      </c>
      <c r="D34" t="s">
        <v>384</v>
      </c>
      <c r="E34">
        <v>345</v>
      </c>
      <c r="F34">
        <v>80</v>
      </c>
      <c r="G34">
        <v>89.06</v>
      </c>
    </row>
    <row r="35" spans="1:7" x14ac:dyDescent="0.2">
      <c r="A35" t="s">
        <v>338</v>
      </c>
      <c r="B35" t="s">
        <v>648</v>
      </c>
      <c r="C35" t="s">
        <v>137</v>
      </c>
      <c r="D35" t="s">
        <v>384</v>
      </c>
      <c r="E35">
        <v>3463</v>
      </c>
      <c r="F35">
        <v>965</v>
      </c>
      <c r="G35">
        <v>151.30000000000001</v>
      </c>
    </row>
    <row r="36" spans="1:7" x14ac:dyDescent="0.2">
      <c r="A36" t="s">
        <v>338</v>
      </c>
      <c r="B36" t="s">
        <v>648</v>
      </c>
      <c r="C36" t="s">
        <v>138</v>
      </c>
      <c r="D36" t="s">
        <v>384</v>
      </c>
      <c r="E36">
        <v>583</v>
      </c>
      <c r="F36">
        <v>146</v>
      </c>
      <c r="G36">
        <v>123.03</v>
      </c>
    </row>
    <row r="37" spans="1:7" x14ac:dyDescent="0.2">
      <c r="A37" t="s">
        <v>338</v>
      </c>
      <c r="B37" t="s">
        <v>648</v>
      </c>
      <c r="C37" t="s">
        <v>139</v>
      </c>
      <c r="D37" t="s">
        <v>384</v>
      </c>
      <c r="E37">
        <v>628</v>
      </c>
      <c r="F37">
        <v>147</v>
      </c>
      <c r="G37">
        <v>123.11</v>
      </c>
    </row>
    <row r="38" spans="1:7" x14ac:dyDescent="0.2">
      <c r="A38" t="s">
        <v>338</v>
      </c>
      <c r="B38" t="s">
        <v>648</v>
      </c>
      <c r="C38" t="s">
        <v>140</v>
      </c>
      <c r="D38" t="s">
        <v>384</v>
      </c>
      <c r="E38">
        <v>489</v>
      </c>
      <c r="F38">
        <v>105</v>
      </c>
      <c r="G38">
        <v>103.82</v>
      </c>
    </row>
    <row r="39" spans="1:7" x14ac:dyDescent="0.2">
      <c r="A39" t="s">
        <v>338</v>
      </c>
      <c r="B39" t="s">
        <v>648</v>
      </c>
      <c r="C39" t="s">
        <v>141</v>
      </c>
      <c r="D39" t="s">
        <v>384</v>
      </c>
      <c r="E39">
        <v>1158</v>
      </c>
      <c r="F39">
        <v>275</v>
      </c>
      <c r="G39">
        <v>109.3</v>
      </c>
    </row>
    <row r="40" spans="1:7" x14ac:dyDescent="0.2">
      <c r="A40" t="s">
        <v>338</v>
      </c>
      <c r="B40" t="s">
        <v>648</v>
      </c>
      <c r="C40" t="s">
        <v>142</v>
      </c>
      <c r="D40" t="s">
        <v>384</v>
      </c>
      <c r="E40">
        <v>163</v>
      </c>
      <c r="F40">
        <v>41</v>
      </c>
      <c r="G40">
        <v>94.63</v>
      </c>
    </row>
    <row r="41" spans="1:7" x14ac:dyDescent="0.2">
      <c r="A41" t="s">
        <v>338</v>
      </c>
      <c r="B41" t="s">
        <v>648</v>
      </c>
      <c r="C41" t="s">
        <v>143</v>
      </c>
      <c r="D41" t="s">
        <v>384</v>
      </c>
      <c r="E41">
        <v>606</v>
      </c>
      <c r="F41">
        <v>97</v>
      </c>
      <c r="G41">
        <v>77.13</v>
      </c>
    </row>
    <row r="42" spans="1:7" x14ac:dyDescent="0.2">
      <c r="A42" t="s">
        <v>338</v>
      </c>
      <c r="B42" t="s">
        <v>648</v>
      </c>
      <c r="C42" t="s">
        <v>144</v>
      </c>
      <c r="D42" t="s">
        <v>384</v>
      </c>
      <c r="E42">
        <v>1705</v>
      </c>
      <c r="F42">
        <v>320</v>
      </c>
      <c r="G42">
        <v>86.41</v>
      </c>
    </row>
    <row r="43" spans="1:7" x14ac:dyDescent="0.2">
      <c r="A43" t="s">
        <v>338</v>
      </c>
      <c r="B43" t="s">
        <v>648</v>
      </c>
      <c r="C43" t="s">
        <v>145</v>
      </c>
      <c r="D43" t="s">
        <v>384</v>
      </c>
      <c r="E43">
        <v>1102</v>
      </c>
      <c r="F43">
        <v>155</v>
      </c>
      <c r="G43">
        <v>78.67</v>
      </c>
    </row>
    <row r="44" spans="1:7" x14ac:dyDescent="0.2">
      <c r="A44" t="s">
        <v>338</v>
      </c>
      <c r="B44" t="s">
        <v>648</v>
      </c>
      <c r="C44" t="s">
        <v>146</v>
      </c>
      <c r="D44" t="s">
        <v>384</v>
      </c>
      <c r="E44">
        <v>1971</v>
      </c>
      <c r="F44">
        <v>409</v>
      </c>
      <c r="G44">
        <v>109.98</v>
      </c>
    </row>
    <row r="45" spans="1:7" x14ac:dyDescent="0.2">
      <c r="A45" t="s">
        <v>338</v>
      </c>
      <c r="B45" t="s">
        <v>648</v>
      </c>
      <c r="C45" t="s">
        <v>147</v>
      </c>
      <c r="D45" t="s">
        <v>384</v>
      </c>
      <c r="E45">
        <v>233</v>
      </c>
      <c r="F45">
        <v>65</v>
      </c>
      <c r="G45">
        <v>128.08000000000001</v>
      </c>
    </row>
    <row r="46" spans="1:7" x14ac:dyDescent="0.2">
      <c r="A46" t="s">
        <v>338</v>
      </c>
      <c r="B46" t="s">
        <v>648</v>
      </c>
      <c r="C46" t="s">
        <v>148</v>
      </c>
      <c r="D46" t="s">
        <v>384</v>
      </c>
      <c r="E46">
        <v>743</v>
      </c>
      <c r="F46">
        <v>318</v>
      </c>
      <c r="G46">
        <v>150.19</v>
      </c>
    </row>
    <row r="47" spans="1:7" x14ac:dyDescent="0.2">
      <c r="A47" t="s">
        <v>338</v>
      </c>
      <c r="B47" t="s">
        <v>648</v>
      </c>
      <c r="C47" t="s">
        <v>149</v>
      </c>
      <c r="D47" t="s">
        <v>384</v>
      </c>
      <c r="E47">
        <v>158</v>
      </c>
      <c r="F47">
        <v>33</v>
      </c>
      <c r="G47">
        <v>96.28</v>
      </c>
    </row>
    <row r="48" spans="1:7" x14ac:dyDescent="0.2">
      <c r="A48" t="s">
        <v>338</v>
      </c>
      <c r="B48" t="s">
        <v>648</v>
      </c>
      <c r="C48" t="s">
        <v>150</v>
      </c>
      <c r="D48" t="s">
        <v>384</v>
      </c>
      <c r="E48">
        <v>1599</v>
      </c>
      <c r="F48">
        <v>291</v>
      </c>
      <c r="G48">
        <v>91.83</v>
      </c>
    </row>
    <row r="49" spans="1:7" x14ac:dyDescent="0.2">
      <c r="A49" t="s">
        <v>338</v>
      </c>
      <c r="B49" t="s">
        <v>648</v>
      </c>
      <c r="C49" t="s">
        <v>360</v>
      </c>
      <c r="D49" t="s">
        <v>384</v>
      </c>
      <c r="E49">
        <v>73</v>
      </c>
      <c r="F49">
        <v>35</v>
      </c>
      <c r="G49">
        <v>160.81</v>
      </c>
    </row>
    <row r="50" spans="1:7" x14ac:dyDescent="0.2">
      <c r="A50" t="s">
        <v>338</v>
      </c>
      <c r="B50" t="s">
        <v>648</v>
      </c>
      <c r="C50" t="s">
        <v>151</v>
      </c>
      <c r="D50" t="s">
        <v>384</v>
      </c>
      <c r="E50">
        <v>108</v>
      </c>
      <c r="F50">
        <v>28</v>
      </c>
      <c r="G50">
        <v>131.27000000000001</v>
      </c>
    </row>
    <row r="51" spans="1:7" x14ac:dyDescent="0.2">
      <c r="A51" t="s">
        <v>338</v>
      </c>
      <c r="B51" t="s">
        <v>648</v>
      </c>
      <c r="C51" t="s">
        <v>871</v>
      </c>
      <c r="D51" t="s">
        <v>384</v>
      </c>
      <c r="E51">
        <v>2</v>
      </c>
      <c r="F51">
        <v>1</v>
      </c>
      <c r="G51">
        <v>169.5</v>
      </c>
    </row>
    <row r="52" spans="1:7" x14ac:dyDescent="0.2">
      <c r="A52" t="s">
        <v>338</v>
      </c>
      <c r="B52" t="s">
        <v>648</v>
      </c>
      <c r="C52" t="s">
        <v>152</v>
      </c>
      <c r="D52" t="s">
        <v>384</v>
      </c>
      <c r="E52">
        <v>1700</v>
      </c>
      <c r="F52">
        <v>335</v>
      </c>
      <c r="G52">
        <v>104.07</v>
      </c>
    </row>
    <row r="53" spans="1:7" x14ac:dyDescent="0.2">
      <c r="A53" t="s">
        <v>338</v>
      </c>
      <c r="B53" t="s">
        <v>648</v>
      </c>
      <c r="C53" t="s">
        <v>153</v>
      </c>
      <c r="D53" t="s">
        <v>384</v>
      </c>
      <c r="E53">
        <v>312</v>
      </c>
      <c r="F53">
        <v>90</v>
      </c>
      <c r="G53">
        <v>108.53</v>
      </c>
    </row>
    <row r="54" spans="1:7" x14ac:dyDescent="0.2">
      <c r="A54" t="s">
        <v>338</v>
      </c>
      <c r="B54" t="s">
        <v>648</v>
      </c>
      <c r="C54" t="s">
        <v>78</v>
      </c>
      <c r="D54" t="s">
        <v>384</v>
      </c>
      <c r="E54">
        <v>49</v>
      </c>
      <c r="F54">
        <v>19</v>
      </c>
      <c r="G54">
        <v>169.65</v>
      </c>
    </row>
    <row r="55" spans="1:7" x14ac:dyDescent="0.2">
      <c r="A55" t="s">
        <v>338</v>
      </c>
      <c r="B55" t="s">
        <v>648</v>
      </c>
      <c r="C55" t="s">
        <v>154</v>
      </c>
      <c r="D55" t="s">
        <v>384</v>
      </c>
      <c r="E55">
        <v>564</v>
      </c>
      <c r="F55">
        <v>117</v>
      </c>
      <c r="G55">
        <v>128.11000000000001</v>
      </c>
    </row>
    <row r="56" spans="1:7" x14ac:dyDescent="0.2">
      <c r="A56" t="s">
        <v>338</v>
      </c>
      <c r="B56" t="s">
        <v>648</v>
      </c>
      <c r="C56" t="s">
        <v>155</v>
      </c>
      <c r="D56" t="s">
        <v>384</v>
      </c>
      <c r="E56">
        <v>150</v>
      </c>
      <c r="F56">
        <v>29</v>
      </c>
      <c r="G56">
        <v>100.55</v>
      </c>
    </row>
    <row r="57" spans="1:7" x14ac:dyDescent="0.2">
      <c r="A57" t="s">
        <v>338</v>
      </c>
      <c r="B57" t="s">
        <v>648</v>
      </c>
      <c r="C57" t="s">
        <v>156</v>
      </c>
      <c r="D57" t="s">
        <v>384</v>
      </c>
      <c r="E57">
        <v>188</v>
      </c>
      <c r="F57">
        <v>28</v>
      </c>
      <c r="G57">
        <v>83.25</v>
      </c>
    </row>
    <row r="58" spans="1:7" x14ac:dyDescent="0.2">
      <c r="A58" t="s">
        <v>338</v>
      </c>
      <c r="B58" t="s">
        <v>648</v>
      </c>
      <c r="C58" t="s">
        <v>361</v>
      </c>
      <c r="D58" t="s">
        <v>384</v>
      </c>
      <c r="E58">
        <v>160</v>
      </c>
      <c r="F58">
        <v>19</v>
      </c>
      <c r="G58">
        <v>90.11</v>
      </c>
    </row>
    <row r="59" spans="1:7" x14ac:dyDescent="0.2">
      <c r="A59" t="s">
        <v>338</v>
      </c>
      <c r="B59" t="s">
        <v>648</v>
      </c>
      <c r="C59" t="s">
        <v>157</v>
      </c>
      <c r="D59" t="s">
        <v>384</v>
      </c>
      <c r="E59">
        <v>240</v>
      </c>
      <c r="F59">
        <v>69</v>
      </c>
      <c r="G59">
        <v>102.2</v>
      </c>
    </row>
    <row r="60" spans="1:7" x14ac:dyDescent="0.2">
      <c r="A60" t="s">
        <v>338</v>
      </c>
      <c r="B60" t="s">
        <v>648</v>
      </c>
      <c r="C60" t="s">
        <v>158</v>
      </c>
      <c r="D60" t="s">
        <v>384</v>
      </c>
      <c r="E60">
        <v>164</v>
      </c>
      <c r="F60">
        <v>38</v>
      </c>
      <c r="G60">
        <v>92.76</v>
      </c>
    </row>
    <row r="61" spans="1:7" x14ac:dyDescent="0.2">
      <c r="A61" t="s">
        <v>338</v>
      </c>
      <c r="B61" t="s">
        <v>648</v>
      </c>
      <c r="C61" t="s">
        <v>159</v>
      </c>
      <c r="D61" t="s">
        <v>384</v>
      </c>
      <c r="E61">
        <v>72</v>
      </c>
      <c r="F61">
        <v>18</v>
      </c>
      <c r="G61">
        <v>110.08</v>
      </c>
    </row>
    <row r="62" spans="1:7" x14ac:dyDescent="0.2">
      <c r="A62" t="s">
        <v>338</v>
      </c>
      <c r="B62" t="s">
        <v>648</v>
      </c>
      <c r="C62" t="s">
        <v>160</v>
      </c>
      <c r="D62" t="s">
        <v>384</v>
      </c>
      <c r="E62">
        <v>89</v>
      </c>
      <c r="F62">
        <v>17</v>
      </c>
      <c r="G62">
        <v>117.7</v>
      </c>
    </row>
    <row r="63" spans="1:7" x14ac:dyDescent="0.2">
      <c r="A63" t="s">
        <v>338</v>
      </c>
      <c r="B63" t="s">
        <v>650</v>
      </c>
      <c r="C63" t="s">
        <v>384</v>
      </c>
      <c r="D63" t="s">
        <v>384</v>
      </c>
      <c r="E63">
        <v>1465</v>
      </c>
      <c r="F63">
        <v>189</v>
      </c>
      <c r="G63">
        <v>94.48</v>
      </c>
    </row>
    <row r="64" spans="1:7" x14ac:dyDescent="0.2">
      <c r="A64" t="s">
        <v>338</v>
      </c>
      <c r="B64" t="s">
        <v>650</v>
      </c>
      <c r="C64" t="s">
        <v>649</v>
      </c>
      <c r="D64" t="s">
        <v>384</v>
      </c>
      <c r="E64">
        <v>15976</v>
      </c>
      <c r="F64">
        <v>3297</v>
      </c>
      <c r="G64">
        <v>91.49</v>
      </c>
    </row>
    <row r="65" spans="1:7" x14ac:dyDescent="0.2">
      <c r="A65" t="s">
        <v>338</v>
      </c>
      <c r="B65" t="s">
        <v>650</v>
      </c>
      <c r="C65" t="s">
        <v>86</v>
      </c>
      <c r="D65" t="s">
        <v>384</v>
      </c>
      <c r="E65">
        <v>5006</v>
      </c>
      <c r="F65">
        <v>1081</v>
      </c>
      <c r="G65">
        <v>89.92</v>
      </c>
    </row>
    <row r="66" spans="1:7" x14ac:dyDescent="0.2">
      <c r="A66" t="s">
        <v>338</v>
      </c>
      <c r="B66" t="s">
        <v>650</v>
      </c>
      <c r="C66" t="s">
        <v>130</v>
      </c>
      <c r="D66" t="s">
        <v>384</v>
      </c>
      <c r="E66">
        <v>4923</v>
      </c>
      <c r="F66">
        <v>939</v>
      </c>
      <c r="G66">
        <v>84.72</v>
      </c>
    </row>
    <row r="67" spans="1:7" x14ac:dyDescent="0.2">
      <c r="A67" t="s">
        <v>338</v>
      </c>
      <c r="B67" t="s">
        <v>650</v>
      </c>
      <c r="C67" t="s">
        <v>134</v>
      </c>
      <c r="D67" t="s">
        <v>384</v>
      </c>
      <c r="E67">
        <v>4582</v>
      </c>
      <c r="F67">
        <v>1088</v>
      </c>
      <c r="G67">
        <v>99.52</v>
      </c>
    </row>
    <row r="68" spans="1:7" x14ac:dyDescent="0.2">
      <c r="A68" t="s">
        <v>338</v>
      </c>
      <c r="B68" t="s">
        <v>648</v>
      </c>
      <c r="C68" t="s">
        <v>359</v>
      </c>
      <c r="D68" t="s">
        <v>384</v>
      </c>
      <c r="E68">
        <v>9872</v>
      </c>
      <c r="F68">
        <v>510</v>
      </c>
      <c r="G68">
        <v>46.18</v>
      </c>
    </row>
    <row r="69" spans="1:7" x14ac:dyDescent="0.2">
      <c r="A69" t="s">
        <v>338</v>
      </c>
      <c r="B69" t="s">
        <v>648</v>
      </c>
      <c r="C69" t="s">
        <v>386</v>
      </c>
      <c r="D69" t="s">
        <v>384</v>
      </c>
      <c r="E69">
        <v>13690</v>
      </c>
      <c r="F69">
        <v>2909</v>
      </c>
      <c r="G69">
        <v>100.03</v>
      </c>
    </row>
    <row r="70" spans="1:7" x14ac:dyDescent="0.2">
      <c r="A70" t="s">
        <v>338</v>
      </c>
      <c r="B70" t="s">
        <v>648</v>
      </c>
      <c r="C70" t="s">
        <v>385</v>
      </c>
      <c r="D70" t="s">
        <v>384</v>
      </c>
      <c r="E70">
        <v>16937</v>
      </c>
      <c r="F70">
        <v>3947</v>
      </c>
      <c r="G70">
        <v>130.62</v>
      </c>
    </row>
    <row r="71" spans="1:7" x14ac:dyDescent="0.2">
      <c r="A71" t="s">
        <v>338</v>
      </c>
      <c r="B71" t="s">
        <v>648</v>
      </c>
      <c r="C71" t="s">
        <v>387</v>
      </c>
      <c r="D71" t="s">
        <v>384</v>
      </c>
      <c r="E71">
        <v>22750</v>
      </c>
      <c r="F71">
        <v>4790</v>
      </c>
      <c r="G71">
        <v>118.76</v>
      </c>
    </row>
    <row r="72" spans="1:7" x14ac:dyDescent="0.2">
      <c r="A72" t="s">
        <v>338</v>
      </c>
      <c r="B72" t="s">
        <v>648</v>
      </c>
      <c r="C72" t="s">
        <v>388</v>
      </c>
      <c r="D72" t="s">
        <v>384</v>
      </c>
      <c r="E72">
        <v>9779</v>
      </c>
      <c r="F72">
        <v>2344</v>
      </c>
      <c r="G72">
        <v>121.78</v>
      </c>
    </row>
    <row r="73" spans="1:7" x14ac:dyDescent="0.2">
      <c r="A73" t="s">
        <v>339</v>
      </c>
      <c r="B73" t="s">
        <v>651</v>
      </c>
      <c r="C73" t="s">
        <v>384</v>
      </c>
      <c r="D73" t="s">
        <v>384</v>
      </c>
      <c r="E73">
        <v>720</v>
      </c>
      <c r="F73">
        <v>275</v>
      </c>
    </row>
    <row r="74" spans="1:7" x14ac:dyDescent="0.2">
      <c r="A74" t="s">
        <v>339</v>
      </c>
      <c r="B74" t="s">
        <v>651</v>
      </c>
      <c r="C74" t="s">
        <v>649</v>
      </c>
      <c r="D74" t="s">
        <v>384</v>
      </c>
      <c r="E74">
        <v>315048</v>
      </c>
      <c r="F74">
        <v>76876</v>
      </c>
    </row>
    <row r="75" spans="1:7" x14ac:dyDescent="0.2">
      <c r="A75" t="s">
        <v>339</v>
      </c>
      <c r="B75" t="s">
        <v>651</v>
      </c>
      <c r="C75" t="s">
        <v>109</v>
      </c>
      <c r="D75" t="s">
        <v>384</v>
      </c>
      <c r="E75">
        <v>2101</v>
      </c>
      <c r="F75">
        <v>650</v>
      </c>
    </row>
    <row r="76" spans="1:7" x14ac:dyDescent="0.2">
      <c r="A76" t="s">
        <v>339</v>
      </c>
      <c r="B76" t="s">
        <v>651</v>
      </c>
      <c r="C76" t="s">
        <v>110</v>
      </c>
      <c r="D76" t="s">
        <v>384</v>
      </c>
      <c r="E76">
        <v>1999</v>
      </c>
      <c r="F76">
        <v>521</v>
      </c>
    </row>
    <row r="77" spans="1:7" x14ac:dyDescent="0.2">
      <c r="A77" t="s">
        <v>339</v>
      </c>
      <c r="B77" t="s">
        <v>651</v>
      </c>
      <c r="C77" t="s">
        <v>111</v>
      </c>
      <c r="D77" t="s">
        <v>384</v>
      </c>
      <c r="E77">
        <v>3749</v>
      </c>
      <c r="F77">
        <v>1109</v>
      </c>
    </row>
    <row r="78" spans="1:7" x14ac:dyDescent="0.2">
      <c r="A78" t="s">
        <v>339</v>
      </c>
      <c r="B78" t="s">
        <v>651</v>
      </c>
      <c r="C78" t="s">
        <v>112</v>
      </c>
      <c r="D78" t="s">
        <v>384</v>
      </c>
      <c r="E78">
        <v>2509</v>
      </c>
      <c r="F78">
        <v>683</v>
      </c>
    </row>
    <row r="79" spans="1:7" x14ac:dyDescent="0.2">
      <c r="A79" t="s">
        <v>339</v>
      </c>
      <c r="B79" t="s">
        <v>651</v>
      </c>
      <c r="C79" t="s">
        <v>113</v>
      </c>
      <c r="D79" t="s">
        <v>384</v>
      </c>
      <c r="E79">
        <v>840</v>
      </c>
      <c r="F79">
        <v>186</v>
      </c>
    </row>
    <row r="80" spans="1:7" x14ac:dyDescent="0.2">
      <c r="A80" t="s">
        <v>339</v>
      </c>
      <c r="B80" t="s">
        <v>651</v>
      </c>
      <c r="C80" t="s">
        <v>114</v>
      </c>
      <c r="D80" t="s">
        <v>384</v>
      </c>
      <c r="E80">
        <v>2475</v>
      </c>
      <c r="F80">
        <v>659</v>
      </c>
    </row>
    <row r="81" spans="1:6" x14ac:dyDescent="0.2">
      <c r="A81" t="s">
        <v>339</v>
      </c>
      <c r="B81" t="s">
        <v>651</v>
      </c>
      <c r="C81" t="s">
        <v>86</v>
      </c>
      <c r="D81" t="s">
        <v>384</v>
      </c>
      <c r="E81">
        <v>10908</v>
      </c>
      <c r="F81">
        <v>3138</v>
      </c>
    </row>
    <row r="82" spans="1:6" x14ac:dyDescent="0.2">
      <c r="A82" t="s">
        <v>339</v>
      </c>
      <c r="B82" t="s">
        <v>651</v>
      </c>
      <c r="C82" t="s">
        <v>115</v>
      </c>
      <c r="D82" t="s">
        <v>384</v>
      </c>
      <c r="E82">
        <v>4537</v>
      </c>
      <c r="F82">
        <v>1151</v>
      </c>
    </row>
    <row r="83" spans="1:6" x14ac:dyDescent="0.2">
      <c r="A83" t="s">
        <v>339</v>
      </c>
      <c r="B83" t="s">
        <v>651</v>
      </c>
      <c r="C83" t="s">
        <v>116</v>
      </c>
      <c r="D83" t="s">
        <v>384</v>
      </c>
      <c r="E83">
        <v>4524</v>
      </c>
      <c r="F83">
        <v>1175</v>
      </c>
    </row>
    <row r="84" spans="1:6" x14ac:dyDescent="0.2">
      <c r="A84" t="s">
        <v>339</v>
      </c>
      <c r="B84" t="s">
        <v>651</v>
      </c>
      <c r="C84" t="s">
        <v>89</v>
      </c>
      <c r="D84" t="s">
        <v>384</v>
      </c>
      <c r="E84">
        <v>11749</v>
      </c>
      <c r="F84">
        <v>2697</v>
      </c>
    </row>
    <row r="85" spans="1:6" x14ac:dyDescent="0.2">
      <c r="A85" t="s">
        <v>339</v>
      </c>
      <c r="B85" t="s">
        <v>651</v>
      </c>
      <c r="C85" t="s">
        <v>117</v>
      </c>
      <c r="D85" t="s">
        <v>384</v>
      </c>
      <c r="E85">
        <v>2412</v>
      </c>
      <c r="F85">
        <v>563</v>
      </c>
    </row>
    <row r="86" spans="1:6" x14ac:dyDescent="0.2">
      <c r="A86" t="s">
        <v>339</v>
      </c>
      <c r="B86" t="s">
        <v>651</v>
      </c>
      <c r="C86" t="s">
        <v>118</v>
      </c>
      <c r="D86" t="s">
        <v>384</v>
      </c>
      <c r="E86">
        <v>15890</v>
      </c>
      <c r="F86">
        <v>3637</v>
      </c>
    </row>
    <row r="87" spans="1:6" x14ac:dyDescent="0.2">
      <c r="A87" t="s">
        <v>339</v>
      </c>
      <c r="B87" t="s">
        <v>651</v>
      </c>
      <c r="C87" t="s">
        <v>119</v>
      </c>
      <c r="D87" t="s">
        <v>384</v>
      </c>
      <c r="E87">
        <v>16933</v>
      </c>
      <c r="F87">
        <v>4452</v>
      </c>
    </row>
    <row r="88" spans="1:6" x14ac:dyDescent="0.2">
      <c r="A88" t="s">
        <v>339</v>
      </c>
      <c r="B88" t="s">
        <v>651</v>
      </c>
      <c r="C88" t="s">
        <v>120</v>
      </c>
      <c r="D88" t="s">
        <v>384</v>
      </c>
      <c r="E88">
        <v>14504</v>
      </c>
      <c r="F88">
        <v>3693</v>
      </c>
    </row>
    <row r="89" spans="1:6" x14ac:dyDescent="0.2">
      <c r="A89" t="s">
        <v>339</v>
      </c>
      <c r="B89" t="s">
        <v>651</v>
      </c>
      <c r="C89" t="s">
        <v>121</v>
      </c>
      <c r="D89" t="s">
        <v>384</v>
      </c>
      <c r="E89">
        <v>8224</v>
      </c>
      <c r="F89">
        <v>1843</v>
      </c>
    </row>
    <row r="90" spans="1:6" x14ac:dyDescent="0.2">
      <c r="A90" t="s">
        <v>339</v>
      </c>
      <c r="B90" t="s">
        <v>651</v>
      </c>
      <c r="C90" t="s">
        <v>80</v>
      </c>
      <c r="D90" t="s">
        <v>384</v>
      </c>
      <c r="E90">
        <v>8346</v>
      </c>
      <c r="F90">
        <v>1685</v>
      </c>
    </row>
    <row r="91" spans="1:6" x14ac:dyDescent="0.2">
      <c r="A91" t="s">
        <v>339</v>
      </c>
      <c r="B91" t="s">
        <v>651</v>
      </c>
      <c r="C91" t="s">
        <v>122</v>
      </c>
      <c r="D91" t="s">
        <v>384</v>
      </c>
      <c r="E91">
        <v>4461</v>
      </c>
      <c r="F91">
        <v>1145</v>
      </c>
    </row>
    <row r="92" spans="1:6" x14ac:dyDescent="0.2">
      <c r="A92" t="s">
        <v>339</v>
      </c>
      <c r="B92" t="s">
        <v>651</v>
      </c>
      <c r="C92" t="s">
        <v>123</v>
      </c>
      <c r="D92" t="s">
        <v>384</v>
      </c>
      <c r="E92">
        <v>6264</v>
      </c>
      <c r="F92">
        <v>1373</v>
      </c>
    </row>
    <row r="93" spans="1:6" x14ac:dyDescent="0.2">
      <c r="A93" t="s">
        <v>339</v>
      </c>
      <c r="B93" t="s">
        <v>651</v>
      </c>
      <c r="C93" t="s">
        <v>124</v>
      </c>
      <c r="D93" t="s">
        <v>384</v>
      </c>
      <c r="E93">
        <v>4585</v>
      </c>
      <c r="F93">
        <v>1422</v>
      </c>
    </row>
    <row r="94" spans="1:6" x14ac:dyDescent="0.2">
      <c r="A94" t="s">
        <v>339</v>
      </c>
      <c r="B94" t="s">
        <v>651</v>
      </c>
      <c r="C94" t="s">
        <v>125</v>
      </c>
      <c r="D94" t="s">
        <v>384</v>
      </c>
      <c r="E94">
        <v>11196</v>
      </c>
      <c r="F94">
        <v>2325</v>
      </c>
    </row>
    <row r="95" spans="1:6" x14ac:dyDescent="0.2">
      <c r="A95" t="s">
        <v>339</v>
      </c>
      <c r="B95" t="s">
        <v>651</v>
      </c>
      <c r="C95" t="s">
        <v>126</v>
      </c>
      <c r="D95" t="s">
        <v>384</v>
      </c>
      <c r="E95">
        <v>5186</v>
      </c>
      <c r="F95">
        <v>1211</v>
      </c>
    </row>
    <row r="96" spans="1:6" x14ac:dyDescent="0.2">
      <c r="A96" t="s">
        <v>339</v>
      </c>
      <c r="B96" t="s">
        <v>651</v>
      </c>
      <c r="C96" t="s">
        <v>127</v>
      </c>
      <c r="D96" t="s">
        <v>384</v>
      </c>
      <c r="E96">
        <v>3936</v>
      </c>
      <c r="F96">
        <v>1012</v>
      </c>
    </row>
    <row r="97" spans="1:6" x14ac:dyDescent="0.2">
      <c r="A97" t="s">
        <v>339</v>
      </c>
      <c r="B97" t="s">
        <v>651</v>
      </c>
      <c r="C97" t="s">
        <v>128</v>
      </c>
      <c r="D97" t="s">
        <v>384</v>
      </c>
      <c r="E97">
        <v>5604</v>
      </c>
      <c r="F97">
        <v>1521</v>
      </c>
    </row>
    <row r="98" spans="1:6" x14ac:dyDescent="0.2">
      <c r="A98" t="s">
        <v>339</v>
      </c>
      <c r="B98" t="s">
        <v>651</v>
      </c>
      <c r="C98" t="s">
        <v>129</v>
      </c>
      <c r="D98" t="s">
        <v>384</v>
      </c>
      <c r="E98">
        <v>6506</v>
      </c>
      <c r="F98">
        <v>1592</v>
      </c>
    </row>
    <row r="99" spans="1:6" x14ac:dyDescent="0.2">
      <c r="A99" t="s">
        <v>339</v>
      </c>
      <c r="B99" t="s">
        <v>651</v>
      </c>
      <c r="C99" t="s">
        <v>130</v>
      </c>
      <c r="D99" t="s">
        <v>384</v>
      </c>
      <c r="E99">
        <v>11687</v>
      </c>
      <c r="F99">
        <v>2309</v>
      </c>
    </row>
    <row r="100" spans="1:6" x14ac:dyDescent="0.2">
      <c r="A100" t="s">
        <v>339</v>
      </c>
      <c r="B100" t="s">
        <v>651</v>
      </c>
      <c r="C100" t="s">
        <v>131</v>
      </c>
      <c r="D100" t="s">
        <v>384</v>
      </c>
      <c r="E100">
        <v>4785</v>
      </c>
      <c r="F100">
        <v>1258</v>
      </c>
    </row>
    <row r="101" spans="1:6" x14ac:dyDescent="0.2">
      <c r="A101" t="s">
        <v>339</v>
      </c>
      <c r="B101" t="s">
        <v>651</v>
      </c>
      <c r="C101" t="s">
        <v>132</v>
      </c>
      <c r="D101" t="s">
        <v>384</v>
      </c>
      <c r="E101">
        <v>848</v>
      </c>
      <c r="F101">
        <v>353</v>
      </c>
    </row>
    <row r="102" spans="1:6" x14ac:dyDescent="0.2">
      <c r="A102" t="s">
        <v>339</v>
      </c>
      <c r="B102" t="s">
        <v>651</v>
      </c>
      <c r="C102" t="s">
        <v>133</v>
      </c>
      <c r="D102" t="s">
        <v>384</v>
      </c>
      <c r="E102">
        <v>3052</v>
      </c>
      <c r="F102">
        <v>555</v>
      </c>
    </row>
    <row r="103" spans="1:6" x14ac:dyDescent="0.2">
      <c r="A103" t="s">
        <v>339</v>
      </c>
      <c r="B103" t="s">
        <v>651</v>
      </c>
      <c r="C103" t="s">
        <v>134</v>
      </c>
      <c r="D103" t="s">
        <v>384</v>
      </c>
      <c r="E103">
        <v>12874</v>
      </c>
      <c r="F103">
        <v>2773</v>
      </c>
    </row>
    <row r="104" spans="1:6" x14ac:dyDescent="0.2">
      <c r="A104" t="s">
        <v>339</v>
      </c>
      <c r="B104" t="s">
        <v>651</v>
      </c>
      <c r="C104" t="s">
        <v>135</v>
      </c>
      <c r="D104" t="s">
        <v>384</v>
      </c>
      <c r="E104">
        <v>4664</v>
      </c>
      <c r="F104">
        <v>1381</v>
      </c>
    </row>
    <row r="105" spans="1:6" x14ac:dyDescent="0.2">
      <c r="A105" t="s">
        <v>339</v>
      </c>
      <c r="B105" t="s">
        <v>651</v>
      </c>
      <c r="C105" t="s">
        <v>136</v>
      </c>
      <c r="D105" t="s">
        <v>384</v>
      </c>
      <c r="E105">
        <v>2603</v>
      </c>
      <c r="F105">
        <v>764</v>
      </c>
    </row>
    <row r="106" spans="1:6" x14ac:dyDescent="0.2">
      <c r="A106" t="s">
        <v>339</v>
      </c>
      <c r="B106" t="s">
        <v>651</v>
      </c>
      <c r="C106" t="s">
        <v>137</v>
      </c>
      <c r="D106" t="s">
        <v>384</v>
      </c>
      <c r="E106">
        <v>3571</v>
      </c>
      <c r="F106">
        <v>706</v>
      </c>
    </row>
    <row r="107" spans="1:6" x14ac:dyDescent="0.2">
      <c r="A107" t="s">
        <v>339</v>
      </c>
      <c r="B107" t="s">
        <v>651</v>
      </c>
      <c r="C107" t="s">
        <v>138</v>
      </c>
      <c r="D107" t="s">
        <v>384</v>
      </c>
      <c r="E107">
        <v>7801</v>
      </c>
      <c r="F107">
        <v>2286</v>
      </c>
    </row>
    <row r="108" spans="1:6" x14ac:dyDescent="0.2">
      <c r="A108" t="s">
        <v>339</v>
      </c>
      <c r="B108" t="s">
        <v>651</v>
      </c>
      <c r="C108" t="s">
        <v>139</v>
      </c>
      <c r="D108" t="s">
        <v>384</v>
      </c>
      <c r="E108">
        <v>6801</v>
      </c>
      <c r="F108">
        <v>2008</v>
      </c>
    </row>
    <row r="109" spans="1:6" x14ac:dyDescent="0.2">
      <c r="A109" t="s">
        <v>339</v>
      </c>
      <c r="B109" t="s">
        <v>651</v>
      </c>
      <c r="C109" t="s">
        <v>140</v>
      </c>
      <c r="D109" t="s">
        <v>384</v>
      </c>
      <c r="E109">
        <v>4886</v>
      </c>
      <c r="F109">
        <v>1363</v>
      </c>
    </row>
    <row r="110" spans="1:6" x14ac:dyDescent="0.2">
      <c r="A110" t="s">
        <v>339</v>
      </c>
      <c r="B110" t="s">
        <v>651</v>
      </c>
      <c r="C110" t="s">
        <v>141</v>
      </c>
      <c r="D110" t="s">
        <v>384</v>
      </c>
      <c r="E110">
        <v>9142</v>
      </c>
      <c r="F110">
        <v>1908</v>
      </c>
    </row>
    <row r="111" spans="1:6" x14ac:dyDescent="0.2">
      <c r="A111" t="s">
        <v>339</v>
      </c>
      <c r="B111" t="s">
        <v>651</v>
      </c>
      <c r="C111" t="s">
        <v>142</v>
      </c>
      <c r="D111" t="s">
        <v>384</v>
      </c>
      <c r="E111">
        <v>1624</v>
      </c>
      <c r="F111">
        <v>433</v>
      </c>
    </row>
    <row r="112" spans="1:6" x14ac:dyDescent="0.2">
      <c r="A112" t="s">
        <v>339</v>
      </c>
      <c r="B112" t="s">
        <v>651</v>
      </c>
      <c r="C112" t="s">
        <v>143</v>
      </c>
      <c r="D112" t="s">
        <v>384</v>
      </c>
      <c r="E112">
        <v>5116</v>
      </c>
      <c r="F112">
        <v>1025</v>
      </c>
    </row>
    <row r="113" spans="1:6" x14ac:dyDescent="0.2">
      <c r="A113" t="s">
        <v>339</v>
      </c>
      <c r="B113" t="s">
        <v>651</v>
      </c>
      <c r="C113" t="s">
        <v>144</v>
      </c>
      <c r="D113" t="s">
        <v>384</v>
      </c>
      <c r="E113">
        <v>18146</v>
      </c>
      <c r="F113">
        <v>3424</v>
      </c>
    </row>
    <row r="114" spans="1:6" x14ac:dyDescent="0.2">
      <c r="A114" t="s">
        <v>339</v>
      </c>
      <c r="B114" t="s">
        <v>651</v>
      </c>
      <c r="C114" t="s">
        <v>145</v>
      </c>
      <c r="D114" t="s">
        <v>384</v>
      </c>
      <c r="E114">
        <v>3255</v>
      </c>
      <c r="F114">
        <v>747</v>
      </c>
    </row>
    <row r="115" spans="1:6" x14ac:dyDescent="0.2">
      <c r="A115" t="s">
        <v>339</v>
      </c>
      <c r="B115" t="s">
        <v>651</v>
      </c>
      <c r="C115" t="s">
        <v>146</v>
      </c>
      <c r="D115" t="s">
        <v>384</v>
      </c>
      <c r="E115">
        <v>7502</v>
      </c>
      <c r="F115">
        <v>1668</v>
      </c>
    </row>
    <row r="116" spans="1:6" x14ac:dyDescent="0.2">
      <c r="A116" t="s">
        <v>339</v>
      </c>
      <c r="B116" t="s">
        <v>651</v>
      </c>
      <c r="C116" t="s">
        <v>147</v>
      </c>
      <c r="D116" t="s">
        <v>384</v>
      </c>
      <c r="E116">
        <v>2955</v>
      </c>
      <c r="F116">
        <v>1212</v>
      </c>
    </row>
    <row r="117" spans="1:6" x14ac:dyDescent="0.2">
      <c r="A117" t="s">
        <v>339</v>
      </c>
      <c r="B117" t="s">
        <v>651</v>
      </c>
      <c r="C117" t="s">
        <v>148</v>
      </c>
      <c r="D117" t="s">
        <v>384</v>
      </c>
      <c r="E117">
        <v>3898</v>
      </c>
      <c r="F117">
        <v>1265</v>
      </c>
    </row>
    <row r="118" spans="1:6" x14ac:dyDescent="0.2">
      <c r="A118" t="s">
        <v>339</v>
      </c>
      <c r="B118" t="s">
        <v>651</v>
      </c>
      <c r="C118" t="s">
        <v>149</v>
      </c>
      <c r="D118" t="s">
        <v>384</v>
      </c>
      <c r="E118">
        <v>493</v>
      </c>
      <c r="F118">
        <v>171</v>
      </c>
    </row>
    <row r="119" spans="1:6" x14ac:dyDescent="0.2">
      <c r="A119" t="s">
        <v>339</v>
      </c>
      <c r="B119" t="s">
        <v>651</v>
      </c>
      <c r="C119" t="s">
        <v>150</v>
      </c>
      <c r="D119" t="s">
        <v>384</v>
      </c>
      <c r="E119">
        <v>14669</v>
      </c>
      <c r="F119">
        <v>3498</v>
      </c>
    </row>
    <row r="120" spans="1:6" x14ac:dyDescent="0.2">
      <c r="A120" t="s">
        <v>339</v>
      </c>
      <c r="B120" t="s">
        <v>651</v>
      </c>
      <c r="C120" t="s">
        <v>360</v>
      </c>
      <c r="D120" t="s">
        <v>384</v>
      </c>
      <c r="E120">
        <v>329</v>
      </c>
      <c r="F120">
        <v>143</v>
      </c>
    </row>
    <row r="121" spans="1:6" x14ac:dyDescent="0.2">
      <c r="A121" t="s">
        <v>339</v>
      </c>
      <c r="B121" t="s">
        <v>651</v>
      </c>
      <c r="C121" t="s">
        <v>151</v>
      </c>
      <c r="D121" t="s">
        <v>384</v>
      </c>
      <c r="E121">
        <v>870</v>
      </c>
      <c r="F121">
        <v>269</v>
      </c>
    </row>
    <row r="122" spans="1:6" x14ac:dyDescent="0.2">
      <c r="A122" t="s">
        <v>339</v>
      </c>
      <c r="B122" t="s">
        <v>651</v>
      </c>
      <c r="C122" t="s">
        <v>152</v>
      </c>
      <c r="D122" t="s">
        <v>384</v>
      </c>
      <c r="E122">
        <v>11734</v>
      </c>
      <c r="F122">
        <v>2755</v>
      </c>
    </row>
    <row r="123" spans="1:6" x14ac:dyDescent="0.2">
      <c r="A123" t="s">
        <v>339</v>
      </c>
      <c r="B123" t="s">
        <v>651</v>
      </c>
      <c r="C123" t="s">
        <v>153</v>
      </c>
      <c r="D123" t="s">
        <v>384</v>
      </c>
      <c r="E123">
        <v>1220</v>
      </c>
      <c r="F123">
        <v>300</v>
      </c>
    </row>
    <row r="124" spans="1:6" x14ac:dyDescent="0.2">
      <c r="A124" t="s">
        <v>339</v>
      </c>
      <c r="B124" t="s">
        <v>651</v>
      </c>
      <c r="C124" t="s">
        <v>78</v>
      </c>
      <c r="D124" t="s">
        <v>384</v>
      </c>
      <c r="E124">
        <v>319</v>
      </c>
      <c r="F124">
        <v>117</v>
      </c>
    </row>
    <row r="125" spans="1:6" x14ac:dyDescent="0.2">
      <c r="A125" t="s">
        <v>339</v>
      </c>
      <c r="B125" t="s">
        <v>651</v>
      </c>
      <c r="C125" t="s">
        <v>154</v>
      </c>
      <c r="D125" t="s">
        <v>384</v>
      </c>
      <c r="E125">
        <v>1077</v>
      </c>
      <c r="F125">
        <v>161</v>
      </c>
    </row>
    <row r="126" spans="1:6" x14ac:dyDescent="0.2">
      <c r="A126" t="s">
        <v>339</v>
      </c>
      <c r="B126" t="s">
        <v>651</v>
      </c>
      <c r="C126" t="s">
        <v>155</v>
      </c>
      <c r="D126" t="s">
        <v>384</v>
      </c>
      <c r="E126">
        <v>1223</v>
      </c>
      <c r="F126">
        <v>293</v>
      </c>
    </row>
    <row r="127" spans="1:6" x14ac:dyDescent="0.2">
      <c r="A127" t="s">
        <v>339</v>
      </c>
      <c r="B127" t="s">
        <v>651</v>
      </c>
      <c r="C127" t="s">
        <v>156</v>
      </c>
      <c r="D127" t="s">
        <v>384</v>
      </c>
      <c r="E127">
        <v>1654</v>
      </c>
      <c r="F127">
        <v>291</v>
      </c>
    </row>
    <row r="128" spans="1:6" x14ac:dyDescent="0.2">
      <c r="A128" t="s">
        <v>339</v>
      </c>
      <c r="B128" t="s">
        <v>651</v>
      </c>
      <c r="C128" t="s">
        <v>361</v>
      </c>
      <c r="D128" t="s">
        <v>384</v>
      </c>
      <c r="E128">
        <v>981</v>
      </c>
      <c r="F128">
        <v>191</v>
      </c>
    </row>
    <row r="129" spans="1:6" x14ac:dyDescent="0.2">
      <c r="A129" t="s">
        <v>339</v>
      </c>
      <c r="B129" t="s">
        <v>651</v>
      </c>
      <c r="C129" t="s">
        <v>157</v>
      </c>
      <c r="D129" t="s">
        <v>384</v>
      </c>
      <c r="E129">
        <v>1822</v>
      </c>
      <c r="F129">
        <v>578</v>
      </c>
    </row>
    <row r="130" spans="1:6" x14ac:dyDescent="0.2">
      <c r="A130" t="s">
        <v>339</v>
      </c>
      <c r="B130" t="s">
        <v>651</v>
      </c>
      <c r="C130" t="s">
        <v>158</v>
      </c>
      <c r="D130" t="s">
        <v>384</v>
      </c>
      <c r="E130">
        <v>1774</v>
      </c>
      <c r="F130">
        <v>450</v>
      </c>
    </row>
    <row r="131" spans="1:6" x14ac:dyDescent="0.2">
      <c r="A131" t="s">
        <v>339</v>
      </c>
      <c r="B131" t="s">
        <v>651</v>
      </c>
      <c r="C131" t="s">
        <v>159</v>
      </c>
      <c r="D131" t="s">
        <v>384</v>
      </c>
      <c r="E131">
        <v>643</v>
      </c>
      <c r="F131">
        <v>237</v>
      </c>
    </row>
    <row r="132" spans="1:6" x14ac:dyDescent="0.2">
      <c r="A132" t="s">
        <v>339</v>
      </c>
      <c r="B132" t="s">
        <v>651</v>
      </c>
      <c r="C132" t="s">
        <v>160</v>
      </c>
      <c r="D132" t="s">
        <v>384</v>
      </c>
      <c r="E132">
        <v>872</v>
      </c>
      <c r="F132">
        <v>266</v>
      </c>
    </row>
    <row r="133" spans="1:6" x14ac:dyDescent="0.2">
      <c r="A133" t="s">
        <v>339</v>
      </c>
      <c r="B133" t="s">
        <v>652</v>
      </c>
      <c r="C133" t="s">
        <v>384</v>
      </c>
      <c r="D133" t="s">
        <v>384</v>
      </c>
      <c r="E133">
        <v>109469</v>
      </c>
      <c r="F133">
        <v>639</v>
      </c>
    </row>
    <row r="134" spans="1:6" x14ac:dyDescent="0.2">
      <c r="A134" t="s">
        <v>339</v>
      </c>
      <c r="B134" t="s">
        <v>652</v>
      </c>
      <c r="C134" t="s">
        <v>649</v>
      </c>
      <c r="D134" t="s">
        <v>384</v>
      </c>
      <c r="E134">
        <v>305461</v>
      </c>
      <c r="F134">
        <v>54431</v>
      </c>
    </row>
    <row r="135" spans="1:6" x14ac:dyDescent="0.2">
      <c r="A135" t="s">
        <v>339</v>
      </c>
      <c r="B135" t="s">
        <v>652</v>
      </c>
      <c r="C135" t="s">
        <v>109</v>
      </c>
      <c r="D135" t="s">
        <v>384</v>
      </c>
      <c r="E135">
        <v>961</v>
      </c>
      <c r="F135">
        <v>436</v>
      </c>
    </row>
    <row r="136" spans="1:6" x14ac:dyDescent="0.2">
      <c r="A136" t="s">
        <v>339</v>
      </c>
      <c r="B136" t="s">
        <v>652</v>
      </c>
      <c r="C136" t="s">
        <v>110</v>
      </c>
      <c r="D136" t="s">
        <v>384</v>
      </c>
      <c r="E136">
        <v>2876</v>
      </c>
      <c r="F136">
        <v>751</v>
      </c>
    </row>
    <row r="137" spans="1:6" x14ac:dyDescent="0.2">
      <c r="A137" t="s">
        <v>339</v>
      </c>
      <c r="B137" t="s">
        <v>652</v>
      </c>
      <c r="C137" t="s">
        <v>111</v>
      </c>
      <c r="D137" t="s">
        <v>384</v>
      </c>
      <c r="E137">
        <v>1334</v>
      </c>
      <c r="F137">
        <v>539</v>
      </c>
    </row>
    <row r="138" spans="1:6" x14ac:dyDescent="0.2">
      <c r="A138" t="s">
        <v>339</v>
      </c>
      <c r="B138" t="s">
        <v>652</v>
      </c>
      <c r="C138" t="s">
        <v>112</v>
      </c>
      <c r="D138" t="s">
        <v>384</v>
      </c>
      <c r="E138">
        <v>1286</v>
      </c>
      <c r="F138">
        <v>616</v>
      </c>
    </row>
    <row r="139" spans="1:6" x14ac:dyDescent="0.2">
      <c r="A139" t="s">
        <v>339</v>
      </c>
      <c r="B139" t="s">
        <v>652</v>
      </c>
      <c r="C139" t="s">
        <v>113</v>
      </c>
      <c r="D139" t="s">
        <v>384</v>
      </c>
      <c r="E139">
        <v>1021</v>
      </c>
      <c r="F139">
        <v>593</v>
      </c>
    </row>
    <row r="140" spans="1:6" x14ac:dyDescent="0.2">
      <c r="A140" t="s">
        <v>339</v>
      </c>
      <c r="B140" t="s">
        <v>652</v>
      </c>
      <c r="C140" t="s">
        <v>114</v>
      </c>
      <c r="D140" t="s">
        <v>384</v>
      </c>
      <c r="E140">
        <v>706</v>
      </c>
      <c r="F140">
        <v>296</v>
      </c>
    </row>
    <row r="141" spans="1:6" x14ac:dyDescent="0.2">
      <c r="A141" t="s">
        <v>339</v>
      </c>
      <c r="B141" t="s">
        <v>652</v>
      </c>
      <c r="C141" t="s">
        <v>86</v>
      </c>
      <c r="D141" t="s">
        <v>384</v>
      </c>
      <c r="E141">
        <v>17352</v>
      </c>
      <c r="F141">
        <v>2988</v>
      </c>
    </row>
    <row r="142" spans="1:6" x14ac:dyDescent="0.2">
      <c r="A142" t="s">
        <v>339</v>
      </c>
      <c r="B142" t="s">
        <v>652</v>
      </c>
      <c r="C142" t="s">
        <v>115</v>
      </c>
      <c r="D142" t="s">
        <v>384</v>
      </c>
      <c r="E142">
        <v>1570</v>
      </c>
      <c r="F142">
        <v>546</v>
      </c>
    </row>
    <row r="143" spans="1:6" x14ac:dyDescent="0.2">
      <c r="A143" t="s">
        <v>339</v>
      </c>
      <c r="B143" t="s">
        <v>652</v>
      </c>
      <c r="C143" t="s">
        <v>116</v>
      </c>
      <c r="D143" t="s">
        <v>384</v>
      </c>
      <c r="E143">
        <v>1207</v>
      </c>
      <c r="F143">
        <v>570</v>
      </c>
    </row>
    <row r="144" spans="1:6" x14ac:dyDescent="0.2">
      <c r="A144" t="s">
        <v>339</v>
      </c>
      <c r="B144" t="s">
        <v>652</v>
      </c>
      <c r="C144" t="s">
        <v>89</v>
      </c>
      <c r="D144" t="s">
        <v>384</v>
      </c>
      <c r="E144">
        <v>3630</v>
      </c>
      <c r="F144">
        <v>1128</v>
      </c>
    </row>
    <row r="145" spans="1:6" x14ac:dyDescent="0.2">
      <c r="A145" t="s">
        <v>339</v>
      </c>
      <c r="B145" t="s">
        <v>652</v>
      </c>
      <c r="C145" t="s">
        <v>117</v>
      </c>
      <c r="D145" t="s">
        <v>384</v>
      </c>
      <c r="E145">
        <v>1235</v>
      </c>
      <c r="F145">
        <v>572</v>
      </c>
    </row>
    <row r="146" spans="1:6" x14ac:dyDescent="0.2">
      <c r="A146" t="s">
        <v>339</v>
      </c>
      <c r="B146" t="s">
        <v>652</v>
      </c>
      <c r="C146" t="s">
        <v>118</v>
      </c>
      <c r="D146" t="s">
        <v>384</v>
      </c>
      <c r="E146">
        <v>4812</v>
      </c>
      <c r="F146">
        <v>1740</v>
      </c>
    </row>
    <row r="147" spans="1:6" x14ac:dyDescent="0.2">
      <c r="A147" t="s">
        <v>339</v>
      </c>
      <c r="B147" t="s">
        <v>652</v>
      </c>
      <c r="C147" t="s">
        <v>119</v>
      </c>
      <c r="D147" t="s">
        <v>384</v>
      </c>
      <c r="E147">
        <v>5786</v>
      </c>
      <c r="F147">
        <v>2210</v>
      </c>
    </row>
    <row r="148" spans="1:6" x14ac:dyDescent="0.2">
      <c r="A148" t="s">
        <v>339</v>
      </c>
      <c r="B148" t="s">
        <v>652</v>
      </c>
      <c r="C148" t="s">
        <v>120</v>
      </c>
      <c r="D148" t="s">
        <v>384</v>
      </c>
      <c r="E148">
        <v>8011</v>
      </c>
      <c r="F148">
        <v>1599</v>
      </c>
    </row>
    <row r="149" spans="1:6" x14ac:dyDescent="0.2">
      <c r="A149" t="s">
        <v>339</v>
      </c>
      <c r="B149" t="s">
        <v>652</v>
      </c>
      <c r="C149" t="s">
        <v>121</v>
      </c>
      <c r="D149" t="s">
        <v>384</v>
      </c>
      <c r="E149">
        <v>5620</v>
      </c>
      <c r="F149">
        <v>1240</v>
      </c>
    </row>
    <row r="150" spans="1:6" x14ac:dyDescent="0.2">
      <c r="A150" t="s">
        <v>339</v>
      </c>
      <c r="B150" t="s">
        <v>652</v>
      </c>
      <c r="C150" t="s">
        <v>80</v>
      </c>
      <c r="D150" t="s">
        <v>384</v>
      </c>
      <c r="E150">
        <v>7487</v>
      </c>
      <c r="F150">
        <v>1434</v>
      </c>
    </row>
    <row r="151" spans="1:6" x14ac:dyDescent="0.2">
      <c r="A151" t="s">
        <v>339</v>
      </c>
      <c r="B151" t="s">
        <v>652</v>
      </c>
      <c r="C151" t="s">
        <v>122</v>
      </c>
      <c r="D151" t="s">
        <v>384</v>
      </c>
      <c r="E151">
        <v>1383</v>
      </c>
      <c r="F151">
        <v>580</v>
      </c>
    </row>
    <row r="152" spans="1:6" x14ac:dyDescent="0.2">
      <c r="A152" t="s">
        <v>339</v>
      </c>
      <c r="B152" t="s">
        <v>652</v>
      </c>
      <c r="C152" t="s">
        <v>123</v>
      </c>
      <c r="D152" t="s">
        <v>384</v>
      </c>
      <c r="E152">
        <v>2268</v>
      </c>
      <c r="F152">
        <v>798</v>
      </c>
    </row>
    <row r="153" spans="1:6" x14ac:dyDescent="0.2">
      <c r="A153" t="s">
        <v>339</v>
      </c>
      <c r="B153" t="s">
        <v>652</v>
      </c>
      <c r="C153" t="s">
        <v>124</v>
      </c>
      <c r="D153" t="s">
        <v>384</v>
      </c>
      <c r="E153">
        <v>1551</v>
      </c>
      <c r="F153">
        <v>666</v>
      </c>
    </row>
    <row r="154" spans="1:6" x14ac:dyDescent="0.2">
      <c r="A154" t="s">
        <v>339</v>
      </c>
      <c r="B154" t="s">
        <v>652</v>
      </c>
      <c r="C154" t="s">
        <v>125</v>
      </c>
      <c r="D154" t="s">
        <v>384</v>
      </c>
      <c r="E154">
        <v>2937</v>
      </c>
      <c r="F154">
        <v>912</v>
      </c>
    </row>
    <row r="155" spans="1:6" x14ac:dyDescent="0.2">
      <c r="A155" t="s">
        <v>339</v>
      </c>
      <c r="B155" t="s">
        <v>652</v>
      </c>
      <c r="C155" t="s">
        <v>126</v>
      </c>
      <c r="D155" t="s">
        <v>384</v>
      </c>
      <c r="E155">
        <v>4482</v>
      </c>
      <c r="F155">
        <v>1670</v>
      </c>
    </row>
    <row r="156" spans="1:6" x14ac:dyDescent="0.2">
      <c r="A156" t="s">
        <v>339</v>
      </c>
      <c r="B156" t="s">
        <v>652</v>
      </c>
      <c r="C156" t="s">
        <v>127</v>
      </c>
      <c r="D156" t="s">
        <v>384</v>
      </c>
      <c r="E156">
        <v>3384</v>
      </c>
      <c r="F156">
        <v>1488</v>
      </c>
    </row>
    <row r="157" spans="1:6" x14ac:dyDescent="0.2">
      <c r="A157" t="s">
        <v>339</v>
      </c>
      <c r="B157" t="s">
        <v>652</v>
      </c>
      <c r="C157" t="s">
        <v>128</v>
      </c>
      <c r="D157" t="s">
        <v>384</v>
      </c>
      <c r="E157">
        <v>1410</v>
      </c>
      <c r="F157">
        <v>605</v>
      </c>
    </row>
    <row r="158" spans="1:6" x14ac:dyDescent="0.2">
      <c r="A158" t="s">
        <v>339</v>
      </c>
      <c r="B158" t="s">
        <v>652</v>
      </c>
      <c r="C158" t="s">
        <v>129</v>
      </c>
      <c r="D158" t="s">
        <v>384</v>
      </c>
      <c r="E158">
        <v>4484</v>
      </c>
      <c r="F158">
        <v>1090</v>
      </c>
    </row>
    <row r="159" spans="1:6" x14ac:dyDescent="0.2">
      <c r="A159" t="s">
        <v>339</v>
      </c>
      <c r="B159" t="s">
        <v>652</v>
      </c>
      <c r="C159" t="s">
        <v>130</v>
      </c>
      <c r="D159" t="s">
        <v>384</v>
      </c>
      <c r="E159">
        <v>19590</v>
      </c>
      <c r="F159">
        <v>2886</v>
      </c>
    </row>
    <row r="160" spans="1:6" x14ac:dyDescent="0.2">
      <c r="A160" t="s">
        <v>339</v>
      </c>
      <c r="B160" t="s">
        <v>652</v>
      </c>
      <c r="C160" t="s">
        <v>131</v>
      </c>
      <c r="D160" t="s">
        <v>384</v>
      </c>
      <c r="E160">
        <v>2512</v>
      </c>
      <c r="F160">
        <v>1043</v>
      </c>
    </row>
    <row r="161" spans="1:6" x14ac:dyDescent="0.2">
      <c r="A161" t="s">
        <v>339</v>
      </c>
      <c r="B161" t="s">
        <v>652</v>
      </c>
      <c r="C161" t="s">
        <v>132</v>
      </c>
      <c r="D161" t="s">
        <v>384</v>
      </c>
      <c r="E161">
        <v>797</v>
      </c>
      <c r="F161">
        <v>389</v>
      </c>
    </row>
    <row r="162" spans="1:6" x14ac:dyDescent="0.2">
      <c r="A162" t="s">
        <v>339</v>
      </c>
      <c r="B162" t="s">
        <v>652</v>
      </c>
      <c r="C162" t="s">
        <v>133</v>
      </c>
      <c r="D162" t="s">
        <v>384</v>
      </c>
      <c r="E162">
        <v>2564</v>
      </c>
      <c r="F162">
        <v>974</v>
      </c>
    </row>
    <row r="163" spans="1:6" x14ac:dyDescent="0.2">
      <c r="A163" t="s">
        <v>339</v>
      </c>
      <c r="B163" t="s">
        <v>652</v>
      </c>
      <c r="C163" t="s">
        <v>134</v>
      </c>
      <c r="D163" t="s">
        <v>384</v>
      </c>
      <c r="E163">
        <v>19917</v>
      </c>
      <c r="F163">
        <v>3127</v>
      </c>
    </row>
    <row r="164" spans="1:6" x14ac:dyDescent="0.2">
      <c r="A164" t="s">
        <v>339</v>
      </c>
      <c r="B164" t="s">
        <v>652</v>
      </c>
      <c r="C164" t="s">
        <v>135</v>
      </c>
      <c r="D164" t="s">
        <v>384</v>
      </c>
      <c r="E164">
        <v>1782</v>
      </c>
      <c r="F164">
        <v>789</v>
      </c>
    </row>
    <row r="165" spans="1:6" x14ac:dyDescent="0.2">
      <c r="A165" t="s">
        <v>339</v>
      </c>
      <c r="B165" t="s">
        <v>652</v>
      </c>
      <c r="C165" t="s">
        <v>136</v>
      </c>
      <c r="D165" t="s">
        <v>384</v>
      </c>
      <c r="E165">
        <v>1046</v>
      </c>
      <c r="F165">
        <v>511</v>
      </c>
    </row>
    <row r="166" spans="1:6" x14ac:dyDescent="0.2">
      <c r="A166" t="s">
        <v>339</v>
      </c>
      <c r="B166" t="s">
        <v>652</v>
      </c>
      <c r="C166" t="s">
        <v>137</v>
      </c>
      <c r="D166" t="s">
        <v>384</v>
      </c>
      <c r="E166">
        <v>9478</v>
      </c>
      <c r="F166">
        <v>1981</v>
      </c>
    </row>
    <row r="167" spans="1:6" x14ac:dyDescent="0.2">
      <c r="A167" t="s">
        <v>339</v>
      </c>
      <c r="B167" t="s">
        <v>652</v>
      </c>
      <c r="C167" t="s">
        <v>138</v>
      </c>
      <c r="D167" t="s">
        <v>384</v>
      </c>
      <c r="E167">
        <v>1818</v>
      </c>
      <c r="F167">
        <v>767</v>
      </c>
    </row>
    <row r="168" spans="1:6" x14ac:dyDescent="0.2">
      <c r="A168" t="s">
        <v>339</v>
      </c>
      <c r="B168" t="s">
        <v>652</v>
      </c>
      <c r="C168" t="s">
        <v>139</v>
      </c>
      <c r="D168" t="s">
        <v>384</v>
      </c>
      <c r="E168">
        <v>2050</v>
      </c>
      <c r="F168">
        <v>879</v>
      </c>
    </row>
    <row r="169" spans="1:6" x14ac:dyDescent="0.2">
      <c r="A169" t="s">
        <v>339</v>
      </c>
      <c r="B169" t="s">
        <v>652</v>
      </c>
      <c r="C169" t="s">
        <v>140</v>
      </c>
      <c r="D169" t="s">
        <v>384</v>
      </c>
      <c r="E169">
        <v>2187</v>
      </c>
      <c r="F169">
        <v>882</v>
      </c>
    </row>
    <row r="170" spans="1:6" x14ac:dyDescent="0.2">
      <c r="A170" t="s">
        <v>339</v>
      </c>
      <c r="B170" t="s">
        <v>652</v>
      </c>
      <c r="C170" t="s">
        <v>141</v>
      </c>
      <c r="D170" t="s">
        <v>384</v>
      </c>
      <c r="E170">
        <v>3135</v>
      </c>
      <c r="F170">
        <v>1206</v>
      </c>
    </row>
    <row r="171" spans="1:6" x14ac:dyDescent="0.2">
      <c r="A171" t="s">
        <v>339</v>
      </c>
      <c r="B171" t="s">
        <v>652</v>
      </c>
      <c r="C171" t="s">
        <v>142</v>
      </c>
      <c r="D171" t="s">
        <v>384</v>
      </c>
      <c r="E171">
        <v>795</v>
      </c>
      <c r="F171">
        <v>417</v>
      </c>
    </row>
    <row r="172" spans="1:6" x14ac:dyDescent="0.2">
      <c r="A172" t="s">
        <v>339</v>
      </c>
      <c r="B172" t="s">
        <v>652</v>
      </c>
      <c r="C172" t="s">
        <v>143</v>
      </c>
      <c r="D172" t="s">
        <v>384</v>
      </c>
      <c r="E172">
        <v>1649</v>
      </c>
      <c r="F172">
        <v>617</v>
      </c>
    </row>
    <row r="173" spans="1:6" x14ac:dyDescent="0.2">
      <c r="A173" t="s">
        <v>339</v>
      </c>
      <c r="B173" t="s">
        <v>652</v>
      </c>
      <c r="C173" t="s">
        <v>144</v>
      </c>
      <c r="D173" t="s">
        <v>384</v>
      </c>
      <c r="E173">
        <v>5706</v>
      </c>
      <c r="F173">
        <v>2022</v>
      </c>
    </row>
    <row r="174" spans="1:6" x14ac:dyDescent="0.2">
      <c r="A174" t="s">
        <v>339</v>
      </c>
      <c r="B174" t="s">
        <v>652</v>
      </c>
      <c r="C174" t="s">
        <v>145</v>
      </c>
      <c r="D174" t="s">
        <v>384</v>
      </c>
      <c r="E174">
        <v>3520</v>
      </c>
      <c r="F174">
        <v>829</v>
      </c>
    </row>
    <row r="175" spans="1:6" x14ac:dyDescent="0.2">
      <c r="A175" t="s">
        <v>339</v>
      </c>
      <c r="B175" t="s">
        <v>652</v>
      </c>
      <c r="C175" t="s">
        <v>146</v>
      </c>
      <c r="D175" t="s">
        <v>384</v>
      </c>
      <c r="E175">
        <v>7746</v>
      </c>
      <c r="F175">
        <v>1436</v>
      </c>
    </row>
    <row r="176" spans="1:6" x14ac:dyDescent="0.2">
      <c r="A176" t="s">
        <v>339</v>
      </c>
      <c r="B176" t="s">
        <v>652</v>
      </c>
      <c r="C176" t="s">
        <v>147</v>
      </c>
      <c r="D176" t="s">
        <v>384</v>
      </c>
      <c r="E176">
        <v>971</v>
      </c>
      <c r="F176">
        <v>467</v>
      </c>
    </row>
    <row r="177" spans="1:6" x14ac:dyDescent="0.2">
      <c r="A177" t="s">
        <v>339</v>
      </c>
      <c r="B177" t="s">
        <v>652</v>
      </c>
      <c r="C177" t="s">
        <v>148</v>
      </c>
      <c r="D177" t="s">
        <v>384</v>
      </c>
      <c r="E177">
        <v>1798</v>
      </c>
      <c r="F177">
        <v>899</v>
      </c>
    </row>
    <row r="178" spans="1:6" x14ac:dyDescent="0.2">
      <c r="A178" t="s">
        <v>339</v>
      </c>
      <c r="B178" t="s">
        <v>652</v>
      </c>
      <c r="C178" t="s">
        <v>149</v>
      </c>
      <c r="D178" t="s">
        <v>384</v>
      </c>
      <c r="E178">
        <v>391</v>
      </c>
      <c r="F178">
        <v>73</v>
      </c>
    </row>
    <row r="179" spans="1:6" x14ac:dyDescent="0.2">
      <c r="A179" t="s">
        <v>339</v>
      </c>
      <c r="B179" t="s">
        <v>652</v>
      </c>
      <c r="C179" t="s">
        <v>150</v>
      </c>
      <c r="D179" t="s">
        <v>384</v>
      </c>
      <c r="E179">
        <v>3954</v>
      </c>
      <c r="F179">
        <v>1214</v>
      </c>
    </row>
    <row r="180" spans="1:6" x14ac:dyDescent="0.2">
      <c r="A180" t="s">
        <v>339</v>
      </c>
      <c r="B180" t="s">
        <v>652</v>
      </c>
      <c r="C180" t="s">
        <v>360</v>
      </c>
      <c r="D180" t="s">
        <v>384</v>
      </c>
      <c r="E180">
        <v>82</v>
      </c>
      <c r="F180">
        <v>36</v>
      </c>
    </row>
    <row r="181" spans="1:6" x14ac:dyDescent="0.2">
      <c r="A181" t="s">
        <v>339</v>
      </c>
      <c r="B181" t="s">
        <v>652</v>
      </c>
      <c r="C181" t="s">
        <v>151</v>
      </c>
      <c r="D181" t="s">
        <v>384</v>
      </c>
      <c r="E181">
        <v>536</v>
      </c>
      <c r="F181">
        <v>293</v>
      </c>
    </row>
    <row r="182" spans="1:6" x14ac:dyDescent="0.2">
      <c r="A182" t="s">
        <v>339</v>
      </c>
      <c r="B182" t="s">
        <v>652</v>
      </c>
      <c r="C182" t="s">
        <v>871</v>
      </c>
      <c r="D182" t="s">
        <v>384</v>
      </c>
      <c r="E182">
        <v>3</v>
      </c>
      <c r="F182">
        <v>1</v>
      </c>
    </row>
    <row r="183" spans="1:6" x14ac:dyDescent="0.2">
      <c r="A183" t="s">
        <v>339</v>
      </c>
      <c r="B183" t="s">
        <v>652</v>
      </c>
      <c r="C183" t="s">
        <v>152</v>
      </c>
      <c r="D183" t="s">
        <v>384</v>
      </c>
      <c r="E183">
        <v>6938</v>
      </c>
      <c r="F183">
        <v>1521</v>
      </c>
    </row>
    <row r="184" spans="1:6" x14ac:dyDescent="0.2">
      <c r="A184" t="s">
        <v>339</v>
      </c>
      <c r="B184" t="s">
        <v>652</v>
      </c>
      <c r="C184" t="s">
        <v>153</v>
      </c>
      <c r="D184" t="s">
        <v>384</v>
      </c>
      <c r="E184">
        <v>1395</v>
      </c>
      <c r="F184">
        <v>663</v>
      </c>
    </row>
    <row r="185" spans="1:6" x14ac:dyDescent="0.2">
      <c r="A185" t="s">
        <v>339</v>
      </c>
      <c r="B185" t="s">
        <v>652</v>
      </c>
      <c r="C185" t="s">
        <v>78</v>
      </c>
      <c r="D185" t="s">
        <v>384</v>
      </c>
      <c r="E185">
        <v>353</v>
      </c>
      <c r="F185">
        <v>217</v>
      </c>
    </row>
    <row r="186" spans="1:6" x14ac:dyDescent="0.2">
      <c r="A186" t="s">
        <v>339</v>
      </c>
      <c r="B186" t="s">
        <v>652</v>
      </c>
      <c r="C186" t="s">
        <v>154</v>
      </c>
      <c r="D186" t="s">
        <v>384</v>
      </c>
      <c r="E186">
        <v>2328</v>
      </c>
      <c r="F186">
        <v>518</v>
      </c>
    </row>
    <row r="187" spans="1:6" x14ac:dyDescent="0.2">
      <c r="A187" t="s">
        <v>339</v>
      </c>
      <c r="B187" t="s">
        <v>652</v>
      </c>
      <c r="C187" t="s">
        <v>155</v>
      </c>
      <c r="D187" t="s">
        <v>384</v>
      </c>
      <c r="E187">
        <v>547</v>
      </c>
      <c r="F187">
        <v>294</v>
      </c>
    </row>
    <row r="188" spans="1:6" x14ac:dyDescent="0.2">
      <c r="A188" t="s">
        <v>339</v>
      </c>
      <c r="B188" t="s">
        <v>652</v>
      </c>
      <c r="C188" t="s">
        <v>156</v>
      </c>
      <c r="D188" t="s">
        <v>384</v>
      </c>
      <c r="E188">
        <v>715</v>
      </c>
      <c r="F188">
        <v>315</v>
      </c>
    </row>
    <row r="189" spans="1:6" x14ac:dyDescent="0.2">
      <c r="A189" t="s">
        <v>339</v>
      </c>
      <c r="B189" t="s">
        <v>652</v>
      </c>
      <c r="C189" t="s">
        <v>361</v>
      </c>
      <c r="D189" t="s">
        <v>384</v>
      </c>
      <c r="E189">
        <v>528</v>
      </c>
      <c r="F189">
        <v>271</v>
      </c>
    </row>
    <row r="190" spans="1:6" x14ac:dyDescent="0.2">
      <c r="A190" t="s">
        <v>339</v>
      </c>
      <c r="B190" t="s">
        <v>652</v>
      </c>
      <c r="C190" t="s">
        <v>157</v>
      </c>
      <c r="D190" t="s">
        <v>384</v>
      </c>
      <c r="E190">
        <v>825</v>
      </c>
      <c r="F190">
        <v>379</v>
      </c>
    </row>
    <row r="191" spans="1:6" x14ac:dyDescent="0.2">
      <c r="A191" t="s">
        <v>339</v>
      </c>
      <c r="B191" t="s">
        <v>652</v>
      </c>
      <c r="C191" t="s">
        <v>158</v>
      </c>
      <c r="D191" t="s">
        <v>384</v>
      </c>
      <c r="E191">
        <v>832</v>
      </c>
      <c r="F191">
        <v>399</v>
      </c>
    </row>
    <row r="192" spans="1:6" x14ac:dyDescent="0.2">
      <c r="A192" t="s">
        <v>339</v>
      </c>
      <c r="B192" t="s">
        <v>652</v>
      </c>
      <c r="C192" t="s">
        <v>159</v>
      </c>
      <c r="D192" t="s">
        <v>384</v>
      </c>
      <c r="E192">
        <v>271</v>
      </c>
      <c r="F192">
        <v>142</v>
      </c>
    </row>
    <row r="193" spans="1:6" x14ac:dyDescent="0.2">
      <c r="A193" t="s">
        <v>339</v>
      </c>
      <c r="B193" t="s">
        <v>652</v>
      </c>
      <c r="C193" t="s">
        <v>160</v>
      </c>
      <c r="D193" t="s">
        <v>384</v>
      </c>
      <c r="E193">
        <v>440</v>
      </c>
      <c r="F193">
        <v>268</v>
      </c>
    </row>
    <row r="194" spans="1:6" x14ac:dyDescent="0.2">
      <c r="A194" t="s">
        <v>339</v>
      </c>
      <c r="B194" t="s">
        <v>653</v>
      </c>
      <c r="C194" t="s">
        <v>384</v>
      </c>
      <c r="D194" t="s">
        <v>384</v>
      </c>
      <c r="E194">
        <v>8978</v>
      </c>
      <c r="F194">
        <v>5272</v>
      </c>
    </row>
    <row r="195" spans="1:6" x14ac:dyDescent="0.2">
      <c r="A195" t="s">
        <v>339</v>
      </c>
      <c r="B195" t="s">
        <v>653</v>
      </c>
      <c r="C195" t="s">
        <v>649</v>
      </c>
      <c r="D195" t="s">
        <v>384</v>
      </c>
      <c r="E195">
        <v>25339</v>
      </c>
      <c r="F195">
        <v>13137</v>
      </c>
    </row>
    <row r="196" spans="1:6" x14ac:dyDescent="0.2">
      <c r="A196" t="s">
        <v>339</v>
      </c>
      <c r="B196" t="s">
        <v>653</v>
      </c>
      <c r="C196" t="s">
        <v>109</v>
      </c>
      <c r="D196" t="s">
        <v>384</v>
      </c>
      <c r="E196">
        <v>42</v>
      </c>
      <c r="F196">
        <v>7</v>
      </c>
    </row>
    <row r="197" spans="1:6" x14ac:dyDescent="0.2">
      <c r="A197" t="s">
        <v>339</v>
      </c>
      <c r="B197" t="s">
        <v>653</v>
      </c>
      <c r="C197" t="s">
        <v>110</v>
      </c>
      <c r="D197" t="s">
        <v>384</v>
      </c>
      <c r="E197">
        <v>228</v>
      </c>
      <c r="F197">
        <v>221</v>
      </c>
    </row>
    <row r="198" spans="1:6" x14ac:dyDescent="0.2">
      <c r="A198" t="s">
        <v>339</v>
      </c>
      <c r="B198" t="s">
        <v>653</v>
      </c>
      <c r="C198" t="s">
        <v>111</v>
      </c>
      <c r="D198" t="s">
        <v>384</v>
      </c>
      <c r="E198">
        <v>4</v>
      </c>
      <c r="F198">
        <v>4</v>
      </c>
    </row>
    <row r="199" spans="1:6" x14ac:dyDescent="0.2">
      <c r="A199" t="s">
        <v>339</v>
      </c>
      <c r="B199" t="s">
        <v>653</v>
      </c>
      <c r="C199" t="s">
        <v>112</v>
      </c>
      <c r="D199" t="s">
        <v>384</v>
      </c>
      <c r="E199">
        <v>34</v>
      </c>
      <c r="F199">
        <v>3</v>
      </c>
    </row>
    <row r="200" spans="1:6" x14ac:dyDescent="0.2">
      <c r="A200" t="s">
        <v>339</v>
      </c>
      <c r="B200" t="s">
        <v>653</v>
      </c>
      <c r="C200" t="s">
        <v>113</v>
      </c>
      <c r="D200" t="s">
        <v>384</v>
      </c>
      <c r="E200">
        <v>29</v>
      </c>
      <c r="F200">
        <v>8</v>
      </c>
    </row>
    <row r="201" spans="1:6" x14ac:dyDescent="0.2">
      <c r="A201" t="s">
        <v>339</v>
      </c>
      <c r="B201" t="s">
        <v>653</v>
      </c>
      <c r="C201" t="s">
        <v>114</v>
      </c>
      <c r="D201" t="s">
        <v>384</v>
      </c>
      <c r="E201">
        <v>32</v>
      </c>
      <c r="F201">
        <v>18</v>
      </c>
    </row>
    <row r="202" spans="1:6" x14ac:dyDescent="0.2">
      <c r="A202" t="s">
        <v>339</v>
      </c>
      <c r="B202" t="s">
        <v>653</v>
      </c>
      <c r="C202" t="s">
        <v>86</v>
      </c>
      <c r="D202" t="s">
        <v>384</v>
      </c>
      <c r="E202">
        <v>56</v>
      </c>
      <c r="F202">
        <v>40</v>
      </c>
    </row>
    <row r="203" spans="1:6" x14ac:dyDescent="0.2">
      <c r="A203" t="s">
        <v>339</v>
      </c>
      <c r="B203" t="s">
        <v>653</v>
      </c>
      <c r="C203" t="s">
        <v>115</v>
      </c>
      <c r="D203" t="s">
        <v>384</v>
      </c>
      <c r="E203">
        <v>39</v>
      </c>
      <c r="F203">
        <v>20</v>
      </c>
    </row>
    <row r="204" spans="1:6" x14ac:dyDescent="0.2">
      <c r="A204" t="s">
        <v>339</v>
      </c>
      <c r="B204" t="s">
        <v>653</v>
      </c>
      <c r="C204" t="s">
        <v>116</v>
      </c>
      <c r="D204" t="s">
        <v>384</v>
      </c>
      <c r="E204">
        <v>113</v>
      </c>
      <c r="F204">
        <v>42</v>
      </c>
    </row>
    <row r="205" spans="1:6" x14ac:dyDescent="0.2">
      <c r="A205" t="s">
        <v>339</v>
      </c>
      <c r="B205" t="s">
        <v>653</v>
      </c>
      <c r="C205" t="s">
        <v>89</v>
      </c>
      <c r="D205" t="s">
        <v>384</v>
      </c>
      <c r="E205">
        <v>26</v>
      </c>
      <c r="F205">
        <v>7</v>
      </c>
    </row>
    <row r="206" spans="1:6" x14ac:dyDescent="0.2">
      <c r="A206" t="s">
        <v>339</v>
      </c>
      <c r="B206" t="s">
        <v>653</v>
      </c>
      <c r="C206" t="s">
        <v>117</v>
      </c>
      <c r="D206" t="s">
        <v>384</v>
      </c>
      <c r="E206">
        <v>14</v>
      </c>
      <c r="F206">
        <v>12</v>
      </c>
    </row>
    <row r="207" spans="1:6" x14ac:dyDescent="0.2">
      <c r="A207" t="s">
        <v>339</v>
      </c>
      <c r="B207" t="s">
        <v>653</v>
      </c>
      <c r="C207" t="s">
        <v>118</v>
      </c>
      <c r="D207" t="s">
        <v>384</v>
      </c>
      <c r="E207">
        <v>857</v>
      </c>
      <c r="F207">
        <v>380</v>
      </c>
    </row>
    <row r="208" spans="1:6" x14ac:dyDescent="0.2">
      <c r="A208" t="s">
        <v>339</v>
      </c>
      <c r="B208" t="s">
        <v>653</v>
      </c>
      <c r="C208" t="s">
        <v>119</v>
      </c>
      <c r="D208" t="s">
        <v>384</v>
      </c>
      <c r="E208">
        <v>1568</v>
      </c>
      <c r="F208">
        <v>370</v>
      </c>
    </row>
    <row r="209" spans="1:6" x14ac:dyDescent="0.2">
      <c r="A209" t="s">
        <v>339</v>
      </c>
      <c r="B209" t="s">
        <v>653</v>
      </c>
      <c r="C209" t="s">
        <v>120</v>
      </c>
      <c r="D209" t="s">
        <v>384</v>
      </c>
      <c r="E209">
        <v>836</v>
      </c>
      <c r="F209">
        <v>300</v>
      </c>
    </row>
    <row r="210" spans="1:6" x14ac:dyDescent="0.2">
      <c r="A210" t="s">
        <v>339</v>
      </c>
      <c r="B210" t="s">
        <v>653</v>
      </c>
      <c r="C210" t="s">
        <v>121</v>
      </c>
      <c r="D210" t="s">
        <v>384</v>
      </c>
      <c r="E210">
        <v>928</v>
      </c>
      <c r="F210">
        <v>617</v>
      </c>
    </row>
    <row r="211" spans="1:6" x14ac:dyDescent="0.2">
      <c r="A211" t="s">
        <v>339</v>
      </c>
      <c r="B211" t="s">
        <v>653</v>
      </c>
      <c r="C211" t="s">
        <v>80</v>
      </c>
      <c r="D211" t="s">
        <v>384</v>
      </c>
      <c r="E211">
        <v>666</v>
      </c>
      <c r="F211">
        <v>217</v>
      </c>
    </row>
    <row r="212" spans="1:6" x14ac:dyDescent="0.2">
      <c r="A212" t="s">
        <v>339</v>
      </c>
      <c r="B212" t="s">
        <v>653</v>
      </c>
      <c r="C212" t="s">
        <v>122</v>
      </c>
      <c r="D212" t="s">
        <v>384</v>
      </c>
      <c r="E212">
        <v>38</v>
      </c>
      <c r="F212">
        <v>12</v>
      </c>
    </row>
    <row r="213" spans="1:6" x14ac:dyDescent="0.2">
      <c r="A213" t="s">
        <v>339</v>
      </c>
      <c r="B213" t="s">
        <v>653</v>
      </c>
      <c r="C213" t="s">
        <v>123</v>
      </c>
      <c r="D213" t="s">
        <v>384</v>
      </c>
      <c r="E213">
        <v>712</v>
      </c>
      <c r="F213">
        <v>586</v>
      </c>
    </row>
    <row r="214" spans="1:6" x14ac:dyDescent="0.2">
      <c r="A214" t="s">
        <v>339</v>
      </c>
      <c r="B214" t="s">
        <v>653</v>
      </c>
      <c r="C214" t="s">
        <v>124</v>
      </c>
      <c r="D214" t="s">
        <v>384</v>
      </c>
      <c r="E214">
        <v>278</v>
      </c>
      <c r="F214">
        <v>248</v>
      </c>
    </row>
    <row r="215" spans="1:6" x14ac:dyDescent="0.2">
      <c r="A215" t="s">
        <v>339</v>
      </c>
      <c r="B215" t="s">
        <v>653</v>
      </c>
      <c r="C215" t="s">
        <v>125</v>
      </c>
      <c r="D215" t="s">
        <v>384</v>
      </c>
      <c r="E215">
        <v>209</v>
      </c>
      <c r="F215">
        <v>98</v>
      </c>
    </row>
    <row r="216" spans="1:6" x14ac:dyDescent="0.2">
      <c r="A216" t="s">
        <v>339</v>
      </c>
      <c r="B216" t="s">
        <v>653</v>
      </c>
      <c r="C216" t="s">
        <v>126</v>
      </c>
      <c r="D216" t="s">
        <v>384</v>
      </c>
      <c r="E216">
        <v>244</v>
      </c>
      <c r="F216">
        <v>229</v>
      </c>
    </row>
    <row r="217" spans="1:6" x14ac:dyDescent="0.2">
      <c r="A217" t="s">
        <v>339</v>
      </c>
      <c r="B217" t="s">
        <v>653</v>
      </c>
      <c r="C217" t="s">
        <v>127</v>
      </c>
      <c r="D217" t="s">
        <v>384</v>
      </c>
      <c r="E217">
        <v>1305</v>
      </c>
      <c r="F217">
        <v>1186</v>
      </c>
    </row>
    <row r="218" spans="1:6" x14ac:dyDescent="0.2">
      <c r="A218" t="s">
        <v>339</v>
      </c>
      <c r="B218" t="s">
        <v>653</v>
      </c>
      <c r="C218" t="s">
        <v>128</v>
      </c>
      <c r="D218" t="s">
        <v>384</v>
      </c>
      <c r="E218">
        <v>59</v>
      </c>
      <c r="F218">
        <v>20</v>
      </c>
    </row>
    <row r="219" spans="1:6" x14ac:dyDescent="0.2">
      <c r="A219" t="s">
        <v>339</v>
      </c>
      <c r="B219" t="s">
        <v>653</v>
      </c>
      <c r="C219" t="s">
        <v>129</v>
      </c>
      <c r="D219" t="s">
        <v>384</v>
      </c>
      <c r="E219">
        <v>74</v>
      </c>
      <c r="F219">
        <v>54</v>
      </c>
    </row>
    <row r="220" spans="1:6" x14ac:dyDescent="0.2">
      <c r="A220" t="s">
        <v>339</v>
      </c>
      <c r="B220" t="s">
        <v>653</v>
      </c>
      <c r="C220" t="s">
        <v>130</v>
      </c>
      <c r="D220" t="s">
        <v>384</v>
      </c>
      <c r="E220">
        <v>40</v>
      </c>
      <c r="F220">
        <v>14</v>
      </c>
    </row>
    <row r="221" spans="1:6" x14ac:dyDescent="0.2">
      <c r="A221" t="s">
        <v>339</v>
      </c>
      <c r="B221" t="s">
        <v>653</v>
      </c>
      <c r="C221" t="s">
        <v>131</v>
      </c>
      <c r="D221" t="s">
        <v>384</v>
      </c>
      <c r="E221">
        <v>286</v>
      </c>
      <c r="F221">
        <v>259</v>
      </c>
    </row>
    <row r="222" spans="1:6" x14ac:dyDescent="0.2">
      <c r="A222" t="s">
        <v>339</v>
      </c>
      <c r="B222" t="s">
        <v>653</v>
      </c>
      <c r="C222" t="s">
        <v>132</v>
      </c>
      <c r="D222" t="s">
        <v>384</v>
      </c>
      <c r="E222">
        <v>8</v>
      </c>
      <c r="F222">
        <v>7</v>
      </c>
    </row>
    <row r="223" spans="1:6" x14ac:dyDescent="0.2">
      <c r="A223" t="s">
        <v>339</v>
      </c>
      <c r="B223" t="s">
        <v>653</v>
      </c>
      <c r="C223" t="s">
        <v>133</v>
      </c>
      <c r="D223" t="s">
        <v>384</v>
      </c>
      <c r="E223">
        <v>229</v>
      </c>
      <c r="F223">
        <v>197</v>
      </c>
    </row>
    <row r="224" spans="1:6" x14ac:dyDescent="0.2">
      <c r="A224" t="s">
        <v>339</v>
      </c>
      <c r="B224" t="s">
        <v>653</v>
      </c>
      <c r="C224" t="s">
        <v>134</v>
      </c>
      <c r="D224" t="s">
        <v>384</v>
      </c>
      <c r="E224">
        <v>710</v>
      </c>
      <c r="F224">
        <v>192</v>
      </c>
    </row>
    <row r="225" spans="1:6" x14ac:dyDescent="0.2">
      <c r="A225" t="s">
        <v>339</v>
      </c>
      <c r="B225" t="s">
        <v>653</v>
      </c>
      <c r="C225" t="s">
        <v>135</v>
      </c>
      <c r="D225" t="s">
        <v>384</v>
      </c>
      <c r="E225">
        <v>844</v>
      </c>
      <c r="F225">
        <v>471</v>
      </c>
    </row>
    <row r="226" spans="1:6" x14ac:dyDescent="0.2">
      <c r="A226" t="s">
        <v>339</v>
      </c>
      <c r="B226" t="s">
        <v>653</v>
      </c>
      <c r="C226" t="s">
        <v>136</v>
      </c>
      <c r="D226" t="s">
        <v>384</v>
      </c>
      <c r="E226">
        <v>6</v>
      </c>
      <c r="F226">
        <v>1</v>
      </c>
    </row>
    <row r="227" spans="1:6" x14ac:dyDescent="0.2">
      <c r="A227" t="s">
        <v>339</v>
      </c>
      <c r="B227" t="s">
        <v>653</v>
      </c>
      <c r="C227" t="s">
        <v>137</v>
      </c>
      <c r="D227" t="s">
        <v>384</v>
      </c>
      <c r="E227">
        <v>239</v>
      </c>
      <c r="F227">
        <v>228</v>
      </c>
    </row>
    <row r="228" spans="1:6" x14ac:dyDescent="0.2">
      <c r="A228" t="s">
        <v>339</v>
      </c>
      <c r="B228" t="s">
        <v>653</v>
      </c>
      <c r="C228" t="s">
        <v>138</v>
      </c>
      <c r="D228" t="s">
        <v>384</v>
      </c>
      <c r="E228">
        <v>247</v>
      </c>
      <c r="F228">
        <v>27</v>
      </c>
    </row>
    <row r="229" spans="1:6" x14ac:dyDescent="0.2">
      <c r="A229" t="s">
        <v>339</v>
      </c>
      <c r="B229" t="s">
        <v>653</v>
      </c>
      <c r="C229" t="s">
        <v>139</v>
      </c>
      <c r="D229" t="s">
        <v>384</v>
      </c>
      <c r="E229">
        <v>59</v>
      </c>
      <c r="F229">
        <v>22</v>
      </c>
    </row>
    <row r="230" spans="1:6" x14ac:dyDescent="0.2">
      <c r="A230" t="s">
        <v>339</v>
      </c>
      <c r="B230" t="s">
        <v>653</v>
      </c>
      <c r="C230" t="s">
        <v>140</v>
      </c>
      <c r="D230" t="s">
        <v>384</v>
      </c>
      <c r="E230">
        <v>546</v>
      </c>
      <c r="F230">
        <v>114</v>
      </c>
    </row>
    <row r="231" spans="1:6" x14ac:dyDescent="0.2">
      <c r="A231" t="s">
        <v>339</v>
      </c>
      <c r="B231" t="s">
        <v>653</v>
      </c>
      <c r="C231" t="s">
        <v>141</v>
      </c>
      <c r="D231" t="s">
        <v>384</v>
      </c>
      <c r="E231">
        <v>2062</v>
      </c>
      <c r="F231">
        <v>749</v>
      </c>
    </row>
    <row r="232" spans="1:6" x14ac:dyDescent="0.2">
      <c r="A232" t="s">
        <v>339</v>
      </c>
      <c r="B232" t="s">
        <v>653</v>
      </c>
      <c r="C232" t="s">
        <v>142</v>
      </c>
      <c r="D232" t="s">
        <v>384</v>
      </c>
      <c r="E232">
        <v>2</v>
      </c>
      <c r="F232">
        <v>2</v>
      </c>
    </row>
    <row r="233" spans="1:6" x14ac:dyDescent="0.2">
      <c r="A233" t="s">
        <v>339</v>
      </c>
      <c r="B233" t="s">
        <v>653</v>
      </c>
      <c r="C233" t="s">
        <v>143</v>
      </c>
      <c r="D233" t="s">
        <v>384</v>
      </c>
      <c r="E233">
        <v>28</v>
      </c>
      <c r="F233">
        <v>3</v>
      </c>
    </row>
    <row r="234" spans="1:6" x14ac:dyDescent="0.2">
      <c r="A234" t="s">
        <v>339</v>
      </c>
      <c r="B234" t="s">
        <v>653</v>
      </c>
      <c r="C234" t="s">
        <v>144</v>
      </c>
      <c r="D234" t="s">
        <v>384</v>
      </c>
      <c r="E234">
        <v>961</v>
      </c>
      <c r="F234">
        <v>275</v>
      </c>
    </row>
    <row r="235" spans="1:6" x14ac:dyDescent="0.2">
      <c r="A235" t="s">
        <v>339</v>
      </c>
      <c r="B235" t="s">
        <v>653</v>
      </c>
      <c r="C235" t="s">
        <v>145</v>
      </c>
      <c r="D235" t="s">
        <v>384</v>
      </c>
      <c r="E235">
        <v>120</v>
      </c>
      <c r="F235">
        <v>2</v>
      </c>
    </row>
    <row r="236" spans="1:6" x14ac:dyDescent="0.2">
      <c r="A236" t="s">
        <v>339</v>
      </c>
      <c r="B236" t="s">
        <v>653</v>
      </c>
      <c r="C236" t="s">
        <v>146</v>
      </c>
      <c r="D236" t="s">
        <v>384</v>
      </c>
      <c r="E236">
        <v>20</v>
      </c>
      <c r="F236">
        <v>11</v>
      </c>
    </row>
    <row r="237" spans="1:6" x14ac:dyDescent="0.2">
      <c r="A237" t="s">
        <v>339</v>
      </c>
      <c r="B237" t="s">
        <v>653</v>
      </c>
      <c r="C237" t="s">
        <v>147</v>
      </c>
      <c r="D237" t="s">
        <v>384</v>
      </c>
      <c r="E237">
        <v>39</v>
      </c>
      <c r="F237">
        <v>12</v>
      </c>
    </row>
    <row r="238" spans="1:6" x14ac:dyDescent="0.2">
      <c r="A238" t="s">
        <v>339</v>
      </c>
      <c r="B238" t="s">
        <v>653</v>
      </c>
      <c r="C238" t="s">
        <v>148</v>
      </c>
      <c r="D238" t="s">
        <v>384</v>
      </c>
      <c r="E238">
        <v>233</v>
      </c>
      <c r="F238">
        <v>169</v>
      </c>
    </row>
    <row r="239" spans="1:6" x14ac:dyDescent="0.2">
      <c r="A239" t="s">
        <v>339</v>
      </c>
      <c r="B239" t="s">
        <v>653</v>
      </c>
      <c r="C239" t="s">
        <v>149</v>
      </c>
      <c r="D239" t="s">
        <v>384</v>
      </c>
      <c r="E239">
        <v>418</v>
      </c>
      <c r="F239">
        <v>3</v>
      </c>
    </row>
    <row r="240" spans="1:6" x14ac:dyDescent="0.2">
      <c r="A240" t="s">
        <v>339</v>
      </c>
      <c r="B240" t="s">
        <v>653</v>
      </c>
      <c r="C240" t="s">
        <v>150</v>
      </c>
      <c r="D240" t="s">
        <v>384</v>
      </c>
      <c r="E240">
        <v>240</v>
      </c>
      <c r="F240">
        <v>152</v>
      </c>
    </row>
    <row r="241" spans="1:6" x14ac:dyDescent="0.2">
      <c r="A241" t="s">
        <v>339</v>
      </c>
      <c r="B241" t="s">
        <v>653</v>
      </c>
      <c r="C241" t="s">
        <v>360</v>
      </c>
      <c r="D241" t="s">
        <v>384</v>
      </c>
      <c r="E241">
        <v>41</v>
      </c>
      <c r="F241">
        <v>36</v>
      </c>
    </row>
    <row r="242" spans="1:6" x14ac:dyDescent="0.2">
      <c r="A242" t="s">
        <v>339</v>
      </c>
      <c r="B242" t="s">
        <v>653</v>
      </c>
      <c r="C242" t="s">
        <v>151</v>
      </c>
      <c r="D242" t="s">
        <v>384</v>
      </c>
      <c r="E242">
        <v>22</v>
      </c>
    </row>
    <row r="243" spans="1:6" x14ac:dyDescent="0.2">
      <c r="A243" t="s">
        <v>339</v>
      </c>
      <c r="B243" t="s">
        <v>653</v>
      </c>
      <c r="C243" t="s">
        <v>152</v>
      </c>
      <c r="D243" t="s">
        <v>384</v>
      </c>
      <c r="E243">
        <v>498</v>
      </c>
      <c r="F243">
        <v>201</v>
      </c>
    </row>
    <row r="244" spans="1:6" x14ac:dyDescent="0.2">
      <c r="A244" t="s">
        <v>339</v>
      </c>
      <c r="B244" t="s">
        <v>653</v>
      </c>
      <c r="C244" t="s">
        <v>153</v>
      </c>
      <c r="D244" t="s">
        <v>384</v>
      </c>
      <c r="E244">
        <v>3</v>
      </c>
      <c r="F244">
        <v>2</v>
      </c>
    </row>
    <row r="245" spans="1:6" x14ac:dyDescent="0.2">
      <c r="A245" t="s">
        <v>339</v>
      </c>
      <c r="B245" t="s">
        <v>653</v>
      </c>
      <c r="C245" t="s">
        <v>78</v>
      </c>
      <c r="D245" t="s">
        <v>384</v>
      </c>
      <c r="E245">
        <v>8</v>
      </c>
      <c r="F245">
        <v>2</v>
      </c>
    </row>
    <row r="246" spans="1:6" x14ac:dyDescent="0.2">
      <c r="A246" t="s">
        <v>339</v>
      </c>
      <c r="B246" t="s">
        <v>653</v>
      </c>
      <c r="C246" t="s">
        <v>154</v>
      </c>
      <c r="D246" t="s">
        <v>384</v>
      </c>
      <c r="E246">
        <v>10</v>
      </c>
    </row>
    <row r="247" spans="1:6" x14ac:dyDescent="0.2">
      <c r="A247" t="s">
        <v>339</v>
      </c>
      <c r="B247" t="s">
        <v>653</v>
      </c>
      <c r="C247" t="s">
        <v>155</v>
      </c>
      <c r="D247" t="s">
        <v>384</v>
      </c>
      <c r="E247">
        <v>6</v>
      </c>
      <c r="F247">
        <v>4</v>
      </c>
    </row>
    <row r="248" spans="1:6" x14ac:dyDescent="0.2">
      <c r="A248" t="s">
        <v>339</v>
      </c>
      <c r="B248" t="s">
        <v>653</v>
      </c>
      <c r="C248" t="s">
        <v>156</v>
      </c>
      <c r="D248" t="s">
        <v>384</v>
      </c>
      <c r="E248">
        <v>1</v>
      </c>
    </row>
    <row r="249" spans="1:6" x14ac:dyDescent="0.2">
      <c r="A249" t="s">
        <v>339</v>
      </c>
      <c r="B249" t="s">
        <v>653</v>
      </c>
      <c r="C249" t="s">
        <v>361</v>
      </c>
      <c r="D249" t="s">
        <v>384</v>
      </c>
      <c r="E249">
        <v>15</v>
      </c>
    </row>
    <row r="250" spans="1:6" x14ac:dyDescent="0.2">
      <c r="A250" t="s">
        <v>339</v>
      </c>
      <c r="B250" t="s">
        <v>653</v>
      </c>
      <c r="C250" t="s">
        <v>157</v>
      </c>
      <c r="D250" t="s">
        <v>384</v>
      </c>
      <c r="E250">
        <v>15</v>
      </c>
      <c r="F250">
        <v>1</v>
      </c>
    </row>
    <row r="251" spans="1:6" x14ac:dyDescent="0.2">
      <c r="A251" t="s">
        <v>339</v>
      </c>
      <c r="B251" t="s">
        <v>653</v>
      </c>
      <c r="C251" t="s">
        <v>158</v>
      </c>
      <c r="D251" t="s">
        <v>384</v>
      </c>
      <c r="E251">
        <v>12</v>
      </c>
      <c r="F251">
        <v>10</v>
      </c>
    </row>
    <row r="252" spans="1:6" x14ac:dyDescent="0.2">
      <c r="A252" t="s">
        <v>339</v>
      </c>
      <c r="B252" t="s">
        <v>653</v>
      </c>
      <c r="C252" t="s">
        <v>160</v>
      </c>
      <c r="D252" t="s">
        <v>384</v>
      </c>
      <c r="E252">
        <v>2</v>
      </c>
    </row>
    <row r="253" spans="1:6" x14ac:dyDescent="0.2">
      <c r="A253" t="s">
        <v>339</v>
      </c>
      <c r="B253" t="s">
        <v>654</v>
      </c>
      <c r="C253" t="s">
        <v>384</v>
      </c>
      <c r="D253" t="s">
        <v>384</v>
      </c>
      <c r="E253">
        <v>435</v>
      </c>
      <c r="F253">
        <v>263</v>
      </c>
    </row>
    <row r="254" spans="1:6" x14ac:dyDescent="0.2">
      <c r="A254" t="s">
        <v>339</v>
      </c>
      <c r="B254" t="s">
        <v>654</v>
      </c>
      <c r="C254" t="s">
        <v>649</v>
      </c>
      <c r="D254" t="s">
        <v>384</v>
      </c>
      <c r="E254">
        <v>58822</v>
      </c>
      <c r="F254">
        <v>23577</v>
      </c>
    </row>
    <row r="255" spans="1:6" x14ac:dyDescent="0.2">
      <c r="A255" t="s">
        <v>339</v>
      </c>
      <c r="B255" t="s">
        <v>654</v>
      </c>
      <c r="C255" t="s">
        <v>109</v>
      </c>
      <c r="D255" t="s">
        <v>384</v>
      </c>
      <c r="E255">
        <v>150</v>
      </c>
      <c r="F255">
        <v>107</v>
      </c>
    </row>
    <row r="256" spans="1:6" x14ac:dyDescent="0.2">
      <c r="A256" t="s">
        <v>339</v>
      </c>
      <c r="B256" t="s">
        <v>654</v>
      </c>
      <c r="C256" t="s">
        <v>110</v>
      </c>
      <c r="D256" t="s">
        <v>384</v>
      </c>
      <c r="E256">
        <v>365</v>
      </c>
      <c r="F256">
        <v>223</v>
      </c>
    </row>
    <row r="257" spans="1:6" x14ac:dyDescent="0.2">
      <c r="A257" t="s">
        <v>339</v>
      </c>
      <c r="B257" t="s">
        <v>654</v>
      </c>
      <c r="C257" t="s">
        <v>111</v>
      </c>
      <c r="D257" t="s">
        <v>384</v>
      </c>
      <c r="E257">
        <v>358</v>
      </c>
      <c r="F257">
        <v>185</v>
      </c>
    </row>
    <row r="258" spans="1:6" x14ac:dyDescent="0.2">
      <c r="A258" t="s">
        <v>339</v>
      </c>
      <c r="B258" t="s">
        <v>654</v>
      </c>
      <c r="C258" t="s">
        <v>112</v>
      </c>
      <c r="D258" t="s">
        <v>384</v>
      </c>
      <c r="E258">
        <v>253</v>
      </c>
      <c r="F258">
        <v>134</v>
      </c>
    </row>
    <row r="259" spans="1:6" x14ac:dyDescent="0.2">
      <c r="A259" t="s">
        <v>339</v>
      </c>
      <c r="B259" t="s">
        <v>654</v>
      </c>
      <c r="C259" t="s">
        <v>113</v>
      </c>
      <c r="D259" t="s">
        <v>384</v>
      </c>
      <c r="E259">
        <v>173</v>
      </c>
      <c r="F259">
        <v>121</v>
      </c>
    </row>
    <row r="260" spans="1:6" x14ac:dyDescent="0.2">
      <c r="A260" t="s">
        <v>339</v>
      </c>
      <c r="B260" t="s">
        <v>654</v>
      </c>
      <c r="C260" t="s">
        <v>114</v>
      </c>
      <c r="D260" t="s">
        <v>384</v>
      </c>
      <c r="E260">
        <v>178</v>
      </c>
      <c r="F260">
        <v>139</v>
      </c>
    </row>
    <row r="261" spans="1:6" x14ac:dyDescent="0.2">
      <c r="A261" t="s">
        <v>339</v>
      </c>
      <c r="B261" t="s">
        <v>654</v>
      </c>
      <c r="C261" t="s">
        <v>86</v>
      </c>
      <c r="D261" t="s">
        <v>384</v>
      </c>
      <c r="E261">
        <v>1751</v>
      </c>
      <c r="F261">
        <v>943</v>
      </c>
    </row>
    <row r="262" spans="1:6" x14ac:dyDescent="0.2">
      <c r="A262" t="s">
        <v>339</v>
      </c>
      <c r="B262" t="s">
        <v>654</v>
      </c>
      <c r="C262" t="s">
        <v>115</v>
      </c>
      <c r="D262" t="s">
        <v>384</v>
      </c>
      <c r="E262">
        <v>399</v>
      </c>
      <c r="F262">
        <v>176</v>
      </c>
    </row>
    <row r="263" spans="1:6" x14ac:dyDescent="0.2">
      <c r="A263" t="s">
        <v>339</v>
      </c>
      <c r="B263" t="s">
        <v>654</v>
      </c>
      <c r="C263" t="s">
        <v>116</v>
      </c>
      <c r="D263" t="s">
        <v>384</v>
      </c>
      <c r="E263">
        <v>725</v>
      </c>
      <c r="F263">
        <v>354</v>
      </c>
    </row>
    <row r="264" spans="1:6" x14ac:dyDescent="0.2">
      <c r="A264" t="s">
        <v>339</v>
      </c>
      <c r="B264" t="s">
        <v>654</v>
      </c>
      <c r="C264" t="s">
        <v>89</v>
      </c>
      <c r="D264" t="s">
        <v>384</v>
      </c>
      <c r="E264">
        <v>1477</v>
      </c>
      <c r="F264">
        <v>767</v>
      </c>
    </row>
    <row r="265" spans="1:6" x14ac:dyDescent="0.2">
      <c r="A265" t="s">
        <v>339</v>
      </c>
      <c r="B265" t="s">
        <v>654</v>
      </c>
      <c r="C265" t="s">
        <v>117</v>
      </c>
      <c r="D265" t="s">
        <v>384</v>
      </c>
      <c r="E265">
        <v>547</v>
      </c>
      <c r="F265">
        <v>346</v>
      </c>
    </row>
    <row r="266" spans="1:6" x14ac:dyDescent="0.2">
      <c r="A266" t="s">
        <v>339</v>
      </c>
      <c r="B266" t="s">
        <v>654</v>
      </c>
      <c r="C266" t="s">
        <v>118</v>
      </c>
      <c r="D266" t="s">
        <v>384</v>
      </c>
      <c r="E266">
        <v>1367</v>
      </c>
      <c r="F266">
        <v>615</v>
      </c>
    </row>
    <row r="267" spans="1:6" x14ac:dyDescent="0.2">
      <c r="A267" t="s">
        <v>339</v>
      </c>
      <c r="B267" t="s">
        <v>654</v>
      </c>
      <c r="C267" t="s">
        <v>119</v>
      </c>
      <c r="D267" t="s">
        <v>384</v>
      </c>
      <c r="E267">
        <v>2423</v>
      </c>
      <c r="F267">
        <v>1339</v>
      </c>
    </row>
    <row r="268" spans="1:6" x14ac:dyDescent="0.2">
      <c r="A268" t="s">
        <v>339</v>
      </c>
      <c r="B268" t="s">
        <v>654</v>
      </c>
      <c r="C268" t="s">
        <v>120</v>
      </c>
      <c r="D268" t="s">
        <v>384</v>
      </c>
      <c r="E268">
        <v>1770</v>
      </c>
      <c r="F268">
        <v>1094</v>
      </c>
    </row>
    <row r="269" spans="1:6" x14ac:dyDescent="0.2">
      <c r="A269" t="s">
        <v>339</v>
      </c>
      <c r="B269" t="s">
        <v>654</v>
      </c>
      <c r="C269" t="s">
        <v>121</v>
      </c>
      <c r="D269" t="s">
        <v>384</v>
      </c>
      <c r="E269">
        <v>1186</v>
      </c>
      <c r="F269">
        <v>527</v>
      </c>
    </row>
    <row r="270" spans="1:6" x14ac:dyDescent="0.2">
      <c r="A270" t="s">
        <v>339</v>
      </c>
      <c r="B270" t="s">
        <v>654</v>
      </c>
      <c r="C270" t="s">
        <v>80</v>
      </c>
      <c r="D270" t="s">
        <v>384</v>
      </c>
      <c r="E270">
        <v>786</v>
      </c>
      <c r="F270">
        <v>504</v>
      </c>
    </row>
    <row r="271" spans="1:6" x14ac:dyDescent="0.2">
      <c r="A271" t="s">
        <v>339</v>
      </c>
      <c r="B271" t="s">
        <v>654</v>
      </c>
      <c r="C271" t="s">
        <v>122</v>
      </c>
      <c r="D271" t="s">
        <v>384</v>
      </c>
      <c r="E271">
        <v>471</v>
      </c>
      <c r="F271">
        <v>298</v>
      </c>
    </row>
    <row r="272" spans="1:6" x14ac:dyDescent="0.2">
      <c r="A272" t="s">
        <v>339</v>
      </c>
      <c r="B272" t="s">
        <v>654</v>
      </c>
      <c r="C272" t="s">
        <v>123</v>
      </c>
      <c r="D272" t="s">
        <v>384</v>
      </c>
      <c r="E272">
        <v>887</v>
      </c>
      <c r="F272">
        <v>356</v>
      </c>
    </row>
    <row r="273" spans="1:6" x14ac:dyDescent="0.2">
      <c r="A273" t="s">
        <v>339</v>
      </c>
      <c r="B273" t="s">
        <v>654</v>
      </c>
      <c r="C273" t="s">
        <v>124</v>
      </c>
      <c r="D273" t="s">
        <v>384</v>
      </c>
      <c r="E273">
        <v>444</v>
      </c>
      <c r="F273">
        <v>191</v>
      </c>
    </row>
    <row r="274" spans="1:6" x14ac:dyDescent="0.2">
      <c r="A274" t="s">
        <v>339</v>
      </c>
      <c r="B274" t="s">
        <v>654</v>
      </c>
      <c r="C274" t="s">
        <v>125</v>
      </c>
      <c r="D274" t="s">
        <v>384</v>
      </c>
      <c r="E274">
        <v>850</v>
      </c>
      <c r="F274">
        <v>517</v>
      </c>
    </row>
    <row r="275" spans="1:6" x14ac:dyDescent="0.2">
      <c r="A275" t="s">
        <v>339</v>
      </c>
      <c r="B275" t="s">
        <v>654</v>
      </c>
      <c r="C275" t="s">
        <v>126</v>
      </c>
      <c r="D275" t="s">
        <v>384</v>
      </c>
      <c r="E275">
        <v>959</v>
      </c>
      <c r="F275">
        <v>302</v>
      </c>
    </row>
    <row r="276" spans="1:6" x14ac:dyDescent="0.2">
      <c r="A276" t="s">
        <v>339</v>
      </c>
      <c r="B276" t="s">
        <v>654</v>
      </c>
      <c r="C276" t="s">
        <v>127</v>
      </c>
      <c r="D276" t="s">
        <v>384</v>
      </c>
      <c r="E276">
        <v>598</v>
      </c>
      <c r="F276">
        <v>380</v>
      </c>
    </row>
    <row r="277" spans="1:6" x14ac:dyDescent="0.2">
      <c r="A277" t="s">
        <v>339</v>
      </c>
      <c r="B277" t="s">
        <v>654</v>
      </c>
      <c r="C277" t="s">
        <v>128</v>
      </c>
      <c r="D277" t="s">
        <v>384</v>
      </c>
      <c r="E277">
        <v>462</v>
      </c>
      <c r="F277">
        <v>208</v>
      </c>
    </row>
    <row r="278" spans="1:6" x14ac:dyDescent="0.2">
      <c r="A278" t="s">
        <v>339</v>
      </c>
      <c r="B278" t="s">
        <v>654</v>
      </c>
      <c r="C278" t="s">
        <v>129</v>
      </c>
      <c r="D278" t="s">
        <v>384</v>
      </c>
      <c r="E278">
        <v>637</v>
      </c>
      <c r="F278">
        <v>314</v>
      </c>
    </row>
    <row r="279" spans="1:6" x14ac:dyDescent="0.2">
      <c r="A279" t="s">
        <v>339</v>
      </c>
      <c r="B279" t="s">
        <v>654</v>
      </c>
      <c r="C279" t="s">
        <v>130</v>
      </c>
      <c r="D279" t="s">
        <v>384</v>
      </c>
      <c r="E279">
        <v>1200</v>
      </c>
      <c r="F279">
        <v>638</v>
      </c>
    </row>
    <row r="280" spans="1:6" x14ac:dyDescent="0.2">
      <c r="A280" t="s">
        <v>339</v>
      </c>
      <c r="B280" t="s">
        <v>654</v>
      </c>
      <c r="C280" t="s">
        <v>131</v>
      </c>
      <c r="D280" t="s">
        <v>384</v>
      </c>
      <c r="E280">
        <v>587</v>
      </c>
      <c r="F280">
        <v>358</v>
      </c>
    </row>
    <row r="281" spans="1:6" x14ac:dyDescent="0.2">
      <c r="A281" t="s">
        <v>339</v>
      </c>
      <c r="B281" t="s">
        <v>654</v>
      </c>
      <c r="C281" t="s">
        <v>132</v>
      </c>
      <c r="D281" t="s">
        <v>384</v>
      </c>
      <c r="E281">
        <v>332</v>
      </c>
      <c r="F281">
        <v>193</v>
      </c>
    </row>
    <row r="282" spans="1:6" x14ac:dyDescent="0.2">
      <c r="A282" t="s">
        <v>339</v>
      </c>
      <c r="B282" t="s">
        <v>654</v>
      </c>
      <c r="C282" t="s">
        <v>133</v>
      </c>
      <c r="D282" t="s">
        <v>384</v>
      </c>
      <c r="E282">
        <v>460</v>
      </c>
      <c r="F282">
        <v>282</v>
      </c>
    </row>
    <row r="283" spans="1:6" x14ac:dyDescent="0.2">
      <c r="A283" t="s">
        <v>339</v>
      </c>
      <c r="B283" t="s">
        <v>654</v>
      </c>
      <c r="C283" t="s">
        <v>134</v>
      </c>
      <c r="D283" t="s">
        <v>384</v>
      </c>
      <c r="E283">
        <v>3975</v>
      </c>
      <c r="F283">
        <v>2475</v>
      </c>
    </row>
    <row r="284" spans="1:6" x14ac:dyDescent="0.2">
      <c r="A284" t="s">
        <v>339</v>
      </c>
      <c r="B284" t="s">
        <v>654</v>
      </c>
      <c r="C284" t="s">
        <v>135</v>
      </c>
      <c r="D284" t="s">
        <v>384</v>
      </c>
      <c r="E284">
        <v>512</v>
      </c>
      <c r="F284">
        <v>270</v>
      </c>
    </row>
    <row r="285" spans="1:6" x14ac:dyDescent="0.2">
      <c r="A285" t="s">
        <v>339</v>
      </c>
      <c r="B285" t="s">
        <v>654</v>
      </c>
      <c r="C285" t="s">
        <v>136</v>
      </c>
      <c r="D285" t="s">
        <v>384</v>
      </c>
      <c r="E285">
        <v>223</v>
      </c>
      <c r="F285">
        <v>134</v>
      </c>
    </row>
    <row r="286" spans="1:6" x14ac:dyDescent="0.2">
      <c r="A286" t="s">
        <v>339</v>
      </c>
      <c r="B286" t="s">
        <v>654</v>
      </c>
      <c r="C286" t="s">
        <v>137</v>
      </c>
      <c r="D286" t="s">
        <v>384</v>
      </c>
      <c r="E286">
        <v>454</v>
      </c>
      <c r="F286">
        <v>346</v>
      </c>
    </row>
    <row r="287" spans="1:6" x14ac:dyDescent="0.2">
      <c r="A287" t="s">
        <v>339</v>
      </c>
      <c r="B287" t="s">
        <v>654</v>
      </c>
      <c r="C287" t="s">
        <v>138</v>
      </c>
      <c r="D287" t="s">
        <v>384</v>
      </c>
      <c r="E287">
        <v>738</v>
      </c>
      <c r="F287">
        <v>506</v>
      </c>
    </row>
    <row r="288" spans="1:6" x14ac:dyDescent="0.2">
      <c r="A288" t="s">
        <v>339</v>
      </c>
      <c r="B288" t="s">
        <v>654</v>
      </c>
      <c r="C288" t="s">
        <v>139</v>
      </c>
      <c r="D288" t="s">
        <v>384</v>
      </c>
      <c r="E288">
        <v>953</v>
      </c>
      <c r="F288">
        <v>526</v>
      </c>
    </row>
    <row r="289" spans="1:6" x14ac:dyDescent="0.2">
      <c r="A289" t="s">
        <v>339</v>
      </c>
      <c r="B289" t="s">
        <v>654</v>
      </c>
      <c r="C289" t="s">
        <v>140</v>
      </c>
      <c r="D289" t="s">
        <v>384</v>
      </c>
      <c r="E289">
        <v>770</v>
      </c>
      <c r="F289">
        <v>523</v>
      </c>
    </row>
    <row r="290" spans="1:6" x14ac:dyDescent="0.2">
      <c r="A290" t="s">
        <v>339</v>
      </c>
      <c r="B290" t="s">
        <v>654</v>
      </c>
      <c r="C290" t="s">
        <v>141</v>
      </c>
      <c r="D290" t="s">
        <v>384</v>
      </c>
      <c r="E290">
        <v>1191</v>
      </c>
      <c r="F290">
        <v>588</v>
      </c>
    </row>
    <row r="291" spans="1:6" x14ac:dyDescent="0.2">
      <c r="A291" t="s">
        <v>339</v>
      </c>
      <c r="B291" t="s">
        <v>654</v>
      </c>
      <c r="C291" t="s">
        <v>142</v>
      </c>
      <c r="D291" t="s">
        <v>384</v>
      </c>
      <c r="E291">
        <v>175</v>
      </c>
      <c r="F291">
        <v>92</v>
      </c>
    </row>
    <row r="292" spans="1:6" x14ac:dyDescent="0.2">
      <c r="A292" t="s">
        <v>339</v>
      </c>
      <c r="B292" t="s">
        <v>654</v>
      </c>
      <c r="C292" t="s">
        <v>143</v>
      </c>
      <c r="D292" t="s">
        <v>384</v>
      </c>
      <c r="E292">
        <v>640</v>
      </c>
      <c r="F292">
        <v>300</v>
      </c>
    </row>
    <row r="293" spans="1:6" x14ac:dyDescent="0.2">
      <c r="A293" t="s">
        <v>339</v>
      </c>
      <c r="B293" t="s">
        <v>654</v>
      </c>
      <c r="C293" t="s">
        <v>144</v>
      </c>
      <c r="D293" t="s">
        <v>384</v>
      </c>
      <c r="E293">
        <v>1666</v>
      </c>
      <c r="F293">
        <v>967</v>
      </c>
    </row>
    <row r="294" spans="1:6" x14ac:dyDescent="0.2">
      <c r="A294" t="s">
        <v>339</v>
      </c>
      <c r="B294" t="s">
        <v>654</v>
      </c>
      <c r="C294" t="s">
        <v>145</v>
      </c>
      <c r="D294" t="s">
        <v>384</v>
      </c>
      <c r="E294">
        <v>402</v>
      </c>
      <c r="F294">
        <v>233</v>
      </c>
    </row>
    <row r="295" spans="1:6" x14ac:dyDescent="0.2">
      <c r="A295" t="s">
        <v>339</v>
      </c>
      <c r="B295" t="s">
        <v>654</v>
      </c>
      <c r="C295" t="s">
        <v>146</v>
      </c>
      <c r="D295" t="s">
        <v>384</v>
      </c>
      <c r="E295">
        <v>1082</v>
      </c>
      <c r="F295">
        <v>680</v>
      </c>
    </row>
    <row r="296" spans="1:6" x14ac:dyDescent="0.2">
      <c r="A296" t="s">
        <v>339</v>
      </c>
      <c r="B296" t="s">
        <v>654</v>
      </c>
      <c r="C296" t="s">
        <v>147</v>
      </c>
      <c r="D296" t="s">
        <v>384</v>
      </c>
      <c r="E296">
        <v>262</v>
      </c>
      <c r="F296">
        <v>177</v>
      </c>
    </row>
    <row r="297" spans="1:6" x14ac:dyDescent="0.2">
      <c r="A297" t="s">
        <v>339</v>
      </c>
      <c r="B297" t="s">
        <v>654</v>
      </c>
      <c r="C297" t="s">
        <v>148</v>
      </c>
      <c r="D297" t="s">
        <v>384</v>
      </c>
      <c r="E297">
        <v>370</v>
      </c>
      <c r="F297">
        <v>280</v>
      </c>
    </row>
    <row r="298" spans="1:6" x14ac:dyDescent="0.2">
      <c r="A298" t="s">
        <v>339</v>
      </c>
      <c r="B298" t="s">
        <v>654</v>
      </c>
      <c r="C298" t="s">
        <v>149</v>
      </c>
      <c r="D298" t="s">
        <v>384</v>
      </c>
      <c r="E298">
        <v>163</v>
      </c>
      <c r="F298">
        <v>62</v>
      </c>
    </row>
    <row r="299" spans="1:6" x14ac:dyDescent="0.2">
      <c r="A299" t="s">
        <v>339</v>
      </c>
      <c r="B299" t="s">
        <v>654</v>
      </c>
      <c r="C299" t="s">
        <v>150</v>
      </c>
      <c r="D299" t="s">
        <v>384</v>
      </c>
      <c r="E299">
        <v>1183</v>
      </c>
      <c r="F299">
        <v>710</v>
      </c>
    </row>
    <row r="300" spans="1:6" x14ac:dyDescent="0.2">
      <c r="A300" t="s">
        <v>339</v>
      </c>
      <c r="B300" t="s">
        <v>654</v>
      </c>
      <c r="C300" t="s">
        <v>360</v>
      </c>
      <c r="D300" t="s">
        <v>384</v>
      </c>
      <c r="E300">
        <v>9</v>
      </c>
      <c r="F300">
        <v>7</v>
      </c>
    </row>
    <row r="301" spans="1:6" x14ac:dyDescent="0.2">
      <c r="A301" t="s">
        <v>339</v>
      </c>
      <c r="B301" t="s">
        <v>654</v>
      </c>
      <c r="C301" t="s">
        <v>151</v>
      </c>
      <c r="D301" t="s">
        <v>384</v>
      </c>
      <c r="E301">
        <v>86</v>
      </c>
      <c r="F301">
        <v>34</v>
      </c>
    </row>
    <row r="302" spans="1:6" x14ac:dyDescent="0.2">
      <c r="A302" t="s">
        <v>339</v>
      </c>
      <c r="B302" t="s">
        <v>654</v>
      </c>
      <c r="C302" t="s">
        <v>871</v>
      </c>
      <c r="D302" t="s">
        <v>384</v>
      </c>
      <c r="E302">
        <v>19316</v>
      </c>
      <c r="F302">
        <v>1252</v>
      </c>
    </row>
    <row r="303" spans="1:6" x14ac:dyDescent="0.2">
      <c r="A303" t="s">
        <v>339</v>
      </c>
      <c r="B303" t="s">
        <v>654</v>
      </c>
      <c r="C303" t="s">
        <v>152</v>
      </c>
      <c r="D303" t="s">
        <v>384</v>
      </c>
      <c r="E303">
        <v>1096</v>
      </c>
      <c r="F303">
        <v>768</v>
      </c>
    </row>
    <row r="304" spans="1:6" x14ac:dyDescent="0.2">
      <c r="A304" t="s">
        <v>339</v>
      </c>
      <c r="B304" t="s">
        <v>654</v>
      </c>
      <c r="C304" t="s">
        <v>153</v>
      </c>
      <c r="D304" t="s">
        <v>384</v>
      </c>
      <c r="E304">
        <v>225</v>
      </c>
      <c r="F304">
        <v>120</v>
      </c>
    </row>
    <row r="305" spans="1:6" x14ac:dyDescent="0.2">
      <c r="A305" t="s">
        <v>339</v>
      </c>
      <c r="B305" t="s">
        <v>654</v>
      </c>
      <c r="C305" t="s">
        <v>78</v>
      </c>
      <c r="D305" t="s">
        <v>384</v>
      </c>
      <c r="E305">
        <v>71</v>
      </c>
      <c r="F305">
        <v>42</v>
      </c>
    </row>
    <row r="306" spans="1:6" x14ac:dyDescent="0.2">
      <c r="A306" t="s">
        <v>339</v>
      </c>
      <c r="B306" t="s">
        <v>654</v>
      </c>
      <c r="C306" t="s">
        <v>154</v>
      </c>
      <c r="D306" t="s">
        <v>384</v>
      </c>
      <c r="E306">
        <v>187</v>
      </c>
      <c r="F306">
        <v>116</v>
      </c>
    </row>
    <row r="307" spans="1:6" x14ac:dyDescent="0.2">
      <c r="A307" t="s">
        <v>339</v>
      </c>
      <c r="B307" t="s">
        <v>654</v>
      </c>
      <c r="C307" t="s">
        <v>155</v>
      </c>
      <c r="D307" t="s">
        <v>384</v>
      </c>
      <c r="E307">
        <v>110</v>
      </c>
      <c r="F307">
        <v>89</v>
      </c>
    </row>
    <row r="308" spans="1:6" x14ac:dyDescent="0.2">
      <c r="A308" t="s">
        <v>339</v>
      </c>
      <c r="B308" t="s">
        <v>654</v>
      </c>
      <c r="C308" t="s">
        <v>156</v>
      </c>
      <c r="D308" t="s">
        <v>384</v>
      </c>
      <c r="E308">
        <v>130</v>
      </c>
      <c r="F308">
        <v>88</v>
      </c>
    </row>
    <row r="309" spans="1:6" x14ac:dyDescent="0.2">
      <c r="A309" t="s">
        <v>339</v>
      </c>
      <c r="B309" t="s">
        <v>654</v>
      </c>
      <c r="C309" t="s">
        <v>361</v>
      </c>
      <c r="D309" t="s">
        <v>384</v>
      </c>
      <c r="E309">
        <v>107</v>
      </c>
      <c r="F309">
        <v>53</v>
      </c>
    </row>
    <row r="310" spans="1:6" x14ac:dyDescent="0.2">
      <c r="A310" t="s">
        <v>339</v>
      </c>
      <c r="B310" t="s">
        <v>654</v>
      </c>
      <c r="C310" t="s">
        <v>157</v>
      </c>
      <c r="D310" t="s">
        <v>384</v>
      </c>
      <c r="E310">
        <v>223</v>
      </c>
      <c r="F310">
        <v>115</v>
      </c>
    </row>
    <row r="311" spans="1:6" x14ac:dyDescent="0.2">
      <c r="A311" t="s">
        <v>339</v>
      </c>
      <c r="B311" t="s">
        <v>654</v>
      </c>
      <c r="C311" t="s">
        <v>158</v>
      </c>
      <c r="D311" t="s">
        <v>384</v>
      </c>
      <c r="E311">
        <v>155</v>
      </c>
      <c r="F311">
        <v>74</v>
      </c>
    </row>
    <row r="312" spans="1:6" x14ac:dyDescent="0.2">
      <c r="A312" t="s">
        <v>339</v>
      </c>
      <c r="B312" t="s">
        <v>654</v>
      </c>
      <c r="C312" t="s">
        <v>159</v>
      </c>
      <c r="D312" t="s">
        <v>384</v>
      </c>
      <c r="E312">
        <v>38</v>
      </c>
      <c r="F312">
        <v>33</v>
      </c>
    </row>
    <row r="313" spans="1:6" x14ac:dyDescent="0.2">
      <c r="A313" t="s">
        <v>339</v>
      </c>
      <c r="B313" t="s">
        <v>654</v>
      </c>
      <c r="C313" t="s">
        <v>160</v>
      </c>
      <c r="D313" t="s">
        <v>384</v>
      </c>
      <c r="E313">
        <v>80</v>
      </c>
      <c r="F313">
        <v>43</v>
      </c>
    </row>
    <row r="314" spans="1:6" x14ac:dyDescent="0.2">
      <c r="A314" t="s">
        <v>339</v>
      </c>
      <c r="B314" t="s">
        <v>655</v>
      </c>
      <c r="C314" t="s">
        <v>384</v>
      </c>
      <c r="D314" t="s">
        <v>384</v>
      </c>
      <c r="E314">
        <v>329</v>
      </c>
      <c r="F314">
        <v>16</v>
      </c>
    </row>
    <row r="315" spans="1:6" x14ac:dyDescent="0.2">
      <c r="A315" t="s">
        <v>339</v>
      </c>
      <c r="B315" t="s">
        <v>655</v>
      </c>
      <c r="C315" t="s">
        <v>649</v>
      </c>
      <c r="D315" t="s">
        <v>384</v>
      </c>
      <c r="E315">
        <v>18033</v>
      </c>
      <c r="F315">
        <v>2002</v>
      </c>
    </row>
    <row r="316" spans="1:6" x14ac:dyDescent="0.2">
      <c r="A316" t="s">
        <v>339</v>
      </c>
      <c r="B316" t="s">
        <v>655</v>
      </c>
      <c r="C316" t="s">
        <v>111</v>
      </c>
      <c r="D316" t="s">
        <v>384</v>
      </c>
      <c r="E316">
        <v>1</v>
      </c>
    </row>
    <row r="317" spans="1:6" x14ac:dyDescent="0.2">
      <c r="A317" t="s">
        <v>339</v>
      </c>
      <c r="B317" t="s">
        <v>655</v>
      </c>
      <c r="C317" t="s">
        <v>86</v>
      </c>
      <c r="D317" t="s">
        <v>384</v>
      </c>
      <c r="E317">
        <v>7132</v>
      </c>
      <c r="F317">
        <v>960</v>
      </c>
    </row>
    <row r="318" spans="1:6" x14ac:dyDescent="0.2">
      <c r="A318" t="s">
        <v>339</v>
      </c>
      <c r="B318" t="s">
        <v>655</v>
      </c>
      <c r="C318" t="s">
        <v>118</v>
      </c>
      <c r="D318" t="s">
        <v>384</v>
      </c>
      <c r="E318">
        <v>1</v>
      </c>
      <c r="F318">
        <v>1</v>
      </c>
    </row>
    <row r="319" spans="1:6" x14ac:dyDescent="0.2">
      <c r="A319" t="s">
        <v>339</v>
      </c>
      <c r="B319" t="s">
        <v>655</v>
      </c>
      <c r="C319" t="s">
        <v>119</v>
      </c>
      <c r="D319" t="s">
        <v>384</v>
      </c>
      <c r="E319">
        <v>192</v>
      </c>
      <c r="F319">
        <v>55</v>
      </c>
    </row>
    <row r="320" spans="1:6" x14ac:dyDescent="0.2">
      <c r="A320" t="s">
        <v>339</v>
      </c>
      <c r="B320" t="s">
        <v>655</v>
      </c>
      <c r="C320" t="s">
        <v>120</v>
      </c>
      <c r="D320" t="s">
        <v>384</v>
      </c>
      <c r="E320">
        <v>1</v>
      </c>
    </row>
    <row r="321" spans="1:6" x14ac:dyDescent="0.2">
      <c r="A321" t="s">
        <v>339</v>
      </c>
      <c r="B321" t="s">
        <v>655</v>
      </c>
      <c r="C321" t="s">
        <v>122</v>
      </c>
      <c r="D321" t="s">
        <v>384</v>
      </c>
      <c r="E321">
        <v>1</v>
      </c>
      <c r="F321">
        <v>1</v>
      </c>
    </row>
    <row r="322" spans="1:6" x14ac:dyDescent="0.2">
      <c r="A322" t="s">
        <v>339</v>
      </c>
      <c r="B322" t="s">
        <v>655</v>
      </c>
      <c r="C322" t="s">
        <v>123</v>
      </c>
      <c r="D322" t="s">
        <v>384</v>
      </c>
      <c r="E322">
        <v>2</v>
      </c>
      <c r="F322">
        <v>2</v>
      </c>
    </row>
    <row r="323" spans="1:6" x14ac:dyDescent="0.2">
      <c r="A323" t="s">
        <v>339</v>
      </c>
      <c r="B323" t="s">
        <v>655</v>
      </c>
      <c r="C323" t="s">
        <v>124</v>
      </c>
      <c r="D323" t="s">
        <v>384</v>
      </c>
      <c r="E323">
        <v>1</v>
      </c>
      <c r="F323">
        <v>1</v>
      </c>
    </row>
    <row r="324" spans="1:6" x14ac:dyDescent="0.2">
      <c r="A324" t="s">
        <v>339</v>
      </c>
      <c r="B324" t="s">
        <v>655</v>
      </c>
      <c r="C324" t="s">
        <v>125</v>
      </c>
      <c r="D324" t="s">
        <v>384</v>
      </c>
      <c r="E324">
        <v>1</v>
      </c>
    </row>
    <row r="325" spans="1:6" x14ac:dyDescent="0.2">
      <c r="A325" t="s">
        <v>339</v>
      </c>
      <c r="B325" t="s">
        <v>655</v>
      </c>
      <c r="C325" t="s">
        <v>127</v>
      </c>
      <c r="D325" t="s">
        <v>384</v>
      </c>
      <c r="E325">
        <v>2</v>
      </c>
      <c r="F325">
        <v>1</v>
      </c>
    </row>
    <row r="326" spans="1:6" x14ac:dyDescent="0.2">
      <c r="A326" t="s">
        <v>339</v>
      </c>
      <c r="B326" t="s">
        <v>655</v>
      </c>
      <c r="C326" t="s">
        <v>129</v>
      </c>
      <c r="D326" t="s">
        <v>384</v>
      </c>
      <c r="E326">
        <v>4</v>
      </c>
      <c r="F326">
        <v>2</v>
      </c>
    </row>
    <row r="327" spans="1:6" x14ac:dyDescent="0.2">
      <c r="A327" t="s">
        <v>339</v>
      </c>
      <c r="B327" t="s">
        <v>655</v>
      </c>
      <c r="C327" t="s">
        <v>130</v>
      </c>
      <c r="D327" t="s">
        <v>384</v>
      </c>
      <c r="E327">
        <v>4295</v>
      </c>
      <c r="F327">
        <v>296</v>
      </c>
    </row>
    <row r="328" spans="1:6" x14ac:dyDescent="0.2">
      <c r="A328" t="s">
        <v>339</v>
      </c>
      <c r="B328" t="s">
        <v>655</v>
      </c>
      <c r="C328" t="s">
        <v>131</v>
      </c>
      <c r="D328" t="s">
        <v>384</v>
      </c>
      <c r="E328">
        <v>5</v>
      </c>
      <c r="F328">
        <v>3</v>
      </c>
    </row>
    <row r="329" spans="1:6" x14ac:dyDescent="0.2">
      <c r="A329" t="s">
        <v>339</v>
      </c>
      <c r="B329" t="s">
        <v>655</v>
      </c>
      <c r="C329" t="s">
        <v>133</v>
      </c>
      <c r="D329" t="s">
        <v>384</v>
      </c>
      <c r="E329">
        <v>1</v>
      </c>
    </row>
    <row r="330" spans="1:6" x14ac:dyDescent="0.2">
      <c r="A330" t="s">
        <v>339</v>
      </c>
      <c r="B330" t="s">
        <v>655</v>
      </c>
      <c r="C330" t="s">
        <v>134</v>
      </c>
      <c r="D330" t="s">
        <v>384</v>
      </c>
      <c r="E330">
        <v>5979</v>
      </c>
      <c r="F330">
        <v>632</v>
      </c>
    </row>
    <row r="331" spans="1:6" x14ac:dyDescent="0.2">
      <c r="A331" t="s">
        <v>339</v>
      </c>
      <c r="B331" t="s">
        <v>655</v>
      </c>
      <c r="C331" t="s">
        <v>137</v>
      </c>
      <c r="D331" t="s">
        <v>384</v>
      </c>
      <c r="E331">
        <v>1</v>
      </c>
    </row>
    <row r="332" spans="1:6" x14ac:dyDescent="0.2">
      <c r="A332" t="s">
        <v>339</v>
      </c>
      <c r="B332" t="s">
        <v>655</v>
      </c>
      <c r="C332" t="s">
        <v>140</v>
      </c>
      <c r="D332" t="s">
        <v>384</v>
      </c>
      <c r="E332">
        <v>1</v>
      </c>
      <c r="F332">
        <v>1</v>
      </c>
    </row>
    <row r="333" spans="1:6" x14ac:dyDescent="0.2">
      <c r="A333" t="s">
        <v>339</v>
      </c>
      <c r="B333" t="s">
        <v>655</v>
      </c>
      <c r="C333" t="s">
        <v>141</v>
      </c>
      <c r="D333" t="s">
        <v>384</v>
      </c>
      <c r="E333">
        <v>2</v>
      </c>
    </row>
    <row r="334" spans="1:6" x14ac:dyDescent="0.2">
      <c r="A334" t="s">
        <v>339</v>
      </c>
      <c r="B334" t="s">
        <v>655</v>
      </c>
      <c r="C334" t="s">
        <v>142</v>
      </c>
      <c r="D334" t="s">
        <v>384</v>
      </c>
      <c r="E334">
        <v>2</v>
      </c>
    </row>
    <row r="335" spans="1:6" x14ac:dyDescent="0.2">
      <c r="A335" t="s">
        <v>339</v>
      </c>
      <c r="B335" t="s">
        <v>655</v>
      </c>
      <c r="C335" t="s">
        <v>143</v>
      </c>
      <c r="D335" t="s">
        <v>384</v>
      </c>
      <c r="E335">
        <v>2</v>
      </c>
      <c r="F335">
        <v>2</v>
      </c>
    </row>
    <row r="336" spans="1:6" x14ac:dyDescent="0.2">
      <c r="A336" t="s">
        <v>339</v>
      </c>
      <c r="B336" t="s">
        <v>655</v>
      </c>
      <c r="C336" t="s">
        <v>144</v>
      </c>
      <c r="D336" t="s">
        <v>384</v>
      </c>
      <c r="E336">
        <v>2</v>
      </c>
    </row>
    <row r="337" spans="1:6" x14ac:dyDescent="0.2">
      <c r="A337" t="s">
        <v>339</v>
      </c>
      <c r="B337" t="s">
        <v>655</v>
      </c>
      <c r="C337" t="s">
        <v>149</v>
      </c>
      <c r="D337" t="s">
        <v>384</v>
      </c>
      <c r="E337">
        <v>63</v>
      </c>
      <c r="F337">
        <v>21</v>
      </c>
    </row>
    <row r="338" spans="1:6" x14ac:dyDescent="0.2">
      <c r="A338" t="s">
        <v>339</v>
      </c>
      <c r="B338" t="s">
        <v>655</v>
      </c>
      <c r="C338" t="s">
        <v>150</v>
      </c>
      <c r="D338" t="s">
        <v>384</v>
      </c>
      <c r="E338">
        <v>11</v>
      </c>
      <c r="F338">
        <v>6</v>
      </c>
    </row>
    <row r="339" spans="1:6" x14ac:dyDescent="0.2">
      <c r="A339" t="s">
        <v>339</v>
      </c>
      <c r="B339" t="s">
        <v>655</v>
      </c>
      <c r="C339" t="s">
        <v>151</v>
      </c>
      <c r="D339" t="s">
        <v>384</v>
      </c>
      <c r="E339">
        <v>1</v>
      </c>
      <c r="F339">
        <v>1</v>
      </c>
    </row>
    <row r="340" spans="1:6" x14ac:dyDescent="0.2">
      <c r="A340" t="s">
        <v>339</v>
      </c>
      <c r="B340" t="s">
        <v>655</v>
      </c>
      <c r="C340" t="s">
        <v>158</v>
      </c>
      <c r="D340" t="s">
        <v>384</v>
      </c>
      <c r="E340">
        <v>1</v>
      </c>
      <c r="F340">
        <v>1</v>
      </c>
    </row>
    <row r="341" spans="1:6" x14ac:dyDescent="0.2">
      <c r="A341" t="s">
        <v>339</v>
      </c>
      <c r="B341" t="s">
        <v>656</v>
      </c>
      <c r="C341" t="s">
        <v>384</v>
      </c>
      <c r="D341" t="s">
        <v>384</v>
      </c>
      <c r="E341">
        <v>163</v>
      </c>
      <c r="F341">
        <v>50</v>
      </c>
    </row>
    <row r="342" spans="1:6" x14ac:dyDescent="0.2">
      <c r="A342" t="s">
        <v>339</v>
      </c>
      <c r="B342" t="s">
        <v>656</v>
      </c>
      <c r="C342" t="s">
        <v>649</v>
      </c>
      <c r="D342" t="s">
        <v>384</v>
      </c>
      <c r="E342">
        <v>3035</v>
      </c>
      <c r="F342">
        <v>2650</v>
      </c>
    </row>
    <row r="343" spans="1:6" x14ac:dyDescent="0.2">
      <c r="A343" t="s">
        <v>339</v>
      </c>
      <c r="B343" t="s">
        <v>656</v>
      </c>
      <c r="C343" t="s">
        <v>109</v>
      </c>
      <c r="D343" t="s">
        <v>384</v>
      </c>
      <c r="E343">
        <v>12</v>
      </c>
      <c r="F343">
        <v>10</v>
      </c>
    </row>
    <row r="344" spans="1:6" x14ac:dyDescent="0.2">
      <c r="A344" t="s">
        <v>339</v>
      </c>
      <c r="B344" t="s">
        <v>656</v>
      </c>
      <c r="C344" t="s">
        <v>110</v>
      </c>
      <c r="D344" t="s">
        <v>384</v>
      </c>
      <c r="E344">
        <v>3</v>
      </c>
      <c r="F344">
        <v>1</v>
      </c>
    </row>
    <row r="345" spans="1:6" x14ac:dyDescent="0.2">
      <c r="A345" t="s">
        <v>339</v>
      </c>
      <c r="B345" t="s">
        <v>656</v>
      </c>
      <c r="C345" t="s">
        <v>111</v>
      </c>
      <c r="D345" t="s">
        <v>384</v>
      </c>
      <c r="E345">
        <v>5</v>
      </c>
      <c r="F345">
        <v>3</v>
      </c>
    </row>
    <row r="346" spans="1:6" x14ac:dyDescent="0.2">
      <c r="A346" t="s">
        <v>339</v>
      </c>
      <c r="B346" t="s">
        <v>656</v>
      </c>
      <c r="C346" t="s">
        <v>112</v>
      </c>
      <c r="D346" t="s">
        <v>384</v>
      </c>
      <c r="E346">
        <v>5</v>
      </c>
      <c r="F346">
        <v>5</v>
      </c>
    </row>
    <row r="347" spans="1:6" x14ac:dyDescent="0.2">
      <c r="A347" t="s">
        <v>339</v>
      </c>
      <c r="B347" t="s">
        <v>656</v>
      </c>
      <c r="C347" t="s">
        <v>113</v>
      </c>
      <c r="D347" t="s">
        <v>384</v>
      </c>
      <c r="E347">
        <v>3</v>
      </c>
      <c r="F347">
        <v>3</v>
      </c>
    </row>
    <row r="348" spans="1:6" x14ac:dyDescent="0.2">
      <c r="A348" t="s">
        <v>339</v>
      </c>
      <c r="B348" t="s">
        <v>656</v>
      </c>
      <c r="C348" t="s">
        <v>114</v>
      </c>
      <c r="D348" t="s">
        <v>384</v>
      </c>
      <c r="E348">
        <v>12</v>
      </c>
      <c r="F348">
        <v>8</v>
      </c>
    </row>
    <row r="349" spans="1:6" x14ac:dyDescent="0.2">
      <c r="A349" t="s">
        <v>339</v>
      </c>
      <c r="B349" t="s">
        <v>656</v>
      </c>
      <c r="C349" t="s">
        <v>115</v>
      </c>
      <c r="D349" t="s">
        <v>384</v>
      </c>
      <c r="E349">
        <v>2</v>
      </c>
      <c r="F349">
        <v>2</v>
      </c>
    </row>
    <row r="350" spans="1:6" x14ac:dyDescent="0.2">
      <c r="A350" t="s">
        <v>339</v>
      </c>
      <c r="B350" t="s">
        <v>656</v>
      </c>
      <c r="C350" t="s">
        <v>116</v>
      </c>
      <c r="D350" t="s">
        <v>384</v>
      </c>
      <c r="E350">
        <v>33</v>
      </c>
      <c r="F350">
        <v>32</v>
      </c>
    </row>
    <row r="351" spans="1:6" x14ac:dyDescent="0.2">
      <c r="A351" t="s">
        <v>339</v>
      </c>
      <c r="B351" t="s">
        <v>656</v>
      </c>
      <c r="C351" t="s">
        <v>89</v>
      </c>
      <c r="D351" t="s">
        <v>384</v>
      </c>
      <c r="E351">
        <v>27</v>
      </c>
      <c r="F351">
        <v>23</v>
      </c>
    </row>
    <row r="352" spans="1:6" x14ac:dyDescent="0.2">
      <c r="A352" t="s">
        <v>339</v>
      </c>
      <c r="B352" t="s">
        <v>656</v>
      </c>
      <c r="C352" t="s">
        <v>117</v>
      </c>
      <c r="D352" t="s">
        <v>384</v>
      </c>
      <c r="E352">
        <v>15</v>
      </c>
      <c r="F352">
        <v>13</v>
      </c>
    </row>
    <row r="353" spans="1:6" x14ac:dyDescent="0.2">
      <c r="A353" t="s">
        <v>339</v>
      </c>
      <c r="B353" t="s">
        <v>656</v>
      </c>
      <c r="C353" t="s">
        <v>118</v>
      </c>
      <c r="D353" t="s">
        <v>384</v>
      </c>
      <c r="E353">
        <v>79</v>
      </c>
      <c r="F353">
        <v>69</v>
      </c>
    </row>
    <row r="354" spans="1:6" x14ac:dyDescent="0.2">
      <c r="A354" t="s">
        <v>339</v>
      </c>
      <c r="B354" t="s">
        <v>656</v>
      </c>
      <c r="C354" t="s">
        <v>119</v>
      </c>
      <c r="D354" t="s">
        <v>384</v>
      </c>
      <c r="E354">
        <v>300</v>
      </c>
      <c r="F354">
        <v>276</v>
      </c>
    </row>
    <row r="355" spans="1:6" x14ac:dyDescent="0.2">
      <c r="A355" t="s">
        <v>339</v>
      </c>
      <c r="B355" t="s">
        <v>656</v>
      </c>
      <c r="C355" t="s">
        <v>120</v>
      </c>
      <c r="D355" t="s">
        <v>384</v>
      </c>
      <c r="E355">
        <v>15</v>
      </c>
      <c r="F355">
        <v>13</v>
      </c>
    </row>
    <row r="356" spans="1:6" x14ac:dyDescent="0.2">
      <c r="A356" t="s">
        <v>339</v>
      </c>
      <c r="B356" t="s">
        <v>656</v>
      </c>
      <c r="C356" t="s">
        <v>121</v>
      </c>
      <c r="D356" t="s">
        <v>384</v>
      </c>
      <c r="E356">
        <v>67</v>
      </c>
      <c r="F356">
        <v>55</v>
      </c>
    </row>
    <row r="357" spans="1:6" x14ac:dyDescent="0.2">
      <c r="A357" t="s">
        <v>339</v>
      </c>
      <c r="B357" t="s">
        <v>656</v>
      </c>
      <c r="C357" t="s">
        <v>80</v>
      </c>
      <c r="D357" t="s">
        <v>384</v>
      </c>
      <c r="E357">
        <v>220</v>
      </c>
      <c r="F357">
        <v>212</v>
      </c>
    </row>
    <row r="358" spans="1:6" x14ac:dyDescent="0.2">
      <c r="A358" t="s">
        <v>339</v>
      </c>
      <c r="B358" t="s">
        <v>656</v>
      </c>
      <c r="C358" t="s">
        <v>122</v>
      </c>
      <c r="D358" t="s">
        <v>384</v>
      </c>
      <c r="E358">
        <v>65</v>
      </c>
      <c r="F358">
        <v>61</v>
      </c>
    </row>
    <row r="359" spans="1:6" x14ac:dyDescent="0.2">
      <c r="A359" t="s">
        <v>339</v>
      </c>
      <c r="B359" t="s">
        <v>656</v>
      </c>
      <c r="C359" t="s">
        <v>123</v>
      </c>
      <c r="D359" t="s">
        <v>384</v>
      </c>
      <c r="E359">
        <v>347</v>
      </c>
      <c r="F359">
        <v>327</v>
      </c>
    </row>
    <row r="360" spans="1:6" x14ac:dyDescent="0.2">
      <c r="A360" t="s">
        <v>339</v>
      </c>
      <c r="B360" t="s">
        <v>656</v>
      </c>
      <c r="C360" t="s">
        <v>124</v>
      </c>
      <c r="D360" t="s">
        <v>384</v>
      </c>
      <c r="E360">
        <v>89</v>
      </c>
      <c r="F360">
        <v>59</v>
      </c>
    </row>
    <row r="361" spans="1:6" x14ac:dyDescent="0.2">
      <c r="A361" t="s">
        <v>339</v>
      </c>
      <c r="B361" t="s">
        <v>656</v>
      </c>
      <c r="C361" t="s">
        <v>125</v>
      </c>
      <c r="D361" t="s">
        <v>384</v>
      </c>
      <c r="E361">
        <v>109</v>
      </c>
      <c r="F361">
        <v>99</v>
      </c>
    </row>
    <row r="362" spans="1:6" x14ac:dyDescent="0.2">
      <c r="A362" t="s">
        <v>339</v>
      </c>
      <c r="B362" t="s">
        <v>656</v>
      </c>
      <c r="C362" t="s">
        <v>126</v>
      </c>
      <c r="D362" t="s">
        <v>384</v>
      </c>
      <c r="E362">
        <v>143</v>
      </c>
      <c r="F362">
        <v>141</v>
      </c>
    </row>
    <row r="363" spans="1:6" x14ac:dyDescent="0.2">
      <c r="A363" t="s">
        <v>339</v>
      </c>
      <c r="B363" t="s">
        <v>656</v>
      </c>
      <c r="C363" t="s">
        <v>127</v>
      </c>
      <c r="D363" t="s">
        <v>384</v>
      </c>
      <c r="E363">
        <v>190</v>
      </c>
      <c r="F363">
        <v>181</v>
      </c>
    </row>
    <row r="364" spans="1:6" x14ac:dyDescent="0.2">
      <c r="A364" t="s">
        <v>339</v>
      </c>
      <c r="B364" t="s">
        <v>656</v>
      </c>
      <c r="C364" t="s">
        <v>128</v>
      </c>
      <c r="D364" t="s">
        <v>384</v>
      </c>
      <c r="E364">
        <v>95</v>
      </c>
      <c r="F364">
        <v>88</v>
      </c>
    </row>
    <row r="365" spans="1:6" x14ac:dyDescent="0.2">
      <c r="A365" t="s">
        <v>339</v>
      </c>
      <c r="B365" t="s">
        <v>656</v>
      </c>
      <c r="C365" t="s">
        <v>129</v>
      </c>
      <c r="D365" t="s">
        <v>384</v>
      </c>
      <c r="E365">
        <v>39</v>
      </c>
      <c r="F365">
        <v>33</v>
      </c>
    </row>
    <row r="366" spans="1:6" x14ac:dyDescent="0.2">
      <c r="A366" t="s">
        <v>339</v>
      </c>
      <c r="B366" t="s">
        <v>656</v>
      </c>
      <c r="C366" t="s">
        <v>131</v>
      </c>
      <c r="D366" t="s">
        <v>384</v>
      </c>
      <c r="E366">
        <v>29</v>
      </c>
      <c r="F366">
        <v>19</v>
      </c>
    </row>
    <row r="367" spans="1:6" x14ac:dyDescent="0.2">
      <c r="A367" t="s">
        <v>339</v>
      </c>
      <c r="B367" t="s">
        <v>656</v>
      </c>
      <c r="C367" t="s">
        <v>132</v>
      </c>
      <c r="D367" t="s">
        <v>384</v>
      </c>
      <c r="E367">
        <v>13</v>
      </c>
      <c r="F367">
        <v>11</v>
      </c>
    </row>
    <row r="368" spans="1:6" x14ac:dyDescent="0.2">
      <c r="A368" t="s">
        <v>339</v>
      </c>
      <c r="B368" t="s">
        <v>656</v>
      </c>
      <c r="C368" t="s">
        <v>133</v>
      </c>
      <c r="D368" t="s">
        <v>384</v>
      </c>
      <c r="E368">
        <v>9</v>
      </c>
      <c r="F368">
        <v>7</v>
      </c>
    </row>
    <row r="369" spans="1:6" x14ac:dyDescent="0.2">
      <c r="A369" t="s">
        <v>339</v>
      </c>
      <c r="B369" t="s">
        <v>656</v>
      </c>
      <c r="C369" t="s">
        <v>135</v>
      </c>
      <c r="D369" t="s">
        <v>384</v>
      </c>
      <c r="E369">
        <v>13</v>
      </c>
      <c r="F369">
        <v>11</v>
      </c>
    </row>
    <row r="370" spans="1:6" x14ac:dyDescent="0.2">
      <c r="A370" t="s">
        <v>339</v>
      </c>
      <c r="B370" t="s">
        <v>656</v>
      </c>
      <c r="C370" t="s">
        <v>136</v>
      </c>
      <c r="D370" t="s">
        <v>384</v>
      </c>
      <c r="E370">
        <v>2</v>
      </c>
      <c r="F370">
        <v>2</v>
      </c>
    </row>
    <row r="371" spans="1:6" x14ac:dyDescent="0.2">
      <c r="A371" t="s">
        <v>339</v>
      </c>
      <c r="B371" t="s">
        <v>656</v>
      </c>
      <c r="C371" t="s">
        <v>137</v>
      </c>
      <c r="D371" t="s">
        <v>384</v>
      </c>
      <c r="E371">
        <v>7</v>
      </c>
      <c r="F371">
        <v>6</v>
      </c>
    </row>
    <row r="372" spans="1:6" x14ac:dyDescent="0.2">
      <c r="A372" t="s">
        <v>339</v>
      </c>
      <c r="B372" t="s">
        <v>656</v>
      </c>
      <c r="C372" t="s">
        <v>138</v>
      </c>
      <c r="D372" t="s">
        <v>384</v>
      </c>
      <c r="E372">
        <v>66</v>
      </c>
      <c r="F372">
        <v>54</v>
      </c>
    </row>
    <row r="373" spans="1:6" x14ac:dyDescent="0.2">
      <c r="A373" t="s">
        <v>339</v>
      </c>
      <c r="B373" t="s">
        <v>656</v>
      </c>
      <c r="C373" t="s">
        <v>139</v>
      </c>
      <c r="D373" t="s">
        <v>384</v>
      </c>
      <c r="E373">
        <v>63</v>
      </c>
      <c r="F373">
        <v>61</v>
      </c>
    </row>
    <row r="374" spans="1:6" x14ac:dyDescent="0.2">
      <c r="A374" t="s">
        <v>339</v>
      </c>
      <c r="B374" t="s">
        <v>656</v>
      </c>
      <c r="C374" t="s">
        <v>140</v>
      </c>
      <c r="D374" t="s">
        <v>384</v>
      </c>
      <c r="E374">
        <v>58</v>
      </c>
      <c r="F374">
        <v>56</v>
      </c>
    </row>
    <row r="375" spans="1:6" x14ac:dyDescent="0.2">
      <c r="A375" t="s">
        <v>339</v>
      </c>
      <c r="B375" t="s">
        <v>656</v>
      </c>
      <c r="C375" t="s">
        <v>141</v>
      </c>
      <c r="D375" t="s">
        <v>384</v>
      </c>
      <c r="E375">
        <v>60</v>
      </c>
      <c r="F375">
        <v>52</v>
      </c>
    </row>
    <row r="376" spans="1:6" x14ac:dyDescent="0.2">
      <c r="A376" t="s">
        <v>339</v>
      </c>
      <c r="B376" t="s">
        <v>656</v>
      </c>
      <c r="C376" t="s">
        <v>142</v>
      </c>
      <c r="D376" t="s">
        <v>384</v>
      </c>
      <c r="E376">
        <v>10</v>
      </c>
      <c r="F376">
        <v>7</v>
      </c>
    </row>
    <row r="377" spans="1:6" x14ac:dyDescent="0.2">
      <c r="A377" t="s">
        <v>339</v>
      </c>
      <c r="B377" t="s">
        <v>656</v>
      </c>
      <c r="C377" t="s">
        <v>143</v>
      </c>
      <c r="D377" t="s">
        <v>384</v>
      </c>
      <c r="E377">
        <v>90</v>
      </c>
      <c r="F377">
        <v>76</v>
      </c>
    </row>
    <row r="378" spans="1:6" x14ac:dyDescent="0.2">
      <c r="A378" t="s">
        <v>339</v>
      </c>
      <c r="B378" t="s">
        <v>656</v>
      </c>
      <c r="C378" t="s">
        <v>144</v>
      </c>
      <c r="D378" t="s">
        <v>384</v>
      </c>
      <c r="E378">
        <v>122</v>
      </c>
      <c r="F378">
        <v>111</v>
      </c>
    </row>
    <row r="379" spans="1:6" x14ac:dyDescent="0.2">
      <c r="A379" t="s">
        <v>339</v>
      </c>
      <c r="B379" t="s">
        <v>656</v>
      </c>
      <c r="C379" t="s">
        <v>145</v>
      </c>
      <c r="D379" t="s">
        <v>384</v>
      </c>
      <c r="E379">
        <v>29</v>
      </c>
      <c r="F379">
        <v>22</v>
      </c>
    </row>
    <row r="380" spans="1:6" x14ac:dyDescent="0.2">
      <c r="A380" t="s">
        <v>339</v>
      </c>
      <c r="B380" t="s">
        <v>656</v>
      </c>
      <c r="C380" t="s">
        <v>146</v>
      </c>
      <c r="D380" t="s">
        <v>384</v>
      </c>
      <c r="E380">
        <v>19</v>
      </c>
      <c r="F380">
        <v>16</v>
      </c>
    </row>
    <row r="381" spans="1:6" x14ac:dyDescent="0.2">
      <c r="A381" t="s">
        <v>339</v>
      </c>
      <c r="B381" t="s">
        <v>656</v>
      </c>
      <c r="C381" t="s">
        <v>147</v>
      </c>
      <c r="D381" t="s">
        <v>384</v>
      </c>
      <c r="E381">
        <v>84</v>
      </c>
      <c r="F381">
        <v>79</v>
      </c>
    </row>
    <row r="382" spans="1:6" x14ac:dyDescent="0.2">
      <c r="A382" t="s">
        <v>339</v>
      </c>
      <c r="B382" t="s">
        <v>656</v>
      </c>
      <c r="C382" t="s">
        <v>148</v>
      </c>
      <c r="D382" t="s">
        <v>384</v>
      </c>
      <c r="E382">
        <v>6</v>
      </c>
      <c r="F382">
        <v>6</v>
      </c>
    </row>
    <row r="383" spans="1:6" x14ac:dyDescent="0.2">
      <c r="A383" t="s">
        <v>339</v>
      </c>
      <c r="B383" t="s">
        <v>656</v>
      </c>
      <c r="C383" t="s">
        <v>149</v>
      </c>
      <c r="D383" t="s">
        <v>384</v>
      </c>
      <c r="E383">
        <v>127</v>
      </c>
      <c r="F383">
        <v>121</v>
      </c>
    </row>
    <row r="384" spans="1:6" x14ac:dyDescent="0.2">
      <c r="A384" t="s">
        <v>339</v>
      </c>
      <c r="B384" t="s">
        <v>656</v>
      </c>
      <c r="C384" t="s">
        <v>150</v>
      </c>
      <c r="D384" t="s">
        <v>384</v>
      </c>
      <c r="E384">
        <v>128</v>
      </c>
      <c r="F384">
        <v>119</v>
      </c>
    </row>
    <row r="385" spans="1:6" x14ac:dyDescent="0.2">
      <c r="A385" t="s">
        <v>339</v>
      </c>
      <c r="B385" t="s">
        <v>656</v>
      </c>
      <c r="C385" t="s">
        <v>152</v>
      </c>
      <c r="D385" t="s">
        <v>384</v>
      </c>
      <c r="E385">
        <v>32</v>
      </c>
      <c r="F385">
        <v>28</v>
      </c>
    </row>
    <row r="386" spans="1:6" x14ac:dyDescent="0.2">
      <c r="A386" t="s">
        <v>339</v>
      </c>
      <c r="B386" t="s">
        <v>656</v>
      </c>
      <c r="C386" t="s">
        <v>153</v>
      </c>
      <c r="D386" t="s">
        <v>384</v>
      </c>
      <c r="E386">
        <v>5</v>
      </c>
      <c r="F386">
        <v>5</v>
      </c>
    </row>
    <row r="387" spans="1:6" x14ac:dyDescent="0.2">
      <c r="A387" t="s">
        <v>339</v>
      </c>
      <c r="B387" t="s">
        <v>656</v>
      </c>
      <c r="C387" t="s">
        <v>78</v>
      </c>
      <c r="D387" t="s">
        <v>384</v>
      </c>
      <c r="E387">
        <v>4</v>
      </c>
      <c r="F387">
        <v>3</v>
      </c>
    </row>
    <row r="388" spans="1:6" x14ac:dyDescent="0.2">
      <c r="A388" t="s">
        <v>339</v>
      </c>
      <c r="B388" t="s">
        <v>656</v>
      </c>
      <c r="C388" t="s">
        <v>154</v>
      </c>
      <c r="D388" t="s">
        <v>384</v>
      </c>
      <c r="E388">
        <v>2</v>
      </c>
      <c r="F388">
        <v>2</v>
      </c>
    </row>
    <row r="389" spans="1:6" x14ac:dyDescent="0.2">
      <c r="A389" t="s">
        <v>339</v>
      </c>
      <c r="B389" t="s">
        <v>656</v>
      </c>
      <c r="C389" t="s">
        <v>155</v>
      </c>
      <c r="D389" t="s">
        <v>384</v>
      </c>
      <c r="E389">
        <v>3</v>
      </c>
      <c r="F389">
        <v>2</v>
      </c>
    </row>
    <row r="390" spans="1:6" x14ac:dyDescent="0.2">
      <c r="A390" t="s">
        <v>339</v>
      </c>
      <c r="B390" t="s">
        <v>656</v>
      </c>
      <c r="C390" t="s">
        <v>156</v>
      </c>
      <c r="D390" t="s">
        <v>384</v>
      </c>
      <c r="E390">
        <v>1</v>
      </c>
    </row>
    <row r="391" spans="1:6" x14ac:dyDescent="0.2">
      <c r="A391" t="s">
        <v>339</v>
      </c>
      <c r="B391" t="s">
        <v>656</v>
      </c>
      <c r="C391" t="s">
        <v>361</v>
      </c>
      <c r="D391" t="s">
        <v>384</v>
      </c>
      <c r="E391">
        <v>1</v>
      </c>
    </row>
    <row r="392" spans="1:6" x14ac:dyDescent="0.2">
      <c r="A392" t="s">
        <v>339</v>
      </c>
      <c r="B392" t="s">
        <v>656</v>
      </c>
      <c r="C392" t="s">
        <v>157</v>
      </c>
      <c r="D392" t="s">
        <v>384</v>
      </c>
      <c r="E392">
        <v>7</v>
      </c>
      <c r="F392">
        <v>5</v>
      </c>
    </row>
    <row r="393" spans="1:6" x14ac:dyDescent="0.2">
      <c r="A393" t="s">
        <v>339</v>
      </c>
      <c r="B393" t="s">
        <v>656</v>
      </c>
      <c r="C393" t="s">
        <v>158</v>
      </c>
      <c r="D393" t="s">
        <v>384</v>
      </c>
      <c r="E393">
        <v>2</v>
      </c>
      <c r="F393">
        <v>1</v>
      </c>
    </row>
    <row r="394" spans="1:6" x14ac:dyDescent="0.2">
      <c r="A394" t="s">
        <v>339</v>
      </c>
      <c r="B394" t="s">
        <v>656</v>
      </c>
      <c r="C394" t="s">
        <v>160</v>
      </c>
      <c r="D394" t="s">
        <v>384</v>
      </c>
      <c r="E394">
        <v>5</v>
      </c>
      <c r="F394">
        <v>4</v>
      </c>
    </row>
    <row r="395" spans="1:6" x14ac:dyDescent="0.2">
      <c r="A395" t="s">
        <v>339</v>
      </c>
      <c r="B395" t="s">
        <v>657</v>
      </c>
      <c r="C395" t="s">
        <v>384</v>
      </c>
      <c r="D395" t="s">
        <v>384</v>
      </c>
      <c r="E395">
        <v>813</v>
      </c>
      <c r="F395">
        <v>150</v>
      </c>
    </row>
    <row r="396" spans="1:6" x14ac:dyDescent="0.2">
      <c r="A396" t="s">
        <v>339</v>
      </c>
      <c r="B396" t="s">
        <v>657</v>
      </c>
      <c r="C396" t="s">
        <v>649</v>
      </c>
      <c r="D396" t="s">
        <v>384</v>
      </c>
      <c r="E396">
        <v>27437</v>
      </c>
      <c r="F396">
        <v>5051</v>
      </c>
    </row>
    <row r="397" spans="1:6" x14ac:dyDescent="0.2">
      <c r="A397" t="s">
        <v>339</v>
      </c>
      <c r="B397" t="s">
        <v>657</v>
      </c>
      <c r="C397" t="s">
        <v>86</v>
      </c>
      <c r="D397" t="s">
        <v>384</v>
      </c>
      <c r="E397">
        <v>11662</v>
      </c>
      <c r="F397">
        <v>2954</v>
      </c>
    </row>
    <row r="398" spans="1:6" x14ac:dyDescent="0.2">
      <c r="A398" t="s">
        <v>339</v>
      </c>
      <c r="B398" t="s">
        <v>657</v>
      </c>
      <c r="C398" t="s">
        <v>130</v>
      </c>
      <c r="D398" t="s">
        <v>384</v>
      </c>
      <c r="E398">
        <v>6848</v>
      </c>
      <c r="F398">
        <v>619</v>
      </c>
    </row>
    <row r="399" spans="1:6" x14ac:dyDescent="0.2">
      <c r="A399" t="s">
        <v>339</v>
      </c>
      <c r="B399" t="s">
        <v>657</v>
      </c>
      <c r="C399" t="s">
        <v>134</v>
      </c>
      <c r="D399" t="s">
        <v>384</v>
      </c>
      <c r="E399">
        <v>8114</v>
      </c>
      <c r="F399">
        <v>1328</v>
      </c>
    </row>
    <row r="400" spans="1:6" x14ac:dyDescent="0.2">
      <c r="A400" t="s">
        <v>339</v>
      </c>
      <c r="B400" t="s">
        <v>658</v>
      </c>
      <c r="C400" t="s">
        <v>384</v>
      </c>
      <c r="D400" t="s">
        <v>384</v>
      </c>
      <c r="E400">
        <v>1482</v>
      </c>
      <c r="F400">
        <v>195</v>
      </c>
    </row>
    <row r="401" spans="1:6" x14ac:dyDescent="0.2">
      <c r="A401" t="s">
        <v>339</v>
      </c>
      <c r="B401" t="s">
        <v>658</v>
      </c>
      <c r="C401" t="s">
        <v>649</v>
      </c>
      <c r="D401" t="s">
        <v>384</v>
      </c>
      <c r="E401">
        <v>17647</v>
      </c>
      <c r="F401">
        <v>3544</v>
      </c>
    </row>
    <row r="402" spans="1:6" x14ac:dyDescent="0.2">
      <c r="A402" t="s">
        <v>339</v>
      </c>
      <c r="B402" t="s">
        <v>658</v>
      </c>
      <c r="C402" t="s">
        <v>86</v>
      </c>
      <c r="D402" t="s">
        <v>384</v>
      </c>
      <c r="E402">
        <v>5731</v>
      </c>
      <c r="F402">
        <v>1198</v>
      </c>
    </row>
    <row r="403" spans="1:6" x14ac:dyDescent="0.2">
      <c r="A403" t="s">
        <v>339</v>
      </c>
      <c r="B403" t="s">
        <v>658</v>
      </c>
      <c r="C403" t="s">
        <v>130</v>
      </c>
      <c r="D403" t="s">
        <v>384</v>
      </c>
      <c r="E403">
        <v>5511</v>
      </c>
      <c r="F403">
        <v>994</v>
      </c>
    </row>
    <row r="404" spans="1:6" x14ac:dyDescent="0.2">
      <c r="A404" t="s">
        <v>339</v>
      </c>
      <c r="B404" t="s">
        <v>658</v>
      </c>
      <c r="C404" t="s">
        <v>134</v>
      </c>
      <c r="D404" t="s">
        <v>384</v>
      </c>
      <c r="E404">
        <v>4923</v>
      </c>
      <c r="F404">
        <v>1157</v>
      </c>
    </row>
    <row r="405" spans="1:6" x14ac:dyDescent="0.2">
      <c r="A405" t="s">
        <v>339</v>
      </c>
      <c r="B405" t="s">
        <v>659</v>
      </c>
      <c r="C405" t="s">
        <v>384</v>
      </c>
      <c r="D405" t="s">
        <v>384</v>
      </c>
      <c r="E405">
        <v>69</v>
      </c>
      <c r="F405">
        <v>2</v>
      </c>
    </row>
    <row r="406" spans="1:6" x14ac:dyDescent="0.2">
      <c r="A406" t="s">
        <v>339</v>
      </c>
      <c r="B406" t="s">
        <v>659</v>
      </c>
      <c r="C406" t="s">
        <v>649</v>
      </c>
      <c r="D406" t="s">
        <v>384</v>
      </c>
      <c r="E406">
        <v>33608</v>
      </c>
      <c r="F406">
        <v>84</v>
      </c>
    </row>
    <row r="407" spans="1:6" x14ac:dyDescent="0.2">
      <c r="A407" t="s">
        <v>339</v>
      </c>
      <c r="B407" t="s">
        <v>659</v>
      </c>
      <c r="C407" t="s">
        <v>86</v>
      </c>
      <c r="D407" t="s">
        <v>384</v>
      </c>
      <c r="E407">
        <v>12393</v>
      </c>
      <c r="F407">
        <v>33</v>
      </c>
    </row>
    <row r="408" spans="1:6" x14ac:dyDescent="0.2">
      <c r="A408" t="s">
        <v>339</v>
      </c>
      <c r="B408" t="s">
        <v>659</v>
      </c>
      <c r="C408" t="s">
        <v>130</v>
      </c>
      <c r="D408" t="s">
        <v>384</v>
      </c>
      <c r="E408">
        <v>10893</v>
      </c>
      <c r="F408">
        <v>36</v>
      </c>
    </row>
    <row r="409" spans="1:6" x14ac:dyDescent="0.2">
      <c r="A409" t="s">
        <v>339</v>
      </c>
      <c r="B409" t="s">
        <v>659</v>
      </c>
      <c r="C409" t="s">
        <v>134</v>
      </c>
      <c r="D409" t="s">
        <v>384</v>
      </c>
      <c r="E409">
        <v>10253</v>
      </c>
      <c r="F409">
        <v>13</v>
      </c>
    </row>
    <row r="410" spans="1:6" x14ac:dyDescent="0.2">
      <c r="A410" t="s">
        <v>339</v>
      </c>
      <c r="B410" t="s">
        <v>660</v>
      </c>
      <c r="C410" t="s">
        <v>384</v>
      </c>
      <c r="D410" t="s">
        <v>384</v>
      </c>
      <c r="E410">
        <v>33</v>
      </c>
      <c r="F410">
        <v>17</v>
      </c>
    </row>
    <row r="411" spans="1:6" x14ac:dyDescent="0.2">
      <c r="A411" t="s">
        <v>339</v>
      </c>
      <c r="B411" t="s">
        <v>660</v>
      </c>
      <c r="C411" t="s">
        <v>649</v>
      </c>
      <c r="D411" t="s">
        <v>384</v>
      </c>
      <c r="E411">
        <v>35</v>
      </c>
      <c r="F411">
        <v>19</v>
      </c>
    </row>
    <row r="412" spans="1:6" x14ac:dyDescent="0.2">
      <c r="A412" t="s">
        <v>339</v>
      </c>
      <c r="B412" t="s">
        <v>660</v>
      </c>
      <c r="C412" t="s">
        <v>86</v>
      </c>
      <c r="D412" t="s">
        <v>384</v>
      </c>
      <c r="E412">
        <v>1</v>
      </c>
      <c r="F412">
        <v>1</v>
      </c>
    </row>
    <row r="413" spans="1:6" x14ac:dyDescent="0.2">
      <c r="A413" t="s">
        <v>339</v>
      </c>
      <c r="B413" t="s">
        <v>660</v>
      </c>
      <c r="C413" t="s">
        <v>130</v>
      </c>
      <c r="D413" t="s">
        <v>384</v>
      </c>
      <c r="E413">
        <v>1</v>
      </c>
      <c r="F413">
        <v>1</v>
      </c>
    </row>
    <row r="414" spans="1:6" x14ac:dyDescent="0.2">
      <c r="A414" t="s">
        <v>339</v>
      </c>
      <c r="B414" t="s">
        <v>661</v>
      </c>
      <c r="C414" t="s">
        <v>384</v>
      </c>
      <c r="D414" t="s">
        <v>384</v>
      </c>
      <c r="E414">
        <v>2</v>
      </c>
      <c r="F414">
        <v>2</v>
      </c>
    </row>
    <row r="415" spans="1:6" x14ac:dyDescent="0.2">
      <c r="A415" t="s">
        <v>339</v>
      </c>
      <c r="B415" t="s">
        <v>661</v>
      </c>
      <c r="C415" t="s">
        <v>649</v>
      </c>
      <c r="D415" t="s">
        <v>384</v>
      </c>
      <c r="E415">
        <v>16</v>
      </c>
      <c r="F415">
        <v>9</v>
      </c>
    </row>
    <row r="416" spans="1:6" x14ac:dyDescent="0.2">
      <c r="A416" t="s">
        <v>339</v>
      </c>
      <c r="B416" t="s">
        <v>661</v>
      </c>
      <c r="C416" t="s">
        <v>86</v>
      </c>
      <c r="D416" t="s">
        <v>384</v>
      </c>
      <c r="E416">
        <v>14</v>
      </c>
      <c r="F416">
        <v>7</v>
      </c>
    </row>
    <row r="417" spans="1:6" x14ac:dyDescent="0.2">
      <c r="A417" t="s">
        <v>339</v>
      </c>
      <c r="B417" t="s">
        <v>662</v>
      </c>
      <c r="C417" t="s">
        <v>649</v>
      </c>
      <c r="D417" t="s">
        <v>384</v>
      </c>
      <c r="E417">
        <v>7272</v>
      </c>
      <c r="F417">
        <v>5253</v>
      </c>
    </row>
    <row r="418" spans="1:6" x14ac:dyDescent="0.2">
      <c r="A418" t="s">
        <v>339</v>
      </c>
      <c r="B418" t="s">
        <v>662</v>
      </c>
      <c r="C418" t="s">
        <v>86</v>
      </c>
      <c r="D418" t="s">
        <v>384</v>
      </c>
      <c r="E418">
        <v>2374</v>
      </c>
      <c r="F418">
        <v>1671</v>
      </c>
    </row>
    <row r="419" spans="1:6" x14ac:dyDescent="0.2">
      <c r="A419" t="s">
        <v>339</v>
      </c>
      <c r="B419" t="s">
        <v>662</v>
      </c>
      <c r="C419" t="s">
        <v>130</v>
      </c>
      <c r="D419" t="s">
        <v>384</v>
      </c>
      <c r="E419">
        <v>2495</v>
      </c>
      <c r="F419">
        <v>1783</v>
      </c>
    </row>
    <row r="420" spans="1:6" x14ac:dyDescent="0.2">
      <c r="A420" t="s">
        <v>339</v>
      </c>
      <c r="B420" t="s">
        <v>662</v>
      </c>
      <c r="C420" t="s">
        <v>134</v>
      </c>
      <c r="D420" t="s">
        <v>384</v>
      </c>
      <c r="E420">
        <v>2403</v>
      </c>
      <c r="F420">
        <v>1799</v>
      </c>
    </row>
    <row r="421" spans="1:6" x14ac:dyDescent="0.2">
      <c r="A421" t="s">
        <v>339</v>
      </c>
      <c r="B421" t="s">
        <v>651</v>
      </c>
      <c r="C421" t="s">
        <v>359</v>
      </c>
      <c r="D421" t="s">
        <v>384</v>
      </c>
      <c r="E421">
        <v>720</v>
      </c>
      <c r="F421">
        <v>275</v>
      </c>
    </row>
    <row r="422" spans="1:6" x14ac:dyDescent="0.2">
      <c r="A422" t="s">
        <v>339</v>
      </c>
      <c r="B422" t="s">
        <v>651</v>
      </c>
      <c r="C422" t="s">
        <v>386</v>
      </c>
      <c r="D422" t="s">
        <v>384</v>
      </c>
      <c r="E422">
        <v>68512</v>
      </c>
      <c r="F422">
        <v>15166</v>
      </c>
    </row>
    <row r="423" spans="1:6" x14ac:dyDescent="0.2">
      <c r="A423" t="s">
        <v>339</v>
      </c>
      <c r="B423" t="s">
        <v>651</v>
      </c>
      <c r="C423" t="s">
        <v>385</v>
      </c>
      <c r="D423" t="s">
        <v>384</v>
      </c>
      <c r="E423">
        <v>104457</v>
      </c>
      <c r="F423">
        <v>25534</v>
      </c>
    </row>
    <row r="424" spans="1:6" x14ac:dyDescent="0.2">
      <c r="A424" t="s">
        <v>339</v>
      </c>
      <c r="B424" t="s">
        <v>651</v>
      </c>
      <c r="C424" t="s">
        <v>387</v>
      </c>
      <c r="D424" t="s">
        <v>384</v>
      </c>
      <c r="E424">
        <v>81987</v>
      </c>
      <c r="F424">
        <v>20554</v>
      </c>
    </row>
    <row r="425" spans="1:6" x14ac:dyDescent="0.2">
      <c r="A425" t="s">
        <v>339</v>
      </c>
      <c r="B425" t="s">
        <v>651</v>
      </c>
      <c r="C425" t="s">
        <v>388</v>
      </c>
      <c r="D425" t="s">
        <v>384</v>
      </c>
      <c r="E425">
        <v>59372</v>
      </c>
      <c r="F425">
        <v>15347</v>
      </c>
    </row>
    <row r="426" spans="1:6" x14ac:dyDescent="0.2">
      <c r="A426" t="s">
        <v>339</v>
      </c>
      <c r="B426" t="s">
        <v>652</v>
      </c>
      <c r="C426" t="s">
        <v>359</v>
      </c>
      <c r="D426" t="s">
        <v>384</v>
      </c>
      <c r="E426">
        <v>109469</v>
      </c>
      <c r="F426">
        <v>639</v>
      </c>
    </row>
    <row r="427" spans="1:6" x14ac:dyDescent="0.2">
      <c r="A427" t="s">
        <v>339</v>
      </c>
      <c r="B427" t="s">
        <v>652</v>
      </c>
      <c r="C427" t="s">
        <v>386</v>
      </c>
      <c r="D427" t="s">
        <v>384</v>
      </c>
      <c r="E427">
        <v>47409</v>
      </c>
      <c r="F427">
        <v>11728</v>
      </c>
    </row>
    <row r="428" spans="1:6" x14ac:dyDescent="0.2">
      <c r="A428" t="s">
        <v>339</v>
      </c>
      <c r="B428" t="s">
        <v>652</v>
      </c>
      <c r="C428" t="s">
        <v>385</v>
      </c>
      <c r="D428" t="s">
        <v>384</v>
      </c>
      <c r="E428">
        <v>50485</v>
      </c>
      <c r="F428">
        <v>15183</v>
      </c>
    </row>
    <row r="429" spans="1:6" x14ac:dyDescent="0.2">
      <c r="A429" t="s">
        <v>339</v>
      </c>
      <c r="B429" t="s">
        <v>652</v>
      </c>
      <c r="C429" t="s">
        <v>387</v>
      </c>
      <c r="D429" t="s">
        <v>384</v>
      </c>
      <c r="E429">
        <v>66368</v>
      </c>
      <c r="F429">
        <v>16893</v>
      </c>
    </row>
    <row r="430" spans="1:6" x14ac:dyDescent="0.2">
      <c r="A430" t="s">
        <v>339</v>
      </c>
      <c r="B430" t="s">
        <v>652</v>
      </c>
      <c r="C430" t="s">
        <v>388</v>
      </c>
      <c r="D430" t="s">
        <v>384</v>
      </c>
      <c r="E430">
        <v>31730</v>
      </c>
      <c r="F430">
        <v>9988</v>
      </c>
    </row>
    <row r="431" spans="1:6" x14ac:dyDescent="0.2">
      <c r="A431" t="s">
        <v>339</v>
      </c>
      <c r="B431" t="s">
        <v>653</v>
      </c>
      <c r="C431" t="s">
        <v>359</v>
      </c>
      <c r="D431" t="s">
        <v>384</v>
      </c>
      <c r="E431">
        <v>8978</v>
      </c>
      <c r="F431">
        <v>5272</v>
      </c>
    </row>
    <row r="432" spans="1:6" x14ac:dyDescent="0.2">
      <c r="A432" t="s">
        <v>339</v>
      </c>
      <c r="B432" t="s">
        <v>653</v>
      </c>
      <c r="C432" t="s">
        <v>386</v>
      </c>
      <c r="D432" t="s">
        <v>384</v>
      </c>
      <c r="E432">
        <v>3059</v>
      </c>
      <c r="F432">
        <v>1310</v>
      </c>
    </row>
    <row r="433" spans="1:6" x14ac:dyDescent="0.2">
      <c r="A433" t="s">
        <v>339</v>
      </c>
      <c r="B433" t="s">
        <v>653</v>
      </c>
      <c r="C433" t="s">
        <v>385</v>
      </c>
      <c r="D433" t="s">
        <v>384</v>
      </c>
      <c r="E433">
        <v>7581</v>
      </c>
      <c r="F433">
        <v>4106</v>
      </c>
    </row>
    <row r="434" spans="1:6" x14ac:dyDescent="0.2">
      <c r="A434" t="s">
        <v>339</v>
      </c>
      <c r="B434" t="s">
        <v>653</v>
      </c>
      <c r="C434" t="s">
        <v>387</v>
      </c>
      <c r="D434" t="s">
        <v>384</v>
      </c>
      <c r="E434">
        <v>1563</v>
      </c>
      <c r="F434">
        <v>1077</v>
      </c>
    </row>
    <row r="435" spans="1:6" x14ac:dyDescent="0.2">
      <c r="A435" t="s">
        <v>339</v>
      </c>
      <c r="B435" t="s">
        <v>653</v>
      </c>
      <c r="C435" t="s">
        <v>388</v>
      </c>
      <c r="D435" t="s">
        <v>384</v>
      </c>
      <c r="E435">
        <v>4158</v>
      </c>
      <c r="F435">
        <v>1372</v>
      </c>
    </row>
    <row r="436" spans="1:6" x14ac:dyDescent="0.2">
      <c r="A436" t="s">
        <v>339</v>
      </c>
      <c r="B436" t="s">
        <v>654</v>
      </c>
      <c r="C436" t="s">
        <v>359</v>
      </c>
      <c r="D436" t="s">
        <v>384</v>
      </c>
      <c r="E436">
        <v>435</v>
      </c>
      <c r="F436">
        <v>263</v>
      </c>
    </row>
    <row r="437" spans="1:6" x14ac:dyDescent="0.2">
      <c r="A437" t="s">
        <v>339</v>
      </c>
      <c r="B437" t="s">
        <v>654</v>
      </c>
      <c r="C437" t="s">
        <v>386</v>
      </c>
      <c r="D437" t="s">
        <v>384</v>
      </c>
      <c r="E437">
        <v>9967</v>
      </c>
      <c r="F437">
        <v>6038</v>
      </c>
    </row>
    <row r="438" spans="1:6" x14ac:dyDescent="0.2">
      <c r="A438" t="s">
        <v>339</v>
      </c>
      <c r="B438" t="s">
        <v>654</v>
      </c>
      <c r="C438" t="s">
        <v>385</v>
      </c>
      <c r="D438" t="s">
        <v>384</v>
      </c>
      <c r="E438">
        <v>12728</v>
      </c>
      <c r="F438">
        <v>6930</v>
      </c>
    </row>
    <row r="439" spans="1:6" x14ac:dyDescent="0.2">
      <c r="A439" t="s">
        <v>339</v>
      </c>
      <c r="B439" t="s">
        <v>654</v>
      </c>
      <c r="C439" t="s">
        <v>387</v>
      </c>
      <c r="D439" t="s">
        <v>384</v>
      </c>
      <c r="E439">
        <v>28792</v>
      </c>
      <c r="F439">
        <v>6207</v>
      </c>
    </row>
    <row r="440" spans="1:6" x14ac:dyDescent="0.2">
      <c r="A440" t="s">
        <v>339</v>
      </c>
      <c r="B440" t="s">
        <v>654</v>
      </c>
      <c r="C440" t="s">
        <v>388</v>
      </c>
      <c r="D440" t="s">
        <v>384</v>
      </c>
      <c r="E440">
        <v>6900</v>
      </c>
      <c r="F440">
        <v>4139</v>
      </c>
    </row>
    <row r="441" spans="1:6" x14ac:dyDescent="0.2">
      <c r="A441" t="s">
        <v>339</v>
      </c>
      <c r="B441" t="s">
        <v>655</v>
      </c>
      <c r="C441" t="s">
        <v>359</v>
      </c>
      <c r="D441" t="s">
        <v>384</v>
      </c>
      <c r="E441">
        <v>329</v>
      </c>
      <c r="F441">
        <v>16</v>
      </c>
    </row>
    <row r="442" spans="1:6" x14ac:dyDescent="0.2">
      <c r="A442" t="s">
        <v>339</v>
      </c>
      <c r="B442" t="s">
        <v>655</v>
      </c>
      <c r="C442" t="s">
        <v>386</v>
      </c>
      <c r="D442" t="s">
        <v>384</v>
      </c>
      <c r="E442">
        <v>5993</v>
      </c>
      <c r="F442">
        <v>638</v>
      </c>
    </row>
    <row r="443" spans="1:6" x14ac:dyDescent="0.2">
      <c r="A443" t="s">
        <v>339</v>
      </c>
      <c r="B443" t="s">
        <v>655</v>
      </c>
      <c r="C443" t="s">
        <v>385</v>
      </c>
      <c r="D443" t="s">
        <v>384</v>
      </c>
      <c r="E443">
        <v>200</v>
      </c>
      <c r="F443">
        <v>61</v>
      </c>
    </row>
    <row r="444" spans="1:6" x14ac:dyDescent="0.2">
      <c r="A444" t="s">
        <v>339</v>
      </c>
      <c r="B444" t="s">
        <v>655</v>
      </c>
      <c r="C444" t="s">
        <v>387</v>
      </c>
      <c r="D444" t="s">
        <v>384</v>
      </c>
      <c r="E444">
        <v>11439</v>
      </c>
      <c r="F444">
        <v>1262</v>
      </c>
    </row>
    <row r="445" spans="1:6" x14ac:dyDescent="0.2">
      <c r="A445" t="s">
        <v>339</v>
      </c>
      <c r="B445" t="s">
        <v>655</v>
      </c>
      <c r="C445" t="s">
        <v>388</v>
      </c>
      <c r="D445" t="s">
        <v>384</v>
      </c>
      <c r="E445">
        <v>72</v>
      </c>
      <c r="F445">
        <v>25</v>
      </c>
    </row>
    <row r="446" spans="1:6" x14ac:dyDescent="0.2">
      <c r="A446" t="s">
        <v>339</v>
      </c>
      <c r="B446" t="s">
        <v>656</v>
      </c>
      <c r="C446" t="s">
        <v>359</v>
      </c>
      <c r="D446" t="s">
        <v>384</v>
      </c>
      <c r="E446">
        <v>163</v>
      </c>
      <c r="F446">
        <v>50</v>
      </c>
    </row>
    <row r="447" spans="1:6" x14ac:dyDescent="0.2">
      <c r="A447" t="s">
        <v>339</v>
      </c>
      <c r="B447" t="s">
        <v>656</v>
      </c>
      <c r="C447" t="s">
        <v>386</v>
      </c>
      <c r="D447" t="s">
        <v>384</v>
      </c>
      <c r="E447">
        <v>318</v>
      </c>
      <c r="F447">
        <v>284</v>
      </c>
    </row>
    <row r="448" spans="1:6" x14ac:dyDescent="0.2">
      <c r="A448" t="s">
        <v>339</v>
      </c>
      <c r="B448" t="s">
        <v>656</v>
      </c>
      <c r="C448" t="s">
        <v>385</v>
      </c>
      <c r="D448" t="s">
        <v>384</v>
      </c>
      <c r="E448">
        <v>1449</v>
      </c>
      <c r="F448">
        <v>1317</v>
      </c>
    </row>
    <row r="449" spans="1:6" x14ac:dyDescent="0.2">
      <c r="A449" t="s">
        <v>339</v>
      </c>
      <c r="B449" t="s">
        <v>656</v>
      </c>
      <c r="C449" t="s">
        <v>387</v>
      </c>
      <c r="D449" t="s">
        <v>384</v>
      </c>
      <c r="E449">
        <v>499</v>
      </c>
      <c r="F449">
        <v>452</v>
      </c>
    </row>
    <row r="450" spans="1:6" x14ac:dyDescent="0.2">
      <c r="A450" t="s">
        <v>339</v>
      </c>
      <c r="B450" t="s">
        <v>656</v>
      </c>
      <c r="C450" t="s">
        <v>388</v>
      </c>
      <c r="D450" t="s">
        <v>384</v>
      </c>
      <c r="E450">
        <v>606</v>
      </c>
      <c r="F450">
        <v>547</v>
      </c>
    </row>
    <row r="451" spans="1:6" x14ac:dyDescent="0.2">
      <c r="A451" t="s">
        <v>358</v>
      </c>
      <c r="B451" t="s">
        <v>651</v>
      </c>
      <c r="C451" t="s">
        <v>649</v>
      </c>
      <c r="D451" t="s">
        <v>18</v>
      </c>
      <c r="E451">
        <v>31356</v>
      </c>
      <c r="F451">
        <v>12306</v>
      </c>
    </row>
    <row r="452" spans="1:6" x14ac:dyDescent="0.2">
      <c r="A452" t="s">
        <v>358</v>
      </c>
      <c r="B452" t="s">
        <v>651</v>
      </c>
      <c r="C452" t="s">
        <v>649</v>
      </c>
      <c r="D452" t="s">
        <v>19</v>
      </c>
      <c r="E452">
        <v>200127</v>
      </c>
      <c r="F452">
        <v>40021</v>
      </c>
    </row>
    <row r="453" spans="1:6" x14ac:dyDescent="0.2">
      <c r="A453" t="s">
        <v>358</v>
      </c>
      <c r="B453" t="s">
        <v>651</v>
      </c>
      <c r="C453" t="s">
        <v>649</v>
      </c>
      <c r="D453" t="s">
        <v>17</v>
      </c>
      <c r="E453">
        <v>167</v>
      </c>
      <c r="F453">
        <v>130</v>
      </c>
    </row>
    <row r="454" spans="1:6" x14ac:dyDescent="0.2">
      <c r="A454" t="s">
        <v>358</v>
      </c>
      <c r="B454" t="s">
        <v>651</v>
      </c>
      <c r="C454" t="s">
        <v>649</v>
      </c>
      <c r="D454" t="s">
        <v>77</v>
      </c>
      <c r="E454">
        <v>71070</v>
      </c>
      <c r="F454">
        <v>21570</v>
      </c>
    </row>
    <row r="455" spans="1:6" x14ac:dyDescent="0.2">
      <c r="A455" t="s">
        <v>358</v>
      </c>
      <c r="B455" t="s">
        <v>651</v>
      </c>
      <c r="C455" t="s">
        <v>649</v>
      </c>
      <c r="D455" t="s">
        <v>79</v>
      </c>
      <c r="E455">
        <v>11338</v>
      </c>
      <c r="F455">
        <v>2671</v>
      </c>
    </row>
    <row r="456" spans="1:6" x14ac:dyDescent="0.2">
      <c r="A456" t="s">
        <v>358</v>
      </c>
      <c r="B456" t="s">
        <v>651</v>
      </c>
      <c r="C456" t="s">
        <v>649</v>
      </c>
      <c r="D456" t="s">
        <v>80</v>
      </c>
      <c r="E456">
        <v>638</v>
      </c>
      <c r="F456">
        <v>12</v>
      </c>
    </row>
    <row r="457" spans="1:6" x14ac:dyDescent="0.2">
      <c r="A457" t="s">
        <v>358</v>
      </c>
      <c r="B457" t="s">
        <v>651</v>
      </c>
      <c r="C457" t="s">
        <v>649</v>
      </c>
      <c r="D457" t="s">
        <v>84</v>
      </c>
      <c r="E457">
        <v>264</v>
      </c>
      <c r="F457">
        <v>126</v>
      </c>
    </row>
    <row r="458" spans="1:6" x14ac:dyDescent="0.2">
      <c r="A458" t="s">
        <v>358</v>
      </c>
      <c r="B458" t="s">
        <v>651</v>
      </c>
      <c r="C458" t="s">
        <v>649</v>
      </c>
      <c r="D458" t="s">
        <v>82</v>
      </c>
      <c r="E458">
        <v>88</v>
      </c>
      <c r="F458">
        <v>40</v>
      </c>
    </row>
    <row r="459" spans="1:6" x14ac:dyDescent="0.2">
      <c r="A459" t="s">
        <v>358</v>
      </c>
      <c r="B459" t="s">
        <v>652</v>
      </c>
      <c r="C459" t="s">
        <v>649</v>
      </c>
      <c r="D459" t="s">
        <v>405</v>
      </c>
      <c r="E459">
        <v>43635</v>
      </c>
      <c r="F459">
        <v>7195</v>
      </c>
    </row>
    <row r="460" spans="1:6" x14ac:dyDescent="0.2">
      <c r="A460" t="s">
        <v>358</v>
      </c>
      <c r="B460" t="s">
        <v>652</v>
      </c>
      <c r="C460" t="s">
        <v>649</v>
      </c>
      <c r="D460" t="s">
        <v>87</v>
      </c>
      <c r="E460">
        <v>356</v>
      </c>
      <c r="F460">
        <v>20</v>
      </c>
    </row>
    <row r="461" spans="1:6" x14ac:dyDescent="0.2">
      <c r="A461" t="s">
        <v>358</v>
      </c>
      <c r="B461" t="s">
        <v>652</v>
      </c>
      <c r="C461" t="s">
        <v>649</v>
      </c>
      <c r="D461" t="s">
        <v>406</v>
      </c>
      <c r="E461">
        <v>29393</v>
      </c>
      <c r="F461">
        <v>7305</v>
      </c>
    </row>
    <row r="462" spans="1:6" x14ac:dyDescent="0.2">
      <c r="A462" t="s">
        <v>358</v>
      </c>
      <c r="B462" t="s">
        <v>652</v>
      </c>
      <c r="C462" t="s">
        <v>649</v>
      </c>
      <c r="D462" t="s">
        <v>407</v>
      </c>
      <c r="E462">
        <v>19796</v>
      </c>
      <c r="F462">
        <v>645</v>
      </c>
    </row>
    <row r="463" spans="1:6" x14ac:dyDescent="0.2">
      <c r="A463" t="s">
        <v>358</v>
      </c>
      <c r="B463" t="s">
        <v>652</v>
      </c>
      <c r="C463" t="s">
        <v>649</v>
      </c>
      <c r="D463" t="s">
        <v>83</v>
      </c>
      <c r="E463">
        <v>41</v>
      </c>
      <c r="F463">
        <v>35</v>
      </c>
    </row>
    <row r="464" spans="1:6" x14ac:dyDescent="0.2">
      <c r="A464" t="s">
        <v>358</v>
      </c>
      <c r="B464" t="s">
        <v>652</v>
      </c>
      <c r="C464" t="s">
        <v>649</v>
      </c>
      <c r="D464" t="s">
        <v>408</v>
      </c>
      <c r="E464">
        <v>212240</v>
      </c>
      <c r="F464">
        <v>39231</v>
      </c>
    </row>
    <row r="465" spans="1:6" x14ac:dyDescent="0.2">
      <c r="A465" t="s">
        <v>358</v>
      </c>
      <c r="B465" t="s">
        <v>653</v>
      </c>
      <c r="C465" t="s">
        <v>649</v>
      </c>
      <c r="D465" t="s">
        <v>89</v>
      </c>
      <c r="E465">
        <v>15</v>
      </c>
      <c r="F465">
        <v>15</v>
      </c>
    </row>
    <row r="466" spans="1:6" x14ac:dyDescent="0.2">
      <c r="A466" t="s">
        <v>358</v>
      </c>
      <c r="B466" t="s">
        <v>653</v>
      </c>
      <c r="C466" t="s">
        <v>649</v>
      </c>
      <c r="D466" t="s">
        <v>130</v>
      </c>
      <c r="E466">
        <v>1530</v>
      </c>
      <c r="F466">
        <v>1239</v>
      </c>
    </row>
    <row r="467" spans="1:6" x14ac:dyDescent="0.2">
      <c r="A467" t="s">
        <v>358</v>
      </c>
      <c r="B467" t="s">
        <v>653</v>
      </c>
      <c r="C467" t="s">
        <v>649</v>
      </c>
      <c r="D467" t="s">
        <v>409</v>
      </c>
      <c r="E467">
        <v>19857</v>
      </c>
      <c r="F467">
        <v>10155</v>
      </c>
    </row>
    <row r="468" spans="1:6" x14ac:dyDescent="0.2">
      <c r="A468" t="s">
        <v>358</v>
      </c>
      <c r="B468" t="s">
        <v>653</v>
      </c>
      <c r="C468" t="s">
        <v>649</v>
      </c>
      <c r="D468" t="s">
        <v>421</v>
      </c>
      <c r="E468">
        <v>17</v>
      </c>
      <c r="F468">
        <v>14</v>
      </c>
    </row>
    <row r="469" spans="1:6" x14ac:dyDescent="0.2">
      <c r="A469" t="s">
        <v>358</v>
      </c>
      <c r="B469" t="s">
        <v>653</v>
      </c>
      <c r="C469" t="s">
        <v>649</v>
      </c>
      <c r="D469" t="s">
        <v>422</v>
      </c>
      <c r="E469">
        <v>139</v>
      </c>
      <c r="F469">
        <v>49</v>
      </c>
    </row>
    <row r="470" spans="1:6" x14ac:dyDescent="0.2">
      <c r="A470" t="s">
        <v>358</v>
      </c>
      <c r="B470" t="s">
        <v>653</v>
      </c>
      <c r="C470" t="s">
        <v>649</v>
      </c>
      <c r="D470" t="s">
        <v>423</v>
      </c>
      <c r="E470">
        <v>831</v>
      </c>
      <c r="F470">
        <v>782</v>
      </c>
    </row>
    <row r="471" spans="1:6" x14ac:dyDescent="0.2">
      <c r="A471" t="s">
        <v>358</v>
      </c>
      <c r="B471" t="s">
        <v>653</v>
      </c>
      <c r="C471" t="s">
        <v>649</v>
      </c>
      <c r="D471" t="s">
        <v>88</v>
      </c>
      <c r="E471">
        <v>120</v>
      </c>
      <c r="F471">
        <v>107</v>
      </c>
    </row>
    <row r="472" spans="1:6" x14ac:dyDescent="0.2">
      <c r="A472" t="s">
        <v>358</v>
      </c>
      <c r="B472" t="s">
        <v>653</v>
      </c>
      <c r="C472" t="s">
        <v>649</v>
      </c>
      <c r="D472" t="s">
        <v>105</v>
      </c>
      <c r="E472">
        <v>2830</v>
      </c>
      <c r="F472">
        <v>776</v>
      </c>
    </row>
    <row r="473" spans="1:6" x14ac:dyDescent="0.2">
      <c r="A473" t="s">
        <v>358</v>
      </c>
      <c r="B473" t="s">
        <v>654</v>
      </c>
      <c r="C473" t="s">
        <v>649</v>
      </c>
      <c r="D473" t="s">
        <v>368</v>
      </c>
      <c r="E473">
        <v>2463</v>
      </c>
      <c r="F473">
        <v>1593</v>
      </c>
    </row>
    <row r="474" spans="1:6" x14ac:dyDescent="0.2">
      <c r="A474" t="s">
        <v>358</v>
      </c>
      <c r="B474" t="s">
        <v>654</v>
      </c>
      <c r="C474" t="s">
        <v>649</v>
      </c>
      <c r="D474" t="s">
        <v>367</v>
      </c>
      <c r="E474">
        <v>4</v>
      </c>
      <c r="F474">
        <v>4</v>
      </c>
    </row>
    <row r="475" spans="1:6" x14ac:dyDescent="0.2">
      <c r="A475" t="s">
        <v>358</v>
      </c>
      <c r="B475" t="s">
        <v>654</v>
      </c>
      <c r="C475" t="s">
        <v>649</v>
      </c>
      <c r="D475" t="s">
        <v>410</v>
      </c>
      <c r="E475">
        <v>8617</v>
      </c>
      <c r="F475">
        <v>1246</v>
      </c>
    </row>
    <row r="476" spans="1:6" x14ac:dyDescent="0.2">
      <c r="A476" t="s">
        <v>358</v>
      </c>
      <c r="B476" t="s">
        <v>654</v>
      </c>
      <c r="C476" t="s">
        <v>649</v>
      </c>
      <c r="D476" t="s">
        <v>369</v>
      </c>
      <c r="E476">
        <v>1</v>
      </c>
    </row>
    <row r="477" spans="1:6" x14ac:dyDescent="0.2">
      <c r="A477" t="s">
        <v>358</v>
      </c>
      <c r="B477" t="s">
        <v>654</v>
      </c>
      <c r="C477" t="s">
        <v>649</v>
      </c>
      <c r="D477" t="s">
        <v>411</v>
      </c>
      <c r="E477">
        <v>903</v>
      </c>
      <c r="F477">
        <v>119</v>
      </c>
    </row>
    <row r="478" spans="1:6" x14ac:dyDescent="0.2">
      <c r="A478" t="s">
        <v>358</v>
      </c>
      <c r="B478" t="s">
        <v>654</v>
      </c>
      <c r="C478" t="s">
        <v>649</v>
      </c>
      <c r="D478" t="s">
        <v>90</v>
      </c>
      <c r="E478">
        <v>24283</v>
      </c>
      <c r="F478">
        <v>1852</v>
      </c>
    </row>
    <row r="479" spans="1:6" x14ac:dyDescent="0.2">
      <c r="A479" t="s">
        <v>358</v>
      </c>
      <c r="B479" t="s">
        <v>654</v>
      </c>
      <c r="C479" t="s">
        <v>649</v>
      </c>
      <c r="D479" t="s">
        <v>81</v>
      </c>
      <c r="E479">
        <v>43</v>
      </c>
      <c r="F479">
        <v>20</v>
      </c>
    </row>
    <row r="480" spans="1:6" x14ac:dyDescent="0.2">
      <c r="A480" t="s">
        <v>358</v>
      </c>
      <c r="B480" t="s">
        <v>654</v>
      </c>
      <c r="C480" t="s">
        <v>649</v>
      </c>
      <c r="D480" t="s">
        <v>420</v>
      </c>
      <c r="E480">
        <v>1</v>
      </c>
    </row>
    <row r="481" spans="1:6" x14ac:dyDescent="0.2">
      <c r="A481" t="s">
        <v>358</v>
      </c>
      <c r="B481" t="s">
        <v>654</v>
      </c>
      <c r="C481" t="s">
        <v>649</v>
      </c>
      <c r="D481" t="s">
        <v>412</v>
      </c>
      <c r="E481">
        <v>21314</v>
      </c>
      <c r="F481">
        <v>18007</v>
      </c>
    </row>
    <row r="482" spans="1:6" x14ac:dyDescent="0.2">
      <c r="A482" t="s">
        <v>358</v>
      </c>
      <c r="B482" t="s">
        <v>654</v>
      </c>
      <c r="C482" t="s">
        <v>649</v>
      </c>
      <c r="D482" t="s">
        <v>413</v>
      </c>
      <c r="E482">
        <v>1193</v>
      </c>
      <c r="F482">
        <v>736</v>
      </c>
    </row>
    <row r="483" spans="1:6" x14ac:dyDescent="0.2">
      <c r="A483" t="s">
        <v>358</v>
      </c>
      <c r="B483" t="s">
        <v>655</v>
      </c>
      <c r="C483" t="s">
        <v>649</v>
      </c>
      <c r="D483" t="s">
        <v>414</v>
      </c>
      <c r="E483">
        <v>18033</v>
      </c>
      <c r="F483">
        <v>2002</v>
      </c>
    </row>
    <row r="484" spans="1:6" x14ac:dyDescent="0.2">
      <c r="A484" t="s">
        <v>358</v>
      </c>
      <c r="B484" t="s">
        <v>656</v>
      </c>
      <c r="C484" t="s">
        <v>649</v>
      </c>
      <c r="D484" t="s">
        <v>104</v>
      </c>
      <c r="E484">
        <v>3035</v>
      </c>
      <c r="F484">
        <v>2650</v>
      </c>
    </row>
    <row r="485" spans="1:6" x14ac:dyDescent="0.2">
      <c r="A485" t="s">
        <v>358</v>
      </c>
      <c r="B485" t="s">
        <v>657</v>
      </c>
      <c r="C485" t="s">
        <v>649</v>
      </c>
      <c r="D485" t="s">
        <v>91</v>
      </c>
      <c r="E485">
        <v>8644</v>
      </c>
      <c r="F485">
        <v>1374</v>
      </c>
    </row>
    <row r="486" spans="1:6" x14ac:dyDescent="0.2">
      <c r="A486" t="s">
        <v>358</v>
      </c>
      <c r="B486" t="s">
        <v>657</v>
      </c>
      <c r="C486" t="s">
        <v>649</v>
      </c>
      <c r="D486" t="s">
        <v>92</v>
      </c>
      <c r="E486">
        <v>6627</v>
      </c>
      <c r="F486">
        <v>1062</v>
      </c>
    </row>
    <row r="487" spans="1:6" x14ac:dyDescent="0.2">
      <c r="A487" t="s">
        <v>358</v>
      </c>
      <c r="B487" t="s">
        <v>657</v>
      </c>
      <c r="C487" t="s">
        <v>649</v>
      </c>
      <c r="D487" t="s">
        <v>93</v>
      </c>
      <c r="E487">
        <v>12166</v>
      </c>
      <c r="F487">
        <v>2615</v>
      </c>
    </row>
    <row r="488" spans="1:6" x14ac:dyDescent="0.2">
      <c r="A488" t="s">
        <v>358</v>
      </c>
      <c r="B488" t="s">
        <v>658</v>
      </c>
      <c r="C488" t="s">
        <v>649</v>
      </c>
      <c r="D488" t="s">
        <v>87</v>
      </c>
      <c r="E488">
        <v>1637</v>
      </c>
      <c r="F488">
        <v>230</v>
      </c>
    </row>
    <row r="489" spans="1:6" x14ac:dyDescent="0.2">
      <c r="A489" t="s">
        <v>358</v>
      </c>
      <c r="B489" t="s">
        <v>658</v>
      </c>
      <c r="C489" t="s">
        <v>649</v>
      </c>
      <c r="D489" t="s">
        <v>96</v>
      </c>
      <c r="E489">
        <v>34</v>
      </c>
      <c r="F489">
        <v>12</v>
      </c>
    </row>
    <row r="490" spans="1:6" x14ac:dyDescent="0.2">
      <c r="A490" t="s">
        <v>358</v>
      </c>
      <c r="B490" t="s">
        <v>658</v>
      </c>
      <c r="C490" t="s">
        <v>649</v>
      </c>
      <c r="D490" t="s">
        <v>415</v>
      </c>
      <c r="E490">
        <v>15671</v>
      </c>
      <c r="F490">
        <v>3165</v>
      </c>
    </row>
    <row r="491" spans="1:6" x14ac:dyDescent="0.2">
      <c r="A491" t="s">
        <v>358</v>
      </c>
      <c r="B491" t="s">
        <v>658</v>
      </c>
      <c r="C491" t="s">
        <v>649</v>
      </c>
      <c r="D491" t="s">
        <v>95</v>
      </c>
      <c r="E491">
        <v>271</v>
      </c>
      <c r="F491">
        <v>120</v>
      </c>
    </row>
    <row r="492" spans="1:6" x14ac:dyDescent="0.2">
      <c r="A492" t="s">
        <v>358</v>
      </c>
      <c r="B492" t="s">
        <v>658</v>
      </c>
      <c r="C492" t="s">
        <v>649</v>
      </c>
      <c r="D492" t="s">
        <v>94</v>
      </c>
      <c r="E492">
        <v>34</v>
      </c>
      <c r="F492">
        <v>17</v>
      </c>
    </row>
    <row r="493" spans="1:6" x14ac:dyDescent="0.2">
      <c r="A493" t="s">
        <v>358</v>
      </c>
      <c r="B493" t="s">
        <v>659</v>
      </c>
      <c r="C493" t="s">
        <v>649</v>
      </c>
      <c r="D493" t="s">
        <v>99</v>
      </c>
      <c r="E493">
        <v>64</v>
      </c>
      <c r="F493">
        <v>64</v>
      </c>
    </row>
    <row r="494" spans="1:6" x14ac:dyDescent="0.2">
      <c r="A494" t="s">
        <v>358</v>
      </c>
      <c r="B494" t="s">
        <v>659</v>
      </c>
      <c r="C494" t="s">
        <v>649</v>
      </c>
      <c r="D494" t="s">
        <v>98</v>
      </c>
      <c r="E494">
        <v>33543</v>
      </c>
      <c r="F494">
        <v>19</v>
      </c>
    </row>
    <row r="495" spans="1:6" x14ac:dyDescent="0.2">
      <c r="A495" t="s">
        <v>358</v>
      </c>
      <c r="B495" t="s">
        <v>659</v>
      </c>
      <c r="C495" t="s">
        <v>649</v>
      </c>
      <c r="D495" t="s">
        <v>97</v>
      </c>
      <c r="E495">
        <v>1</v>
      </c>
      <c r="F495">
        <v>1</v>
      </c>
    </row>
    <row r="496" spans="1:6" x14ac:dyDescent="0.2">
      <c r="A496" t="s">
        <v>358</v>
      </c>
      <c r="B496" t="s">
        <v>660</v>
      </c>
      <c r="C496" t="s">
        <v>649</v>
      </c>
      <c r="D496" t="s">
        <v>103</v>
      </c>
      <c r="E496">
        <v>2</v>
      </c>
    </row>
    <row r="497" spans="1:16" x14ac:dyDescent="0.2">
      <c r="A497" t="s">
        <v>358</v>
      </c>
      <c r="B497" t="s">
        <v>660</v>
      </c>
      <c r="C497" t="s">
        <v>649</v>
      </c>
      <c r="D497" t="s">
        <v>100</v>
      </c>
      <c r="E497">
        <v>33</v>
      </c>
      <c r="F497">
        <v>19</v>
      </c>
    </row>
    <row r="498" spans="1:16" x14ac:dyDescent="0.2">
      <c r="A498" t="s">
        <v>358</v>
      </c>
      <c r="B498" t="s">
        <v>661</v>
      </c>
      <c r="C498" t="s">
        <v>649</v>
      </c>
      <c r="D498" t="s">
        <v>416</v>
      </c>
      <c r="E498">
        <v>16</v>
      </c>
      <c r="F498">
        <v>9</v>
      </c>
    </row>
    <row r="499" spans="1:16" x14ac:dyDescent="0.2">
      <c r="A499" t="s">
        <v>358</v>
      </c>
      <c r="B499" t="s">
        <v>662</v>
      </c>
      <c r="C499" t="s">
        <v>649</v>
      </c>
      <c r="D499" t="s">
        <v>104</v>
      </c>
      <c r="E499">
        <v>7272</v>
      </c>
      <c r="F499">
        <v>5253</v>
      </c>
    </row>
    <row r="500" spans="1:16" x14ac:dyDescent="0.2">
      <c r="A500" t="s">
        <v>340</v>
      </c>
      <c r="B500" t="s">
        <v>417</v>
      </c>
      <c r="C500" t="s">
        <v>384</v>
      </c>
      <c r="D500" t="s">
        <v>384</v>
      </c>
      <c r="E500">
        <v>4368</v>
      </c>
      <c r="F500">
        <v>292</v>
      </c>
      <c r="G500">
        <v>36.15</v>
      </c>
      <c r="H500">
        <v>318</v>
      </c>
      <c r="I500">
        <v>3238</v>
      </c>
      <c r="J500">
        <v>76.099999999999994</v>
      </c>
      <c r="K500">
        <v>69.650000000000006</v>
      </c>
      <c r="L500">
        <v>436</v>
      </c>
      <c r="M500">
        <v>3070</v>
      </c>
      <c r="N500">
        <v>833</v>
      </c>
      <c r="O500">
        <v>28</v>
      </c>
      <c r="P500">
        <v>1</v>
      </c>
    </row>
    <row r="501" spans="1:16" x14ac:dyDescent="0.2">
      <c r="A501" t="s">
        <v>340</v>
      </c>
      <c r="B501" t="s">
        <v>417</v>
      </c>
      <c r="C501" t="s">
        <v>649</v>
      </c>
      <c r="D501" t="s">
        <v>384</v>
      </c>
      <c r="E501">
        <v>349641</v>
      </c>
      <c r="F501">
        <v>79681</v>
      </c>
      <c r="G501">
        <v>96.09</v>
      </c>
      <c r="H501">
        <v>53104</v>
      </c>
      <c r="I501">
        <v>491769</v>
      </c>
      <c r="J501">
        <v>117.46</v>
      </c>
      <c r="K501">
        <v>110.17</v>
      </c>
      <c r="L501">
        <v>22042</v>
      </c>
      <c r="M501">
        <v>234786</v>
      </c>
      <c r="N501">
        <v>84616</v>
      </c>
      <c r="O501">
        <v>7742</v>
      </c>
      <c r="P501">
        <v>455</v>
      </c>
    </row>
    <row r="502" spans="1:16" x14ac:dyDescent="0.2">
      <c r="A502" t="s">
        <v>340</v>
      </c>
      <c r="B502" t="s">
        <v>417</v>
      </c>
      <c r="C502" t="s">
        <v>109</v>
      </c>
      <c r="D502" t="s">
        <v>384</v>
      </c>
      <c r="E502">
        <v>2300</v>
      </c>
      <c r="F502">
        <v>651</v>
      </c>
      <c r="G502">
        <v>110.68</v>
      </c>
      <c r="H502">
        <v>518</v>
      </c>
      <c r="I502">
        <v>4464</v>
      </c>
      <c r="J502">
        <v>110.19</v>
      </c>
      <c r="K502">
        <v>112.53</v>
      </c>
      <c r="L502">
        <v>51</v>
      </c>
      <c r="M502">
        <v>1675</v>
      </c>
      <c r="N502">
        <v>558</v>
      </c>
      <c r="O502">
        <v>8</v>
      </c>
      <c r="P502">
        <v>8</v>
      </c>
    </row>
    <row r="503" spans="1:16" x14ac:dyDescent="0.2">
      <c r="A503" t="s">
        <v>340</v>
      </c>
      <c r="B503" t="s">
        <v>417</v>
      </c>
      <c r="C503" t="s">
        <v>110</v>
      </c>
      <c r="D503" t="s">
        <v>384</v>
      </c>
      <c r="E503">
        <v>2172</v>
      </c>
      <c r="F503">
        <v>522</v>
      </c>
      <c r="G503">
        <v>97.5</v>
      </c>
      <c r="H503">
        <v>949</v>
      </c>
      <c r="I503">
        <v>8776</v>
      </c>
      <c r="J503">
        <v>69.59</v>
      </c>
      <c r="K503">
        <v>72.48</v>
      </c>
      <c r="L503">
        <v>81</v>
      </c>
      <c r="M503">
        <v>1345</v>
      </c>
      <c r="N503">
        <v>737</v>
      </c>
      <c r="O503">
        <v>8</v>
      </c>
      <c r="P503">
        <v>1</v>
      </c>
    </row>
    <row r="504" spans="1:16" x14ac:dyDescent="0.2">
      <c r="A504" t="s">
        <v>340</v>
      </c>
      <c r="B504" t="s">
        <v>417</v>
      </c>
      <c r="C504" t="s">
        <v>111</v>
      </c>
      <c r="D504" t="s">
        <v>384</v>
      </c>
      <c r="E504">
        <v>3986</v>
      </c>
      <c r="F504">
        <v>1124</v>
      </c>
      <c r="G504">
        <v>112.57</v>
      </c>
      <c r="H504">
        <v>631</v>
      </c>
      <c r="I504">
        <v>5919</v>
      </c>
      <c r="J504">
        <v>132.79</v>
      </c>
      <c r="K504">
        <v>121.66</v>
      </c>
      <c r="L504">
        <v>113</v>
      </c>
      <c r="M504">
        <v>2903</v>
      </c>
      <c r="N504">
        <v>951</v>
      </c>
      <c r="O504">
        <v>12</v>
      </c>
      <c r="P504">
        <v>7</v>
      </c>
    </row>
    <row r="505" spans="1:16" x14ac:dyDescent="0.2">
      <c r="A505" t="s">
        <v>340</v>
      </c>
      <c r="B505" t="s">
        <v>417</v>
      </c>
      <c r="C505" t="s">
        <v>112</v>
      </c>
      <c r="D505" t="s">
        <v>384</v>
      </c>
      <c r="E505">
        <v>2734</v>
      </c>
      <c r="F505">
        <v>694</v>
      </c>
      <c r="G505">
        <v>103.41</v>
      </c>
      <c r="H505">
        <v>528</v>
      </c>
      <c r="I505">
        <v>4738</v>
      </c>
      <c r="J505">
        <v>118.06</v>
      </c>
      <c r="K505">
        <v>110.23</v>
      </c>
      <c r="L505">
        <v>112</v>
      </c>
      <c r="M505">
        <v>1859</v>
      </c>
      <c r="N505">
        <v>749</v>
      </c>
      <c r="O505">
        <v>9</v>
      </c>
      <c r="P505">
        <v>5</v>
      </c>
    </row>
    <row r="506" spans="1:16" x14ac:dyDescent="0.2">
      <c r="A506" t="s">
        <v>340</v>
      </c>
      <c r="B506" t="s">
        <v>417</v>
      </c>
      <c r="C506" t="s">
        <v>113</v>
      </c>
      <c r="D506" t="s">
        <v>384</v>
      </c>
      <c r="E506">
        <v>945</v>
      </c>
      <c r="F506">
        <v>186</v>
      </c>
      <c r="G506">
        <v>87.58</v>
      </c>
      <c r="H506">
        <v>162</v>
      </c>
      <c r="I506">
        <v>1395</v>
      </c>
      <c r="J506">
        <v>119.58</v>
      </c>
      <c r="K506">
        <v>106.55</v>
      </c>
      <c r="L506">
        <v>58</v>
      </c>
      <c r="M506">
        <v>608</v>
      </c>
      <c r="N506">
        <v>271</v>
      </c>
      <c r="O506">
        <v>4</v>
      </c>
      <c r="P506">
        <v>4</v>
      </c>
    </row>
    <row r="507" spans="1:16" x14ac:dyDescent="0.2">
      <c r="A507" t="s">
        <v>340</v>
      </c>
      <c r="B507" t="s">
        <v>417</v>
      </c>
      <c r="C507" t="s">
        <v>114</v>
      </c>
      <c r="D507" t="s">
        <v>384</v>
      </c>
      <c r="E507">
        <v>2602</v>
      </c>
      <c r="F507">
        <v>666</v>
      </c>
      <c r="G507">
        <v>103.05</v>
      </c>
      <c r="H507">
        <v>359</v>
      </c>
      <c r="I507">
        <v>3359</v>
      </c>
      <c r="J507">
        <v>126.46</v>
      </c>
      <c r="K507">
        <v>123.78</v>
      </c>
      <c r="L507">
        <v>90</v>
      </c>
      <c r="M507">
        <v>1840</v>
      </c>
      <c r="N507">
        <v>666</v>
      </c>
      <c r="O507">
        <v>4</v>
      </c>
      <c r="P507">
        <v>2</v>
      </c>
    </row>
    <row r="508" spans="1:16" x14ac:dyDescent="0.2">
      <c r="A508" t="s">
        <v>340</v>
      </c>
      <c r="B508" t="s">
        <v>417</v>
      </c>
      <c r="C508" t="s">
        <v>86</v>
      </c>
      <c r="D508" t="s">
        <v>384</v>
      </c>
      <c r="E508">
        <v>17309</v>
      </c>
      <c r="F508">
        <v>4282</v>
      </c>
      <c r="G508">
        <v>104.21</v>
      </c>
      <c r="H508">
        <v>2518</v>
      </c>
      <c r="I508">
        <v>23981</v>
      </c>
      <c r="J508">
        <v>126.13</v>
      </c>
      <c r="K508">
        <v>112.39</v>
      </c>
      <c r="L508">
        <v>2871</v>
      </c>
      <c r="M508">
        <v>9438</v>
      </c>
      <c r="N508">
        <v>1774</v>
      </c>
      <c r="O508">
        <v>3212</v>
      </c>
      <c r="P508">
        <v>14</v>
      </c>
    </row>
    <row r="509" spans="1:16" x14ac:dyDescent="0.2">
      <c r="A509" t="s">
        <v>340</v>
      </c>
      <c r="B509" t="s">
        <v>417</v>
      </c>
      <c r="C509" t="s">
        <v>115</v>
      </c>
      <c r="D509" t="s">
        <v>384</v>
      </c>
      <c r="E509">
        <v>4711</v>
      </c>
      <c r="F509">
        <v>1165</v>
      </c>
      <c r="G509">
        <v>101.66</v>
      </c>
      <c r="H509">
        <v>709</v>
      </c>
      <c r="I509">
        <v>6442</v>
      </c>
      <c r="J509">
        <v>135.99</v>
      </c>
      <c r="K509">
        <v>121.69</v>
      </c>
      <c r="L509">
        <v>241</v>
      </c>
      <c r="M509">
        <v>3508</v>
      </c>
      <c r="N509">
        <v>934</v>
      </c>
      <c r="O509">
        <v>22</v>
      </c>
      <c r="P509">
        <v>6</v>
      </c>
    </row>
    <row r="510" spans="1:16" x14ac:dyDescent="0.2">
      <c r="A510" t="s">
        <v>340</v>
      </c>
      <c r="B510" t="s">
        <v>417</v>
      </c>
      <c r="C510" t="s">
        <v>116</v>
      </c>
      <c r="D510" t="s">
        <v>384</v>
      </c>
      <c r="E510">
        <v>4731</v>
      </c>
      <c r="F510">
        <v>1183</v>
      </c>
      <c r="G510">
        <v>102.59</v>
      </c>
      <c r="H510">
        <v>677</v>
      </c>
      <c r="I510">
        <v>6109</v>
      </c>
      <c r="J510">
        <v>146.66</v>
      </c>
      <c r="K510">
        <v>125.56</v>
      </c>
      <c r="L510">
        <v>192</v>
      </c>
      <c r="M510">
        <v>3169</v>
      </c>
      <c r="N510">
        <v>1340</v>
      </c>
      <c r="O510">
        <v>25</v>
      </c>
      <c r="P510">
        <v>5</v>
      </c>
    </row>
    <row r="511" spans="1:16" x14ac:dyDescent="0.2">
      <c r="A511" t="s">
        <v>340</v>
      </c>
      <c r="B511" t="s">
        <v>417</v>
      </c>
      <c r="C511" t="s">
        <v>89</v>
      </c>
      <c r="D511" t="s">
        <v>384</v>
      </c>
      <c r="E511">
        <v>12312</v>
      </c>
      <c r="F511">
        <v>2723</v>
      </c>
      <c r="G511">
        <v>94.67</v>
      </c>
      <c r="H511">
        <v>1721</v>
      </c>
      <c r="I511">
        <v>15055</v>
      </c>
      <c r="J511">
        <v>118.91</v>
      </c>
      <c r="K511">
        <v>117.9</v>
      </c>
      <c r="L511">
        <v>666</v>
      </c>
      <c r="M511">
        <v>8167</v>
      </c>
      <c r="N511">
        <v>3429</v>
      </c>
      <c r="O511">
        <v>37</v>
      </c>
      <c r="P511">
        <v>13</v>
      </c>
    </row>
    <row r="512" spans="1:16" x14ac:dyDescent="0.2">
      <c r="A512" t="s">
        <v>340</v>
      </c>
      <c r="B512" t="s">
        <v>417</v>
      </c>
      <c r="C512" t="s">
        <v>117</v>
      </c>
      <c r="D512" t="s">
        <v>384</v>
      </c>
      <c r="E512">
        <v>2543</v>
      </c>
      <c r="F512">
        <v>566</v>
      </c>
      <c r="G512">
        <v>97.08</v>
      </c>
      <c r="H512">
        <v>405</v>
      </c>
      <c r="I512">
        <v>3602</v>
      </c>
      <c r="J512">
        <v>120.92</v>
      </c>
      <c r="K512">
        <v>117.86</v>
      </c>
      <c r="L512">
        <v>125</v>
      </c>
      <c r="M512">
        <v>1743</v>
      </c>
      <c r="N512">
        <v>663</v>
      </c>
      <c r="O512">
        <v>11</v>
      </c>
      <c r="P512">
        <v>1</v>
      </c>
    </row>
    <row r="513" spans="1:16" x14ac:dyDescent="0.2">
      <c r="A513" t="s">
        <v>340</v>
      </c>
      <c r="B513" t="s">
        <v>417</v>
      </c>
      <c r="C513" t="s">
        <v>118</v>
      </c>
      <c r="D513" t="s">
        <v>384</v>
      </c>
      <c r="E513">
        <v>16717</v>
      </c>
      <c r="F513">
        <v>3661</v>
      </c>
      <c r="G513">
        <v>90.66</v>
      </c>
      <c r="H513">
        <v>2161</v>
      </c>
      <c r="I513">
        <v>19422</v>
      </c>
      <c r="J513">
        <v>116.72</v>
      </c>
      <c r="K513">
        <v>115.52</v>
      </c>
      <c r="L513">
        <v>804</v>
      </c>
      <c r="M513">
        <v>11417</v>
      </c>
      <c r="N513">
        <v>4433</v>
      </c>
      <c r="O513">
        <v>40</v>
      </c>
      <c r="P513">
        <v>23</v>
      </c>
    </row>
    <row r="514" spans="1:16" x14ac:dyDescent="0.2">
      <c r="A514" t="s">
        <v>340</v>
      </c>
      <c r="B514" t="s">
        <v>417</v>
      </c>
      <c r="C514" t="s">
        <v>119</v>
      </c>
      <c r="D514" t="s">
        <v>384</v>
      </c>
      <c r="E514">
        <v>17978</v>
      </c>
      <c r="F514">
        <v>4492</v>
      </c>
      <c r="G514">
        <v>103.78</v>
      </c>
      <c r="H514">
        <v>2884</v>
      </c>
      <c r="I514">
        <v>25905</v>
      </c>
      <c r="J514">
        <v>123.75</v>
      </c>
      <c r="K514">
        <v>119.59</v>
      </c>
      <c r="L514">
        <v>774</v>
      </c>
      <c r="M514">
        <v>12580</v>
      </c>
      <c r="N514">
        <v>4496</v>
      </c>
      <c r="O514">
        <v>100</v>
      </c>
      <c r="P514">
        <v>28</v>
      </c>
    </row>
    <row r="515" spans="1:16" x14ac:dyDescent="0.2">
      <c r="A515" t="s">
        <v>340</v>
      </c>
      <c r="B515" t="s">
        <v>417</v>
      </c>
      <c r="C515" t="s">
        <v>120</v>
      </c>
      <c r="D515" t="s">
        <v>384</v>
      </c>
      <c r="E515">
        <v>15557</v>
      </c>
      <c r="F515">
        <v>3727</v>
      </c>
      <c r="G515">
        <v>97.3</v>
      </c>
      <c r="H515">
        <v>2551</v>
      </c>
      <c r="I515">
        <v>22901</v>
      </c>
      <c r="J515">
        <v>116.96</v>
      </c>
      <c r="K515">
        <v>114.18</v>
      </c>
      <c r="L515">
        <v>724</v>
      </c>
      <c r="M515">
        <v>10581</v>
      </c>
      <c r="N515">
        <v>4161</v>
      </c>
      <c r="O515">
        <v>53</v>
      </c>
      <c r="P515">
        <v>38</v>
      </c>
    </row>
    <row r="516" spans="1:16" x14ac:dyDescent="0.2">
      <c r="A516" t="s">
        <v>340</v>
      </c>
      <c r="B516" t="s">
        <v>417</v>
      </c>
      <c r="C516" t="s">
        <v>121</v>
      </c>
      <c r="D516" t="s">
        <v>384</v>
      </c>
      <c r="E516">
        <v>8646</v>
      </c>
      <c r="F516">
        <v>1866</v>
      </c>
      <c r="G516">
        <v>93</v>
      </c>
      <c r="H516">
        <v>1294</v>
      </c>
      <c r="I516">
        <v>11361</v>
      </c>
      <c r="J516">
        <v>118.67</v>
      </c>
      <c r="K516">
        <v>111.39</v>
      </c>
      <c r="L516">
        <v>437</v>
      </c>
      <c r="M516">
        <v>5744</v>
      </c>
      <c r="N516">
        <v>2420</v>
      </c>
      <c r="O516">
        <v>34</v>
      </c>
      <c r="P516">
        <v>11</v>
      </c>
    </row>
    <row r="517" spans="1:16" x14ac:dyDescent="0.2">
      <c r="A517" t="s">
        <v>340</v>
      </c>
      <c r="B517" t="s">
        <v>417</v>
      </c>
      <c r="C517" t="s">
        <v>80</v>
      </c>
      <c r="D517" t="s">
        <v>384</v>
      </c>
      <c r="E517">
        <v>8767</v>
      </c>
      <c r="F517">
        <v>1697</v>
      </c>
      <c r="G517">
        <v>89.47</v>
      </c>
      <c r="H517">
        <v>1362</v>
      </c>
      <c r="I517">
        <v>11674</v>
      </c>
      <c r="J517">
        <v>117.7</v>
      </c>
      <c r="K517">
        <v>106.95</v>
      </c>
      <c r="L517">
        <v>429</v>
      </c>
      <c r="M517">
        <v>6000</v>
      </c>
      <c r="N517">
        <v>2296</v>
      </c>
      <c r="O517">
        <v>28</v>
      </c>
      <c r="P517">
        <v>14</v>
      </c>
    </row>
    <row r="518" spans="1:16" x14ac:dyDescent="0.2">
      <c r="A518" t="s">
        <v>340</v>
      </c>
      <c r="B518" t="s">
        <v>417</v>
      </c>
      <c r="C518" t="s">
        <v>122</v>
      </c>
      <c r="D518" t="s">
        <v>384</v>
      </c>
      <c r="E518">
        <v>4664</v>
      </c>
      <c r="F518">
        <v>1150</v>
      </c>
      <c r="G518">
        <v>100.17</v>
      </c>
      <c r="H518">
        <v>689</v>
      </c>
      <c r="I518">
        <v>6733</v>
      </c>
      <c r="J518">
        <v>114.19</v>
      </c>
      <c r="K518">
        <v>110.72</v>
      </c>
      <c r="L518">
        <v>134</v>
      </c>
      <c r="M518">
        <v>3210</v>
      </c>
      <c r="N518">
        <v>1299</v>
      </c>
      <c r="O518">
        <v>19</v>
      </c>
      <c r="P518">
        <v>2</v>
      </c>
    </row>
    <row r="519" spans="1:16" x14ac:dyDescent="0.2">
      <c r="A519" t="s">
        <v>340</v>
      </c>
      <c r="B519" t="s">
        <v>417</v>
      </c>
      <c r="C519" t="s">
        <v>123</v>
      </c>
      <c r="D519" t="s">
        <v>384</v>
      </c>
      <c r="E519">
        <v>6498</v>
      </c>
      <c r="F519">
        <v>1380</v>
      </c>
      <c r="G519">
        <v>94.28</v>
      </c>
      <c r="H519">
        <v>992</v>
      </c>
      <c r="I519">
        <v>8181</v>
      </c>
      <c r="J519">
        <v>130.59</v>
      </c>
      <c r="K519">
        <v>118.94</v>
      </c>
      <c r="L519">
        <v>318</v>
      </c>
      <c r="M519">
        <v>4383</v>
      </c>
      <c r="N519">
        <v>1756</v>
      </c>
      <c r="O519">
        <v>30</v>
      </c>
      <c r="P519">
        <v>11</v>
      </c>
    </row>
    <row r="520" spans="1:16" x14ac:dyDescent="0.2">
      <c r="A520" t="s">
        <v>340</v>
      </c>
      <c r="B520" t="s">
        <v>417</v>
      </c>
      <c r="C520" t="s">
        <v>124</v>
      </c>
      <c r="D520" t="s">
        <v>384</v>
      </c>
      <c r="E520">
        <v>4674</v>
      </c>
      <c r="F520">
        <v>1385</v>
      </c>
      <c r="G520">
        <v>109.18</v>
      </c>
      <c r="H520">
        <v>582</v>
      </c>
      <c r="I520">
        <v>5676</v>
      </c>
      <c r="J520">
        <v>145.02000000000001</v>
      </c>
      <c r="K520">
        <v>132.56</v>
      </c>
      <c r="L520">
        <v>160</v>
      </c>
      <c r="M520">
        <v>3380</v>
      </c>
      <c r="N520">
        <v>1114</v>
      </c>
      <c r="O520">
        <v>17</v>
      </c>
      <c r="P520">
        <v>3</v>
      </c>
    </row>
    <row r="521" spans="1:16" x14ac:dyDescent="0.2">
      <c r="A521" t="s">
        <v>340</v>
      </c>
      <c r="B521" t="s">
        <v>417</v>
      </c>
      <c r="C521" t="s">
        <v>125</v>
      </c>
      <c r="D521" t="s">
        <v>384</v>
      </c>
      <c r="E521">
        <v>11672</v>
      </c>
      <c r="F521">
        <v>2342</v>
      </c>
      <c r="G521">
        <v>87.89</v>
      </c>
      <c r="H521">
        <v>1661</v>
      </c>
      <c r="I521">
        <v>14515</v>
      </c>
      <c r="J521">
        <v>112.36</v>
      </c>
      <c r="K521">
        <v>111.8</v>
      </c>
      <c r="L521">
        <v>623</v>
      </c>
      <c r="M521">
        <v>8311</v>
      </c>
      <c r="N521">
        <v>2680</v>
      </c>
      <c r="O521">
        <v>37</v>
      </c>
      <c r="P521">
        <v>21</v>
      </c>
    </row>
    <row r="522" spans="1:16" x14ac:dyDescent="0.2">
      <c r="A522" t="s">
        <v>340</v>
      </c>
      <c r="B522" t="s">
        <v>417</v>
      </c>
      <c r="C522" t="s">
        <v>126</v>
      </c>
      <c r="D522" t="s">
        <v>384</v>
      </c>
      <c r="E522">
        <v>5365</v>
      </c>
      <c r="F522">
        <v>1224</v>
      </c>
      <c r="G522">
        <v>98.34</v>
      </c>
      <c r="H522">
        <v>768</v>
      </c>
      <c r="I522">
        <v>7280</v>
      </c>
      <c r="J522">
        <v>119.34</v>
      </c>
      <c r="K522">
        <v>121.14</v>
      </c>
      <c r="L522">
        <v>257</v>
      </c>
      <c r="M522">
        <v>3756</v>
      </c>
      <c r="N522">
        <v>1322</v>
      </c>
      <c r="O522">
        <v>21</v>
      </c>
      <c r="P522">
        <v>9</v>
      </c>
    </row>
    <row r="523" spans="1:16" x14ac:dyDescent="0.2">
      <c r="A523" t="s">
        <v>340</v>
      </c>
      <c r="B523" t="s">
        <v>417</v>
      </c>
      <c r="C523" t="s">
        <v>127</v>
      </c>
      <c r="D523" t="s">
        <v>384</v>
      </c>
      <c r="E523">
        <v>4251</v>
      </c>
      <c r="F523">
        <v>1025</v>
      </c>
      <c r="G523">
        <v>103.8</v>
      </c>
      <c r="H523">
        <v>663</v>
      </c>
      <c r="I523">
        <v>6266</v>
      </c>
      <c r="J523">
        <v>114.94</v>
      </c>
      <c r="K523">
        <v>104.26</v>
      </c>
      <c r="L523">
        <v>136</v>
      </c>
      <c r="M523">
        <v>3005</v>
      </c>
      <c r="N523">
        <v>1081</v>
      </c>
      <c r="O523">
        <v>21</v>
      </c>
      <c r="P523">
        <v>8</v>
      </c>
    </row>
    <row r="524" spans="1:16" x14ac:dyDescent="0.2">
      <c r="A524" t="s">
        <v>340</v>
      </c>
      <c r="B524" t="s">
        <v>417</v>
      </c>
      <c r="C524" t="s">
        <v>128</v>
      </c>
      <c r="D524" t="s">
        <v>384</v>
      </c>
      <c r="E524">
        <v>5906</v>
      </c>
      <c r="F524">
        <v>1534</v>
      </c>
      <c r="G524">
        <v>105.86</v>
      </c>
      <c r="H524">
        <v>918</v>
      </c>
      <c r="I524">
        <v>8425</v>
      </c>
      <c r="J524">
        <v>120.19</v>
      </c>
      <c r="K524">
        <v>117.97</v>
      </c>
      <c r="L524">
        <v>193</v>
      </c>
      <c r="M524">
        <v>4137</v>
      </c>
      <c r="N524">
        <v>1554</v>
      </c>
      <c r="O524">
        <v>15</v>
      </c>
      <c r="P524">
        <v>7</v>
      </c>
    </row>
    <row r="525" spans="1:16" x14ac:dyDescent="0.2">
      <c r="A525" t="s">
        <v>340</v>
      </c>
      <c r="B525" t="s">
        <v>417</v>
      </c>
      <c r="C525" t="s">
        <v>129</v>
      </c>
      <c r="D525" t="s">
        <v>384</v>
      </c>
      <c r="E525">
        <v>6839</v>
      </c>
      <c r="F525">
        <v>1609</v>
      </c>
      <c r="G525">
        <v>99.27</v>
      </c>
      <c r="H525">
        <v>1030</v>
      </c>
      <c r="I525">
        <v>9995</v>
      </c>
      <c r="J525">
        <v>118.23</v>
      </c>
      <c r="K525">
        <v>108.47</v>
      </c>
      <c r="L525">
        <v>241</v>
      </c>
      <c r="M525">
        <v>4802</v>
      </c>
      <c r="N525">
        <v>1764</v>
      </c>
      <c r="O525">
        <v>16</v>
      </c>
      <c r="P525">
        <v>16</v>
      </c>
    </row>
    <row r="526" spans="1:16" x14ac:dyDescent="0.2">
      <c r="A526" t="s">
        <v>340</v>
      </c>
      <c r="B526" t="s">
        <v>417</v>
      </c>
      <c r="C526" t="s">
        <v>130</v>
      </c>
      <c r="D526" t="s">
        <v>384</v>
      </c>
      <c r="E526">
        <v>15649</v>
      </c>
      <c r="F526">
        <v>2601</v>
      </c>
      <c r="G526">
        <v>83.24</v>
      </c>
      <c r="H526">
        <v>2004</v>
      </c>
      <c r="I526">
        <v>20507</v>
      </c>
      <c r="J526">
        <v>108.42</v>
      </c>
      <c r="K526">
        <v>85.61</v>
      </c>
      <c r="L526">
        <v>2773</v>
      </c>
      <c r="M526">
        <v>9497</v>
      </c>
      <c r="N526">
        <v>2329</v>
      </c>
      <c r="O526">
        <v>1043</v>
      </c>
      <c r="P526">
        <v>7</v>
      </c>
    </row>
    <row r="527" spans="1:16" x14ac:dyDescent="0.2">
      <c r="A527" t="s">
        <v>340</v>
      </c>
      <c r="B527" t="s">
        <v>417</v>
      </c>
      <c r="C527" t="s">
        <v>131</v>
      </c>
      <c r="D527" t="s">
        <v>384</v>
      </c>
      <c r="E527">
        <v>5053</v>
      </c>
      <c r="F527">
        <v>1267</v>
      </c>
      <c r="G527">
        <v>102.12</v>
      </c>
      <c r="H527">
        <v>831</v>
      </c>
      <c r="I527">
        <v>7441</v>
      </c>
      <c r="J527">
        <v>121.72</v>
      </c>
      <c r="K527">
        <v>110.7</v>
      </c>
      <c r="L527">
        <v>174</v>
      </c>
      <c r="M527">
        <v>3527</v>
      </c>
      <c r="N527">
        <v>1335</v>
      </c>
      <c r="O527">
        <v>10</v>
      </c>
      <c r="P527">
        <v>7</v>
      </c>
    </row>
    <row r="528" spans="1:16" x14ac:dyDescent="0.2">
      <c r="A528" t="s">
        <v>340</v>
      </c>
      <c r="B528" t="s">
        <v>417</v>
      </c>
      <c r="C528" t="s">
        <v>132</v>
      </c>
      <c r="D528" t="s">
        <v>384</v>
      </c>
      <c r="E528">
        <v>942</v>
      </c>
      <c r="F528">
        <v>360</v>
      </c>
      <c r="G528">
        <v>133.28</v>
      </c>
      <c r="H528">
        <v>155</v>
      </c>
      <c r="I528">
        <v>1778</v>
      </c>
      <c r="J528">
        <v>159.82</v>
      </c>
      <c r="K528">
        <v>149.62</v>
      </c>
      <c r="L528">
        <v>43</v>
      </c>
      <c r="M528">
        <v>702</v>
      </c>
      <c r="N528">
        <v>196</v>
      </c>
      <c r="O528">
        <v>1</v>
      </c>
    </row>
    <row r="529" spans="1:16" x14ac:dyDescent="0.2">
      <c r="A529" t="s">
        <v>340</v>
      </c>
      <c r="B529" t="s">
        <v>417</v>
      </c>
      <c r="C529" t="s">
        <v>133</v>
      </c>
      <c r="D529" t="s">
        <v>384</v>
      </c>
      <c r="E529">
        <v>3204</v>
      </c>
      <c r="F529">
        <v>561</v>
      </c>
      <c r="G529">
        <v>82.07</v>
      </c>
      <c r="H529">
        <v>464</v>
      </c>
      <c r="I529">
        <v>3951</v>
      </c>
      <c r="J529">
        <v>128.21</v>
      </c>
      <c r="K529">
        <v>104.84</v>
      </c>
      <c r="L529">
        <v>190</v>
      </c>
      <c r="M529">
        <v>2199</v>
      </c>
      <c r="N529">
        <v>802</v>
      </c>
      <c r="O529">
        <v>10</v>
      </c>
      <c r="P529">
        <v>3</v>
      </c>
    </row>
    <row r="530" spans="1:16" x14ac:dyDescent="0.2">
      <c r="A530" t="s">
        <v>340</v>
      </c>
      <c r="B530" t="s">
        <v>417</v>
      </c>
      <c r="C530" t="s">
        <v>134</v>
      </c>
      <c r="D530" t="s">
        <v>384</v>
      </c>
      <c r="E530">
        <v>18427</v>
      </c>
      <c r="F530">
        <v>3726</v>
      </c>
      <c r="G530">
        <v>93.15</v>
      </c>
      <c r="H530">
        <v>2747</v>
      </c>
      <c r="I530">
        <v>24021</v>
      </c>
      <c r="J530">
        <v>115.85</v>
      </c>
      <c r="K530">
        <v>106.24</v>
      </c>
      <c r="L530">
        <v>3052</v>
      </c>
      <c r="M530">
        <v>10265</v>
      </c>
      <c r="N530">
        <v>2678</v>
      </c>
      <c r="O530">
        <v>2418</v>
      </c>
      <c r="P530">
        <v>14</v>
      </c>
    </row>
    <row r="531" spans="1:16" x14ac:dyDescent="0.2">
      <c r="A531" t="s">
        <v>340</v>
      </c>
      <c r="B531" t="s">
        <v>417</v>
      </c>
      <c r="C531" t="s">
        <v>135</v>
      </c>
      <c r="D531" t="s">
        <v>384</v>
      </c>
      <c r="E531">
        <v>4643</v>
      </c>
      <c r="F531">
        <v>1229</v>
      </c>
      <c r="G531">
        <v>98.99</v>
      </c>
      <c r="H531">
        <v>809</v>
      </c>
      <c r="I531">
        <v>8247</v>
      </c>
      <c r="J531">
        <v>109.74</v>
      </c>
      <c r="K531">
        <v>106.54</v>
      </c>
      <c r="L531">
        <v>184</v>
      </c>
      <c r="M531">
        <v>3083</v>
      </c>
      <c r="N531">
        <v>1344</v>
      </c>
      <c r="O531">
        <v>25</v>
      </c>
      <c r="P531">
        <v>7</v>
      </c>
    </row>
    <row r="532" spans="1:16" x14ac:dyDescent="0.2">
      <c r="A532" t="s">
        <v>340</v>
      </c>
      <c r="B532" t="s">
        <v>417</v>
      </c>
      <c r="C532" t="s">
        <v>136</v>
      </c>
      <c r="D532" t="s">
        <v>384</v>
      </c>
      <c r="E532">
        <v>2743</v>
      </c>
      <c r="F532">
        <v>772</v>
      </c>
      <c r="G532">
        <v>110.92</v>
      </c>
      <c r="H532">
        <v>379</v>
      </c>
      <c r="I532">
        <v>3436</v>
      </c>
      <c r="J532">
        <v>125.15</v>
      </c>
      <c r="K532">
        <v>124.82</v>
      </c>
      <c r="L532">
        <v>97</v>
      </c>
      <c r="M532">
        <v>1962</v>
      </c>
      <c r="N532">
        <v>672</v>
      </c>
      <c r="O532">
        <v>10</v>
      </c>
      <c r="P532">
        <v>2</v>
      </c>
    </row>
    <row r="533" spans="1:16" x14ac:dyDescent="0.2">
      <c r="A533" t="s">
        <v>340</v>
      </c>
      <c r="B533" t="s">
        <v>417</v>
      </c>
      <c r="C533" t="s">
        <v>137</v>
      </c>
      <c r="D533" t="s">
        <v>384</v>
      </c>
      <c r="E533">
        <v>3800</v>
      </c>
      <c r="F533">
        <v>712</v>
      </c>
      <c r="G533">
        <v>88.23</v>
      </c>
      <c r="H533">
        <v>610</v>
      </c>
      <c r="I533">
        <v>5009</v>
      </c>
      <c r="J533">
        <v>112.39</v>
      </c>
      <c r="K533">
        <v>107.7</v>
      </c>
      <c r="L533">
        <v>202</v>
      </c>
      <c r="M533">
        <v>2488</v>
      </c>
      <c r="N533">
        <v>1087</v>
      </c>
      <c r="O533">
        <v>19</v>
      </c>
      <c r="P533">
        <v>4</v>
      </c>
    </row>
    <row r="534" spans="1:16" x14ac:dyDescent="0.2">
      <c r="A534" t="s">
        <v>340</v>
      </c>
      <c r="B534" t="s">
        <v>417</v>
      </c>
      <c r="C534" t="s">
        <v>138</v>
      </c>
      <c r="D534" t="s">
        <v>384</v>
      </c>
      <c r="E534">
        <v>8096</v>
      </c>
      <c r="F534">
        <v>2298</v>
      </c>
      <c r="G534">
        <v>112.53</v>
      </c>
      <c r="H534">
        <v>1262</v>
      </c>
      <c r="I534">
        <v>13210</v>
      </c>
      <c r="J534">
        <v>122.68</v>
      </c>
      <c r="K534">
        <v>116.26</v>
      </c>
      <c r="L534">
        <v>258</v>
      </c>
      <c r="M534">
        <v>5875</v>
      </c>
      <c r="N534">
        <v>1920</v>
      </c>
      <c r="O534">
        <v>36</v>
      </c>
      <c r="P534">
        <v>7</v>
      </c>
    </row>
    <row r="535" spans="1:16" x14ac:dyDescent="0.2">
      <c r="A535" t="s">
        <v>340</v>
      </c>
      <c r="B535" t="s">
        <v>417</v>
      </c>
      <c r="C535" t="s">
        <v>139</v>
      </c>
      <c r="D535" t="s">
        <v>384</v>
      </c>
      <c r="E535">
        <v>7140</v>
      </c>
      <c r="F535">
        <v>2041</v>
      </c>
      <c r="G535">
        <v>112.27</v>
      </c>
      <c r="H535">
        <v>1078</v>
      </c>
      <c r="I535">
        <v>10084</v>
      </c>
      <c r="J535">
        <v>128.25</v>
      </c>
      <c r="K535">
        <v>128.84</v>
      </c>
      <c r="L535">
        <v>288</v>
      </c>
      <c r="M535">
        <v>5234</v>
      </c>
      <c r="N535">
        <v>1583</v>
      </c>
      <c r="O535">
        <v>24</v>
      </c>
      <c r="P535">
        <v>11</v>
      </c>
    </row>
    <row r="536" spans="1:16" x14ac:dyDescent="0.2">
      <c r="A536" t="s">
        <v>340</v>
      </c>
      <c r="B536" t="s">
        <v>417</v>
      </c>
      <c r="C536" t="s">
        <v>140</v>
      </c>
      <c r="D536" t="s">
        <v>384</v>
      </c>
      <c r="E536">
        <v>5264</v>
      </c>
      <c r="F536">
        <v>1376</v>
      </c>
      <c r="G536">
        <v>104.21</v>
      </c>
      <c r="H536">
        <v>831</v>
      </c>
      <c r="I536">
        <v>7952</v>
      </c>
      <c r="J536">
        <v>122.69</v>
      </c>
      <c r="K536">
        <v>114.98</v>
      </c>
      <c r="L536">
        <v>156</v>
      </c>
      <c r="M536">
        <v>3763</v>
      </c>
      <c r="N536">
        <v>1321</v>
      </c>
      <c r="O536">
        <v>17</v>
      </c>
      <c r="P536">
        <v>7</v>
      </c>
    </row>
    <row r="537" spans="1:16" x14ac:dyDescent="0.2">
      <c r="A537" t="s">
        <v>340</v>
      </c>
      <c r="B537" t="s">
        <v>417</v>
      </c>
      <c r="C537" t="s">
        <v>141</v>
      </c>
      <c r="D537" t="s">
        <v>384</v>
      </c>
      <c r="E537">
        <v>9587</v>
      </c>
      <c r="F537">
        <v>1920</v>
      </c>
      <c r="G537">
        <v>86.34</v>
      </c>
      <c r="H537">
        <v>1938</v>
      </c>
      <c r="I537">
        <v>21069</v>
      </c>
      <c r="J537">
        <v>90.28</v>
      </c>
      <c r="K537">
        <v>74.52</v>
      </c>
      <c r="L537">
        <v>456</v>
      </c>
      <c r="M537">
        <v>5657</v>
      </c>
      <c r="N537">
        <v>3426</v>
      </c>
      <c r="O537">
        <v>33</v>
      </c>
      <c r="P537">
        <v>15</v>
      </c>
    </row>
    <row r="538" spans="1:16" x14ac:dyDescent="0.2">
      <c r="A538" t="s">
        <v>340</v>
      </c>
      <c r="B538" t="s">
        <v>417</v>
      </c>
      <c r="C538" t="s">
        <v>142</v>
      </c>
      <c r="D538" t="s">
        <v>384</v>
      </c>
      <c r="E538">
        <v>1710</v>
      </c>
      <c r="F538">
        <v>438</v>
      </c>
      <c r="G538">
        <v>100.4</v>
      </c>
      <c r="H538">
        <v>251</v>
      </c>
      <c r="I538">
        <v>2091</v>
      </c>
      <c r="J538">
        <v>119.49</v>
      </c>
      <c r="K538">
        <v>125.52</v>
      </c>
      <c r="L538">
        <v>78</v>
      </c>
      <c r="M538">
        <v>1256</v>
      </c>
      <c r="N538">
        <v>369</v>
      </c>
      <c r="O538">
        <v>3</v>
      </c>
      <c r="P538">
        <v>4</v>
      </c>
    </row>
    <row r="539" spans="1:16" x14ac:dyDescent="0.2">
      <c r="A539" t="s">
        <v>340</v>
      </c>
      <c r="B539" t="s">
        <v>417</v>
      </c>
      <c r="C539" t="s">
        <v>143</v>
      </c>
      <c r="D539" t="s">
        <v>384</v>
      </c>
      <c r="E539">
        <v>5339</v>
      </c>
      <c r="F539">
        <v>1031</v>
      </c>
      <c r="G539">
        <v>85.09</v>
      </c>
      <c r="H539">
        <v>627</v>
      </c>
      <c r="I539">
        <v>6430</v>
      </c>
      <c r="J539">
        <v>113.48</v>
      </c>
      <c r="K539">
        <v>106.19</v>
      </c>
      <c r="L539">
        <v>239</v>
      </c>
      <c r="M539">
        <v>3753</v>
      </c>
      <c r="N539">
        <v>1324</v>
      </c>
      <c r="O539">
        <v>16</v>
      </c>
      <c r="P539">
        <v>7</v>
      </c>
    </row>
    <row r="540" spans="1:16" x14ac:dyDescent="0.2">
      <c r="A540" t="s">
        <v>340</v>
      </c>
      <c r="B540" t="s">
        <v>417</v>
      </c>
      <c r="C540" t="s">
        <v>144</v>
      </c>
      <c r="D540" t="s">
        <v>384</v>
      </c>
      <c r="E540">
        <v>19133</v>
      </c>
      <c r="F540">
        <v>3457</v>
      </c>
      <c r="G540">
        <v>82.86</v>
      </c>
      <c r="H540">
        <v>2667</v>
      </c>
      <c r="I540">
        <v>23881</v>
      </c>
      <c r="J540">
        <v>111.57</v>
      </c>
      <c r="K540">
        <v>106.95</v>
      </c>
      <c r="L540">
        <v>1131</v>
      </c>
      <c r="M540">
        <v>12824</v>
      </c>
      <c r="N540">
        <v>5106</v>
      </c>
      <c r="O540">
        <v>53</v>
      </c>
      <c r="P540">
        <v>19</v>
      </c>
    </row>
    <row r="541" spans="1:16" x14ac:dyDescent="0.2">
      <c r="A541" t="s">
        <v>340</v>
      </c>
      <c r="B541" t="s">
        <v>417</v>
      </c>
      <c r="C541" t="s">
        <v>145</v>
      </c>
      <c r="D541" t="s">
        <v>384</v>
      </c>
      <c r="E541">
        <v>3427</v>
      </c>
      <c r="F541">
        <v>753</v>
      </c>
      <c r="G541">
        <v>97.64</v>
      </c>
      <c r="H541">
        <v>609</v>
      </c>
      <c r="I541">
        <v>5286</v>
      </c>
      <c r="J541">
        <v>118.1</v>
      </c>
      <c r="K541">
        <v>114.66</v>
      </c>
      <c r="L541">
        <v>132</v>
      </c>
      <c r="M541">
        <v>2272</v>
      </c>
      <c r="N541">
        <v>1009</v>
      </c>
      <c r="O541">
        <v>12</v>
      </c>
      <c r="P541">
        <v>2</v>
      </c>
    </row>
    <row r="542" spans="1:16" x14ac:dyDescent="0.2">
      <c r="A542" t="s">
        <v>340</v>
      </c>
      <c r="B542" t="s">
        <v>417</v>
      </c>
      <c r="C542" t="s">
        <v>146</v>
      </c>
      <c r="D542" t="s">
        <v>384</v>
      </c>
      <c r="E542">
        <v>7906</v>
      </c>
      <c r="F542">
        <v>1682</v>
      </c>
      <c r="G542">
        <v>93.97</v>
      </c>
      <c r="H542">
        <v>1192</v>
      </c>
      <c r="I542">
        <v>11533</v>
      </c>
      <c r="J542">
        <v>109.99</v>
      </c>
      <c r="K542">
        <v>106.77</v>
      </c>
      <c r="L542">
        <v>288</v>
      </c>
      <c r="M542">
        <v>5500</v>
      </c>
      <c r="N542">
        <v>2088</v>
      </c>
      <c r="O542">
        <v>20</v>
      </c>
      <c r="P542">
        <v>10</v>
      </c>
    </row>
    <row r="543" spans="1:16" x14ac:dyDescent="0.2">
      <c r="A543" t="s">
        <v>340</v>
      </c>
      <c r="B543" t="s">
        <v>417</v>
      </c>
      <c r="C543" t="s">
        <v>147</v>
      </c>
      <c r="D543" t="s">
        <v>384</v>
      </c>
      <c r="E543">
        <v>3109</v>
      </c>
      <c r="F543">
        <v>1228</v>
      </c>
      <c r="G543">
        <v>131.97999999999999</v>
      </c>
      <c r="H543">
        <v>466</v>
      </c>
      <c r="I543">
        <v>4219</v>
      </c>
      <c r="J543">
        <v>148.07</v>
      </c>
      <c r="K543">
        <v>145.78</v>
      </c>
      <c r="L543">
        <v>110</v>
      </c>
      <c r="M543">
        <v>2303</v>
      </c>
      <c r="N543">
        <v>686</v>
      </c>
      <c r="O543">
        <v>4</v>
      </c>
      <c r="P543">
        <v>6</v>
      </c>
    </row>
    <row r="544" spans="1:16" x14ac:dyDescent="0.2">
      <c r="A544" t="s">
        <v>340</v>
      </c>
      <c r="B544" t="s">
        <v>417</v>
      </c>
      <c r="C544" t="s">
        <v>148</v>
      </c>
      <c r="D544" t="s">
        <v>384</v>
      </c>
      <c r="E544">
        <v>3977</v>
      </c>
      <c r="F544">
        <v>1266</v>
      </c>
      <c r="G544">
        <v>113.83</v>
      </c>
      <c r="H544">
        <v>505</v>
      </c>
      <c r="I544">
        <v>4335</v>
      </c>
      <c r="J544">
        <v>139.75</v>
      </c>
      <c r="K544">
        <v>121.92</v>
      </c>
      <c r="L544">
        <v>100</v>
      </c>
      <c r="M544">
        <v>3065</v>
      </c>
      <c r="N544">
        <v>801</v>
      </c>
      <c r="O544">
        <v>10</v>
      </c>
      <c r="P544">
        <v>1</v>
      </c>
    </row>
    <row r="545" spans="1:16" x14ac:dyDescent="0.2">
      <c r="A545" t="s">
        <v>340</v>
      </c>
      <c r="B545" t="s">
        <v>417</v>
      </c>
      <c r="C545" t="s">
        <v>149</v>
      </c>
      <c r="D545" t="s">
        <v>384</v>
      </c>
      <c r="E545">
        <v>509</v>
      </c>
      <c r="F545">
        <v>173</v>
      </c>
      <c r="G545">
        <v>130.44999999999999</v>
      </c>
      <c r="H545">
        <v>75</v>
      </c>
      <c r="I545">
        <v>1154</v>
      </c>
      <c r="J545">
        <v>157.52000000000001</v>
      </c>
      <c r="K545">
        <v>129.66</v>
      </c>
      <c r="L545">
        <v>26</v>
      </c>
      <c r="M545">
        <v>371</v>
      </c>
      <c r="N545">
        <v>98</v>
      </c>
      <c r="O545">
        <v>13</v>
      </c>
      <c r="P545">
        <v>1</v>
      </c>
    </row>
    <row r="546" spans="1:16" x14ac:dyDescent="0.2">
      <c r="A546" t="s">
        <v>340</v>
      </c>
      <c r="B546" t="s">
        <v>417</v>
      </c>
      <c r="C546" t="s">
        <v>150</v>
      </c>
      <c r="D546" t="s">
        <v>384</v>
      </c>
      <c r="E546">
        <v>15351</v>
      </c>
      <c r="F546">
        <v>3527</v>
      </c>
      <c r="G546">
        <v>95.59</v>
      </c>
      <c r="H546">
        <v>2349</v>
      </c>
      <c r="I546">
        <v>22242</v>
      </c>
      <c r="J546">
        <v>119.64</v>
      </c>
      <c r="K546">
        <v>111.56</v>
      </c>
      <c r="L546">
        <v>773</v>
      </c>
      <c r="M546">
        <v>10249</v>
      </c>
      <c r="N546">
        <v>4262</v>
      </c>
      <c r="O546">
        <v>51</v>
      </c>
      <c r="P546">
        <v>16</v>
      </c>
    </row>
    <row r="547" spans="1:16" x14ac:dyDescent="0.2">
      <c r="A547" t="s">
        <v>340</v>
      </c>
      <c r="B547" t="s">
        <v>417</v>
      </c>
      <c r="C547" t="s">
        <v>360</v>
      </c>
      <c r="D547" t="s">
        <v>384</v>
      </c>
      <c r="E547">
        <v>333</v>
      </c>
      <c r="F547">
        <v>139</v>
      </c>
      <c r="G547">
        <v>113.58</v>
      </c>
      <c r="H547">
        <v>67</v>
      </c>
      <c r="I547">
        <v>729</v>
      </c>
      <c r="J547">
        <v>82.63</v>
      </c>
      <c r="K547">
        <v>80.92</v>
      </c>
      <c r="L547">
        <v>2</v>
      </c>
      <c r="M547">
        <v>266</v>
      </c>
      <c r="N547">
        <v>61</v>
      </c>
      <c r="O547">
        <v>4</v>
      </c>
    </row>
    <row r="548" spans="1:16" x14ac:dyDescent="0.2">
      <c r="A548" t="s">
        <v>340</v>
      </c>
      <c r="B548" t="s">
        <v>417</v>
      </c>
      <c r="C548" t="s">
        <v>151</v>
      </c>
      <c r="D548" t="s">
        <v>384</v>
      </c>
      <c r="E548">
        <v>950</v>
      </c>
      <c r="F548">
        <v>271</v>
      </c>
      <c r="G548">
        <v>109.25</v>
      </c>
      <c r="H548">
        <v>209</v>
      </c>
      <c r="I548">
        <v>1649</v>
      </c>
      <c r="J548">
        <v>121.64</v>
      </c>
      <c r="K548">
        <v>111.83</v>
      </c>
      <c r="L548">
        <v>17</v>
      </c>
      <c r="M548">
        <v>674</v>
      </c>
      <c r="N548">
        <v>255</v>
      </c>
      <c r="O548">
        <v>2</v>
      </c>
      <c r="P548">
        <v>2</v>
      </c>
    </row>
    <row r="549" spans="1:16" x14ac:dyDescent="0.2">
      <c r="A549" t="s">
        <v>340</v>
      </c>
      <c r="B549" t="s">
        <v>417</v>
      </c>
      <c r="C549" t="s">
        <v>871</v>
      </c>
      <c r="D549" t="s">
        <v>384</v>
      </c>
      <c r="H549">
        <v>1</v>
      </c>
      <c r="I549">
        <v>2</v>
      </c>
      <c r="J549">
        <v>75</v>
      </c>
      <c r="K549">
        <v>113</v>
      </c>
    </row>
    <row r="550" spans="1:16" x14ac:dyDescent="0.2">
      <c r="A550" t="s">
        <v>340</v>
      </c>
      <c r="B550" t="s">
        <v>417</v>
      </c>
      <c r="C550" t="s">
        <v>152</v>
      </c>
      <c r="D550" t="s">
        <v>384</v>
      </c>
      <c r="E550">
        <v>12767</v>
      </c>
      <c r="F550">
        <v>2788</v>
      </c>
      <c r="G550">
        <v>90.85</v>
      </c>
      <c r="H550">
        <v>1860</v>
      </c>
      <c r="I550">
        <v>17732</v>
      </c>
      <c r="J550">
        <v>112.73</v>
      </c>
      <c r="K550">
        <v>110.81</v>
      </c>
      <c r="L550">
        <v>545</v>
      </c>
      <c r="M550">
        <v>8710</v>
      </c>
      <c r="N550">
        <v>3430</v>
      </c>
      <c r="O550">
        <v>52</v>
      </c>
      <c r="P550">
        <v>30</v>
      </c>
    </row>
    <row r="551" spans="1:16" x14ac:dyDescent="0.2">
      <c r="A551" t="s">
        <v>340</v>
      </c>
      <c r="B551" t="s">
        <v>417</v>
      </c>
      <c r="C551" t="s">
        <v>153</v>
      </c>
      <c r="D551" t="s">
        <v>384</v>
      </c>
      <c r="E551">
        <v>1339</v>
      </c>
      <c r="F551">
        <v>302</v>
      </c>
      <c r="G551">
        <v>96.01</v>
      </c>
      <c r="H551">
        <v>233</v>
      </c>
      <c r="I551">
        <v>2051</v>
      </c>
      <c r="J551">
        <v>119.4</v>
      </c>
      <c r="K551">
        <v>114.56</v>
      </c>
      <c r="L551">
        <v>57</v>
      </c>
      <c r="M551">
        <v>868</v>
      </c>
      <c r="N551">
        <v>407</v>
      </c>
      <c r="O551">
        <v>5</v>
      </c>
      <c r="P551">
        <v>2</v>
      </c>
    </row>
    <row r="552" spans="1:16" x14ac:dyDescent="0.2">
      <c r="A552" t="s">
        <v>340</v>
      </c>
      <c r="B552" t="s">
        <v>417</v>
      </c>
      <c r="C552" t="s">
        <v>78</v>
      </c>
      <c r="D552" t="s">
        <v>384</v>
      </c>
      <c r="E552">
        <v>370</v>
      </c>
      <c r="F552">
        <v>120</v>
      </c>
      <c r="G552">
        <v>119.04</v>
      </c>
      <c r="H552">
        <v>79</v>
      </c>
      <c r="I552">
        <v>598</v>
      </c>
      <c r="J552">
        <v>134.22</v>
      </c>
      <c r="K552">
        <v>127.97</v>
      </c>
      <c r="L552">
        <v>4</v>
      </c>
      <c r="M552">
        <v>263</v>
      </c>
      <c r="N552">
        <v>103</v>
      </c>
    </row>
    <row r="553" spans="1:16" x14ac:dyDescent="0.2">
      <c r="A553" t="s">
        <v>340</v>
      </c>
      <c r="B553" t="s">
        <v>417</v>
      </c>
      <c r="C553" t="s">
        <v>154</v>
      </c>
      <c r="D553" t="s">
        <v>384</v>
      </c>
      <c r="E553">
        <v>1120</v>
      </c>
      <c r="F553">
        <v>163</v>
      </c>
      <c r="G553">
        <v>78.02</v>
      </c>
      <c r="H553">
        <v>187</v>
      </c>
      <c r="I553">
        <v>1566</v>
      </c>
      <c r="J553">
        <v>93.32</v>
      </c>
      <c r="K553">
        <v>106.02</v>
      </c>
      <c r="L553">
        <v>64</v>
      </c>
      <c r="M553">
        <v>678</v>
      </c>
      <c r="N553">
        <v>374</v>
      </c>
      <c r="O553">
        <v>3</v>
      </c>
      <c r="P553">
        <v>1</v>
      </c>
    </row>
    <row r="554" spans="1:16" x14ac:dyDescent="0.2">
      <c r="A554" t="s">
        <v>340</v>
      </c>
      <c r="B554" t="s">
        <v>417</v>
      </c>
      <c r="C554" t="s">
        <v>155</v>
      </c>
      <c r="D554" t="s">
        <v>384</v>
      </c>
      <c r="E554">
        <v>1289</v>
      </c>
      <c r="F554">
        <v>296</v>
      </c>
      <c r="G554">
        <v>106.89</v>
      </c>
      <c r="H554">
        <v>197</v>
      </c>
      <c r="I554">
        <v>1811</v>
      </c>
      <c r="J554">
        <v>114.7</v>
      </c>
      <c r="K554">
        <v>115.08</v>
      </c>
      <c r="L554">
        <v>41</v>
      </c>
      <c r="M554">
        <v>905</v>
      </c>
      <c r="N554">
        <v>338</v>
      </c>
      <c r="O554">
        <v>2</v>
      </c>
      <c r="P554">
        <v>3</v>
      </c>
    </row>
    <row r="555" spans="1:16" x14ac:dyDescent="0.2">
      <c r="A555" t="s">
        <v>340</v>
      </c>
      <c r="B555" t="s">
        <v>417</v>
      </c>
      <c r="C555" t="s">
        <v>156</v>
      </c>
      <c r="D555" t="s">
        <v>384</v>
      </c>
      <c r="E555">
        <v>1705</v>
      </c>
      <c r="F555">
        <v>292</v>
      </c>
      <c r="G555">
        <v>89.68</v>
      </c>
      <c r="H555">
        <v>300</v>
      </c>
      <c r="I555">
        <v>2245</v>
      </c>
      <c r="J555">
        <v>104.83</v>
      </c>
      <c r="K555">
        <v>103.64</v>
      </c>
      <c r="L555">
        <v>97</v>
      </c>
      <c r="M555">
        <v>1205</v>
      </c>
      <c r="N555">
        <v>392</v>
      </c>
      <c r="O555">
        <v>10</v>
      </c>
      <c r="P555">
        <v>1</v>
      </c>
    </row>
    <row r="556" spans="1:16" x14ac:dyDescent="0.2">
      <c r="A556" t="s">
        <v>340</v>
      </c>
      <c r="B556" t="s">
        <v>417</v>
      </c>
      <c r="C556" t="s">
        <v>361</v>
      </c>
      <c r="D556" t="s">
        <v>384</v>
      </c>
      <c r="E556">
        <v>1028</v>
      </c>
      <c r="F556">
        <v>193</v>
      </c>
      <c r="G556">
        <v>86.67</v>
      </c>
      <c r="H556">
        <v>175</v>
      </c>
      <c r="I556">
        <v>1299</v>
      </c>
      <c r="J556">
        <v>112.34</v>
      </c>
      <c r="K556">
        <v>115.1</v>
      </c>
      <c r="L556">
        <v>36</v>
      </c>
      <c r="M556">
        <v>766</v>
      </c>
      <c r="N556">
        <v>221</v>
      </c>
      <c r="O556">
        <v>5</v>
      </c>
    </row>
    <row r="557" spans="1:16" x14ac:dyDescent="0.2">
      <c r="A557" t="s">
        <v>340</v>
      </c>
      <c r="B557" t="s">
        <v>417</v>
      </c>
      <c r="C557" t="s">
        <v>157</v>
      </c>
      <c r="D557" t="s">
        <v>384</v>
      </c>
      <c r="E557">
        <v>1978</v>
      </c>
      <c r="F557">
        <v>584</v>
      </c>
      <c r="G557">
        <v>109.71</v>
      </c>
      <c r="H557">
        <v>350</v>
      </c>
      <c r="I557">
        <v>3718</v>
      </c>
      <c r="J557">
        <v>116.6</v>
      </c>
      <c r="K557">
        <v>110.94</v>
      </c>
      <c r="L557">
        <v>52</v>
      </c>
      <c r="M557">
        <v>1407</v>
      </c>
      <c r="N557">
        <v>508</v>
      </c>
      <c r="O557">
        <v>9</v>
      </c>
      <c r="P557">
        <v>2</v>
      </c>
    </row>
    <row r="558" spans="1:16" x14ac:dyDescent="0.2">
      <c r="A558" t="s">
        <v>340</v>
      </c>
      <c r="B558" t="s">
        <v>417</v>
      </c>
      <c r="C558" t="s">
        <v>158</v>
      </c>
      <c r="D558" t="s">
        <v>384</v>
      </c>
      <c r="E558">
        <v>1891</v>
      </c>
      <c r="F558">
        <v>460</v>
      </c>
      <c r="G558">
        <v>98.83</v>
      </c>
      <c r="H558">
        <v>278</v>
      </c>
      <c r="I558">
        <v>2695</v>
      </c>
      <c r="J558">
        <v>118.45</v>
      </c>
      <c r="K558">
        <v>111.88</v>
      </c>
      <c r="L558">
        <v>77</v>
      </c>
      <c r="M558">
        <v>1420</v>
      </c>
      <c r="N558">
        <v>388</v>
      </c>
      <c r="O558">
        <v>4</v>
      </c>
      <c r="P558">
        <v>2</v>
      </c>
    </row>
    <row r="559" spans="1:16" x14ac:dyDescent="0.2">
      <c r="A559" t="s">
        <v>340</v>
      </c>
      <c r="B559" t="s">
        <v>417</v>
      </c>
      <c r="C559" t="s">
        <v>159</v>
      </c>
      <c r="D559" t="s">
        <v>384</v>
      </c>
      <c r="E559">
        <v>677</v>
      </c>
      <c r="F559">
        <v>238</v>
      </c>
      <c r="G559">
        <v>126.42</v>
      </c>
      <c r="H559">
        <v>133</v>
      </c>
      <c r="I559">
        <v>1141</v>
      </c>
      <c r="J559">
        <v>152.35</v>
      </c>
      <c r="K559">
        <v>122.52</v>
      </c>
      <c r="L559">
        <v>10</v>
      </c>
      <c r="M559">
        <v>473</v>
      </c>
      <c r="N559">
        <v>189</v>
      </c>
      <c r="O559">
        <v>4</v>
      </c>
      <c r="P559">
        <v>1</v>
      </c>
    </row>
    <row r="560" spans="1:16" x14ac:dyDescent="0.2">
      <c r="A560" t="s">
        <v>340</v>
      </c>
      <c r="B560" t="s">
        <v>417</v>
      </c>
      <c r="C560" t="s">
        <v>160</v>
      </c>
      <c r="D560" t="s">
        <v>384</v>
      </c>
      <c r="E560">
        <v>938</v>
      </c>
      <c r="F560">
        <v>271</v>
      </c>
      <c r="G560">
        <v>118</v>
      </c>
      <c r="H560">
        <v>136</v>
      </c>
      <c r="I560">
        <v>1245</v>
      </c>
      <c r="J560">
        <v>132.24</v>
      </c>
      <c r="K560">
        <v>131.38999999999999</v>
      </c>
      <c r="L560">
        <v>24</v>
      </c>
      <c r="M560">
        <v>675</v>
      </c>
      <c r="N560">
        <v>233</v>
      </c>
      <c r="O560">
        <v>3</v>
      </c>
      <c r="P560">
        <v>3</v>
      </c>
    </row>
    <row r="561" spans="1:16" x14ac:dyDescent="0.2">
      <c r="A561" t="s">
        <v>340</v>
      </c>
      <c r="B561" t="s">
        <v>346</v>
      </c>
      <c r="C561" t="s">
        <v>110</v>
      </c>
      <c r="D561" t="s">
        <v>384</v>
      </c>
      <c r="E561">
        <v>2166</v>
      </c>
      <c r="F561">
        <v>520</v>
      </c>
      <c r="G561">
        <v>97.51</v>
      </c>
      <c r="H561">
        <v>945</v>
      </c>
      <c r="I561">
        <v>8747</v>
      </c>
      <c r="J561">
        <v>69.31</v>
      </c>
      <c r="K561">
        <v>72.5</v>
      </c>
      <c r="L561">
        <v>81</v>
      </c>
      <c r="M561">
        <v>1341</v>
      </c>
      <c r="N561">
        <v>735</v>
      </c>
      <c r="O561">
        <v>8</v>
      </c>
      <c r="P561">
        <v>1</v>
      </c>
    </row>
    <row r="562" spans="1:16" x14ac:dyDescent="0.2">
      <c r="A562" t="s">
        <v>340</v>
      </c>
      <c r="B562" t="s">
        <v>346</v>
      </c>
      <c r="C562" t="s">
        <v>113</v>
      </c>
      <c r="D562" t="s">
        <v>384</v>
      </c>
      <c r="E562">
        <v>943</v>
      </c>
      <c r="F562">
        <v>186</v>
      </c>
      <c r="G562">
        <v>87.7</v>
      </c>
      <c r="H562">
        <v>161</v>
      </c>
      <c r="I562">
        <v>1377</v>
      </c>
      <c r="J562">
        <v>120.32</v>
      </c>
      <c r="K562">
        <v>107.84</v>
      </c>
      <c r="L562">
        <v>58</v>
      </c>
      <c r="M562">
        <v>606</v>
      </c>
      <c r="N562">
        <v>271</v>
      </c>
      <c r="O562">
        <v>4</v>
      </c>
      <c r="P562">
        <v>4</v>
      </c>
    </row>
    <row r="563" spans="1:16" x14ac:dyDescent="0.2">
      <c r="A563" t="s">
        <v>340</v>
      </c>
      <c r="B563" t="s">
        <v>346</v>
      </c>
      <c r="C563" t="s">
        <v>114</v>
      </c>
      <c r="D563" t="s">
        <v>384</v>
      </c>
      <c r="E563">
        <v>2596</v>
      </c>
      <c r="F563">
        <v>665</v>
      </c>
      <c r="G563">
        <v>103</v>
      </c>
      <c r="H563">
        <v>356</v>
      </c>
      <c r="I563">
        <v>3339</v>
      </c>
      <c r="J563">
        <v>127.52</v>
      </c>
      <c r="K563">
        <v>124.43</v>
      </c>
      <c r="L563">
        <v>90</v>
      </c>
      <c r="M563">
        <v>1836</v>
      </c>
      <c r="N563">
        <v>665</v>
      </c>
      <c r="O563">
        <v>3</v>
      </c>
      <c r="P563">
        <v>2</v>
      </c>
    </row>
    <row r="564" spans="1:16" x14ac:dyDescent="0.2">
      <c r="A564" t="s">
        <v>340</v>
      </c>
      <c r="B564" t="s">
        <v>346</v>
      </c>
      <c r="C564" t="s">
        <v>115</v>
      </c>
      <c r="D564" t="s">
        <v>384</v>
      </c>
      <c r="E564">
        <v>4699</v>
      </c>
      <c r="F564">
        <v>1159</v>
      </c>
      <c r="G564">
        <v>101.62</v>
      </c>
      <c r="H564">
        <v>705</v>
      </c>
      <c r="I564">
        <v>6401</v>
      </c>
      <c r="J564">
        <v>136.24</v>
      </c>
      <c r="K564">
        <v>122.09</v>
      </c>
      <c r="L564">
        <v>241</v>
      </c>
      <c r="M564">
        <v>3499</v>
      </c>
      <c r="N564">
        <v>932</v>
      </c>
      <c r="O564">
        <v>21</v>
      </c>
      <c r="P564">
        <v>6</v>
      </c>
    </row>
    <row r="565" spans="1:16" x14ac:dyDescent="0.2">
      <c r="A565" t="s">
        <v>340</v>
      </c>
      <c r="B565" t="s">
        <v>346</v>
      </c>
      <c r="C565" t="s">
        <v>124</v>
      </c>
      <c r="D565" t="s">
        <v>384</v>
      </c>
      <c r="E565">
        <v>4658</v>
      </c>
      <c r="F565">
        <v>1376</v>
      </c>
      <c r="G565">
        <v>108.25</v>
      </c>
      <c r="H565">
        <v>577</v>
      </c>
      <c r="I565">
        <v>5631</v>
      </c>
      <c r="J565">
        <v>145.53</v>
      </c>
      <c r="K565">
        <v>132.78</v>
      </c>
      <c r="L565">
        <v>159</v>
      </c>
      <c r="M565">
        <v>3370</v>
      </c>
      <c r="N565">
        <v>1110</v>
      </c>
      <c r="O565">
        <v>16</v>
      </c>
      <c r="P565">
        <v>3</v>
      </c>
    </row>
    <row r="566" spans="1:16" x14ac:dyDescent="0.2">
      <c r="A566" t="s">
        <v>340</v>
      </c>
      <c r="B566" t="s">
        <v>346</v>
      </c>
      <c r="C566" t="s">
        <v>126</v>
      </c>
      <c r="D566" t="s">
        <v>384</v>
      </c>
      <c r="E566">
        <v>5355</v>
      </c>
      <c r="F566">
        <v>1221</v>
      </c>
      <c r="G566">
        <v>98.35</v>
      </c>
      <c r="H566">
        <v>765</v>
      </c>
      <c r="I566">
        <v>7238</v>
      </c>
      <c r="J566">
        <v>119.68</v>
      </c>
      <c r="K566">
        <v>120.95</v>
      </c>
      <c r="L566">
        <v>255</v>
      </c>
      <c r="M566">
        <v>3752</v>
      </c>
      <c r="N566">
        <v>1319</v>
      </c>
      <c r="O566">
        <v>20</v>
      </c>
      <c r="P566">
        <v>9</v>
      </c>
    </row>
    <row r="567" spans="1:16" x14ac:dyDescent="0.2">
      <c r="A567" t="s">
        <v>340</v>
      </c>
      <c r="B567" t="s">
        <v>346</v>
      </c>
      <c r="C567" t="s">
        <v>140</v>
      </c>
      <c r="D567" t="s">
        <v>384</v>
      </c>
      <c r="E567">
        <v>5243</v>
      </c>
      <c r="F567">
        <v>1371</v>
      </c>
      <c r="G567">
        <v>104.31</v>
      </c>
      <c r="H567">
        <v>827</v>
      </c>
      <c r="I567">
        <v>7867</v>
      </c>
      <c r="J567">
        <v>123.18</v>
      </c>
      <c r="K567">
        <v>115.73</v>
      </c>
      <c r="L567">
        <v>151</v>
      </c>
      <c r="M567">
        <v>3750</v>
      </c>
      <c r="N567">
        <v>1318</v>
      </c>
      <c r="O567">
        <v>17</v>
      </c>
      <c r="P567">
        <v>7</v>
      </c>
    </row>
    <row r="568" spans="1:16" x14ac:dyDescent="0.2">
      <c r="A568" t="s">
        <v>340</v>
      </c>
      <c r="B568" t="s">
        <v>346</v>
      </c>
      <c r="C568" t="s">
        <v>143</v>
      </c>
      <c r="D568" t="s">
        <v>384</v>
      </c>
      <c r="E568">
        <v>5324</v>
      </c>
      <c r="F568">
        <v>1030</v>
      </c>
      <c r="G568">
        <v>85.17</v>
      </c>
      <c r="H568">
        <v>625</v>
      </c>
      <c r="I568">
        <v>6405</v>
      </c>
      <c r="J568">
        <v>113.68</v>
      </c>
      <c r="K568">
        <v>106.45</v>
      </c>
      <c r="L568">
        <v>237</v>
      </c>
      <c r="M568">
        <v>3745</v>
      </c>
      <c r="N568">
        <v>1321</v>
      </c>
      <c r="O568">
        <v>14</v>
      </c>
      <c r="P568">
        <v>7</v>
      </c>
    </row>
    <row r="569" spans="1:16" x14ac:dyDescent="0.2">
      <c r="A569" t="s">
        <v>340</v>
      </c>
      <c r="B569" t="s">
        <v>346</v>
      </c>
      <c r="C569" t="s">
        <v>145</v>
      </c>
      <c r="D569" t="s">
        <v>384</v>
      </c>
      <c r="E569">
        <v>3420</v>
      </c>
      <c r="F569">
        <v>751</v>
      </c>
      <c r="G569">
        <v>97.68</v>
      </c>
      <c r="H569">
        <v>605</v>
      </c>
      <c r="I569">
        <v>5255</v>
      </c>
      <c r="J569">
        <v>118.52</v>
      </c>
      <c r="K569">
        <v>115.07</v>
      </c>
      <c r="L569">
        <v>131</v>
      </c>
      <c r="M569">
        <v>2266</v>
      </c>
      <c r="N569">
        <v>1009</v>
      </c>
      <c r="O569">
        <v>12</v>
      </c>
      <c r="P569">
        <v>2</v>
      </c>
    </row>
    <row r="570" spans="1:16" x14ac:dyDescent="0.2">
      <c r="A570" t="s">
        <v>340</v>
      </c>
      <c r="B570" t="s">
        <v>346</v>
      </c>
      <c r="C570" t="s">
        <v>147</v>
      </c>
      <c r="D570" t="s">
        <v>384</v>
      </c>
      <c r="E570">
        <v>3102</v>
      </c>
      <c r="F570">
        <v>1224</v>
      </c>
      <c r="G570">
        <v>131.85</v>
      </c>
      <c r="H570">
        <v>464</v>
      </c>
      <c r="I570">
        <v>4198</v>
      </c>
      <c r="J570">
        <v>148.69999999999999</v>
      </c>
      <c r="K570">
        <v>146.1</v>
      </c>
      <c r="L570">
        <v>110</v>
      </c>
      <c r="M570">
        <v>2296</v>
      </c>
      <c r="N570">
        <v>686</v>
      </c>
      <c r="O570">
        <v>4</v>
      </c>
      <c r="P570">
        <v>6</v>
      </c>
    </row>
    <row r="571" spans="1:16" x14ac:dyDescent="0.2">
      <c r="A571" t="s">
        <v>340</v>
      </c>
      <c r="B571" t="s">
        <v>346</v>
      </c>
      <c r="C571" t="s">
        <v>149</v>
      </c>
      <c r="D571" t="s">
        <v>384</v>
      </c>
      <c r="E571">
        <v>461</v>
      </c>
      <c r="F571">
        <v>160</v>
      </c>
      <c r="G571">
        <v>131.62</v>
      </c>
      <c r="H571">
        <v>70</v>
      </c>
      <c r="I571">
        <v>1014</v>
      </c>
      <c r="J571">
        <v>157.53</v>
      </c>
      <c r="K571">
        <v>126.77</v>
      </c>
      <c r="L571">
        <v>16</v>
      </c>
      <c r="M571">
        <v>344</v>
      </c>
      <c r="N571">
        <v>97</v>
      </c>
      <c r="O571">
        <v>3</v>
      </c>
      <c r="P571">
        <v>1</v>
      </c>
    </row>
    <row r="572" spans="1:16" x14ac:dyDescent="0.2">
      <c r="A572" t="s">
        <v>340</v>
      </c>
      <c r="B572" t="s">
        <v>346</v>
      </c>
      <c r="C572" t="s">
        <v>360</v>
      </c>
      <c r="D572" t="s">
        <v>384</v>
      </c>
      <c r="E572">
        <v>330</v>
      </c>
      <c r="F572">
        <v>137</v>
      </c>
      <c r="G572">
        <v>112.38</v>
      </c>
      <c r="H572">
        <v>66</v>
      </c>
      <c r="I572">
        <v>715</v>
      </c>
      <c r="J572">
        <v>83.86</v>
      </c>
      <c r="K572">
        <v>77.91</v>
      </c>
      <c r="L572">
        <v>2</v>
      </c>
      <c r="M572">
        <v>263</v>
      </c>
      <c r="N572">
        <v>61</v>
      </c>
      <c r="O572">
        <v>4</v>
      </c>
    </row>
    <row r="573" spans="1:16" x14ac:dyDescent="0.2">
      <c r="A573" t="s">
        <v>340</v>
      </c>
      <c r="B573" t="s">
        <v>346</v>
      </c>
      <c r="C573" t="s">
        <v>871</v>
      </c>
      <c r="D573" t="s">
        <v>384</v>
      </c>
      <c r="H573">
        <v>1</v>
      </c>
      <c r="I573">
        <v>2</v>
      </c>
      <c r="J573">
        <v>75</v>
      </c>
      <c r="K573">
        <v>113</v>
      </c>
    </row>
    <row r="574" spans="1:16" x14ac:dyDescent="0.2">
      <c r="A574" t="s">
        <v>340</v>
      </c>
      <c r="B574" t="s">
        <v>346</v>
      </c>
      <c r="C574" t="s">
        <v>154</v>
      </c>
      <c r="D574" t="s">
        <v>384</v>
      </c>
      <c r="E574">
        <v>1118</v>
      </c>
      <c r="F574">
        <v>162</v>
      </c>
      <c r="G574">
        <v>77.86</v>
      </c>
      <c r="H574">
        <v>186</v>
      </c>
      <c r="I574">
        <v>1555</v>
      </c>
      <c r="J574">
        <v>93.82</v>
      </c>
      <c r="K574">
        <v>105.58</v>
      </c>
      <c r="L574">
        <v>64</v>
      </c>
      <c r="M574">
        <v>676</v>
      </c>
      <c r="N574">
        <v>374</v>
      </c>
      <c r="O574">
        <v>3</v>
      </c>
      <c r="P574">
        <v>1</v>
      </c>
    </row>
    <row r="575" spans="1:16" x14ac:dyDescent="0.2">
      <c r="A575" t="s">
        <v>340</v>
      </c>
      <c r="B575" t="s">
        <v>346</v>
      </c>
      <c r="C575" t="s">
        <v>361</v>
      </c>
      <c r="D575" t="s">
        <v>384</v>
      </c>
      <c r="E575">
        <v>1025</v>
      </c>
      <c r="F575">
        <v>193</v>
      </c>
      <c r="G575">
        <v>86.71</v>
      </c>
      <c r="H575">
        <v>174</v>
      </c>
      <c r="I575">
        <v>1290</v>
      </c>
      <c r="J575">
        <v>112.61</v>
      </c>
      <c r="K575">
        <v>115.51</v>
      </c>
      <c r="L575">
        <v>36</v>
      </c>
      <c r="M575">
        <v>766</v>
      </c>
      <c r="N575">
        <v>218</v>
      </c>
      <c r="O575">
        <v>5</v>
      </c>
    </row>
    <row r="576" spans="1:16" x14ac:dyDescent="0.2">
      <c r="A576" t="s">
        <v>340</v>
      </c>
      <c r="B576" t="s">
        <v>346</v>
      </c>
      <c r="C576" t="s">
        <v>158</v>
      </c>
      <c r="D576" t="s">
        <v>384</v>
      </c>
      <c r="E576">
        <v>1888</v>
      </c>
      <c r="F576">
        <v>459</v>
      </c>
      <c r="G576">
        <v>98.86</v>
      </c>
      <c r="H576">
        <v>278</v>
      </c>
      <c r="I576">
        <v>2681</v>
      </c>
      <c r="J576">
        <v>118.45</v>
      </c>
      <c r="K576">
        <v>111.88</v>
      </c>
      <c r="L576">
        <v>77</v>
      </c>
      <c r="M576">
        <v>1418</v>
      </c>
      <c r="N576">
        <v>387</v>
      </c>
      <c r="O576">
        <v>4</v>
      </c>
      <c r="P576">
        <v>2</v>
      </c>
    </row>
    <row r="577" spans="1:16" x14ac:dyDescent="0.2">
      <c r="A577" t="s">
        <v>340</v>
      </c>
      <c r="B577" t="s">
        <v>348</v>
      </c>
      <c r="C577" t="s">
        <v>384</v>
      </c>
      <c r="D577" t="s">
        <v>384</v>
      </c>
      <c r="E577">
        <v>447</v>
      </c>
      <c r="F577">
        <v>133</v>
      </c>
      <c r="G577">
        <v>114.6</v>
      </c>
      <c r="H577">
        <v>108</v>
      </c>
      <c r="I577">
        <v>928</v>
      </c>
      <c r="J577">
        <v>99.24</v>
      </c>
      <c r="K577">
        <v>94.18</v>
      </c>
      <c r="L577">
        <v>32</v>
      </c>
      <c r="M577">
        <v>307</v>
      </c>
      <c r="N577">
        <v>107</v>
      </c>
      <c r="O577">
        <v>1</v>
      </c>
    </row>
    <row r="578" spans="1:16" x14ac:dyDescent="0.2">
      <c r="A578" t="s">
        <v>340</v>
      </c>
      <c r="B578" t="s">
        <v>348</v>
      </c>
      <c r="C578" t="s">
        <v>137</v>
      </c>
      <c r="D578" t="s">
        <v>384</v>
      </c>
      <c r="E578">
        <v>9</v>
      </c>
      <c r="F578">
        <v>1</v>
      </c>
      <c r="G578">
        <v>64.22</v>
      </c>
      <c r="H578">
        <v>2</v>
      </c>
      <c r="I578">
        <v>19</v>
      </c>
      <c r="J578">
        <v>121.5</v>
      </c>
      <c r="K578">
        <v>96.89</v>
      </c>
      <c r="L578">
        <v>1</v>
      </c>
      <c r="M578">
        <v>4</v>
      </c>
      <c r="N578">
        <v>4</v>
      </c>
    </row>
    <row r="579" spans="1:16" x14ac:dyDescent="0.2">
      <c r="A579" t="s">
        <v>340</v>
      </c>
      <c r="B579" t="s">
        <v>346</v>
      </c>
      <c r="C579" t="s">
        <v>649</v>
      </c>
      <c r="D579" t="s">
        <v>384</v>
      </c>
      <c r="E579">
        <v>327049</v>
      </c>
      <c r="F579">
        <v>75628</v>
      </c>
      <c r="G579">
        <v>96.6</v>
      </c>
      <c r="H579">
        <v>49897</v>
      </c>
      <c r="I579">
        <v>460430</v>
      </c>
      <c r="J579">
        <v>117.95</v>
      </c>
      <c r="K579">
        <v>111.48</v>
      </c>
      <c r="L579">
        <v>15415</v>
      </c>
      <c r="M579">
        <v>224122</v>
      </c>
      <c r="N579">
        <v>83979</v>
      </c>
      <c r="O579">
        <v>3084</v>
      </c>
      <c r="P579">
        <v>449</v>
      </c>
    </row>
    <row r="580" spans="1:16" x14ac:dyDescent="0.2">
      <c r="A580" t="s">
        <v>340</v>
      </c>
      <c r="B580" t="s">
        <v>346</v>
      </c>
      <c r="C580" t="s">
        <v>384</v>
      </c>
      <c r="D580" t="s">
        <v>384</v>
      </c>
      <c r="E580">
        <v>4054</v>
      </c>
      <c r="F580">
        <v>273</v>
      </c>
      <c r="G580">
        <v>35.35</v>
      </c>
      <c r="H580">
        <v>307</v>
      </c>
      <c r="I580">
        <v>3211</v>
      </c>
      <c r="J580">
        <v>75.67</v>
      </c>
      <c r="K580">
        <v>69.41</v>
      </c>
      <c r="L580">
        <v>178</v>
      </c>
      <c r="M580">
        <v>3041</v>
      </c>
      <c r="N580">
        <v>827</v>
      </c>
      <c r="O580">
        <v>7</v>
      </c>
      <c r="P580">
        <v>1</v>
      </c>
    </row>
    <row r="581" spans="1:16" x14ac:dyDescent="0.2">
      <c r="A581" t="s">
        <v>340</v>
      </c>
      <c r="B581" t="s">
        <v>346</v>
      </c>
      <c r="C581" t="s">
        <v>117</v>
      </c>
      <c r="D581" t="s">
        <v>384</v>
      </c>
      <c r="E581">
        <v>2540</v>
      </c>
      <c r="F581">
        <v>565</v>
      </c>
      <c r="G581">
        <v>97.09</v>
      </c>
      <c r="H581">
        <v>400</v>
      </c>
      <c r="I581">
        <v>3568</v>
      </c>
      <c r="J581">
        <v>121.94</v>
      </c>
      <c r="K581">
        <v>118.29</v>
      </c>
      <c r="L581">
        <v>125</v>
      </c>
      <c r="M581">
        <v>1741</v>
      </c>
      <c r="N581">
        <v>663</v>
      </c>
      <c r="O581">
        <v>10</v>
      </c>
      <c r="P581">
        <v>1</v>
      </c>
    </row>
    <row r="582" spans="1:16" x14ac:dyDescent="0.2">
      <c r="A582" t="s">
        <v>340</v>
      </c>
      <c r="B582" t="s">
        <v>346</v>
      </c>
      <c r="C582" t="s">
        <v>119</v>
      </c>
      <c r="D582" t="s">
        <v>384</v>
      </c>
      <c r="E582">
        <v>17826</v>
      </c>
      <c r="F582">
        <v>4451</v>
      </c>
      <c r="G582">
        <v>103.68</v>
      </c>
      <c r="H582">
        <v>2846</v>
      </c>
      <c r="I582">
        <v>25563</v>
      </c>
      <c r="J582">
        <v>123.86</v>
      </c>
      <c r="K582">
        <v>120.13</v>
      </c>
      <c r="L582">
        <v>751</v>
      </c>
      <c r="M582">
        <v>12511</v>
      </c>
      <c r="N582">
        <v>4473</v>
      </c>
      <c r="O582">
        <v>63</v>
      </c>
      <c r="P582">
        <v>28</v>
      </c>
    </row>
    <row r="583" spans="1:16" x14ac:dyDescent="0.2">
      <c r="A583" t="s">
        <v>340</v>
      </c>
      <c r="B583" t="s">
        <v>346</v>
      </c>
      <c r="C583" t="s">
        <v>121</v>
      </c>
      <c r="D583" t="s">
        <v>384</v>
      </c>
      <c r="E583">
        <v>8613</v>
      </c>
      <c r="F583">
        <v>1853</v>
      </c>
      <c r="G583">
        <v>92.89</v>
      </c>
      <c r="H583">
        <v>1285</v>
      </c>
      <c r="I583">
        <v>11291</v>
      </c>
      <c r="J583">
        <v>118.36</v>
      </c>
      <c r="K583">
        <v>111.51</v>
      </c>
      <c r="L583">
        <v>432</v>
      </c>
      <c r="M583">
        <v>5727</v>
      </c>
      <c r="N583">
        <v>2415</v>
      </c>
      <c r="O583">
        <v>28</v>
      </c>
      <c r="P583">
        <v>11</v>
      </c>
    </row>
    <row r="584" spans="1:16" x14ac:dyDescent="0.2">
      <c r="A584" t="s">
        <v>340</v>
      </c>
      <c r="B584" t="s">
        <v>346</v>
      </c>
      <c r="C584" t="s">
        <v>123</v>
      </c>
      <c r="D584" t="s">
        <v>384</v>
      </c>
      <c r="E584">
        <v>6485</v>
      </c>
      <c r="F584">
        <v>1375</v>
      </c>
      <c r="G584">
        <v>94.23</v>
      </c>
      <c r="H584">
        <v>988</v>
      </c>
      <c r="I584">
        <v>8131</v>
      </c>
      <c r="J584">
        <v>131.09</v>
      </c>
      <c r="K584">
        <v>119.44</v>
      </c>
      <c r="L584">
        <v>317</v>
      </c>
      <c r="M584">
        <v>4375</v>
      </c>
      <c r="N584">
        <v>1754</v>
      </c>
      <c r="O584">
        <v>28</v>
      </c>
      <c r="P584">
        <v>11</v>
      </c>
    </row>
    <row r="585" spans="1:16" x14ac:dyDescent="0.2">
      <c r="A585" t="s">
        <v>340</v>
      </c>
      <c r="B585" t="s">
        <v>346</v>
      </c>
      <c r="C585" t="s">
        <v>131</v>
      </c>
      <c r="D585" t="s">
        <v>384</v>
      </c>
      <c r="E585">
        <v>5042</v>
      </c>
      <c r="F585">
        <v>1264</v>
      </c>
      <c r="G585">
        <v>102.15</v>
      </c>
      <c r="H585">
        <v>823</v>
      </c>
      <c r="I585">
        <v>7395</v>
      </c>
      <c r="J585">
        <v>122.22</v>
      </c>
      <c r="K585">
        <v>111.06</v>
      </c>
      <c r="L585">
        <v>172</v>
      </c>
      <c r="M585">
        <v>3520</v>
      </c>
      <c r="N585">
        <v>1334</v>
      </c>
      <c r="O585">
        <v>9</v>
      </c>
      <c r="P585">
        <v>7</v>
      </c>
    </row>
    <row r="586" spans="1:16" x14ac:dyDescent="0.2">
      <c r="A586" t="s">
        <v>340</v>
      </c>
      <c r="B586" t="s">
        <v>346</v>
      </c>
      <c r="C586" t="s">
        <v>132</v>
      </c>
      <c r="D586" t="s">
        <v>384</v>
      </c>
      <c r="E586">
        <v>939</v>
      </c>
      <c r="F586">
        <v>359</v>
      </c>
      <c r="G586">
        <v>133.47</v>
      </c>
      <c r="H586">
        <v>154</v>
      </c>
      <c r="I586">
        <v>1756</v>
      </c>
      <c r="J586">
        <v>160.68</v>
      </c>
      <c r="K586">
        <v>150.86000000000001</v>
      </c>
      <c r="L586">
        <v>42</v>
      </c>
      <c r="M586">
        <v>700</v>
      </c>
      <c r="N586">
        <v>196</v>
      </c>
      <c r="O586">
        <v>1</v>
      </c>
    </row>
    <row r="587" spans="1:16" x14ac:dyDescent="0.2">
      <c r="A587" t="s">
        <v>340</v>
      </c>
      <c r="B587" t="s">
        <v>346</v>
      </c>
      <c r="C587" t="s">
        <v>134</v>
      </c>
      <c r="D587" t="s">
        <v>384</v>
      </c>
      <c r="E587">
        <v>9074</v>
      </c>
      <c r="F587">
        <v>1840</v>
      </c>
      <c r="G587">
        <v>93.39</v>
      </c>
      <c r="H587">
        <v>1407</v>
      </c>
      <c r="I587">
        <v>12250</v>
      </c>
      <c r="J587">
        <v>115.44</v>
      </c>
      <c r="K587">
        <v>108.74</v>
      </c>
      <c r="L587">
        <v>563</v>
      </c>
      <c r="M587">
        <v>5668</v>
      </c>
      <c r="N587">
        <v>2443</v>
      </c>
      <c r="O587">
        <v>389</v>
      </c>
      <c r="P587">
        <v>11</v>
      </c>
    </row>
    <row r="588" spans="1:16" x14ac:dyDescent="0.2">
      <c r="A588" t="s">
        <v>340</v>
      </c>
      <c r="B588" t="s">
        <v>346</v>
      </c>
      <c r="C588" t="s">
        <v>136</v>
      </c>
      <c r="D588" t="s">
        <v>384</v>
      </c>
      <c r="E588">
        <v>2731</v>
      </c>
      <c r="F588">
        <v>768</v>
      </c>
      <c r="G588">
        <v>110.97</v>
      </c>
      <c r="H588">
        <v>376</v>
      </c>
      <c r="I588">
        <v>3411</v>
      </c>
      <c r="J588">
        <v>126.06</v>
      </c>
      <c r="K588">
        <v>125.34</v>
      </c>
      <c r="L588">
        <v>94</v>
      </c>
      <c r="M588">
        <v>1956</v>
      </c>
      <c r="N588">
        <v>671</v>
      </c>
      <c r="O588">
        <v>8</v>
      </c>
      <c r="P588">
        <v>2</v>
      </c>
    </row>
    <row r="589" spans="1:16" x14ac:dyDescent="0.2">
      <c r="A589" t="s">
        <v>340</v>
      </c>
      <c r="B589" t="s">
        <v>346</v>
      </c>
      <c r="C589" t="s">
        <v>137</v>
      </c>
      <c r="D589" t="s">
        <v>384</v>
      </c>
      <c r="E589">
        <v>3774</v>
      </c>
      <c r="F589">
        <v>707</v>
      </c>
      <c r="G589">
        <v>88.17</v>
      </c>
      <c r="H589">
        <v>605</v>
      </c>
      <c r="I589">
        <v>4962</v>
      </c>
      <c r="J589">
        <v>112.24</v>
      </c>
      <c r="K589">
        <v>107.53</v>
      </c>
      <c r="L589">
        <v>196</v>
      </c>
      <c r="M589">
        <v>2479</v>
      </c>
      <c r="N589">
        <v>1082</v>
      </c>
      <c r="O589">
        <v>13</v>
      </c>
      <c r="P589">
        <v>4</v>
      </c>
    </row>
    <row r="590" spans="1:16" x14ac:dyDescent="0.2">
      <c r="A590" t="s">
        <v>340</v>
      </c>
      <c r="B590" t="s">
        <v>346</v>
      </c>
      <c r="C590" t="s">
        <v>144</v>
      </c>
      <c r="D590" t="s">
        <v>384</v>
      </c>
      <c r="E590">
        <v>19075</v>
      </c>
      <c r="F590">
        <v>3441</v>
      </c>
      <c r="G590">
        <v>82.82</v>
      </c>
      <c r="H590">
        <v>2649</v>
      </c>
      <c r="I590">
        <v>23697</v>
      </c>
      <c r="J590">
        <v>112.1</v>
      </c>
      <c r="K590">
        <v>107.33</v>
      </c>
      <c r="L590">
        <v>1121</v>
      </c>
      <c r="M590">
        <v>12784</v>
      </c>
      <c r="N590">
        <v>5102</v>
      </c>
      <c r="O590">
        <v>49</v>
      </c>
      <c r="P590">
        <v>19</v>
      </c>
    </row>
    <row r="591" spans="1:16" x14ac:dyDescent="0.2">
      <c r="A591" t="s">
        <v>340</v>
      </c>
      <c r="B591" t="s">
        <v>346</v>
      </c>
      <c r="C591" t="s">
        <v>146</v>
      </c>
      <c r="D591" t="s">
        <v>384</v>
      </c>
      <c r="E591">
        <v>7889</v>
      </c>
      <c r="F591">
        <v>1672</v>
      </c>
      <c r="G591">
        <v>93.82</v>
      </c>
      <c r="H591">
        <v>1185</v>
      </c>
      <c r="I591">
        <v>11464</v>
      </c>
      <c r="J591">
        <v>110.48</v>
      </c>
      <c r="K591">
        <v>107.09</v>
      </c>
      <c r="L591">
        <v>287</v>
      </c>
      <c r="M591">
        <v>5488</v>
      </c>
      <c r="N591">
        <v>2087</v>
      </c>
      <c r="O591">
        <v>17</v>
      </c>
      <c r="P591">
        <v>10</v>
      </c>
    </row>
    <row r="592" spans="1:16" x14ac:dyDescent="0.2">
      <c r="A592" t="s">
        <v>340</v>
      </c>
      <c r="B592" t="s">
        <v>346</v>
      </c>
      <c r="C592" t="s">
        <v>148</v>
      </c>
      <c r="D592" t="s">
        <v>384</v>
      </c>
      <c r="E592">
        <v>3966</v>
      </c>
      <c r="F592">
        <v>1264</v>
      </c>
      <c r="G592">
        <v>113.9</v>
      </c>
      <c r="H592">
        <v>500</v>
      </c>
      <c r="I592">
        <v>4295</v>
      </c>
      <c r="J592">
        <v>139.38999999999999</v>
      </c>
      <c r="K592">
        <v>122.31</v>
      </c>
      <c r="L592">
        <v>99</v>
      </c>
      <c r="M592">
        <v>3057</v>
      </c>
      <c r="N592">
        <v>800</v>
      </c>
      <c r="O592">
        <v>9</v>
      </c>
      <c r="P592">
        <v>1</v>
      </c>
    </row>
    <row r="593" spans="1:16" x14ac:dyDescent="0.2">
      <c r="A593" t="s">
        <v>340</v>
      </c>
      <c r="B593" t="s">
        <v>346</v>
      </c>
      <c r="C593" t="s">
        <v>151</v>
      </c>
      <c r="D593" t="s">
        <v>384</v>
      </c>
      <c r="E593">
        <v>948</v>
      </c>
      <c r="F593">
        <v>271</v>
      </c>
      <c r="G593">
        <v>109.3</v>
      </c>
      <c r="H593">
        <v>208</v>
      </c>
      <c r="I593">
        <v>1637</v>
      </c>
      <c r="J593">
        <v>121.44</v>
      </c>
      <c r="K593">
        <v>112.35</v>
      </c>
      <c r="L593">
        <v>17</v>
      </c>
      <c r="M593">
        <v>673</v>
      </c>
      <c r="N593">
        <v>255</v>
      </c>
      <c r="O593">
        <v>1</v>
      </c>
      <c r="P593">
        <v>2</v>
      </c>
    </row>
    <row r="594" spans="1:16" x14ac:dyDescent="0.2">
      <c r="A594" t="s">
        <v>340</v>
      </c>
      <c r="B594" t="s">
        <v>346</v>
      </c>
      <c r="C594" t="s">
        <v>159</v>
      </c>
      <c r="D594" t="s">
        <v>384</v>
      </c>
      <c r="E594">
        <v>677</v>
      </c>
      <c r="F594">
        <v>238</v>
      </c>
      <c r="G594">
        <v>126.42</v>
      </c>
      <c r="H594">
        <v>133</v>
      </c>
      <c r="I594">
        <v>1138</v>
      </c>
      <c r="J594">
        <v>152.35</v>
      </c>
      <c r="K594">
        <v>122.74</v>
      </c>
      <c r="L594">
        <v>10</v>
      </c>
      <c r="M594">
        <v>473</v>
      </c>
      <c r="N594">
        <v>189</v>
      </c>
      <c r="O594">
        <v>4</v>
      </c>
      <c r="P594">
        <v>1</v>
      </c>
    </row>
    <row r="595" spans="1:16" x14ac:dyDescent="0.2">
      <c r="A595" t="s">
        <v>340</v>
      </c>
      <c r="B595" t="s">
        <v>347</v>
      </c>
      <c r="C595" t="s">
        <v>384</v>
      </c>
      <c r="D595" t="s">
        <v>384</v>
      </c>
      <c r="E595">
        <v>826</v>
      </c>
      <c r="F595">
        <v>177</v>
      </c>
      <c r="G595">
        <v>96.12</v>
      </c>
      <c r="H595">
        <v>198</v>
      </c>
      <c r="I595">
        <v>1994</v>
      </c>
      <c r="J595">
        <v>78.39</v>
      </c>
      <c r="K595">
        <v>64.89</v>
      </c>
      <c r="L595">
        <v>345</v>
      </c>
      <c r="M595">
        <v>312</v>
      </c>
      <c r="N595">
        <v>28</v>
      </c>
      <c r="O595">
        <v>141</v>
      </c>
    </row>
    <row r="596" spans="1:16" x14ac:dyDescent="0.2">
      <c r="A596" t="s">
        <v>340</v>
      </c>
      <c r="B596" t="s">
        <v>347</v>
      </c>
      <c r="C596" t="s">
        <v>134</v>
      </c>
      <c r="D596" t="s">
        <v>384</v>
      </c>
      <c r="E596">
        <v>9345</v>
      </c>
      <c r="F596">
        <v>1886</v>
      </c>
      <c r="G596">
        <v>92.94</v>
      </c>
      <c r="H596">
        <v>1337</v>
      </c>
      <c r="I596">
        <v>11754</v>
      </c>
      <c r="J596">
        <v>116.42</v>
      </c>
      <c r="K596">
        <v>103.65</v>
      </c>
      <c r="L596">
        <v>2489</v>
      </c>
      <c r="M596">
        <v>4589</v>
      </c>
      <c r="N596">
        <v>235</v>
      </c>
      <c r="O596">
        <v>2029</v>
      </c>
      <c r="P596">
        <v>3</v>
      </c>
    </row>
    <row r="597" spans="1:16" x14ac:dyDescent="0.2">
      <c r="A597" t="s">
        <v>340</v>
      </c>
      <c r="B597" t="s">
        <v>349</v>
      </c>
      <c r="C597" t="s">
        <v>384</v>
      </c>
      <c r="D597" t="s">
        <v>384</v>
      </c>
      <c r="E597">
        <v>12</v>
      </c>
      <c r="F597">
        <v>4</v>
      </c>
      <c r="G597">
        <v>207.92</v>
      </c>
      <c r="H597">
        <v>3</v>
      </c>
      <c r="I597">
        <v>35</v>
      </c>
      <c r="J597">
        <v>1</v>
      </c>
      <c r="K597">
        <v>355.2</v>
      </c>
      <c r="M597">
        <v>11</v>
      </c>
      <c r="N597">
        <v>1</v>
      </c>
    </row>
    <row r="598" spans="1:16" x14ac:dyDescent="0.2">
      <c r="A598" t="s">
        <v>340</v>
      </c>
      <c r="B598" t="s">
        <v>349</v>
      </c>
      <c r="C598" t="s">
        <v>152</v>
      </c>
      <c r="D598" t="s">
        <v>384</v>
      </c>
      <c r="E598">
        <v>2</v>
      </c>
      <c r="F598">
        <v>2</v>
      </c>
      <c r="G598">
        <v>272.5</v>
      </c>
      <c r="H598">
        <v>1</v>
      </c>
      <c r="I598">
        <v>6</v>
      </c>
      <c r="J598">
        <v>1</v>
      </c>
      <c r="K598">
        <v>263</v>
      </c>
      <c r="M598">
        <v>2</v>
      </c>
    </row>
    <row r="599" spans="1:16" x14ac:dyDescent="0.2">
      <c r="A599" t="s">
        <v>340</v>
      </c>
      <c r="B599" t="s">
        <v>346</v>
      </c>
      <c r="C599" t="s">
        <v>112</v>
      </c>
      <c r="D599" t="s">
        <v>384</v>
      </c>
      <c r="E599">
        <v>2723</v>
      </c>
      <c r="F599">
        <v>691</v>
      </c>
      <c r="G599">
        <v>102.31</v>
      </c>
      <c r="H599">
        <v>523</v>
      </c>
      <c r="I599">
        <v>4697</v>
      </c>
      <c r="J599">
        <v>118.14</v>
      </c>
      <c r="K599">
        <v>110.74</v>
      </c>
      <c r="L599">
        <v>111</v>
      </c>
      <c r="M599">
        <v>1851</v>
      </c>
      <c r="N599">
        <v>747</v>
      </c>
      <c r="O599">
        <v>9</v>
      </c>
      <c r="P599">
        <v>5</v>
      </c>
    </row>
    <row r="600" spans="1:16" x14ac:dyDescent="0.2">
      <c r="A600" t="s">
        <v>340</v>
      </c>
      <c r="B600" t="s">
        <v>346</v>
      </c>
      <c r="C600" t="s">
        <v>86</v>
      </c>
      <c r="D600" t="s">
        <v>384</v>
      </c>
      <c r="E600">
        <v>11337</v>
      </c>
      <c r="F600">
        <v>3164</v>
      </c>
      <c r="G600">
        <v>112.23</v>
      </c>
      <c r="H600">
        <v>1606</v>
      </c>
      <c r="I600">
        <v>16012</v>
      </c>
      <c r="J600">
        <v>132.04</v>
      </c>
      <c r="K600">
        <v>117.99</v>
      </c>
      <c r="L600">
        <v>1261</v>
      </c>
      <c r="M600">
        <v>6794</v>
      </c>
      <c r="N600">
        <v>1673</v>
      </c>
      <c r="O600">
        <v>1597</v>
      </c>
      <c r="P600">
        <v>12</v>
      </c>
    </row>
    <row r="601" spans="1:16" x14ac:dyDescent="0.2">
      <c r="A601" t="s">
        <v>340</v>
      </c>
      <c r="B601" t="s">
        <v>346</v>
      </c>
      <c r="C601" t="s">
        <v>89</v>
      </c>
      <c r="D601" t="s">
        <v>384</v>
      </c>
      <c r="E601">
        <v>12280</v>
      </c>
      <c r="F601">
        <v>2718</v>
      </c>
      <c r="G601">
        <v>94.69</v>
      </c>
      <c r="H601">
        <v>1712</v>
      </c>
      <c r="I601">
        <v>14971</v>
      </c>
      <c r="J601">
        <v>118.96</v>
      </c>
      <c r="K601">
        <v>117.93</v>
      </c>
      <c r="L601">
        <v>662</v>
      </c>
      <c r="M601">
        <v>8144</v>
      </c>
      <c r="N601">
        <v>3426</v>
      </c>
      <c r="O601">
        <v>35</v>
      </c>
      <c r="P601">
        <v>13</v>
      </c>
    </row>
    <row r="602" spans="1:16" x14ac:dyDescent="0.2">
      <c r="A602" t="s">
        <v>340</v>
      </c>
      <c r="B602" t="s">
        <v>346</v>
      </c>
      <c r="C602" t="s">
        <v>135</v>
      </c>
      <c r="D602" t="s">
        <v>384</v>
      </c>
      <c r="E602">
        <v>4631</v>
      </c>
      <c r="F602">
        <v>1225</v>
      </c>
      <c r="G602">
        <v>98.96</v>
      </c>
      <c r="H602">
        <v>807</v>
      </c>
      <c r="I602">
        <v>8212</v>
      </c>
      <c r="J602">
        <v>109.82</v>
      </c>
      <c r="K602">
        <v>106.51</v>
      </c>
      <c r="L602">
        <v>183</v>
      </c>
      <c r="M602">
        <v>3076</v>
      </c>
      <c r="N602">
        <v>1342</v>
      </c>
      <c r="O602">
        <v>23</v>
      </c>
      <c r="P602">
        <v>7</v>
      </c>
    </row>
    <row r="603" spans="1:16" x14ac:dyDescent="0.2">
      <c r="A603" t="s">
        <v>340</v>
      </c>
      <c r="B603" t="s">
        <v>346</v>
      </c>
      <c r="C603" t="s">
        <v>78</v>
      </c>
      <c r="D603" t="s">
        <v>384</v>
      </c>
      <c r="E603">
        <v>368</v>
      </c>
      <c r="F603">
        <v>118</v>
      </c>
      <c r="G603">
        <v>118.66</v>
      </c>
      <c r="H603">
        <v>78</v>
      </c>
      <c r="I603">
        <v>593</v>
      </c>
      <c r="J603">
        <v>134.53</v>
      </c>
      <c r="K603">
        <v>128.85</v>
      </c>
      <c r="L603">
        <v>4</v>
      </c>
      <c r="M603">
        <v>261</v>
      </c>
      <c r="N603">
        <v>103</v>
      </c>
    </row>
    <row r="604" spans="1:16" x14ac:dyDescent="0.2">
      <c r="A604" t="s">
        <v>340</v>
      </c>
      <c r="B604" t="s">
        <v>346</v>
      </c>
      <c r="C604" t="s">
        <v>156</v>
      </c>
      <c r="D604" t="s">
        <v>384</v>
      </c>
      <c r="E604">
        <v>1702</v>
      </c>
      <c r="F604">
        <v>292</v>
      </c>
      <c r="G604">
        <v>89.75</v>
      </c>
      <c r="H604">
        <v>300</v>
      </c>
      <c r="I604">
        <v>2236</v>
      </c>
      <c r="J604">
        <v>104.83</v>
      </c>
      <c r="K604">
        <v>103.79</v>
      </c>
      <c r="L604">
        <v>97</v>
      </c>
      <c r="M604">
        <v>1202</v>
      </c>
      <c r="N604">
        <v>392</v>
      </c>
      <c r="O604">
        <v>10</v>
      </c>
      <c r="P604">
        <v>1</v>
      </c>
    </row>
    <row r="605" spans="1:16" x14ac:dyDescent="0.2">
      <c r="A605" t="s">
        <v>340</v>
      </c>
      <c r="B605" t="s">
        <v>347</v>
      </c>
      <c r="C605" t="s">
        <v>86</v>
      </c>
      <c r="D605" t="s">
        <v>384</v>
      </c>
      <c r="E605">
        <v>5965</v>
      </c>
      <c r="F605">
        <v>1115</v>
      </c>
      <c r="G605">
        <v>88.93</v>
      </c>
      <c r="H605">
        <v>908</v>
      </c>
      <c r="I605">
        <v>7951</v>
      </c>
      <c r="J605">
        <v>115.72</v>
      </c>
      <c r="K605">
        <v>101.15</v>
      </c>
      <c r="L605">
        <v>1609</v>
      </c>
      <c r="M605">
        <v>2641</v>
      </c>
      <c r="N605">
        <v>99</v>
      </c>
      <c r="O605">
        <v>1614</v>
      </c>
      <c r="P605">
        <v>2</v>
      </c>
    </row>
    <row r="606" spans="1:16" x14ac:dyDescent="0.2">
      <c r="A606" t="s">
        <v>340</v>
      </c>
      <c r="B606" t="s">
        <v>347</v>
      </c>
      <c r="C606" t="s">
        <v>130</v>
      </c>
      <c r="D606" t="s">
        <v>384</v>
      </c>
      <c r="E606">
        <v>5976</v>
      </c>
      <c r="F606">
        <v>732</v>
      </c>
      <c r="G606">
        <v>78.680000000000007</v>
      </c>
      <c r="H606">
        <v>646</v>
      </c>
      <c r="I606">
        <v>8598</v>
      </c>
      <c r="J606">
        <v>100.31</v>
      </c>
      <c r="K606">
        <v>67.84</v>
      </c>
      <c r="L606">
        <v>2151</v>
      </c>
      <c r="M606">
        <v>2790</v>
      </c>
      <c r="N606">
        <v>161</v>
      </c>
      <c r="O606">
        <v>873</v>
      </c>
      <c r="P606">
        <v>1</v>
      </c>
    </row>
    <row r="607" spans="1:16" x14ac:dyDescent="0.2">
      <c r="A607" t="s">
        <v>340</v>
      </c>
      <c r="B607" t="s">
        <v>348</v>
      </c>
      <c r="C607" t="s">
        <v>120</v>
      </c>
      <c r="D607" t="s">
        <v>384</v>
      </c>
      <c r="E607">
        <v>10</v>
      </c>
      <c r="F607">
        <v>3</v>
      </c>
      <c r="G607">
        <v>107.2</v>
      </c>
      <c r="H607">
        <v>4</v>
      </c>
      <c r="I607">
        <v>47</v>
      </c>
      <c r="J607">
        <v>114</v>
      </c>
      <c r="K607">
        <v>135.79</v>
      </c>
      <c r="M607">
        <v>8</v>
      </c>
      <c r="N607">
        <v>2</v>
      </c>
    </row>
    <row r="608" spans="1:16" x14ac:dyDescent="0.2">
      <c r="A608" t="s">
        <v>340</v>
      </c>
      <c r="B608" t="s">
        <v>349</v>
      </c>
      <c r="C608" t="s">
        <v>649</v>
      </c>
      <c r="D608" t="s">
        <v>384</v>
      </c>
      <c r="E608">
        <v>14</v>
      </c>
      <c r="F608">
        <v>6</v>
      </c>
      <c r="G608">
        <v>217.14</v>
      </c>
      <c r="H608">
        <v>4</v>
      </c>
      <c r="I608">
        <v>48</v>
      </c>
      <c r="J608">
        <v>1</v>
      </c>
      <c r="K608">
        <v>340.06</v>
      </c>
      <c r="M608">
        <v>13</v>
      </c>
      <c r="N608">
        <v>1</v>
      </c>
    </row>
    <row r="609" spans="1:16" x14ac:dyDescent="0.2">
      <c r="A609" t="s">
        <v>340</v>
      </c>
      <c r="B609" t="s">
        <v>349</v>
      </c>
      <c r="C609" t="s">
        <v>120</v>
      </c>
      <c r="D609" t="s">
        <v>384</v>
      </c>
      <c r="I609">
        <v>7</v>
      </c>
      <c r="K609">
        <v>330.43</v>
      </c>
    </row>
    <row r="610" spans="1:16" x14ac:dyDescent="0.2">
      <c r="A610" t="s">
        <v>340</v>
      </c>
      <c r="B610" t="s">
        <v>346</v>
      </c>
      <c r="C610" t="s">
        <v>109</v>
      </c>
      <c r="D610" t="s">
        <v>384</v>
      </c>
      <c r="E610">
        <v>2290</v>
      </c>
      <c r="F610">
        <v>643</v>
      </c>
      <c r="G610">
        <v>109.89</v>
      </c>
      <c r="H610">
        <v>515</v>
      </c>
      <c r="I610">
        <v>4435</v>
      </c>
      <c r="J610">
        <v>110.64</v>
      </c>
      <c r="K610">
        <v>112.87</v>
      </c>
      <c r="L610">
        <v>51</v>
      </c>
      <c r="M610">
        <v>1667</v>
      </c>
      <c r="N610">
        <v>557</v>
      </c>
      <c r="O610">
        <v>7</v>
      </c>
      <c r="P610">
        <v>8</v>
      </c>
    </row>
    <row r="611" spans="1:16" x14ac:dyDescent="0.2">
      <c r="A611" t="s">
        <v>340</v>
      </c>
      <c r="B611" t="s">
        <v>346</v>
      </c>
      <c r="C611" t="s">
        <v>111</v>
      </c>
      <c r="D611" t="s">
        <v>384</v>
      </c>
      <c r="E611">
        <v>3975</v>
      </c>
      <c r="F611">
        <v>1118</v>
      </c>
      <c r="G611">
        <v>112.51</v>
      </c>
      <c r="H611">
        <v>627</v>
      </c>
      <c r="I611">
        <v>5867</v>
      </c>
      <c r="J611">
        <v>131.32</v>
      </c>
      <c r="K611">
        <v>122.17</v>
      </c>
      <c r="L611">
        <v>112</v>
      </c>
      <c r="M611">
        <v>2895</v>
      </c>
      <c r="N611">
        <v>949</v>
      </c>
      <c r="O611">
        <v>12</v>
      </c>
      <c r="P611">
        <v>7</v>
      </c>
    </row>
    <row r="612" spans="1:16" x14ac:dyDescent="0.2">
      <c r="A612" t="s">
        <v>340</v>
      </c>
      <c r="B612" t="s">
        <v>346</v>
      </c>
      <c r="C612" t="s">
        <v>116</v>
      </c>
      <c r="D612" t="s">
        <v>384</v>
      </c>
      <c r="E612">
        <v>4719</v>
      </c>
      <c r="F612">
        <v>1181</v>
      </c>
      <c r="G612">
        <v>102.54</v>
      </c>
      <c r="H612">
        <v>672</v>
      </c>
      <c r="I612">
        <v>6080</v>
      </c>
      <c r="J612">
        <v>147.19</v>
      </c>
      <c r="K612">
        <v>125.54</v>
      </c>
      <c r="L612">
        <v>192</v>
      </c>
      <c r="M612">
        <v>3160</v>
      </c>
      <c r="N612">
        <v>1338</v>
      </c>
      <c r="O612">
        <v>24</v>
      </c>
      <c r="P612">
        <v>5</v>
      </c>
    </row>
    <row r="613" spans="1:16" x14ac:dyDescent="0.2">
      <c r="A613" t="s">
        <v>340</v>
      </c>
      <c r="B613" t="s">
        <v>346</v>
      </c>
      <c r="C613" t="s">
        <v>118</v>
      </c>
      <c r="D613" t="s">
        <v>384</v>
      </c>
      <c r="E613">
        <v>16676</v>
      </c>
      <c r="F613">
        <v>3647</v>
      </c>
      <c r="G613">
        <v>90.6</v>
      </c>
      <c r="H613">
        <v>2149</v>
      </c>
      <c r="I613">
        <v>19261</v>
      </c>
      <c r="J613">
        <v>116.94</v>
      </c>
      <c r="K613">
        <v>115.95</v>
      </c>
      <c r="L613">
        <v>803</v>
      </c>
      <c r="M613">
        <v>11391</v>
      </c>
      <c r="N613">
        <v>4423</v>
      </c>
      <c r="O613">
        <v>36</v>
      </c>
      <c r="P613">
        <v>23</v>
      </c>
    </row>
    <row r="614" spans="1:16" x14ac:dyDescent="0.2">
      <c r="A614" t="s">
        <v>340</v>
      </c>
      <c r="B614" t="s">
        <v>346</v>
      </c>
      <c r="C614" t="s">
        <v>120</v>
      </c>
      <c r="D614" t="s">
        <v>384</v>
      </c>
      <c r="E614">
        <v>15535</v>
      </c>
      <c r="F614">
        <v>3719</v>
      </c>
      <c r="G614">
        <v>97.28</v>
      </c>
      <c r="H614">
        <v>2539</v>
      </c>
      <c r="I614">
        <v>22784</v>
      </c>
      <c r="J614">
        <v>117.23</v>
      </c>
      <c r="K614">
        <v>114.25</v>
      </c>
      <c r="L614">
        <v>720</v>
      </c>
      <c r="M614">
        <v>10567</v>
      </c>
      <c r="N614">
        <v>4159</v>
      </c>
      <c r="O614">
        <v>51</v>
      </c>
      <c r="P614">
        <v>38</v>
      </c>
    </row>
    <row r="615" spans="1:16" x14ac:dyDescent="0.2">
      <c r="A615" t="s">
        <v>340</v>
      </c>
      <c r="B615" t="s">
        <v>346</v>
      </c>
      <c r="C615" t="s">
        <v>80</v>
      </c>
      <c r="D615" t="s">
        <v>384</v>
      </c>
      <c r="E615">
        <v>8745</v>
      </c>
      <c r="F615">
        <v>1690</v>
      </c>
      <c r="G615">
        <v>89.41</v>
      </c>
      <c r="H615">
        <v>1354</v>
      </c>
      <c r="I615">
        <v>11603</v>
      </c>
      <c r="J615">
        <v>117.92</v>
      </c>
      <c r="K615">
        <v>107.1</v>
      </c>
      <c r="L615">
        <v>429</v>
      </c>
      <c r="M615">
        <v>5982</v>
      </c>
      <c r="N615">
        <v>2293</v>
      </c>
      <c r="O615">
        <v>27</v>
      </c>
      <c r="P615">
        <v>14</v>
      </c>
    </row>
    <row r="616" spans="1:16" x14ac:dyDescent="0.2">
      <c r="A616" t="s">
        <v>340</v>
      </c>
      <c r="B616" t="s">
        <v>346</v>
      </c>
      <c r="C616" t="s">
        <v>122</v>
      </c>
      <c r="D616" t="s">
        <v>384</v>
      </c>
      <c r="E616">
        <v>4649</v>
      </c>
      <c r="F616">
        <v>1146</v>
      </c>
      <c r="G616">
        <v>100.15</v>
      </c>
      <c r="H616">
        <v>682</v>
      </c>
      <c r="I616">
        <v>6690</v>
      </c>
      <c r="J616">
        <v>115.22</v>
      </c>
      <c r="K616">
        <v>111.13</v>
      </c>
      <c r="L616">
        <v>130</v>
      </c>
      <c r="M616">
        <v>3202</v>
      </c>
      <c r="N616">
        <v>1298</v>
      </c>
      <c r="O616">
        <v>17</v>
      </c>
      <c r="P616">
        <v>2</v>
      </c>
    </row>
    <row r="617" spans="1:16" x14ac:dyDescent="0.2">
      <c r="A617" t="s">
        <v>340</v>
      </c>
      <c r="B617" t="s">
        <v>346</v>
      </c>
      <c r="C617" t="s">
        <v>125</v>
      </c>
      <c r="D617" t="s">
        <v>384</v>
      </c>
      <c r="E617">
        <v>11640</v>
      </c>
      <c r="F617">
        <v>2336</v>
      </c>
      <c r="G617">
        <v>87.9</v>
      </c>
      <c r="H617">
        <v>1653</v>
      </c>
      <c r="I617">
        <v>14424</v>
      </c>
      <c r="J617">
        <v>112.71</v>
      </c>
      <c r="K617">
        <v>112.17</v>
      </c>
      <c r="L617">
        <v>621</v>
      </c>
      <c r="M617">
        <v>8287</v>
      </c>
      <c r="N617">
        <v>2676</v>
      </c>
      <c r="O617">
        <v>35</v>
      </c>
      <c r="P617">
        <v>21</v>
      </c>
    </row>
    <row r="618" spans="1:16" x14ac:dyDescent="0.2">
      <c r="A618" t="s">
        <v>340</v>
      </c>
      <c r="B618" t="s">
        <v>346</v>
      </c>
      <c r="C618" t="s">
        <v>127</v>
      </c>
      <c r="D618" t="s">
        <v>384</v>
      </c>
      <c r="E618">
        <v>4196</v>
      </c>
      <c r="F618">
        <v>1010</v>
      </c>
      <c r="G618">
        <v>102.78</v>
      </c>
      <c r="H618">
        <v>647</v>
      </c>
      <c r="I618">
        <v>6128</v>
      </c>
      <c r="J618">
        <v>112.02</v>
      </c>
      <c r="K618">
        <v>104.26</v>
      </c>
      <c r="L618">
        <v>130</v>
      </c>
      <c r="M618">
        <v>2968</v>
      </c>
      <c r="N618">
        <v>1072</v>
      </c>
      <c r="O618">
        <v>18</v>
      </c>
      <c r="P618">
        <v>8</v>
      </c>
    </row>
    <row r="619" spans="1:16" x14ac:dyDescent="0.2">
      <c r="A619" t="s">
        <v>340</v>
      </c>
      <c r="B619" t="s">
        <v>346</v>
      </c>
      <c r="C619" t="s">
        <v>128</v>
      </c>
      <c r="D619" t="s">
        <v>384</v>
      </c>
      <c r="E619">
        <v>5895</v>
      </c>
      <c r="F619">
        <v>1531</v>
      </c>
      <c r="G619">
        <v>105.89</v>
      </c>
      <c r="H619">
        <v>913</v>
      </c>
      <c r="I619">
        <v>8391</v>
      </c>
      <c r="J619">
        <v>120.73</v>
      </c>
      <c r="K619">
        <v>118.36</v>
      </c>
      <c r="L619">
        <v>192</v>
      </c>
      <c r="M619">
        <v>4132</v>
      </c>
      <c r="N619">
        <v>1550</v>
      </c>
      <c r="O619">
        <v>14</v>
      </c>
      <c r="P619">
        <v>7</v>
      </c>
    </row>
    <row r="620" spans="1:16" x14ac:dyDescent="0.2">
      <c r="A620" t="s">
        <v>340</v>
      </c>
      <c r="B620" t="s">
        <v>346</v>
      </c>
      <c r="C620" t="s">
        <v>129</v>
      </c>
      <c r="D620" t="s">
        <v>384</v>
      </c>
      <c r="E620">
        <v>6812</v>
      </c>
      <c r="F620">
        <v>1603</v>
      </c>
      <c r="G620">
        <v>99.3</v>
      </c>
      <c r="H620">
        <v>1027</v>
      </c>
      <c r="I620">
        <v>9926</v>
      </c>
      <c r="J620">
        <v>118.37</v>
      </c>
      <c r="K620">
        <v>108.93</v>
      </c>
      <c r="L620">
        <v>239</v>
      </c>
      <c r="M620">
        <v>4784</v>
      </c>
      <c r="N620">
        <v>1758</v>
      </c>
      <c r="O620">
        <v>15</v>
      </c>
      <c r="P620">
        <v>16</v>
      </c>
    </row>
    <row r="621" spans="1:16" x14ac:dyDescent="0.2">
      <c r="A621" t="s">
        <v>340</v>
      </c>
      <c r="B621" t="s">
        <v>346</v>
      </c>
      <c r="C621" t="s">
        <v>130</v>
      </c>
      <c r="D621" t="s">
        <v>384</v>
      </c>
      <c r="E621">
        <v>9666</v>
      </c>
      <c r="F621">
        <v>1868</v>
      </c>
      <c r="G621">
        <v>86.06</v>
      </c>
      <c r="H621">
        <v>1354</v>
      </c>
      <c r="I621">
        <v>11892</v>
      </c>
      <c r="J621">
        <v>112.44</v>
      </c>
      <c r="K621">
        <v>98.51</v>
      </c>
      <c r="L621">
        <v>622</v>
      </c>
      <c r="M621">
        <v>6702</v>
      </c>
      <c r="N621">
        <v>2166</v>
      </c>
      <c r="O621">
        <v>170</v>
      </c>
      <c r="P621">
        <v>6</v>
      </c>
    </row>
    <row r="622" spans="1:16" x14ac:dyDescent="0.2">
      <c r="A622" t="s">
        <v>340</v>
      </c>
      <c r="B622" t="s">
        <v>346</v>
      </c>
      <c r="C622" t="s">
        <v>133</v>
      </c>
      <c r="D622" t="s">
        <v>384</v>
      </c>
      <c r="E622">
        <v>3191</v>
      </c>
      <c r="F622">
        <v>558</v>
      </c>
      <c r="G622">
        <v>82.04</v>
      </c>
      <c r="H622">
        <v>460</v>
      </c>
      <c r="I622">
        <v>3927</v>
      </c>
      <c r="J622">
        <v>128.72</v>
      </c>
      <c r="K622">
        <v>104.97</v>
      </c>
      <c r="L622">
        <v>186</v>
      </c>
      <c r="M622">
        <v>2192</v>
      </c>
      <c r="N622">
        <v>802</v>
      </c>
      <c r="O622">
        <v>8</v>
      </c>
      <c r="P622">
        <v>3</v>
      </c>
    </row>
    <row r="623" spans="1:16" x14ac:dyDescent="0.2">
      <c r="A623" t="s">
        <v>340</v>
      </c>
      <c r="B623" t="s">
        <v>346</v>
      </c>
      <c r="C623" t="s">
        <v>138</v>
      </c>
      <c r="D623" t="s">
        <v>384</v>
      </c>
      <c r="E623">
        <v>8084</v>
      </c>
      <c r="F623">
        <v>2292</v>
      </c>
      <c r="G623">
        <v>112.5</v>
      </c>
      <c r="H623">
        <v>1260</v>
      </c>
      <c r="I623">
        <v>13148</v>
      </c>
      <c r="J623">
        <v>122.83</v>
      </c>
      <c r="K623">
        <v>116.67</v>
      </c>
      <c r="L623">
        <v>257</v>
      </c>
      <c r="M623">
        <v>5865</v>
      </c>
      <c r="N623">
        <v>1919</v>
      </c>
      <c r="O623">
        <v>36</v>
      </c>
      <c r="P623">
        <v>7</v>
      </c>
    </row>
    <row r="624" spans="1:16" x14ac:dyDescent="0.2">
      <c r="A624" t="s">
        <v>340</v>
      </c>
      <c r="B624" t="s">
        <v>346</v>
      </c>
      <c r="C624" t="s">
        <v>139</v>
      </c>
      <c r="D624" t="s">
        <v>384</v>
      </c>
      <c r="E624">
        <v>7128</v>
      </c>
      <c r="F624">
        <v>2038</v>
      </c>
      <c r="G624">
        <v>112.31</v>
      </c>
      <c r="H624">
        <v>1072</v>
      </c>
      <c r="I624">
        <v>10043</v>
      </c>
      <c r="J624">
        <v>128.78</v>
      </c>
      <c r="K624">
        <v>128.97999999999999</v>
      </c>
      <c r="L624">
        <v>287</v>
      </c>
      <c r="M624">
        <v>5228</v>
      </c>
      <c r="N624">
        <v>1580</v>
      </c>
      <c r="O624">
        <v>22</v>
      </c>
      <c r="P624">
        <v>11</v>
      </c>
    </row>
    <row r="625" spans="1:16" x14ac:dyDescent="0.2">
      <c r="A625" t="s">
        <v>340</v>
      </c>
      <c r="B625" t="s">
        <v>346</v>
      </c>
      <c r="C625" t="s">
        <v>141</v>
      </c>
      <c r="D625" t="s">
        <v>384</v>
      </c>
      <c r="E625">
        <v>9568</v>
      </c>
      <c r="F625">
        <v>1913</v>
      </c>
      <c r="G625">
        <v>86.27</v>
      </c>
      <c r="H625">
        <v>1926</v>
      </c>
      <c r="I625">
        <v>20995</v>
      </c>
      <c r="J625">
        <v>90.64</v>
      </c>
      <c r="K625">
        <v>74.52</v>
      </c>
      <c r="L625">
        <v>455</v>
      </c>
      <c r="M625">
        <v>5644</v>
      </c>
      <c r="N625">
        <v>3422</v>
      </c>
      <c r="O625">
        <v>32</v>
      </c>
      <c r="P625">
        <v>15</v>
      </c>
    </row>
    <row r="626" spans="1:16" x14ac:dyDescent="0.2">
      <c r="A626" t="s">
        <v>340</v>
      </c>
      <c r="B626" t="s">
        <v>346</v>
      </c>
      <c r="C626" t="s">
        <v>142</v>
      </c>
      <c r="D626" t="s">
        <v>384</v>
      </c>
      <c r="E626">
        <v>1707</v>
      </c>
      <c r="F626">
        <v>436</v>
      </c>
      <c r="G626">
        <v>100.39</v>
      </c>
      <c r="H626">
        <v>251</v>
      </c>
      <c r="I626">
        <v>2081</v>
      </c>
      <c r="J626">
        <v>119.49</v>
      </c>
      <c r="K626">
        <v>125.02</v>
      </c>
      <c r="L626">
        <v>77</v>
      </c>
      <c r="M626">
        <v>1254</v>
      </c>
      <c r="N626">
        <v>369</v>
      </c>
      <c r="O626">
        <v>3</v>
      </c>
      <c r="P626">
        <v>4</v>
      </c>
    </row>
    <row r="627" spans="1:16" x14ac:dyDescent="0.2">
      <c r="A627" t="s">
        <v>340</v>
      </c>
      <c r="B627" t="s">
        <v>346</v>
      </c>
      <c r="C627" t="s">
        <v>150</v>
      </c>
      <c r="D627" t="s">
        <v>384</v>
      </c>
      <c r="E627">
        <v>15312</v>
      </c>
      <c r="F627">
        <v>3511</v>
      </c>
      <c r="G627">
        <v>95.51</v>
      </c>
      <c r="H627">
        <v>2340</v>
      </c>
      <c r="I627">
        <v>22126</v>
      </c>
      <c r="J627">
        <v>119.88</v>
      </c>
      <c r="K627">
        <v>111.68</v>
      </c>
      <c r="L627">
        <v>771</v>
      </c>
      <c r="M627">
        <v>10223</v>
      </c>
      <c r="N627">
        <v>4258</v>
      </c>
      <c r="O627">
        <v>44</v>
      </c>
      <c r="P627">
        <v>16</v>
      </c>
    </row>
    <row r="628" spans="1:16" x14ac:dyDescent="0.2">
      <c r="A628" t="s">
        <v>340</v>
      </c>
      <c r="B628" t="s">
        <v>346</v>
      </c>
      <c r="C628" t="s">
        <v>152</v>
      </c>
      <c r="D628" t="s">
        <v>384</v>
      </c>
      <c r="E628">
        <v>12726</v>
      </c>
      <c r="F628">
        <v>2773</v>
      </c>
      <c r="G628">
        <v>90.74</v>
      </c>
      <c r="H628">
        <v>1851</v>
      </c>
      <c r="I628">
        <v>17649</v>
      </c>
      <c r="J628">
        <v>112.89</v>
      </c>
      <c r="K628">
        <v>110.86</v>
      </c>
      <c r="L628">
        <v>539</v>
      </c>
      <c r="M628">
        <v>8682</v>
      </c>
      <c r="N628">
        <v>3427</v>
      </c>
      <c r="O628">
        <v>48</v>
      </c>
      <c r="P628">
        <v>30</v>
      </c>
    </row>
    <row r="629" spans="1:16" x14ac:dyDescent="0.2">
      <c r="A629" t="s">
        <v>340</v>
      </c>
      <c r="B629" t="s">
        <v>346</v>
      </c>
      <c r="C629" t="s">
        <v>153</v>
      </c>
      <c r="D629" t="s">
        <v>384</v>
      </c>
      <c r="E629">
        <v>1336</v>
      </c>
      <c r="F629">
        <v>302</v>
      </c>
      <c r="G629">
        <v>96.04</v>
      </c>
      <c r="H629">
        <v>229</v>
      </c>
      <c r="I629">
        <v>2035</v>
      </c>
      <c r="J629">
        <v>121.04</v>
      </c>
      <c r="K629">
        <v>115.3</v>
      </c>
      <c r="L629">
        <v>56</v>
      </c>
      <c r="M629">
        <v>866</v>
      </c>
      <c r="N629">
        <v>407</v>
      </c>
      <c r="O629">
        <v>5</v>
      </c>
      <c r="P629">
        <v>2</v>
      </c>
    </row>
    <row r="630" spans="1:16" x14ac:dyDescent="0.2">
      <c r="A630" t="s">
        <v>340</v>
      </c>
      <c r="B630" t="s">
        <v>346</v>
      </c>
      <c r="C630" t="s">
        <v>155</v>
      </c>
      <c r="D630" t="s">
        <v>384</v>
      </c>
      <c r="E630">
        <v>1287</v>
      </c>
      <c r="F630">
        <v>296</v>
      </c>
      <c r="G630">
        <v>106.93</v>
      </c>
      <c r="H630">
        <v>196</v>
      </c>
      <c r="I630">
        <v>1802</v>
      </c>
      <c r="J630">
        <v>114.53</v>
      </c>
      <c r="K630">
        <v>115.11</v>
      </c>
      <c r="L630">
        <v>40</v>
      </c>
      <c r="M630">
        <v>904</v>
      </c>
      <c r="N630">
        <v>338</v>
      </c>
      <c r="O630">
        <v>2</v>
      </c>
      <c r="P630">
        <v>3</v>
      </c>
    </row>
    <row r="631" spans="1:16" x14ac:dyDescent="0.2">
      <c r="A631" t="s">
        <v>340</v>
      </c>
      <c r="B631" t="s">
        <v>346</v>
      </c>
      <c r="C631" t="s">
        <v>157</v>
      </c>
      <c r="D631" t="s">
        <v>384</v>
      </c>
      <c r="E631">
        <v>1973</v>
      </c>
      <c r="F631">
        <v>583</v>
      </c>
      <c r="G631">
        <v>109.77</v>
      </c>
      <c r="H631">
        <v>348</v>
      </c>
      <c r="I631">
        <v>3700</v>
      </c>
      <c r="J631">
        <v>117.15</v>
      </c>
      <c r="K631">
        <v>111.17</v>
      </c>
      <c r="L631">
        <v>52</v>
      </c>
      <c r="M631">
        <v>1404</v>
      </c>
      <c r="N631">
        <v>508</v>
      </c>
      <c r="O631">
        <v>7</v>
      </c>
      <c r="P631">
        <v>2</v>
      </c>
    </row>
    <row r="632" spans="1:16" x14ac:dyDescent="0.2">
      <c r="A632" t="s">
        <v>340</v>
      </c>
      <c r="B632" t="s">
        <v>346</v>
      </c>
      <c r="C632" t="s">
        <v>160</v>
      </c>
      <c r="D632" t="s">
        <v>384</v>
      </c>
      <c r="E632">
        <v>937</v>
      </c>
      <c r="F632">
        <v>271</v>
      </c>
      <c r="G632">
        <v>118.09</v>
      </c>
      <c r="H632">
        <v>135</v>
      </c>
      <c r="I632">
        <v>1238</v>
      </c>
      <c r="J632">
        <v>131.09</v>
      </c>
      <c r="K632">
        <v>131.44999999999999</v>
      </c>
      <c r="L632">
        <v>24</v>
      </c>
      <c r="M632">
        <v>674</v>
      </c>
      <c r="N632">
        <v>233</v>
      </c>
      <c r="O632">
        <v>3</v>
      </c>
      <c r="P632">
        <v>3</v>
      </c>
    </row>
    <row r="633" spans="1:16" x14ac:dyDescent="0.2">
      <c r="A633" t="s">
        <v>340</v>
      </c>
      <c r="B633" t="s">
        <v>347</v>
      </c>
      <c r="C633" t="s">
        <v>649</v>
      </c>
      <c r="D633" t="s">
        <v>384</v>
      </c>
      <c r="E633">
        <v>22112</v>
      </c>
      <c r="F633">
        <v>3910</v>
      </c>
      <c r="G633">
        <v>88.12</v>
      </c>
      <c r="H633">
        <v>3089</v>
      </c>
      <c r="I633">
        <v>30297</v>
      </c>
      <c r="J633">
        <v>110.41</v>
      </c>
      <c r="K633">
        <v>90.28</v>
      </c>
      <c r="L633">
        <v>6594</v>
      </c>
      <c r="M633">
        <v>10332</v>
      </c>
      <c r="N633">
        <v>523</v>
      </c>
      <c r="O633">
        <v>4657</v>
      </c>
      <c r="P633">
        <v>6</v>
      </c>
    </row>
    <row r="634" spans="1:16" x14ac:dyDescent="0.2">
      <c r="A634" t="s">
        <v>340</v>
      </c>
      <c r="B634" t="s">
        <v>348</v>
      </c>
      <c r="C634" t="s">
        <v>649</v>
      </c>
      <c r="D634" t="s">
        <v>384</v>
      </c>
      <c r="E634">
        <v>466</v>
      </c>
      <c r="F634">
        <v>137</v>
      </c>
      <c r="G634">
        <v>113.47</v>
      </c>
      <c r="H634">
        <v>114</v>
      </c>
      <c r="I634">
        <v>994</v>
      </c>
      <c r="J634">
        <v>100.15</v>
      </c>
      <c r="K634">
        <v>96.2</v>
      </c>
      <c r="L634">
        <v>33</v>
      </c>
      <c r="M634">
        <v>319</v>
      </c>
      <c r="N634">
        <v>113</v>
      </c>
      <c r="O634">
        <v>1</v>
      </c>
    </row>
    <row r="635" spans="1:16" x14ac:dyDescent="0.2">
      <c r="A635" t="s">
        <v>340</v>
      </c>
      <c r="B635" t="s">
        <v>346</v>
      </c>
      <c r="C635" t="s">
        <v>388</v>
      </c>
      <c r="D635" t="s">
        <v>384</v>
      </c>
      <c r="E635">
        <v>62673</v>
      </c>
      <c r="F635">
        <v>15442</v>
      </c>
      <c r="G635">
        <v>99.96</v>
      </c>
      <c r="H635">
        <v>9740</v>
      </c>
      <c r="I635">
        <v>95692</v>
      </c>
      <c r="J635">
        <v>115.53</v>
      </c>
      <c r="K635">
        <v>108.35</v>
      </c>
      <c r="L635">
        <v>2520</v>
      </c>
      <c r="M635">
        <v>43335</v>
      </c>
      <c r="N635">
        <v>16512</v>
      </c>
      <c r="O635">
        <v>207</v>
      </c>
      <c r="P635">
        <v>99</v>
      </c>
    </row>
    <row r="636" spans="1:16" x14ac:dyDescent="0.2">
      <c r="A636" t="s">
        <v>340</v>
      </c>
      <c r="B636" t="s">
        <v>346</v>
      </c>
      <c r="C636" t="s">
        <v>385</v>
      </c>
      <c r="D636" t="s">
        <v>384</v>
      </c>
      <c r="E636">
        <v>109589</v>
      </c>
      <c r="F636">
        <v>25565</v>
      </c>
      <c r="G636">
        <v>97.27</v>
      </c>
      <c r="H636">
        <v>16284</v>
      </c>
      <c r="I636">
        <v>145171</v>
      </c>
      <c r="J636">
        <v>121.08</v>
      </c>
      <c r="K636">
        <v>115.92</v>
      </c>
      <c r="L636">
        <v>4888</v>
      </c>
      <c r="M636">
        <v>75301</v>
      </c>
      <c r="N636">
        <v>28895</v>
      </c>
      <c r="O636">
        <v>350</v>
      </c>
      <c r="P636">
        <v>155</v>
      </c>
    </row>
    <row r="637" spans="1:16" x14ac:dyDescent="0.2">
      <c r="A637" t="s">
        <v>340</v>
      </c>
      <c r="B637" t="s">
        <v>346</v>
      </c>
      <c r="C637" t="s">
        <v>387</v>
      </c>
      <c r="D637" t="s">
        <v>384</v>
      </c>
      <c r="E637">
        <v>83517</v>
      </c>
      <c r="F637">
        <v>20216</v>
      </c>
      <c r="G637">
        <v>100.2</v>
      </c>
      <c r="H637">
        <v>13360</v>
      </c>
      <c r="I637">
        <v>122341</v>
      </c>
      <c r="J637">
        <v>119.03</v>
      </c>
      <c r="K637">
        <v>111.33</v>
      </c>
      <c r="L637">
        <v>4387</v>
      </c>
      <c r="M637">
        <v>57362</v>
      </c>
      <c r="N637">
        <v>19685</v>
      </c>
      <c r="O637">
        <v>1962</v>
      </c>
      <c r="P637">
        <v>121</v>
      </c>
    </row>
    <row r="638" spans="1:16" x14ac:dyDescent="0.2">
      <c r="A638" t="s">
        <v>340</v>
      </c>
      <c r="B638" t="s">
        <v>417</v>
      </c>
      <c r="C638" t="s">
        <v>386</v>
      </c>
      <c r="D638" t="s">
        <v>384</v>
      </c>
      <c r="E638">
        <v>76726</v>
      </c>
      <c r="F638">
        <v>16070</v>
      </c>
      <c r="G638">
        <v>91.81</v>
      </c>
      <c r="H638">
        <v>11592</v>
      </c>
      <c r="I638">
        <v>106292</v>
      </c>
      <c r="J638">
        <v>114.99</v>
      </c>
      <c r="K638">
        <v>108.63</v>
      </c>
      <c r="L638">
        <v>5951</v>
      </c>
      <c r="M638">
        <v>49783</v>
      </c>
      <c r="N638">
        <v>18309</v>
      </c>
      <c r="O638">
        <v>2607</v>
      </c>
      <c r="P638">
        <v>76</v>
      </c>
    </row>
    <row r="639" spans="1:16" x14ac:dyDescent="0.2">
      <c r="A639" t="s">
        <v>340</v>
      </c>
      <c r="B639" t="s">
        <v>417</v>
      </c>
      <c r="C639" t="s">
        <v>387</v>
      </c>
      <c r="D639" t="s">
        <v>384</v>
      </c>
      <c r="E639">
        <v>95643</v>
      </c>
      <c r="F639">
        <v>22120</v>
      </c>
      <c r="G639">
        <v>98.21</v>
      </c>
      <c r="H639">
        <v>14985</v>
      </c>
      <c r="I639">
        <v>139516</v>
      </c>
      <c r="J639">
        <v>117.84</v>
      </c>
      <c r="K639">
        <v>107.86</v>
      </c>
      <c r="L639">
        <v>8160</v>
      </c>
      <c r="M639">
        <v>62919</v>
      </c>
      <c r="N639">
        <v>19979</v>
      </c>
      <c r="O639">
        <v>4461</v>
      </c>
      <c r="P639">
        <v>124</v>
      </c>
    </row>
    <row r="640" spans="1:16" x14ac:dyDescent="0.2">
      <c r="A640" t="s">
        <v>340</v>
      </c>
      <c r="B640" t="s">
        <v>346</v>
      </c>
      <c r="C640" t="s">
        <v>359</v>
      </c>
      <c r="D640" t="s">
        <v>384</v>
      </c>
      <c r="E640">
        <v>4054</v>
      </c>
      <c r="F640">
        <v>273</v>
      </c>
      <c r="G640">
        <v>35.35</v>
      </c>
      <c r="H640">
        <v>307</v>
      </c>
      <c r="I640">
        <v>3211</v>
      </c>
      <c r="J640">
        <v>75.67</v>
      </c>
      <c r="K640">
        <v>69.41</v>
      </c>
      <c r="L640">
        <v>178</v>
      </c>
      <c r="M640">
        <v>3041</v>
      </c>
      <c r="N640">
        <v>827</v>
      </c>
      <c r="O640">
        <v>7</v>
      </c>
      <c r="P640">
        <v>1</v>
      </c>
    </row>
    <row r="641" spans="1:16" x14ac:dyDescent="0.2">
      <c r="A641" t="s">
        <v>340</v>
      </c>
      <c r="B641" t="s">
        <v>346</v>
      </c>
      <c r="C641" t="s">
        <v>386</v>
      </c>
      <c r="D641" t="s">
        <v>384</v>
      </c>
      <c r="E641">
        <v>67216</v>
      </c>
      <c r="F641">
        <v>14132</v>
      </c>
      <c r="G641">
        <v>91.62</v>
      </c>
      <c r="H641">
        <v>10206</v>
      </c>
      <c r="I641">
        <v>94015</v>
      </c>
      <c r="J641">
        <v>115.14</v>
      </c>
      <c r="K641">
        <v>109.45</v>
      </c>
      <c r="L641">
        <v>3442</v>
      </c>
      <c r="M641">
        <v>45083</v>
      </c>
      <c r="N641">
        <v>18060</v>
      </c>
      <c r="O641">
        <v>558</v>
      </c>
      <c r="P641">
        <v>73</v>
      </c>
    </row>
    <row r="642" spans="1:16" x14ac:dyDescent="0.2">
      <c r="A642" t="s">
        <v>340</v>
      </c>
      <c r="B642" t="s">
        <v>417</v>
      </c>
      <c r="C642" t="s">
        <v>388</v>
      </c>
      <c r="D642" t="s">
        <v>384</v>
      </c>
      <c r="E642">
        <v>62893</v>
      </c>
      <c r="F642">
        <v>15508</v>
      </c>
      <c r="G642">
        <v>99.99</v>
      </c>
      <c r="H642">
        <v>9791</v>
      </c>
      <c r="I642">
        <v>96326</v>
      </c>
      <c r="J642">
        <v>115.26</v>
      </c>
      <c r="K642">
        <v>108.25</v>
      </c>
      <c r="L642">
        <v>2556</v>
      </c>
      <c r="M642">
        <v>43467</v>
      </c>
      <c r="N642">
        <v>16537</v>
      </c>
      <c r="O642">
        <v>234</v>
      </c>
      <c r="P642">
        <v>99</v>
      </c>
    </row>
    <row r="643" spans="1:16" x14ac:dyDescent="0.2">
      <c r="A643" t="s">
        <v>340</v>
      </c>
      <c r="B643" t="s">
        <v>417</v>
      </c>
      <c r="C643" t="s">
        <v>385</v>
      </c>
      <c r="D643" t="s">
        <v>384</v>
      </c>
      <c r="E643">
        <v>110011</v>
      </c>
      <c r="F643">
        <v>25691</v>
      </c>
      <c r="G643">
        <v>97.4</v>
      </c>
      <c r="H643">
        <v>16418</v>
      </c>
      <c r="I643">
        <v>146397</v>
      </c>
      <c r="J643">
        <v>120.98</v>
      </c>
      <c r="K643">
        <v>115.64</v>
      </c>
      <c r="L643">
        <v>4939</v>
      </c>
      <c r="M643">
        <v>75547</v>
      </c>
      <c r="N643">
        <v>28958</v>
      </c>
      <c r="O643">
        <v>412</v>
      </c>
      <c r="P643">
        <v>155</v>
      </c>
    </row>
    <row r="644" spans="1:16" x14ac:dyDescent="0.2">
      <c r="A644" t="s">
        <v>340</v>
      </c>
      <c r="B644" t="s">
        <v>417</v>
      </c>
      <c r="C644" t="s">
        <v>359</v>
      </c>
      <c r="D644" t="s">
        <v>384</v>
      </c>
      <c r="E644">
        <v>4368</v>
      </c>
      <c r="F644">
        <v>292</v>
      </c>
      <c r="G644">
        <v>36.15</v>
      </c>
      <c r="H644">
        <v>318</v>
      </c>
      <c r="I644">
        <v>3238</v>
      </c>
      <c r="J644">
        <v>76.099999999999994</v>
      </c>
      <c r="K644">
        <v>69.650000000000006</v>
      </c>
      <c r="L644">
        <v>436</v>
      </c>
      <c r="M644">
        <v>3070</v>
      </c>
      <c r="N644">
        <v>833</v>
      </c>
      <c r="O644">
        <v>28</v>
      </c>
      <c r="P644">
        <v>1</v>
      </c>
    </row>
    <row r="645" spans="1:16" x14ac:dyDescent="0.2">
      <c r="A645" t="s">
        <v>341</v>
      </c>
      <c r="B645" t="s">
        <v>417</v>
      </c>
      <c r="C645" t="s">
        <v>384</v>
      </c>
      <c r="D645" t="s">
        <v>384</v>
      </c>
      <c r="E645">
        <v>1785</v>
      </c>
      <c r="F645">
        <v>83</v>
      </c>
      <c r="G645">
        <v>40.98</v>
      </c>
      <c r="L645">
        <v>859</v>
      </c>
      <c r="M645">
        <v>870</v>
      </c>
      <c r="N645">
        <v>53</v>
      </c>
      <c r="O645">
        <v>1</v>
      </c>
      <c r="P645">
        <v>2</v>
      </c>
    </row>
    <row r="646" spans="1:16" x14ac:dyDescent="0.2">
      <c r="A646" t="s">
        <v>341</v>
      </c>
      <c r="B646" t="s">
        <v>417</v>
      </c>
      <c r="C646" t="s">
        <v>649</v>
      </c>
      <c r="D646" t="s">
        <v>384</v>
      </c>
      <c r="E646">
        <v>349641</v>
      </c>
      <c r="F646">
        <v>79681</v>
      </c>
      <c r="G646">
        <v>96.09</v>
      </c>
      <c r="H646">
        <v>53104</v>
      </c>
      <c r="I646">
        <v>491769</v>
      </c>
      <c r="J646">
        <v>117.46</v>
      </c>
      <c r="K646">
        <v>110.17</v>
      </c>
      <c r="L646">
        <v>22042</v>
      </c>
      <c r="M646">
        <v>234786</v>
      </c>
      <c r="N646">
        <v>84616</v>
      </c>
      <c r="O646">
        <v>7742</v>
      </c>
      <c r="P646">
        <v>455</v>
      </c>
    </row>
    <row r="647" spans="1:16" x14ac:dyDescent="0.2">
      <c r="A647" t="s">
        <v>341</v>
      </c>
      <c r="B647" t="s">
        <v>417</v>
      </c>
      <c r="C647" t="s">
        <v>853</v>
      </c>
      <c r="D647" t="s">
        <v>384</v>
      </c>
      <c r="E647">
        <v>148</v>
      </c>
      <c r="F647">
        <v>103</v>
      </c>
      <c r="G647">
        <v>211.93</v>
      </c>
      <c r="I647">
        <v>1</v>
      </c>
      <c r="K647">
        <v>368</v>
      </c>
      <c r="L647">
        <v>12</v>
      </c>
      <c r="M647">
        <v>44</v>
      </c>
      <c r="N647">
        <v>89</v>
      </c>
      <c r="O647">
        <v>3</v>
      </c>
    </row>
    <row r="648" spans="1:16" x14ac:dyDescent="0.2">
      <c r="A648" t="s">
        <v>341</v>
      </c>
      <c r="B648" t="s">
        <v>417</v>
      </c>
      <c r="C648" t="s">
        <v>109</v>
      </c>
      <c r="D648" t="s">
        <v>384</v>
      </c>
      <c r="E648">
        <v>890</v>
      </c>
      <c r="F648">
        <v>94</v>
      </c>
      <c r="G648">
        <v>80.55</v>
      </c>
      <c r="H648">
        <v>498</v>
      </c>
      <c r="I648">
        <v>4319</v>
      </c>
      <c r="J648">
        <v>159.53</v>
      </c>
      <c r="K648">
        <v>102.2</v>
      </c>
      <c r="L648">
        <v>137</v>
      </c>
      <c r="M648">
        <v>623</v>
      </c>
      <c r="N648">
        <v>124</v>
      </c>
      <c r="O648">
        <v>6</v>
      </c>
    </row>
    <row r="649" spans="1:16" x14ac:dyDescent="0.2">
      <c r="A649" t="s">
        <v>341</v>
      </c>
      <c r="B649" t="s">
        <v>417</v>
      </c>
      <c r="C649" t="s">
        <v>110</v>
      </c>
      <c r="D649" t="s">
        <v>384</v>
      </c>
      <c r="E649">
        <v>1188</v>
      </c>
      <c r="F649">
        <v>504</v>
      </c>
      <c r="G649">
        <v>135.66999999999999</v>
      </c>
      <c r="H649">
        <v>1296</v>
      </c>
      <c r="I649">
        <v>10809</v>
      </c>
      <c r="J649">
        <v>88.52</v>
      </c>
      <c r="K649">
        <v>70.88</v>
      </c>
      <c r="L649">
        <v>166</v>
      </c>
      <c r="M649">
        <v>774</v>
      </c>
      <c r="N649">
        <v>235</v>
      </c>
      <c r="O649">
        <v>12</v>
      </c>
      <c r="P649">
        <v>1</v>
      </c>
    </row>
    <row r="650" spans="1:16" x14ac:dyDescent="0.2">
      <c r="A650" t="s">
        <v>341</v>
      </c>
      <c r="B650" t="s">
        <v>417</v>
      </c>
      <c r="C650" t="s">
        <v>111</v>
      </c>
      <c r="D650" t="s">
        <v>384</v>
      </c>
      <c r="E650">
        <v>564</v>
      </c>
      <c r="F650">
        <v>47</v>
      </c>
      <c r="G650">
        <v>70.319999999999993</v>
      </c>
      <c r="H650">
        <v>552</v>
      </c>
      <c r="I650">
        <v>5141</v>
      </c>
      <c r="J650">
        <v>139.66999999999999</v>
      </c>
      <c r="K650">
        <v>94.61</v>
      </c>
      <c r="L650">
        <v>117</v>
      </c>
      <c r="M650">
        <v>343</v>
      </c>
      <c r="N650">
        <v>68</v>
      </c>
      <c r="O650">
        <v>31</v>
      </c>
      <c r="P650">
        <v>5</v>
      </c>
    </row>
    <row r="651" spans="1:16" x14ac:dyDescent="0.2">
      <c r="A651" t="s">
        <v>341</v>
      </c>
      <c r="B651" t="s">
        <v>417</v>
      </c>
      <c r="C651" t="s">
        <v>112</v>
      </c>
      <c r="D651" t="s">
        <v>384</v>
      </c>
      <c r="E651">
        <v>749</v>
      </c>
      <c r="F651">
        <v>28</v>
      </c>
      <c r="G651">
        <v>67.94</v>
      </c>
      <c r="H651">
        <v>443</v>
      </c>
      <c r="I651">
        <v>3658</v>
      </c>
      <c r="J651">
        <v>90.7</v>
      </c>
      <c r="K651">
        <v>90.59</v>
      </c>
      <c r="L651">
        <v>88</v>
      </c>
      <c r="M651">
        <v>453</v>
      </c>
      <c r="N651">
        <v>176</v>
      </c>
      <c r="O651">
        <v>29</v>
      </c>
      <c r="P651">
        <v>3</v>
      </c>
    </row>
    <row r="652" spans="1:16" x14ac:dyDescent="0.2">
      <c r="A652" t="s">
        <v>341</v>
      </c>
      <c r="B652" t="s">
        <v>417</v>
      </c>
      <c r="C652" t="s">
        <v>113</v>
      </c>
      <c r="D652" t="s">
        <v>384</v>
      </c>
      <c r="E652">
        <v>526</v>
      </c>
      <c r="F652">
        <v>17</v>
      </c>
      <c r="G652">
        <v>59.9</v>
      </c>
      <c r="H652">
        <v>480</v>
      </c>
      <c r="I652">
        <v>4020</v>
      </c>
      <c r="J652">
        <v>83.89</v>
      </c>
      <c r="K652">
        <v>88.7</v>
      </c>
      <c r="L652">
        <v>81</v>
      </c>
      <c r="M652">
        <v>349</v>
      </c>
      <c r="N652">
        <v>68</v>
      </c>
      <c r="O652">
        <v>26</v>
      </c>
      <c r="P652">
        <v>2</v>
      </c>
    </row>
    <row r="653" spans="1:16" x14ac:dyDescent="0.2">
      <c r="A653" t="s">
        <v>341</v>
      </c>
      <c r="B653" t="s">
        <v>417</v>
      </c>
      <c r="C653" t="s">
        <v>114</v>
      </c>
      <c r="D653" t="s">
        <v>384</v>
      </c>
      <c r="E653">
        <v>238</v>
      </c>
      <c r="F653">
        <v>4</v>
      </c>
      <c r="G653">
        <v>52.4</v>
      </c>
      <c r="H653">
        <v>245</v>
      </c>
      <c r="I653">
        <v>2248</v>
      </c>
      <c r="J653">
        <v>81.38</v>
      </c>
      <c r="K653">
        <v>85.27</v>
      </c>
      <c r="L653">
        <v>33</v>
      </c>
      <c r="M653">
        <v>168</v>
      </c>
      <c r="N653">
        <v>33</v>
      </c>
      <c r="O653">
        <v>3</v>
      </c>
      <c r="P653">
        <v>1</v>
      </c>
    </row>
    <row r="654" spans="1:16" x14ac:dyDescent="0.2">
      <c r="A654" t="s">
        <v>341</v>
      </c>
      <c r="B654" t="s">
        <v>417</v>
      </c>
      <c r="C654" t="s">
        <v>86</v>
      </c>
      <c r="D654" t="s">
        <v>384</v>
      </c>
      <c r="E654">
        <v>3849</v>
      </c>
      <c r="F654">
        <v>1020</v>
      </c>
      <c r="G654">
        <v>95.85</v>
      </c>
      <c r="H654">
        <v>2889</v>
      </c>
      <c r="I654">
        <v>25077</v>
      </c>
      <c r="J654">
        <v>124.18</v>
      </c>
      <c r="K654">
        <v>112.35</v>
      </c>
      <c r="L654">
        <v>1213</v>
      </c>
      <c r="M654">
        <v>1585</v>
      </c>
      <c r="N654">
        <v>349</v>
      </c>
      <c r="O654">
        <v>696</v>
      </c>
      <c r="P654">
        <v>6</v>
      </c>
    </row>
    <row r="655" spans="1:16" x14ac:dyDescent="0.2">
      <c r="A655" t="s">
        <v>341</v>
      </c>
      <c r="B655" t="s">
        <v>417</v>
      </c>
      <c r="C655" t="s">
        <v>115</v>
      </c>
      <c r="D655" t="s">
        <v>384</v>
      </c>
      <c r="E655">
        <v>434</v>
      </c>
      <c r="F655">
        <v>95</v>
      </c>
      <c r="G655">
        <v>116.81</v>
      </c>
      <c r="H655">
        <v>416</v>
      </c>
      <c r="I655">
        <v>3969</v>
      </c>
      <c r="J655">
        <v>116.93</v>
      </c>
      <c r="K655">
        <v>127.5</v>
      </c>
      <c r="L655">
        <v>94</v>
      </c>
      <c r="M655">
        <v>252</v>
      </c>
      <c r="N655">
        <v>58</v>
      </c>
      <c r="O655">
        <v>27</v>
      </c>
      <c r="P655">
        <v>3</v>
      </c>
    </row>
    <row r="656" spans="1:16" x14ac:dyDescent="0.2">
      <c r="A656" t="s">
        <v>341</v>
      </c>
      <c r="B656" t="s">
        <v>417</v>
      </c>
      <c r="C656" t="s">
        <v>116</v>
      </c>
      <c r="D656" t="s">
        <v>384</v>
      </c>
      <c r="E656">
        <v>755</v>
      </c>
      <c r="F656">
        <v>76</v>
      </c>
      <c r="G656">
        <v>77.42</v>
      </c>
      <c r="H656">
        <v>323</v>
      </c>
      <c r="I656">
        <v>3207</v>
      </c>
      <c r="J656">
        <v>95.51</v>
      </c>
      <c r="K656">
        <v>100.99</v>
      </c>
      <c r="L656">
        <v>105</v>
      </c>
      <c r="M656">
        <v>417</v>
      </c>
      <c r="N656">
        <v>136</v>
      </c>
      <c r="O656">
        <v>97</v>
      </c>
    </row>
    <row r="657" spans="1:16" x14ac:dyDescent="0.2">
      <c r="A657" t="s">
        <v>341</v>
      </c>
      <c r="B657" t="s">
        <v>417</v>
      </c>
      <c r="C657" t="s">
        <v>89</v>
      </c>
      <c r="D657" t="s">
        <v>384</v>
      </c>
      <c r="E657">
        <v>2593</v>
      </c>
      <c r="F657">
        <v>682</v>
      </c>
      <c r="G657">
        <v>98.54</v>
      </c>
      <c r="H657">
        <v>1583</v>
      </c>
      <c r="I657">
        <v>13359</v>
      </c>
      <c r="J657">
        <v>132.62</v>
      </c>
      <c r="K657">
        <v>127.14</v>
      </c>
      <c r="L657">
        <v>528</v>
      </c>
      <c r="M657">
        <v>1758</v>
      </c>
      <c r="N657">
        <v>297</v>
      </c>
      <c r="O657">
        <v>8</v>
      </c>
      <c r="P657">
        <v>2</v>
      </c>
    </row>
    <row r="658" spans="1:16" x14ac:dyDescent="0.2">
      <c r="A658" t="s">
        <v>341</v>
      </c>
      <c r="B658" t="s">
        <v>417</v>
      </c>
      <c r="C658" t="s">
        <v>117</v>
      </c>
      <c r="D658" t="s">
        <v>384</v>
      </c>
      <c r="E658">
        <v>1083</v>
      </c>
      <c r="F658">
        <v>389</v>
      </c>
      <c r="G658">
        <v>128.97</v>
      </c>
      <c r="H658">
        <v>667</v>
      </c>
      <c r="I658">
        <v>6388</v>
      </c>
      <c r="J658">
        <v>137.91999999999999</v>
      </c>
      <c r="K658">
        <v>132.47</v>
      </c>
      <c r="L658">
        <v>109</v>
      </c>
      <c r="M658">
        <v>667</v>
      </c>
      <c r="N658">
        <v>252</v>
      </c>
      <c r="O658">
        <v>43</v>
      </c>
      <c r="P658">
        <v>12</v>
      </c>
    </row>
    <row r="659" spans="1:16" x14ac:dyDescent="0.2">
      <c r="A659" t="s">
        <v>341</v>
      </c>
      <c r="B659" t="s">
        <v>417</v>
      </c>
      <c r="C659" t="s">
        <v>118</v>
      </c>
      <c r="D659" t="s">
        <v>384</v>
      </c>
      <c r="E659">
        <v>3574</v>
      </c>
      <c r="F659">
        <v>926</v>
      </c>
      <c r="G659">
        <v>94.31</v>
      </c>
      <c r="H659">
        <v>1805</v>
      </c>
      <c r="I659">
        <v>16673</v>
      </c>
      <c r="J659">
        <v>120.49</v>
      </c>
      <c r="K659">
        <v>117.9</v>
      </c>
      <c r="L659">
        <v>526</v>
      </c>
      <c r="M659">
        <v>2656</v>
      </c>
      <c r="N659">
        <v>367</v>
      </c>
      <c r="O659">
        <v>12</v>
      </c>
      <c r="P659">
        <v>13</v>
      </c>
    </row>
    <row r="660" spans="1:16" x14ac:dyDescent="0.2">
      <c r="A660" t="s">
        <v>341</v>
      </c>
      <c r="B660" t="s">
        <v>417</v>
      </c>
      <c r="C660" t="s">
        <v>119</v>
      </c>
      <c r="D660" t="s">
        <v>384</v>
      </c>
      <c r="E660">
        <v>2949</v>
      </c>
      <c r="F660">
        <v>763</v>
      </c>
      <c r="G660">
        <v>96.32</v>
      </c>
      <c r="H660">
        <v>2974</v>
      </c>
      <c r="I660">
        <v>26434</v>
      </c>
      <c r="J660">
        <v>115.68</v>
      </c>
      <c r="K660">
        <v>116.5</v>
      </c>
      <c r="L660">
        <v>504</v>
      </c>
      <c r="M660">
        <v>1755</v>
      </c>
      <c r="N660">
        <v>648</v>
      </c>
      <c r="O660">
        <v>27</v>
      </c>
      <c r="P660">
        <v>15</v>
      </c>
    </row>
    <row r="661" spans="1:16" x14ac:dyDescent="0.2">
      <c r="A661" t="s">
        <v>341</v>
      </c>
      <c r="B661" t="s">
        <v>417</v>
      </c>
      <c r="C661" t="s">
        <v>120</v>
      </c>
      <c r="D661" t="s">
        <v>384</v>
      </c>
      <c r="E661">
        <v>4819</v>
      </c>
      <c r="F661">
        <v>1340</v>
      </c>
      <c r="G661">
        <v>107.59</v>
      </c>
      <c r="H661">
        <v>3430</v>
      </c>
      <c r="I661">
        <v>27543</v>
      </c>
      <c r="J661">
        <v>106.82</v>
      </c>
      <c r="K661">
        <v>108.19</v>
      </c>
      <c r="L661">
        <v>681</v>
      </c>
      <c r="M661">
        <v>2484</v>
      </c>
      <c r="N661">
        <v>1183</v>
      </c>
      <c r="O661">
        <v>264</v>
      </c>
      <c r="P661">
        <v>207</v>
      </c>
    </row>
    <row r="662" spans="1:16" x14ac:dyDescent="0.2">
      <c r="A662" t="s">
        <v>341</v>
      </c>
      <c r="B662" t="s">
        <v>417</v>
      </c>
      <c r="C662" t="s">
        <v>121</v>
      </c>
      <c r="D662" t="s">
        <v>384</v>
      </c>
      <c r="E662">
        <v>1588</v>
      </c>
      <c r="F662">
        <v>399</v>
      </c>
      <c r="G662">
        <v>91.22</v>
      </c>
      <c r="H662">
        <v>1110</v>
      </c>
      <c r="I662">
        <v>10805</v>
      </c>
      <c r="J662">
        <v>110.16</v>
      </c>
      <c r="K662">
        <v>108.41</v>
      </c>
      <c r="L662">
        <v>371</v>
      </c>
      <c r="M662">
        <v>1007</v>
      </c>
      <c r="N662">
        <v>192</v>
      </c>
      <c r="O662">
        <v>17</v>
      </c>
      <c r="P662">
        <v>1</v>
      </c>
    </row>
    <row r="663" spans="1:16" x14ac:dyDescent="0.2">
      <c r="A663" t="s">
        <v>341</v>
      </c>
      <c r="B663" t="s">
        <v>417</v>
      </c>
      <c r="C663" t="s">
        <v>80</v>
      </c>
      <c r="D663" t="s">
        <v>384</v>
      </c>
      <c r="E663">
        <v>1587</v>
      </c>
      <c r="F663">
        <v>533</v>
      </c>
      <c r="G663">
        <v>103.11</v>
      </c>
      <c r="H663">
        <v>1193</v>
      </c>
      <c r="I663">
        <v>11421</v>
      </c>
      <c r="J663">
        <v>131.38999999999999</v>
      </c>
      <c r="K663">
        <v>121.75</v>
      </c>
      <c r="L663">
        <v>306</v>
      </c>
      <c r="M663">
        <v>956</v>
      </c>
      <c r="N663">
        <v>297</v>
      </c>
      <c r="O663">
        <v>13</v>
      </c>
      <c r="P663">
        <v>15</v>
      </c>
    </row>
    <row r="664" spans="1:16" x14ac:dyDescent="0.2">
      <c r="A664" t="s">
        <v>341</v>
      </c>
      <c r="B664" t="s">
        <v>417</v>
      </c>
      <c r="C664" t="s">
        <v>122</v>
      </c>
      <c r="D664" t="s">
        <v>384</v>
      </c>
      <c r="E664">
        <v>610</v>
      </c>
      <c r="F664">
        <v>50</v>
      </c>
      <c r="G664">
        <v>66.790000000000006</v>
      </c>
      <c r="H664">
        <v>656</v>
      </c>
      <c r="I664">
        <v>6104</v>
      </c>
      <c r="J664">
        <v>128.72999999999999</v>
      </c>
      <c r="K664">
        <v>125.61</v>
      </c>
      <c r="L664">
        <v>106</v>
      </c>
      <c r="M664">
        <v>395</v>
      </c>
      <c r="N664">
        <v>107</v>
      </c>
      <c r="O664">
        <v>2</v>
      </c>
    </row>
    <row r="665" spans="1:16" x14ac:dyDescent="0.2">
      <c r="A665" t="s">
        <v>341</v>
      </c>
      <c r="B665" t="s">
        <v>417</v>
      </c>
      <c r="C665" t="s">
        <v>123</v>
      </c>
      <c r="D665" t="s">
        <v>384</v>
      </c>
      <c r="E665">
        <v>1230</v>
      </c>
      <c r="F665">
        <v>366</v>
      </c>
      <c r="G665">
        <v>101.91</v>
      </c>
      <c r="H665">
        <v>804</v>
      </c>
      <c r="I665">
        <v>7337</v>
      </c>
      <c r="J665">
        <v>117.85</v>
      </c>
      <c r="K665">
        <v>90.69</v>
      </c>
      <c r="L665">
        <v>196</v>
      </c>
      <c r="M665">
        <v>791</v>
      </c>
      <c r="N665">
        <v>242</v>
      </c>
      <c r="O665">
        <v>1</v>
      </c>
    </row>
    <row r="666" spans="1:16" x14ac:dyDescent="0.2">
      <c r="A666" t="s">
        <v>341</v>
      </c>
      <c r="B666" t="s">
        <v>417</v>
      </c>
      <c r="C666" t="s">
        <v>124</v>
      </c>
      <c r="D666" t="s">
        <v>384</v>
      </c>
      <c r="E666">
        <v>608</v>
      </c>
      <c r="F666">
        <v>165</v>
      </c>
      <c r="G666">
        <v>117.5</v>
      </c>
      <c r="H666">
        <v>508</v>
      </c>
      <c r="I666">
        <v>4453</v>
      </c>
      <c r="J666">
        <v>157.84</v>
      </c>
      <c r="K666">
        <v>114.99</v>
      </c>
      <c r="L666">
        <v>54</v>
      </c>
      <c r="M666">
        <v>424</v>
      </c>
      <c r="N666">
        <v>129</v>
      </c>
      <c r="O666">
        <v>1</v>
      </c>
    </row>
    <row r="667" spans="1:16" x14ac:dyDescent="0.2">
      <c r="A667" t="s">
        <v>341</v>
      </c>
      <c r="B667" t="s">
        <v>417</v>
      </c>
      <c r="C667" t="s">
        <v>125</v>
      </c>
      <c r="D667" t="s">
        <v>384</v>
      </c>
      <c r="E667">
        <v>2131</v>
      </c>
      <c r="F667">
        <v>668</v>
      </c>
      <c r="G667">
        <v>108.3</v>
      </c>
      <c r="H667">
        <v>1200</v>
      </c>
      <c r="I667">
        <v>10305</v>
      </c>
      <c r="J667">
        <v>126.53</v>
      </c>
      <c r="K667">
        <v>122.85</v>
      </c>
      <c r="L667">
        <v>350</v>
      </c>
      <c r="M667">
        <v>1277</v>
      </c>
      <c r="N667">
        <v>483</v>
      </c>
      <c r="O667">
        <v>20</v>
      </c>
      <c r="P667">
        <v>1</v>
      </c>
    </row>
    <row r="668" spans="1:16" x14ac:dyDescent="0.2">
      <c r="A668" t="s">
        <v>341</v>
      </c>
      <c r="B668" t="s">
        <v>417</v>
      </c>
      <c r="C668" t="s">
        <v>126</v>
      </c>
      <c r="D668" t="s">
        <v>384</v>
      </c>
      <c r="E668">
        <v>1032</v>
      </c>
      <c r="F668">
        <v>276</v>
      </c>
      <c r="G668">
        <v>96.73</v>
      </c>
      <c r="H668">
        <v>846</v>
      </c>
      <c r="I668">
        <v>7569</v>
      </c>
      <c r="J668">
        <v>121.4</v>
      </c>
      <c r="K668">
        <v>124.89</v>
      </c>
      <c r="L668">
        <v>203</v>
      </c>
      <c r="M668">
        <v>697</v>
      </c>
      <c r="N668">
        <v>127</v>
      </c>
      <c r="O668">
        <v>4</v>
      </c>
      <c r="P668">
        <v>1</v>
      </c>
    </row>
    <row r="669" spans="1:16" x14ac:dyDescent="0.2">
      <c r="A669" t="s">
        <v>341</v>
      </c>
      <c r="B669" t="s">
        <v>417</v>
      </c>
      <c r="C669" t="s">
        <v>127</v>
      </c>
      <c r="D669" t="s">
        <v>384</v>
      </c>
      <c r="E669">
        <v>1581</v>
      </c>
      <c r="F669">
        <v>635</v>
      </c>
      <c r="G669">
        <v>134.13</v>
      </c>
      <c r="H669">
        <v>886</v>
      </c>
      <c r="I669">
        <v>8027</v>
      </c>
      <c r="J669">
        <v>142.6</v>
      </c>
      <c r="K669">
        <v>114.55</v>
      </c>
      <c r="L669">
        <v>169</v>
      </c>
      <c r="M669">
        <v>1107</v>
      </c>
      <c r="N669">
        <v>239</v>
      </c>
      <c r="O669">
        <v>27</v>
      </c>
      <c r="P669">
        <v>39</v>
      </c>
    </row>
    <row r="670" spans="1:16" x14ac:dyDescent="0.2">
      <c r="A670" t="s">
        <v>341</v>
      </c>
      <c r="B670" t="s">
        <v>417</v>
      </c>
      <c r="C670" t="s">
        <v>128</v>
      </c>
      <c r="D670" t="s">
        <v>384</v>
      </c>
      <c r="E670">
        <v>775</v>
      </c>
      <c r="F670">
        <v>62</v>
      </c>
      <c r="G670">
        <v>77.42</v>
      </c>
      <c r="H670">
        <v>444</v>
      </c>
      <c r="I670">
        <v>3899</v>
      </c>
      <c r="J670">
        <v>92.79</v>
      </c>
      <c r="K670">
        <v>91.47</v>
      </c>
      <c r="L670">
        <v>136</v>
      </c>
      <c r="M670">
        <v>486</v>
      </c>
      <c r="N670">
        <v>149</v>
      </c>
      <c r="O670">
        <v>4</v>
      </c>
    </row>
    <row r="671" spans="1:16" x14ac:dyDescent="0.2">
      <c r="A671" t="s">
        <v>341</v>
      </c>
      <c r="B671" t="s">
        <v>417</v>
      </c>
      <c r="C671" t="s">
        <v>129</v>
      </c>
      <c r="D671" t="s">
        <v>384</v>
      </c>
      <c r="E671">
        <v>983</v>
      </c>
      <c r="F671">
        <v>300</v>
      </c>
      <c r="G671">
        <v>103.79</v>
      </c>
      <c r="H671">
        <v>776</v>
      </c>
      <c r="I671">
        <v>7458</v>
      </c>
      <c r="J671">
        <v>112.93</v>
      </c>
      <c r="K671">
        <v>118.31</v>
      </c>
      <c r="L671">
        <v>181</v>
      </c>
      <c r="M671">
        <v>670</v>
      </c>
      <c r="N671">
        <v>131</v>
      </c>
      <c r="O671">
        <v>1</v>
      </c>
    </row>
    <row r="672" spans="1:16" x14ac:dyDescent="0.2">
      <c r="A672" t="s">
        <v>341</v>
      </c>
      <c r="B672" t="s">
        <v>417</v>
      </c>
      <c r="C672" t="s">
        <v>130</v>
      </c>
      <c r="D672" t="s">
        <v>384</v>
      </c>
      <c r="E672">
        <v>3204</v>
      </c>
      <c r="F672">
        <v>893</v>
      </c>
      <c r="G672">
        <v>96.03</v>
      </c>
      <c r="H672">
        <v>1859</v>
      </c>
      <c r="I672">
        <v>18445</v>
      </c>
      <c r="J672">
        <v>119.7</v>
      </c>
      <c r="K672">
        <v>91.05</v>
      </c>
      <c r="L672">
        <v>1093</v>
      </c>
      <c r="M672">
        <v>1360</v>
      </c>
      <c r="N672">
        <v>161</v>
      </c>
      <c r="O672">
        <v>590</v>
      </c>
    </row>
    <row r="673" spans="1:16" x14ac:dyDescent="0.2">
      <c r="A673" t="s">
        <v>341</v>
      </c>
      <c r="B673" t="s">
        <v>417</v>
      </c>
      <c r="C673" t="s">
        <v>131</v>
      </c>
      <c r="D673" t="s">
        <v>384</v>
      </c>
      <c r="E673">
        <v>1213</v>
      </c>
      <c r="F673">
        <v>147</v>
      </c>
      <c r="G673">
        <v>83.69</v>
      </c>
      <c r="H673">
        <v>1201</v>
      </c>
      <c r="I673">
        <v>10884</v>
      </c>
      <c r="J673">
        <v>113.83</v>
      </c>
      <c r="K673">
        <v>102.77</v>
      </c>
      <c r="L673">
        <v>177</v>
      </c>
      <c r="M673">
        <v>674</v>
      </c>
      <c r="N673">
        <v>330</v>
      </c>
      <c r="O673">
        <v>19</v>
      </c>
      <c r="P673">
        <v>13</v>
      </c>
    </row>
    <row r="674" spans="1:16" x14ac:dyDescent="0.2">
      <c r="A674" t="s">
        <v>341</v>
      </c>
      <c r="B674" t="s">
        <v>417</v>
      </c>
      <c r="C674" t="s">
        <v>132</v>
      </c>
      <c r="D674" t="s">
        <v>384</v>
      </c>
      <c r="E674">
        <v>750</v>
      </c>
      <c r="F674">
        <v>42</v>
      </c>
      <c r="G674">
        <v>70.760000000000005</v>
      </c>
      <c r="H674">
        <v>594</v>
      </c>
      <c r="I674">
        <v>4476</v>
      </c>
      <c r="J674">
        <v>88.13</v>
      </c>
      <c r="K674">
        <v>85.32</v>
      </c>
      <c r="L674">
        <v>119</v>
      </c>
      <c r="M674">
        <v>583</v>
      </c>
      <c r="N674">
        <v>48</v>
      </c>
    </row>
    <row r="675" spans="1:16" x14ac:dyDescent="0.2">
      <c r="A675" t="s">
        <v>341</v>
      </c>
      <c r="B675" t="s">
        <v>417</v>
      </c>
      <c r="C675" t="s">
        <v>133</v>
      </c>
      <c r="D675" t="s">
        <v>384</v>
      </c>
      <c r="E675">
        <v>1082</v>
      </c>
      <c r="F675">
        <v>437</v>
      </c>
      <c r="G675">
        <v>127.89</v>
      </c>
      <c r="H675">
        <v>909</v>
      </c>
      <c r="I675">
        <v>7626</v>
      </c>
      <c r="J675">
        <v>136.15</v>
      </c>
      <c r="K675">
        <v>121.42</v>
      </c>
      <c r="L675">
        <v>190</v>
      </c>
      <c r="M675">
        <v>673</v>
      </c>
      <c r="N675">
        <v>217</v>
      </c>
      <c r="O675">
        <v>2</v>
      </c>
    </row>
    <row r="676" spans="1:16" x14ac:dyDescent="0.2">
      <c r="A676" t="s">
        <v>341</v>
      </c>
      <c r="B676" t="s">
        <v>417</v>
      </c>
      <c r="C676" t="s">
        <v>134</v>
      </c>
      <c r="D676" t="s">
        <v>384</v>
      </c>
      <c r="E676">
        <v>5313</v>
      </c>
      <c r="F676">
        <v>1604</v>
      </c>
      <c r="G676">
        <v>103.21</v>
      </c>
      <c r="H676">
        <v>1794</v>
      </c>
      <c r="I676">
        <v>21428</v>
      </c>
      <c r="J676">
        <v>126.78</v>
      </c>
      <c r="K676">
        <v>100.25</v>
      </c>
      <c r="L676">
        <v>1857</v>
      </c>
      <c r="M676">
        <v>1933</v>
      </c>
      <c r="N676">
        <v>572</v>
      </c>
      <c r="O676">
        <v>941</v>
      </c>
      <c r="P676">
        <v>10</v>
      </c>
    </row>
    <row r="677" spans="1:16" x14ac:dyDescent="0.2">
      <c r="A677" t="s">
        <v>341</v>
      </c>
      <c r="B677" t="s">
        <v>417</v>
      </c>
      <c r="C677" t="s">
        <v>135</v>
      </c>
      <c r="D677" t="s">
        <v>384</v>
      </c>
      <c r="E677">
        <v>1257</v>
      </c>
      <c r="F677">
        <v>389</v>
      </c>
      <c r="G677">
        <v>99.85</v>
      </c>
      <c r="H677">
        <v>499</v>
      </c>
      <c r="I677">
        <v>6681</v>
      </c>
      <c r="J677">
        <v>94.06</v>
      </c>
      <c r="K677">
        <v>91.94</v>
      </c>
      <c r="L677">
        <v>236</v>
      </c>
      <c r="M677">
        <v>870</v>
      </c>
      <c r="N677">
        <v>109</v>
      </c>
      <c r="O677">
        <v>20</v>
      </c>
      <c r="P677">
        <v>22</v>
      </c>
    </row>
    <row r="678" spans="1:16" x14ac:dyDescent="0.2">
      <c r="A678" t="s">
        <v>341</v>
      </c>
      <c r="B678" t="s">
        <v>417</v>
      </c>
      <c r="C678" t="s">
        <v>136</v>
      </c>
      <c r="D678" t="s">
        <v>384</v>
      </c>
      <c r="E678">
        <v>216</v>
      </c>
      <c r="F678">
        <v>7</v>
      </c>
      <c r="G678">
        <v>61.91</v>
      </c>
      <c r="H678">
        <v>327</v>
      </c>
      <c r="I678">
        <v>2896</v>
      </c>
      <c r="J678">
        <v>87.23</v>
      </c>
      <c r="K678">
        <v>90.6</v>
      </c>
      <c r="L678">
        <v>36</v>
      </c>
      <c r="M678">
        <v>135</v>
      </c>
      <c r="N678">
        <v>45</v>
      </c>
    </row>
    <row r="679" spans="1:16" x14ac:dyDescent="0.2">
      <c r="A679" t="s">
        <v>341</v>
      </c>
      <c r="B679" t="s">
        <v>417</v>
      </c>
      <c r="C679" t="s">
        <v>137</v>
      </c>
      <c r="D679" t="s">
        <v>384</v>
      </c>
      <c r="E679">
        <v>1386</v>
      </c>
      <c r="F679">
        <v>565</v>
      </c>
      <c r="G679">
        <v>133.32</v>
      </c>
      <c r="H679">
        <v>1829</v>
      </c>
      <c r="I679">
        <v>14825</v>
      </c>
      <c r="J679">
        <v>123.13</v>
      </c>
      <c r="K679">
        <v>118.63</v>
      </c>
      <c r="L679">
        <v>178</v>
      </c>
      <c r="M679">
        <v>982</v>
      </c>
      <c r="N679">
        <v>203</v>
      </c>
      <c r="O679">
        <v>5</v>
      </c>
      <c r="P679">
        <v>18</v>
      </c>
    </row>
    <row r="680" spans="1:16" x14ac:dyDescent="0.2">
      <c r="A680" t="s">
        <v>341</v>
      </c>
      <c r="B680" t="s">
        <v>417</v>
      </c>
      <c r="C680" t="s">
        <v>138</v>
      </c>
      <c r="D680" t="s">
        <v>384</v>
      </c>
      <c r="E680">
        <v>938</v>
      </c>
      <c r="F680">
        <v>276</v>
      </c>
      <c r="G680">
        <v>104.79</v>
      </c>
      <c r="H680">
        <v>477</v>
      </c>
      <c r="I680">
        <v>6743</v>
      </c>
      <c r="J680">
        <v>147.31</v>
      </c>
      <c r="K680">
        <v>133.13999999999999</v>
      </c>
      <c r="L680">
        <v>150</v>
      </c>
      <c r="M680">
        <v>640</v>
      </c>
      <c r="N680">
        <v>136</v>
      </c>
      <c r="O680">
        <v>10</v>
      </c>
      <c r="P680">
        <v>2</v>
      </c>
    </row>
    <row r="681" spans="1:16" x14ac:dyDescent="0.2">
      <c r="A681" t="s">
        <v>341</v>
      </c>
      <c r="B681" t="s">
        <v>417</v>
      </c>
      <c r="C681" t="s">
        <v>139</v>
      </c>
      <c r="D681" t="s">
        <v>384</v>
      </c>
      <c r="E681">
        <v>1376</v>
      </c>
      <c r="F681">
        <v>384</v>
      </c>
      <c r="G681">
        <v>98.76</v>
      </c>
      <c r="H681">
        <v>799</v>
      </c>
      <c r="I681">
        <v>7889</v>
      </c>
      <c r="J681">
        <v>126.42</v>
      </c>
      <c r="K681">
        <v>130.07</v>
      </c>
      <c r="L681">
        <v>263</v>
      </c>
      <c r="M681">
        <v>834</v>
      </c>
      <c r="N681">
        <v>264</v>
      </c>
      <c r="O681">
        <v>12</v>
      </c>
      <c r="P681">
        <v>3</v>
      </c>
    </row>
    <row r="682" spans="1:16" x14ac:dyDescent="0.2">
      <c r="A682" t="s">
        <v>341</v>
      </c>
      <c r="B682" t="s">
        <v>417</v>
      </c>
      <c r="C682" t="s">
        <v>140</v>
      </c>
      <c r="D682" t="s">
        <v>384</v>
      </c>
      <c r="E682">
        <v>1785</v>
      </c>
      <c r="F682">
        <v>482</v>
      </c>
      <c r="G682">
        <v>100.43</v>
      </c>
      <c r="H682">
        <v>1088</v>
      </c>
      <c r="I682">
        <v>10475</v>
      </c>
      <c r="J682">
        <v>115.84</v>
      </c>
      <c r="K682">
        <v>113.11</v>
      </c>
      <c r="L682">
        <v>311</v>
      </c>
      <c r="M682">
        <v>1064</v>
      </c>
      <c r="N682">
        <v>407</v>
      </c>
      <c r="O682">
        <v>2</v>
      </c>
      <c r="P682">
        <v>1</v>
      </c>
    </row>
    <row r="683" spans="1:16" x14ac:dyDescent="0.2">
      <c r="A683" t="s">
        <v>341</v>
      </c>
      <c r="B683" t="s">
        <v>417</v>
      </c>
      <c r="C683" t="s">
        <v>141</v>
      </c>
      <c r="D683" t="s">
        <v>384</v>
      </c>
      <c r="E683">
        <v>3522</v>
      </c>
      <c r="F683">
        <v>646</v>
      </c>
      <c r="G683">
        <v>73.64</v>
      </c>
      <c r="H683">
        <v>1574</v>
      </c>
      <c r="I683">
        <v>19245</v>
      </c>
      <c r="J683">
        <v>107.76</v>
      </c>
      <c r="K683">
        <v>92.08</v>
      </c>
      <c r="L683">
        <v>533</v>
      </c>
      <c r="M683">
        <v>1558</v>
      </c>
      <c r="N683">
        <v>1407</v>
      </c>
      <c r="O683">
        <v>21</v>
      </c>
      <c r="P683">
        <v>3</v>
      </c>
    </row>
    <row r="684" spans="1:16" x14ac:dyDescent="0.2">
      <c r="A684" t="s">
        <v>341</v>
      </c>
      <c r="B684" t="s">
        <v>417</v>
      </c>
      <c r="C684" t="s">
        <v>142</v>
      </c>
      <c r="D684" t="s">
        <v>384</v>
      </c>
      <c r="E684">
        <v>511</v>
      </c>
      <c r="F684">
        <v>4</v>
      </c>
      <c r="G684">
        <v>62.67</v>
      </c>
      <c r="H684">
        <v>335</v>
      </c>
      <c r="I684">
        <v>3294</v>
      </c>
      <c r="J684">
        <v>87.07</v>
      </c>
      <c r="K684">
        <v>87.93</v>
      </c>
      <c r="L684">
        <v>78</v>
      </c>
      <c r="M684">
        <v>347</v>
      </c>
      <c r="N684">
        <v>84</v>
      </c>
      <c r="O684">
        <v>2</v>
      </c>
    </row>
    <row r="685" spans="1:16" x14ac:dyDescent="0.2">
      <c r="A685" t="s">
        <v>341</v>
      </c>
      <c r="B685" t="s">
        <v>417</v>
      </c>
      <c r="C685" t="s">
        <v>143</v>
      </c>
      <c r="D685" t="s">
        <v>384</v>
      </c>
      <c r="E685">
        <v>1097</v>
      </c>
      <c r="F685">
        <v>378</v>
      </c>
      <c r="G685">
        <v>109</v>
      </c>
      <c r="H685">
        <v>537</v>
      </c>
      <c r="I685">
        <v>5501</v>
      </c>
      <c r="J685">
        <v>131.86000000000001</v>
      </c>
      <c r="K685">
        <v>133.54</v>
      </c>
      <c r="L685">
        <v>202</v>
      </c>
      <c r="M685">
        <v>765</v>
      </c>
      <c r="N685">
        <v>129</v>
      </c>
      <c r="O685">
        <v>1</v>
      </c>
    </row>
    <row r="686" spans="1:16" x14ac:dyDescent="0.2">
      <c r="A686" t="s">
        <v>341</v>
      </c>
      <c r="B686" t="s">
        <v>417</v>
      </c>
      <c r="C686" t="s">
        <v>144</v>
      </c>
      <c r="D686" t="s">
        <v>384</v>
      </c>
      <c r="E686">
        <v>4426</v>
      </c>
      <c r="F686">
        <v>1193</v>
      </c>
      <c r="G686">
        <v>95.57</v>
      </c>
      <c r="H686">
        <v>2571</v>
      </c>
      <c r="I686">
        <v>24923</v>
      </c>
      <c r="J686">
        <v>110.12</v>
      </c>
      <c r="K686">
        <v>118.6</v>
      </c>
      <c r="L686">
        <v>718</v>
      </c>
      <c r="M686">
        <v>3170</v>
      </c>
      <c r="N686">
        <v>525</v>
      </c>
      <c r="O686">
        <v>9</v>
      </c>
      <c r="P686">
        <v>4</v>
      </c>
    </row>
    <row r="687" spans="1:16" x14ac:dyDescent="0.2">
      <c r="A687" t="s">
        <v>341</v>
      </c>
      <c r="B687" t="s">
        <v>417</v>
      </c>
      <c r="C687" t="s">
        <v>145</v>
      </c>
      <c r="D687" t="s">
        <v>384</v>
      </c>
      <c r="E687">
        <v>743</v>
      </c>
      <c r="F687">
        <v>48</v>
      </c>
      <c r="G687">
        <v>70.8</v>
      </c>
      <c r="H687">
        <v>724</v>
      </c>
      <c r="I687">
        <v>6580</v>
      </c>
      <c r="J687">
        <v>142.79</v>
      </c>
      <c r="K687">
        <v>134.99</v>
      </c>
      <c r="L687">
        <v>127</v>
      </c>
      <c r="M687">
        <v>514</v>
      </c>
      <c r="N687">
        <v>100</v>
      </c>
      <c r="O687">
        <v>2</v>
      </c>
    </row>
    <row r="688" spans="1:16" x14ac:dyDescent="0.2">
      <c r="A688" t="s">
        <v>341</v>
      </c>
      <c r="B688" t="s">
        <v>417</v>
      </c>
      <c r="C688" t="s">
        <v>146</v>
      </c>
      <c r="D688" t="s">
        <v>384</v>
      </c>
      <c r="E688">
        <v>2252</v>
      </c>
      <c r="F688">
        <v>802</v>
      </c>
      <c r="G688">
        <v>118.88</v>
      </c>
      <c r="H688">
        <v>1722</v>
      </c>
      <c r="I688">
        <v>15393</v>
      </c>
      <c r="J688">
        <v>127.82</v>
      </c>
      <c r="K688">
        <v>114.96</v>
      </c>
      <c r="L688">
        <v>469</v>
      </c>
      <c r="M688">
        <v>1587</v>
      </c>
      <c r="N688">
        <v>190</v>
      </c>
      <c r="O688">
        <v>5</v>
      </c>
      <c r="P688">
        <v>1</v>
      </c>
    </row>
    <row r="689" spans="1:16" x14ac:dyDescent="0.2">
      <c r="A689" t="s">
        <v>341</v>
      </c>
      <c r="B689" t="s">
        <v>417</v>
      </c>
      <c r="C689" t="s">
        <v>147</v>
      </c>
      <c r="D689" t="s">
        <v>384</v>
      </c>
      <c r="E689">
        <v>398</v>
      </c>
      <c r="F689">
        <v>23</v>
      </c>
      <c r="G689">
        <v>67.87</v>
      </c>
      <c r="H689">
        <v>380</v>
      </c>
      <c r="I689">
        <v>3678</v>
      </c>
      <c r="J689">
        <v>91.49</v>
      </c>
      <c r="K689">
        <v>92.18</v>
      </c>
      <c r="L689">
        <v>72</v>
      </c>
      <c r="M689">
        <v>261</v>
      </c>
      <c r="N689">
        <v>65</v>
      </c>
    </row>
    <row r="690" spans="1:16" x14ac:dyDescent="0.2">
      <c r="A690" t="s">
        <v>341</v>
      </c>
      <c r="B690" t="s">
        <v>417</v>
      </c>
      <c r="C690" t="s">
        <v>148</v>
      </c>
      <c r="D690" t="s">
        <v>384</v>
      </c>
      <c r="E690">
        <v>547</v>
      </c>
      <c r="F690">
        <v>226</v>
      </c>
      <c r="G690">
        <v>133.19</v>
      </c>
      <c r="H690">
        <v>319</v>
      </c>
      <c r="I690">
        <v>2961</v>
      </c>
      <c r="J690">
        <v>165.79</v>
      </c>
      <c r="K690">
        <v>145.24</v>
      </c>
      <c r="L690">
        <v>111</v>
      </c>
      <c r="M690">
        <v>386</v>
      </c>
      <c r="N690">
        <v>47</v>
      </c>
      <c r="O690">
        <v>2</v>
      </c>
      <c r="P690">
        <v>1</v>
      </c>
    </row>
    <row r="691" spans="1:16" x14ac:dyDescent="0.2">
      <c r="A691" t="s">
        <v>341</v>
      </c>
      <c r="B691" t="s">
        <v>417</v>
      </c>
      <c r="C691" t="s">
        <v>149</v>
      </c>
      <c r="D691" t="s">
        <v>384</v>
      </c>
      <c r="E691">
        <v>259</v>
      </c>
      <c r="F691">
        <v>40</v>
      </c>
      <c r="G691">
        <v>94.78</v>
      </c>
      <c r="H691">
        <v>267</v>
      </c>
      <c r="I691">
        <v>2198</v>
      </c>
      <c r="J691">
        <v>88.98</v>
      </c>
      <c r="K691">
        <v>104.04</v>
      </c>
      <c r="L691">
        <v>40</v>
      </c>
      <c r="M691">
        <v>102</v>
      </c>
      <c r="N691">
        <v>117</v>
      </c>
    </row>
    <row r="692" spans="1:16" x14ac:dyDescent="0.2">
      <c r="A692" t="s">
        <v>341</v>
      </c>
      <c r="B692" t="s">
        <v>417</v>
      </c>
      <c r="C692" t="s">
        <v>150</v>
      </c>
      <c r="D692" t="s">
        <v>384</v>
      </c>
      <c r="E692">
        <v>2649</v>
      </c>
      <c r="F692">
        <v>703</v>
      </c>
      <c r="G692">
        <v>98.4</v>
      </c>
      <c r="H692">
        <v>1961</v>
      </c>
      <c r="I692">
        <v>16610</v>
      </c>
      <c r="J692">
        <v>117.5</v>
      </c>
      <c r="K692">
        <v>119.51</v>
      </c>
      <c r="L692">
        <v>518</v>
      </c>
      <c r="M692">
        <v>1710</v>
      </c>
      <c r="N692">
        <v>398</v>
      </c>
      <c r="O692">
        <v>22</v>
      </c>
      <c r="P692">
        <v>1</v>
      </c>
    </row>
    <row r="693" spans="1:16" x14ac:dyDescent="0.2">
      <c r="A693" t="s">
        <v>341</v>
      </c>
      <c r="B693" t="s">
        <v>417</v>
      </c>
      <c r="C693" t="s">
        <v>360</v>
      </c>
      <c r="D693" t="s">
        <v>384</v>
      </c>
      <c r="E693">
        <v>6</v>
      </c>
      <c r="G693">
        <v>66.17</v>
      </c>
      <c r="H693">
        <v>1</v>
      </c>
      <c r="I693">
        <v>3</v>
      </c>
      <c r="J693">
        <v>1</v>
      </c>
      <c r="K693">
        <v>1</v>
      </c>
      <c r="L693">
        <v>1</v>
      </c>
      <c r="M693">
        <v>1</v>
      </c>
      <c r="N693">
        <v>2</v>
      </c>
      <c r="O693">
        <v>2</v>
      </c>
    </row>
    <row r="694" spans="1:16" x14ac:dyDescent="0.2">
      <c r="A694" t="s">
        <v>341</v>
      </c>
      <c r="B694" t="s">
        <v>417</v>
      </c>
      <c r="C694" t="s">
        <v>151</v>
      </c>
      <c r="D694" t="s">
        <v>384</v>
      </c>
      <c r="E694">
        <v>240</v>
      </c>
      <c r="F694">
        <v>4</v>
      </c>
      <c r="G694">
        <v>57.59</v>
      </c>
      <c r="H694">
        <v>198</v>
      </c>
      <c r="I694">
        <v>1749</v>
      </c>
      <c r="J694">
        <v>80.62</v>
      </c>
      <c r="K694">
        <v>82.29</v>
      </c>
      <c r="L694">
        <v>40</v>
      </c>
      <c r="M694">
        <v>155</v>
      </c>
      <c r="N694">
        <v>45</v>
      </c>
    </row>
    <row r="695" spans="1:16" x14ac:dyDescent="0.2">
      <c r="A695" t="s">
        <v>341</v>
      </c>
      <c r="B695" t="s">
        <v>417</v>
      </c>
      <c r="C695" t="s">
        <v>152</v>
      </c>
      <c r="D695" t="s">
        <v>384</v>
      </c>
      <c r="E695">
        <v>2393</v>
      </c>
      <c r="F695">
        <v>706</v>
      </c>
      <c r="G695">
        <v>102.17</v>
      </c>
      <c r="H695">
        <v>1756</v>
      </c>
      <c r="I695">
        <v>17861</v>
      </c>
      <c r="J695">
        <v>125.82</v>
      </c>
      <c r="K695">
        <v>122.18</v>
      </c>
      <c r="L695">
        <v>337</v>
      </c>
      <c r="M695">
        <v>1696</v>
      </c>
      <c r="N695">
        <v>338</v>
      </c>
      <c r="O695">
        <v>21</v>
      </c>
      <c r="P695">
        <v>1</v>
      </c>
    </row>
    <row r="696" spans="1:16" x14ac:dyDescent="0.2">
      <c r="A696" t="s">
        <v>341</v>
      </c>
      <c r="B696" t="s">
        <v>417</v>
      </c>
      <c r="C696" t="s">
        <v>859</v>
      </c>
      <c r="D696" t="s">
        <v>384</v>
      </c>
      <c r="E696">
        <v>5219</v>
      </c>
      <c r="F696">
        <v>3620</v>
      </c>
      <c r="G696">
        <v>188.19</v>
      </c>
      <c r="H696">
        <v>1</v>
      </c>
      <c r="I696">
        <v>24</v>
      </c>
      <c r="J696">
        <v>492</v>
      </c>
      <c r="K696">
        <v>175.04</v>
      </c>
      <c r="M696">
        <v>5082</v>
      </c>
      <c r="N696">
        <v>115</v>
      </c>
      <c r="O696">
        <v>18</v>
      </c>
      <c r="P696">
        <v>4</v>
      </c>
    </row>
    <row r="697" spans="1:16" x14ac:dyDescent="0.2">
      <c r="A697" t="s">
        <v>341</v>
      </c>
      <c r="B697" t="s">
        <v>417</v>
      </c>
      <c r="C697" t="s">
        <v>389</v>
      </c>
      <c r="D697" t="s">
        <v>384</v>
      </c>
      <c r="H697">
        <v>193</v>
      </c>
      <c r="I697">
        <v>456</v>
      </c>
      <c r="J697">
        <v>111.32</v>
      </c>
      <c r="K697">
        <v>104.4</v>
      </c>
    </row>
    <row r="698" spans="1:16" x14ac:dyDescent="0.2">
      <c r="A698" t="s">
        <v>341</v>
      </c>
      <c r="B698" t="s">
        <v>417</v>
      </c>
      <c r="C698" t="s">
        <v>815</v>
      </c>
      <c r="D698" t="s">
        <v>384</v>
      </c>
      <c r="H698">
        <v>94</v>
      </c>
      <c r="I698">
        <v>413</v>
      </c>
      <c r="J698">
        <v>90.91</v>
      </c>
      <c r="K698">
        <v>61.76</v>
      </c>
    </row>
    <row r="699" spans="1:16" x14ac:dyDescent="0.2">
      <c r="A699" t="s">
        <v>341</v>
      </c>
      <c r="B699" t="s">
        <v>417</v>
      </c>
      <c r="C699" t="s">
        <v>857</v>
      </c>
      <c r="D699" t="s">
        <v>384</v>
      </c>
      <c r="H699">
        <v>1</v>
      </c>
      <c r="I699">
        <v>122</v>
      </c>
      <c r="J699">
        <v>3</v>
      </c>
      <c r="K699">
        <v>120.56</v>
      </c>
    </row>
    <row r="700" spans="1:16" x14ac:dyDescent="0.2">
      <c r="A700" t="s">
        <v>341</v>
      </c>
      <c r="B700" t="s">
        <v>417</v>
      </c>
      <c r="C700" t="s">
        <v>860</v>
      </c>
      <c r="D700" t="s">
        <v>384</v>
      </c>
      <c r="I700">
        <v>1</v>
      </c>
      <c r="K700">
        <v>236</v>
      </c>
    </row>
    <row r="701" spans="1:16" x14ac:dyDescent="0.2">
      <c r="A701" t="s">
        <v>341</v>
      </c>
      <c r="B701" t="s">
        <v>417</v>
      </c>
      <c r="C701" t="s">
        <v>387</v>
      </c>
      <c r="D701" t="s">
        <v>384</v>
      </c>
      <c r="I701">
        <v>1</v>
      </c>
      <c r="K701">
        <v>74</v>
      </c>
    </row>
    <row r="702" spans="1:16" x14ac:dyDescent="0.2">
      <c r="A702" t="s">
        <v>341</v>
      </c>
      <c r="B702" t="s">
        <v>417</v>
      </c>
      <c r="C702" t="s">
        <v>856</v>
      </c>
      <c r="D702" t="s">
        <v>384</v>
      </c>
      <c r="E702">
        <v>3</v>
      </c>
      <c r="F702">
        <v>2</v>
      </c>
      <c r="G702">
        <v>159.33000000000001</v>
      </c>
      <c r="M702">
        <v>1</v>
      </c>
      <c r="N702">
        <v>2</v>
      </c>
    </row>
    <row r="703" spans="1:16" x14ac:dyDescent="0.2">
      <c r="A703" t="s">
        <v>341</v>
      </c>
      <c r="B703" t="s">
        <v>417</v>
      </c>
      <c r="C703" t="s">
        <v>153</v>
      </c>
      <c r="D703" t="s">
        <v>384</v>
      </c>
      <c r="E703">
        <v>1143</v>
      </c>
      <c r="F703">
        <v>546</v>
      </c>
      <c r="G703">
        <v>145.85</v>
      </c>
      <c r="H703">
        <v>1013</v>
      </c>
      <c r="I703">
        <v>8131</v>
      </c>
      <c r="J703">
        <v>122.52</v>
      </c>
      <c r="K703">
        <v>116.11</v>
      </c>
      <c r="L703">
        <v>148</v>
      </c>
      <c r="M703">
        <v>824</v>
      </c>
      <c r="N703">
        <v>137</v>
      </c>
      <c r="O703">
        <v>6</v>
      </c>
      <c r="P703">
        <v>28</v>
      </c>
    </row>
    <row r="704" spans="1:16" x14ac:dyDescent="0.2">
      <c r="A704" t="s">
        <v>341</v>
      </c>
      <c r="B704" t="s">
        <v>417</v>
      </c>
      <c r="C704" t="s">
        <v>78</v>
      </c>
      <c r="D704" t="s">
        <v>384</v>
      </c>
      <c r="E704">
        <v>204</v>
      </c>
      <c r="F704">
        <v>8</v>
      </c>
      <c r="G704">
        <v>68.37</v>
      </c>
      <c r="H704">
        <v>124</v>
      </c>
      <c r="I704">
        <v>1079</v>
      </c>
      <c r="J704">
        <v>87.85</v>
      </c>
      <c r="K704">
        <v>79.099999999999994</v>
      </c>
      <c r="L704">
        <v>27</v>
      </c>
      <c r="M704">
        <v>142</v>
      </c>
      <c r="N704">
        <v>35</v>
      </c>
    </row>
    <row r="705" spans="1:16" x14ac:dyDescent="0.2">
      <c r="A705" t="s">
        <v>341</v>
      </c>
      <c r="B705" t="s">
        <v>417</v>
      </c>
      <c r="C705" t="s">
        <v>154</v>
      </c>
      <c r="D705" t="s">
        <v>384</v>
      </c>
      <c r="E705">
        <v>274</v>
      </c>
      <c r="F705">
        <v>2</v>
      </c>
      <c r="G705">
        <v>52.54</v>
      </c>
      <c r="H705">
        <v>225</v>
      </c>
      <c r="I705">
        <v>2294</v>
      </c>
      <c r="J705">
        <v>81.39</v>
      </c>
      <c r="K705">
        <v>82.91</v>
      </c>
      <c r="L705">
        <v>45</v>
      </c>
      <c r="M705">
        <v>194</v>
      </c>
      <c r="N705">
        <v>35</v>
      </c>
    </row>
    <row r="706" spans="1:16" x14ac:dyDescent="0.2">
      <c r="A706" t="s">
        <v>341</v>
      </c>
      <c r="B706" t="s">
        <v>417</v>
      </c>
      <c r="C706" t="s">
        <v>155</v>
      </c>
      <c r="D706" t="s">
        <v>384</v>
      </c>
      <c r="E706">
        <v>221</v>
      </c>
      <c r="F706">
        <v>6</v>
      </c>
      <c r="G706">
        <v>70.2</v>
      </c>
      <c r="H706">
        <v>185</v>
      </c>
      <c r="I706">
        <v>1743</v>
      </c>
      <c r="J706">
        <v>84.48</v>
      </c>
      <c r="K706">
        <v>88.18</v>
      </c>
      <c r="L706">
        <v>32</v>
      </c>
      <c r="M706">
        <v>142</v>
      </c>
      <c r="N706">
        <v>30</v>
      </c>
      <c r="O706">
        <v>11</v>
      </c>
      <c r="P706">
        <v>6</v>
      </c>
    </row>
    <row r="707" spans="1:16" x14ac:dyDescent="0.2">
      <c r="A707" t="s">
        <v>341</v>
      </c>
      <c r="B707" t="s">
        <v>417</v>
      </c>
      <c r="C707" t="s">
        <v>156</v>
      </c>
      <c r="D707" t="s">
        <v>384</v>
      </c>
      <c r="E707">
        <v>484</v>
      </c>
      <c r="F707">
        <v>17</v>
      </c>
      <c r="G707">
        <v>68.62</v>
      </c>
      <c r="H707">
        <v>358</v>
      </c>
      <c r="I707">
        <v>3308</v>
      </c>
      <c r="J707">
        <v>84.86</v>
      </c>
      <c r="K707">
        <v>86.38</v>
      </c>
      <c r="L707">
        <v>89</v>
      </c>
      <c r="M707">
        <v>323</v>
      </c>
      <c r="N707">
        <v>47</v>
      </c>
      <c r="O707">
        <v>22</v>
      </c>
      <c r="P707">
        <v>3</v>
      </c>
    </row>
    <row r="708" spans="1:16" x14ac:dyDescent="0.2">
      <c r="A708" t="s">
        <v>341</v>
      </c>
      <c r="B708" t="s">
        <v>417</v>
      </c>
      <c r="C708" t="s">
        <v>361</v>
      </c>
      <c r="D708" t="s">
        <v>384</v>
      </c>
      <c r="E708">
        <v>142</v>
      </c>
      <c r="F708">
        <v>1</v>
      </c>
      <c r="G708">
        <v>59</v>
      </c>
      <c r="H708">
        <v>129</v>
      </c>
      <c r="I708">
        <v>1230</v>
      </c>
      <c r="J708">
        <v>78.98</v>
      </c>
      <c r="K708">
        <v>72.52</v>
      </c>
      <c r="L708">
        <v>12</v>
      </c>
      <c r="M708">
        <v>114</v>
      </c>
      <c r="N708">
        <v>13</v>
      </c>
      <c r="O708">
        <v>3</v>
      </c>
    </row>
    <row r="709" spans="1:16" x14ac:dyDescent="0.2">
      <c r="A709" t="s">
        <v>341</v>
      </c>
      <c r="B709" t="s">
        <v>417</v>
      </c>
      <c r="C709" t="s">
        <v>157</v>
      </c>
      <c r="D709" t="s">
        <v>384</v>
      </c>
      <c r="E709">
        <v>436</v>
      </c>
      <c r="F709">
        <v>13</v>
      </c>
      <c r="G709">
        <v>67.930000000000007</v>
      </c>
      <c r="H709">
        <v>242</v>
      </c>
      <c r="I709">
        <v>2733</v>
      </c>
      <c r="J709">
        <v>89.03</v>
      </c>
      <c r="K709">
        <v>91.4</v>
      </c>
      <c r="L709">
        <v>51</v>
      </c>
      <c r="M709">
        <v>292</v>
      </c>
      <c r="N709">
        <v>79</v>
      </c>
      <c r="O709">
        <v>11</v>
      </c>
      <c r="P709">
        <v>3</v>
      </c>
    </row>
    <row r="710" spans="1:16" x14ac:dyDescent="0.2">
      <c r="A710" t="s">
        <v>341</v>
      </c>
      <c r="B710" t="s">
        <v>417</v>
      </c>
      <c r="C710" t="s">
        <v>158</v>
      </c>
      <c r="D710" t="s">
        <v>384</v>
      </c>
      <c r="E710">
        <v>423</v>
      </c>
      <c r="F710">
        <v>35</v>
      </c>
      <c r="G710">
        <v>76.319999999999993</v>
      </c>
      <c r="H710">
        <v>243</v>
      </c>
      <c r="I710">
        <v>2793</v>
      </c>
      <c r="J710">
        <v>103.01</v>
      </c>
      <c r="K710">
        <v>101.12</v>
      </c>
      <c r="L710">
        <v>65</v>
      </c>
      <c r="M710">
        <v>279</v>
      </c>
      <c r="N710">
        <v>79</v>
      </c>
    </row>
    <row r="711" spans="1:16" x14ac:dyDescent="0.2">
      <c r="A711" t="s">
        <v>341</v>
      </c>
      <c r="B711" t="s">
        <v>417</v>
      </c>
      <c r="C711" t="s">
        <v>159</v>
      </c>
      <c r="D711" t="s">
        <v>384</v>
      </c>
      <c r="E711">
        <v>166</v>
      </c>
      <c r="F711">
        <v>15</v>
      </c>
      <c r="G711">
        <v>80.849999999999994</v>
      </c>
      <c r="H711">
        <v>152</v>
      </c>
      <c r="I711">
        <v>1320</v>
      </c>
      <c r="J711">
        <v>88.4</v>
      </c>
      <c r="K711">
        <v>83.61</v>
      </c>
      <c r="L711">
        <v>27</v>
      </c>
      <c r="M711">
        <v>117</v>
      </c>
      <c r="N711">
        <v>15</v>
      </c>
      <c r="O711">
        <v>6</v>
      </c>
      <c r="P711">
        <v>1</v>
      </c>
    </row>
    <row r="712" spans="1:16" x14ac:dyDescent="0.2">
      <c r="A712" t="s">
        <v>341</v>
      </c>
      <c r="B712" t="s">
        <v>417</v>
      </c>
      <c r="C712" t="s">
        <v>160</v>
      </c>
      <c r="D712" t="s">
        <v>384</v>
      </c>
      <c r="E712">
        <v>100</v>
      </c>
      <c r="F712">
        <v>8</v>
      </c>
      <c r="G712">
        <v>72.459999999999994</v>
      </c>
      <c r="H712">
        <v>121</v>
      </c>
      <c r="I712">
        <v>1256</v>
      </c>
      <c r="J712">
        <v>85.09</v>
      </c>
      <c r="K712">
        <v>83.03</v>
      </c>
      <c r="L712">
        <v>13</v>
      </c>
      <c r="M712">
        <v>68</v>
      </c>
      <c r="N712">
        <v>19</v>
      </c>
    </row>
    <row r="713" spans="1:16" x14ac:dyDescent="0.2">
      <c r="A713" t="s">
        <v>341</v>
      </c>
      <c r="B713" t="s">
        <v>417</v>
      </c>
      <c r="C713" t="s">
        <v>390</v>
      </c>
      <c r="D713" t="s">
        <v>384</v>
      </c>
      <c r="E713">
        <v>264994</v>
      </c>
      <c r="F713">
        <v>55784</v>
      </c>
      <c r="G713">
        <v>93.82</v>
      </c>
      <c r="H713">
        <v>278</v>
      </c>
      <c r="I713">
        <v>2277</v>
      </c>
      <c r="J713">
        <v>86</v>
      </c>
      <c r="K713">
        <v>90.25</v>
      </c>
      <c r="L713">
        <v>6352</v>
      </c>
      <c r="M713">
        <v>182200</v>
      </c>
      <c r="N713">
        <v>71839</v>
      </c>
      <c r="O713">
        <v>4602</v>
      </c>
      <c r="P713">
        <v>1</v>
      </c>
    </row>
    <row r="714" spans="1:16" x14ac:dyDescent="0.2">
      <c r="A714" t="s">
        <v>341</v>
      </c>
      <c r="B714" t="s">
        <v>346</v>
      </c>
      <c r="C714" t="s">
        <v>112</v>
      </c>
      <c r="D714" t="s">
        <v>384</v>
      </c>
      <c r="E714">
        <v>748</v>
      </c>
      <c r="F714">
        <v>28</v>
      </c>
      <c r="G714">
        <v>68.02</v>
      </c>
      <c r="H714">
        <v>439</v>
      </c>
      <c r="I714">
        <v>3626</v>
      </c>
      <c r="J714">
        <v>91.17</v>
      </c>
      <c r="K714">
        <v>91.17</v>
      </c>
      <c r="L714">
        <v>88</v>
      </c>
      <c r="M714">
        <v>453</v>
      </c>
      <c r="N714">
        <v>175</v>
      </c>
      <c r="O714">
        <v>29</v>
      </c>
      <c r="P714">
        <v>3</v>
      </c>
    </row>
    <row r="715" spans="1:16" x14ac:dyDescent="0.2">
      <c r="A715" t="s">
        <v>341</v>
      </c>
      <c r="B715" t="s">
        <v>346</v>
      </c>
      <c r="C715" t="s">
        <v>86</v>
      </c>
      <c r="D715" t="s">
        <v>384</v>
      </c>
      <c r="E715">
        <v>2409</v>
      </c>
      <c r="F715">
        <v>663</v>
      </c>
      <c r="G715">
        <v>99.29</v>
      </c>
      <c r="H715">
        <v>2056</v>
      </c>
      <c r="I715">
        <v>17738</v>
      </c>
      <c r="J715">
        <v>129.71</v>
      </c>
      <c r="K715">
        <v>117.16</v>
      </c>
      <c r="L715">
        <v>715</v>
      </c>
      <c r="M715">
        <v>1149</v>
      </c>
      <c r="N715">
        <v>320</v>
      </c>
      <c r="O715">
        <v>219</v>
      </c>
      <c r="P715">
        <v>6</v>
      </c>
    </row>
    <row r="716" spans="1:16" x14ac:dyDescent="0.2">
      <c r="A716" t="s">
        <v>341</v>
      </c>
      <c r="B716" t="s">
        <v>346</v>
      </c>
      <c r="C716" t="s">
        <v>89</v>
      </c>
      <c r="D716" t="s">
        <v>384</v>
      </c>
      <c r="E716">
        <v>2588</v>
      </c>
      <c r="F716">
        <v>680</v>
      </c>
      <c r="G716">
        <v>97.45</v>
      </c>
      <c r="H716">
        <v>1576</v>
      </c>
      <c r="I716">
        <v>13318</v>
      </c>
      <c r="J716">
        <v>133.06</v>
      </c>
      <c r="K716">
        <v>127.35</v>
      </c>
      <c r="L716">
        <v>525</v>
      </c>
      <c r="M716">
        <v>1756</v>
      </c>
      <c r="N716">
        <v>297</v>
      </c>
      <c r="O716">
        <v>8</v>
      </c>
      <c r="P716">
        <v>2</v>
      </c>
    </row>
    <row r="717" spans="1:16" x14ac:dyDescent="0.2">
      <c r="A717" t="s">
        <v>341</v>
      </c>
      <c r="B717" t="s">
        <v>346</v>
      </c>
      <c r="C717" t="s">
        <v>135</v>
      </c>
      <c r="D717" t="s">
        <v>384</v>
      </c>
      <c r="E717">
        <v>1257</v>
      </c>
      <c r="F717">
        <v>389</v>
      </c>
      <c r="G717">
        <v>99.85</v>
      </c>
      <c r="H717">
        <v>498</v>
      </c>
      <c r="I717">
        <v>6652</v>
      </c>
      <c r="J717">
        <v>94.21</v>
      </c>
      <c r="K717">
        <v>92.06</v>
      </c>
      <c r="L717">
        <v>236</v>
      </c>
      <c r="M717">
        <v>870</v>
      </c>
      <c r="N717">
        <v>109</v>
      </c>
      <c r="O717">
        <v>20</v>
      </c>
      <c r="P717">
        <v>22</v>
      </c>
    </row>
    <row r="718" spans="1:16" x14ac:dyDescent="0.2">
      <c r="A718" t="s">
        <v>341</v>
      </c>
      <c r="B718" t="s">
        <v>346</v>
      </c>
      <c r="C718" t="s">
        <v>78</v>
      </c>
      <c r="D718" t="s">
        <v>384</v>
      </c>
      <c r="E718">
        <v>204</v>
      </c>
      <c r="F718">
        <v>8</v>
      </c>
      <c r="G718">
        <v>68.37</v>
      </c>
      <c r="H718">
        <v>124</v>
      </c>
      <c r="I718">
        <v>1070</v>
      </c>
      <c r="J718">
        <v>87.85</v>
      </c>
      <c r="K718">
        <v>79.540000000000006</v>
      </c>
      <c r="L718">
        <v>27</v>
      </c>
      <c r="M718">
        <v>142</v>
      </c>
      <c r="N718">
        <v>35</v>
      </c>
    </row>
    <row r="719" spans="1:16" x14ac:dyDescent="0.2">
      <c r="A719" t="s">
        <v>341</v>
      </c>
      <c r="B719" t="s">
        <v>346</v>
      </c>
      <c r="C719" t="s">
        <v>156</v>
      </c>
      <c r="D719" t="s">
        <v>384</v>
      </c>
      <c r="E719">
        <v>484</v>
      </c>
      <c r="F719">
        <v>17</v>
      </c>
      <c r="G719">
        <v>68.62</v>
      </c>
      <c r="H719">
        <v>358</v>
      </c>
      <c r="I719">
        <v>3303</v>
      </c>
      <c r="J719">
        <v>84.86</v>
      </c>
      <c r="K719">
        <v>86.43</v>
      </c>
      <c r="L719">
        <v>89</v>
      </c>
      <c r="M719">
        <v>323</v>
      </c>
      <c r="N719">
        <v>47</v>
      </c>
      <c r="O719">
        <v>22</v>
      </c>
      <c r="P719">
        <v>3</v>
      </c>
    </row>
    <row r="720" spans="1:16" x14ac:dyDescent="0.2">
      <c r="A720" t="s">
        <v>341</v>
      </c>
      <c r="B720" t="s">
        <v>347</v>
      </c>
      <c r="C720" t="s">
        <v>86</v>
      </c>
      <c r="D720" t="s">
        <v>384</v>
      </c>
      <c r="E720">
        <v>1437</v>
      </c>
      <c r="F720">
        <v>355</v>
      </c>
      <c r="G720">
        <v>89.86</v>
      </c>
      <c r="H720">
        <v>829</v>
      </c>
      <c r="I720">
        <v>7323</v>
      </c>
      <c r="J720">
        <v>110.61</v>
      </c>
      <c r="K720">
        <v>100.64</v>
      </c>
      <c r="L720">
        <v>498</v>
      </c>
      <c r="M720">
        <v>434</v>
      </c>
      <c r="N720">
        <v>29</v>
      </c>
      <c r="O720">
        <v>476</v>
      </c>
    </row>
    <row r="721" spans="1:16" x14ac:dyDescent="0.2">
      <c r="A721" t="s">
        <v>341</v>
      </c>
      <c r="B721" t="s">
        <v>347</v>
      </c>
      <c r="C721" t="s">
        <v>130</v>
      </c>
      <c r="D721" t="s">
        <v>384</v>
      </c>
      <c r="E721">
        <v>2004</v>
      </c>
      <c r="F721">
        <v>522</v>
      </c>
      <c r="G721">
        <v>90.69</v>
      </c>
      <c r="H721">
        <v>1058</v>
      </c>
      <c r="I721">
        <v>10864</v>
      </c>
      <c r="J721">
        <v>110.41</v>
      </c>
      <c r="K721">
        <v>76.78</v>
      </c>
      <c r="L721">
        <v>797</v>
      </c>
      <c r="M721">
        <v>652</v>
      </c>
      <c r="N721">
        <v>44</v>
      </c>
      <c r="O721">
        <v>511</v>
      </c>
    </row>
    <row r="722" spans="1:16" x14ac:dyDescent="0.2">
      <c r="A722" t="s">
        <v>341</v>
      </c>
      <c r="B722" t="s">
        <v>348</v>
      </c>
      <c r="C722" t="s">
        <v>120</v>
      </c>
      <c r="D722" t="s">
        <v>384</v>
      </c>
      <c r="E722">
        <v>5</v>
      </c>
      <c r="F722">
        <v>3</v>
      </c>
      <c r="G722">
        <v>155.80000000000001</v>
      </c>
      <c r="H722">
        <v>3</v>
      </c>
      <c r="I722">
        <v>34</v>
      </c>
      <c r="J722">
        <v>116.33</v>
      </c>
      <c r="K722">
        <v>95.68</v>
      </c>
      <c r="M722">
        <v>5</v>
      </c>
    </row>
    <row r="723" spans="1:16" x14ac:dyDescent="0.2">
      <c r="A723" t="s">
        <v>341</v>
      </c>
      <c r="B723" t="s">
        <v>349</v>
      </c>
      <c r="C723" t="s">
        <v>649</v>
      </c>
      <c r="D723" t="s">
        <v>384</v>
      </c>
      <c r="E723">
        <v>14</v>
      </c>
      <c r="F723">
        <v>6</v>
      </c>
      <c r="G723">
        <v>217.14</v>
      </c>
      <c r="H723">
        <v>4</v>
      </c>
      <c r="I723">
        <v>48</v>
      </c>
      <c r="J723">
        <v>1</v>
      </c>
      <c r="K723">
        <v>340.06</v>
      </c>
      <c r="M723">
        <v>13</v>
      </c>
      <c r="N723">
        <v>1</v>
      </c>
    </row>
    <row r="724" spans="1:16" x14ac:dyDescent="0.2">
      <c r="A724" t="s">
        <v>341</v>
      </c>
      <c r="B724" t="s">
        <v>349</v>
      </c>
      <c r="C724" t="s">
        <v>120</v>
      </c>
      <c r="D724" t="s">
        <v>384</v>
      </c>
      <c r="I724">
        <v>2</v>
      </c>
      <c r="K724">
        <v>433</v>
      </c>
    </row>
    <row r="725" spans="1:16" x14ac:dyDescent="0.2">
      <c r="A725" t="s">
        <v>341</v>
      </c>
      <c r="B725" t="s">
        <v>349</v>
      </c>
      <c r="C725" t="s">
        <v>390</v>
      </c>
      <c r="D725" t="s">
        <v>384</v>
      </c>
      <c r="E725">
        <v>8</v>
      </c>
      <c r="F725">
        <v>5</v>
      </c>
      <c r="G725">
        <v>284.75</v>
      </c>
      <c r="I725">
        <v>1</v>
      </c>
      <c r="K725">
        <v>1</v>
      </c>
      <c r="M725">
        <v>8</v>
      </c>
    </row>
    <row r="726" spans="1:16" x14ac:dyDescent="0.2">
      <c r="A726" t="s">
        <v>341</v>
      </c>
      <c r="B726" t="s">
        <v>346</v>
      </c>
      <c r="C726" t="s">
        <v>110</v>
      </c>
      <c r="D726" t="s">
        <v>384</v>
      </c>
      <c r="E726">
        <v>1187</v>
      </c>
      <c r="F726">
        <v>504</v>
      </c>
      <c r="G726">
        <v>135.72999999999999</v>
      </c>
      <c r="H726">
        <v>1293</v>
      </c>
      <c r="I726">
        <v>10781</v>
      </c>
      <c r="J726">
        <v>88.71</v>
      </c>
      <c r="K726">
        <v>70.94</v>
      </c>
      <c r="L726">
        <v>166</v>
      </c>
      <c r="M726">
        <v>774</v>
      </c>
      <c r="N726">
        <v>234</v>
      </c>
      <c r="O726">
        <v>12</v>
      </c>
      <c r="P726">
        <v>1</v>
      </c>
    </row>
    <row r="727" spans="1:16" x14ac:dyDescent="0.2">
      <c r="A727" t="s">
        <v>341</v>
      </c>
      <c r="B727" t="s">
        <v>346</v>
      </c>
      <c r="C727" t="s">
        <v>113</v>
      </c>
      <c r="D727" t="s">
        <v>384</v>
      </c>
      <c r="E727">
        <v>525</v>
      </c>
      <c r="F727">
        <v>17</v>
      </c>
      <c r="G727">
        <v>59.93</v>
      </c>
      <c r="H727">
        <v>479</v>
      </c>
      <c r="I727">
        <v>3999</v>
      </c>
      <c r="J727">
        <v>84.06</v>
      </c>
      <c r="K727">
        <v>89.03</v>
      </c>
      <c r="L727">
        <v>81</v>
      </c>
      <c r="M727">
        <v>348</v>
      </c>
      <c r="N727">
        <v>68</v>
      </c>
      <c r="O727">
        <v>26</v>
      </c>
      <c r="P727">
        <v>2</v>
      </c>
    </row>
    <row r="728" spans="1:16" x14ac:dyDescent="0.2">
      <c r="A728" t="s">
        <v>341</v>
      </c>
      <c r="B728" t="s">
        <v>346</v>
      </c>
      <c r="C728" t="s">
        <v>114</v>
      </c>
      <c r="D728" t="s">
        <v>384</v>
      </c>
      <c r="E728">
        <v>237</v>
      </c>
      <c r="F728">
        <v>4</v>
      </c>
      <c r="G728">
        <v>52.49</v>
      </c>
      <c r="H728">
        <v>241</v>
      </c>
      <c r="I728">
        <v>2227</v>
      </c>
      <c r="J728">
        <v>82.62</v>
      </c>
      <c r="K728">
        <v>86</v>
      </c>
      <c r="L728">
        <v>33</v>
      </c>
      <c r="M728">
        <v>167</v>
      </c>
      <c r="N728">
        <v>33</v>
      </c>
      <c r="O728">
        <v>3</v>
      </c>
      <c r="P728">
        <v>1</v>
      </c>
    </row>
    <row r="729" spans="1:16" x14ac:dyDescent="0.2">
      <c r="A729" t="s">
        <v>341</v>
      </c>
      <c r="B729" t="s">
        <v>346</v>
      </c>
      <c r="C729" t="s">
        <v>115</v>
      </c>
      <c r="D729" t="s">
        <v>384</v>
      </c>
      <c r="E729">
        <v>434</v>
      </c>
      <c r="F729">
        <v>95</v>
      </c>
      <c r="G729">
        <v>116.81</v>
      </c>
      <c r="H729">
        <v>414</v>
      </c>
      <c r="I729">
        <v>3939</v>
      </c>
      <c r="J729">
        <v>117.36</v>
      </c>
      <c r="K729">
        <v>128.19</v>
      </c>
      <c r="L729">
        <v>94</v>
      </c>
      <c r="M729">
        <v>252</v>
      </c>
      <c r="N729">
        <v>58</v>
      </c>
      <c r="O729">
        <v>27</v>
      </c>
      <c r="P729">
        <v>3</v>
      </c>
    </row>
    <row r="730" spans="1:16" x14ac:dyDescent="0.2">
      <c r="A730" t="s">
        <v>341</v>
      </c>
      <c r="B730" t="s">
        <v>346</v>
      </c>
      <c r="C730" t="s">
        <v>124</v>
      </c>
      <c r="D730" t="s">
        <v>384</v>
      </c>
      <c r="E730">
        <v>599</v>
      </c>
      <c r="F730">
        <v>158</v>
      </c>
      <c r="G730">
        <v>115.58</v>
      </c>
      <c r="H730">
        <v>506</v>
      </c>
      <c r="I730">
        <v>4394</v>
      </c>
      <c r="J730">
        <v>157.85</v>
      </c>
      <c r="K730">
        <v>113.39</v>
      </c>
      <c r="L730">
        <v>54</v>
      </c>
      <c r="M730">
        <v>418</v>
      </c>
      <c r="N730">
        <v>126</v>
      </c>
      <c r="O730">
        <v>1</v>
      </c>
    </row>
    <row r="731" spans="1:16" x14ac:dyDescent="0.2">
      <c r="A731" t="s">
        <v>341</v>
      </c>
      <c r="B731" t="s">
        <v>346</v>
      </c>
      <c r="C731" t="s">
        <v>126</v>
      </c>
      <c r="D731" t="s">
        <v>384</v>
      </c>
      <c r="E731">
        <v>1030</v>
      </c>
      <c r="F731">
        <v>276</v>
      </c>
      <c r="G731">
        <v>96.79</v>
      </c>
      <c r="H731">
        <v>841</v>
      </c>
      <c r="I731">
        <v>7527</v>
      </c>
      <c r="J731">
        <v>121.93</v>
      </c>
      <c r="K731">
        <v>125.13</v>
      </c>
      <c r="L731">
        <v>203</v>
      </c>
      <c r="M731">
        <v>696</v>
      </c>
      <c r="N731">
        <v>126</v>
      </c>
      <c r="O731">
        <v>4</v>
      </c>
      <c r="P731">
        <v>1</v>
      </c>
    </row>
    <row r="732" spans="1:16" x14ac:dyDescent="0.2">
      <c r="A732" t="s">
        <v>341</v>
      </c>
      <c r="B732" t="s">
        <v>346</v>
      </c>
      <c r="C732" t="s">
        <v>140</v>
      </c>
      <c r="D732" t="s">
        <v>384</v>
      </c>
      <c r="E732">
        <v>1780</v>
      </c>
      <c r="F732">
        <v>482</v>
      </c>
      <c r="G732">
        <v>100.59</v>
      </c>
      <c r="H732">
        <v>1084</v>
      </c>
      <c r="I732">
        <v>10417</v>
      </c>
      <c r="J732">
        <v>116.26</v>
      </c>
      <c r="K732">
        <v>113.57</v>
      </c>
      <c r="L732">
        <v>309</v>
      </c>
      <c r="M732">
        <v>1061</v>
      </c>
      <c r="N732">
        <v>407</v>
      </c>
      <c r="O732">
        <v>2</v>
      </c>
      <c r="P732">
        <v>1</v>
      </c>
    </row>
    <row r="733" spans="1:16" x14ac:dyDescent="0.2">
      <c r="A733" t="s">
        <v>341</v>
      </c>
      <c r="B733" t="s">
        <v>346</v>
      </c>
      <c r="C733" t="s">
        <v>143</v>
      </c>
      <c r="D733" t="s">
        <v>384</v>
      </c>
      <c r="E733">
        <v>1096</v>
      </c>
      <c r="F733">
        <v>378</v>
      </c>
      <c r="G733">
        <v>109.09</v>
      </c>
      <c r="H733">
        <v>535</v>
      </c>
      <c r="I733">
        <v>5472</v>
      </c>
      <c r="J733">
        <v>132.16</v>
      </c>
      <c r="K733">
        <v>133.94</v>
      </c>
      <c r="L733">
        <v>202</v>
      </c>
      <c r="M733">
        <v>764</v>
      </c>
      <c r="N733">
        <v>129</v>
      </c>
      <c r="O733">
        <v>1</v>
      </c>
    </row>
    <row r="734" spans="1:16" x14ac:dyDescent="0.2">
      <c r="A734" t="s">
        <v>341</v>
      </c>
      <c r="B734" t="s">
        <v>346</v>
      </c>
      <c r="C734" t="s">
        <v>145</v>
      </c>
      <c r="D734" t="s">
        <v>384</v>
      </c>
      <c r="E734">
        <v>741</v>
      </c>
      <c r="F734">
        <v>48</v>
      </c>
      <c r="G734">
        <v>70.91</v>
      </c>
      <c r="H734">
        <v>722</v>
      </c>
      <c r="I734">
        <v>6557</v>
      </c>
      <c r="J734">
        <v>143.19</v>
      </c>
      <c r="K734">
        <v>135.41</v>
      </c>
      <c r="L734">
        <v>126</v>
      </c>
      <c r="M734">
        <v>513</v>
      </c>
      <c r="N734">
        <v>100</v>
      </c>
      <c r="O734">
        <v>2</v>
      </c>
    </row>
    <row r="735" spans="1:16" x14ac:dyDescent="0.2">
      <c r="A735" t="s">
        <v>341</v>
      </c>
      <c r="B735" t="s">
        <v>346</v>
      </c>
      <c r="C735" t="s">
        <v>147</v>
      </c>
      <c r="D735" t="s">
        <v>384</v>
      </c>
      <c r="E735">
        <v>398</v>
      </c>
      <c r="F735">
        <v>23</v>
      </c>
      <c r="G735">
        <v>67.87</v>
      </c>
      <c r="H735">
        <v>377</v>
      </c>
      <c r="I735">
        <v>3655</v>
      </c>
      <c r="J735">
        <v>92</v>
      </c>
      <c r="K735">
        <v>92.54</v>
      </c>
      <c r="L735">
        <v>72</v>
      </c>
      <c r="M735">
        <v>261</v>
      </c>
      <c r="N735">
        <v>65</v>
      </c>
    </row>
    <row r="736" spans="1:16" x14ac:dyDescent="0.2">
      <c r="A736" t="s">
        <v>341</v>
      </c>
      <c r="B736" t="s">
        <v>346</v>
      </c>
      <c r="C736" t="s">
        <v>149</v>
      </c>
      <c r="D736" t="s">
        <v>384</v>
      </c>
      <c r="E736">
        <v>259</v>
      </c>
      <c r="F736">
        <v>40</v>
      </c>
      <c r="G736">
        <v>94.78</v>
      </c>
      <c r="H736">
        <v>266</v>
      </c>
      <c r="I736">
        <v>2060</v>
      </c>
      <c r="J736">
        <v>89.31</v>
      </c>
      <c r="K736">
        <v>101.14</v>
      </c>
      <c r="L736">
        <v>40</v>
      </c>
      <c r="M736">
        <v>102</v>
      </c>
      <c r="N736">
        <v>117</v>
      </c>
    </row>
    <row r="737" spans="1:16" x14ac:dyDescent="0.2">
      <c r="A737" t="s">
        <v>341</v>
      </c>
      <c r="B737" t="s">
        <v>346</v>
      </c>
      <c r="C737" t="s">
        <v>360</v>
      </c>
      <c r="D737" t="s">
        <v>384</v>
      </c>
      <c r="E737">
        <v>6</v>
      </c>
      <c r="G737">
        <v>66.17</v>
      </c>
      <c r="L737">
        <v>1</v>
      </c>
      <c r="M737">
        <v>1</v>
      </c>
      <c r="N737">
        <v>2</v>
      </c>
      <c r="O737">
        <v>2</v>
      </c>
    </row>
    <row r="738" spans="1:16" x14ac:dyDescent="0.2">
      <c r="A738" t="s">
        <v>341</v>
      </c>
      <c r="B738" t="s">
        <v>346</v>
      </c>
      <c r="C738" t="s">
        <v>154</v>
      </c>
      <c r="D738" t="s">
        <v>384</v>
      </c>
      <c r="E738">
        <v>274</v>
      </c>
      <c r="F738">
        <v>2</v>
      </c>
      <c r="G738">
        <v>52.54</v>
      </c>
      <c r="H738">
        <v>224</v>
      </c>
      <c r="I738">
        <v>2282</v>
      </c>
      <c r="J738">
        <v>81.75</v>
      </c>
      <c r="K738">
        <v>83.19</v>
      </c>
      <c r="L738">
        <v>45</v>
      </c>
      <c r="M738">
        <v>194</v>
      </c>
      <c r="N738">
        <v>35</v>
      </c>
    </row>
    <row r="739" spans="1:16" x14ac:dyDescent="0.2">
      <c r="A739" t="s">
        <v>341</v>
      </c>
      <c r="B739" t="s">
        <v>346</v>
      </c>
      <c r="C739" t="s">
        <v>361</v>
      </c>
      <c r="D739" t="s">
        <v>384</v>
      </c>
      <c r="E739">
        <v>141</v>
      </c>
      <c r="F739">
        <v>1</v>
      </c>
      <c r="G739">
        <v>58.74</v>
      </c>
      <c r="H739">
        <v>128</v>
      </c>
      <c r="I739">
        <v>1226</v>
      </c>
      <c r="J739">
        <v>79.08</v>
      </c>
      <c r="K739">
        <v>72.67</v>
      </c>
      <c r="L739">
        <v>12</v>
      </c>
      <c r="M739">
        <v>114</v>
      </c>
      <c r="N739">
        <v>12</v>
      </c>
      <c r="O739">
        <v>3</v>
      </c>
    </row>
    <row r="740" spans="1:16" x14ac:dyDescent="0.2">
      <c r="A740" t="s">
        <v>341</v>
      </c>
      <c r="B740" t="s">
        <v>346</v>
      </c>
      <c r="C740" t="s">
        <v>158</v>
      </c>
      <c r="D740" t="s">
        <v>384</v>
      </c>
      <c r="E740">
        <v>423</v>
      </c>
      <c r="F740">
        <v>35</v>
      </c>
      <c r="G740">
        <v>76.319999999999993</v>
      </c>
      <c r="H740">
        <v>242</v>
      </c>
      <c r="I740">
        <v>2780</v>
      </c>
      <c r="J740">
        <v>103.4</v>
      </c>
      <c r="K740">
        <v>101.48</v>
      </c>
      <c r="L740">
        <v>65</v>
      </c>
      <c r="M740">
        <v>279</v>
      </c>
      <c r="N740">
        <v>79</v>
      </c>
    </row>
    <row r="741" spans="1:16" x14ac:dyDescent="0.2">
      <c r="A741" t="s">
        <v>341</v>
      </c>
      <c r="B741" t="s">
        <v>347</v>
      </c>
      <c r="C741" t="s">
        <v>390</v>
      </c>
      <c r="D741" t="s">
        <v>384</v>
      </c>
      <c r="E741">
        <v>18886</v>
      </c>
      <c r="F741">
        <v>3059</v>
      </c>
      <c r="G741">
        <v>90.31</v>
      </c>
      <c r="H741">
        <v>56</v>
      </c>
      <c r="I741">
        <v>150</v>
      </c>
      <c r="J741">
        <v>88.16</v>
      </c>
      <c r="K741">
        <v>85.58</v>
      </c>
      <c r="L741">
        <v>4349</v>
      </c>
      <c r="M741">
        <v>10360</v>
      </c>
      <c r="N741">
        <v>341</v>
      </c>
      <c r="O741">
        <v>3836</v>
      </c>
    </row>
    <row r="742" spans="1:16" x14ac:dyDescent="0.2">
      <c r="A742" t="s">
        <v>341</v>
      </c>
      <c r="B742" t="s">
        <v>348</v>
      </c>
      <c r="C742" t="s">
        <v>384</v>
      </c>
      <c r="D742" t="s">
        <v>384</v>
      </c>
      <c r="E742">
        <v>136</v>
      </c>
      <c r="F742">
        <v>44</v>
      </c>
      <c r="G742">
        <v>133.79</v>
      </c>
      <c r="H742">
        <v>106</v>
      </c>
      <c r="I742">
        <v>881</v>
      </c>
      <c r="J742">
        <v>102.58</v>
      </c>
      <c r="K742">
        <v>83.06</v>
      </c>
      <c r="L742">
        <v>31</v>
      </c>
      <c r="M742">
        <v>81</v>
      </c>
      <c r="N742">
        <v>23</v>
      </c>
      <c r="O742">
        <v>1</v>
      </c>
    </row>
    <row r="743" spans="1:16" x14ac:dyDescent="0.2">
      <c r="A743" t="s">
        <v>341</v>
      </c>
      <c r="B743" t="s">
        <v>348</v>
      </c>
      <c r="C743" t="s">
        <v>137</v>
      </c>
      <c r="D743" t="s">
        <v>384</v>
      </c>
      <c r="E743">
        <v>2</v>
      </c>
      <c r="F743">
        <v>1</v>
      </c>
      <c r="G743">
        <v>292</v>
      </c>
      <c r="H743">
        <v>1</v>
      </c>
      <c r="I743">
        <v>56</v>
      </c>
      <c r="J743">
        <v>71</v>
      </c>
      <c r="K743">
        <v>327.2</v>
      </c>
      <c r="L743">
        <v>1</v>
      </c>
      <c r="M743">
        <v>1</v>
      </c>
    </row>
    <row r="744" spans="1:16" x14ac:dyDescent="0.2">
      <c r="A744" t="s">
        <v>341</v>
      </c>
      <c r="B744" t="s">
        <v>346</v>
      </c>
      <c r="C744" t="s">
        <v>649</v>
      </c>
      <c r="D744" t="s">
        <v>384</v>
      </c>
      <c r="E744">
        <v>323420</v>
      </c>
      <c r="F744">
        <v>74629</v>
      </c>
      <c r="G744">
        <v>96.44</v>
      </c>
      <c r="H744">
        <v>49972</v>
      </c>
      <c r="I744">
        <v>460406</v>
      </c>
      <c r="J744">
        <v>117.86</v>
      </c>
      <c r="K744">
        <v>111.47</v>
      </c>
      <c r="L744">
        <v>14932</v>
      </c>
      <c r="M744">
        <v>222107</v>
      </c>
      <c r="N744">
        <v>83861</v>
      </c>
      <c r="O744">
        <v>2074</v>
      </c>
      <c r="P744">
        <v>446</v>
      </c>
    </row>
    <row r="745" spans="1:16" x14ac:dyDescent="0.2">
      <c r="A745" t="s">
        <v>341</v>
      </c>
      <c r="B745" t="s">
        <v>346</v>
      </c>
      <c r="C745" t="s">
        <v>384</v>
      </c>
      <c r="D745" t="s">
        <v>384</v>
      </c>
      <c r="E745">
        <v>7125</v>
      </c>
      <c r="F745">
        <v>3794</v>
      </c>
      <c r="G745">
        <v>151.86000000000001</v>
      </c>
      <c r="H745">
        <v>289</v>
      </c>
      <c r="I745">
        <v>1017</v>
      </c>
      <c r="J745">
        <v>105.62</v>
      </c>
      <c r="K745">
        <v>90.76</v>
      </c>
      <c r="L745">
        <v>869</v>
      </c>
      <c r="M745">
        <v>5975</v>
      </c>
      <c r="N745">
        <v>254</v>
      </c>
      <c r="O745">
        <v>21</v>
      </c>
      <c r="P745">
        <v>6</v>
      </c>
    </row>
    <row r="746" spans="1:16" x14ac:dyDescent="0.2">
      <c r="A746" t="s">
        <v>341</v>
      </c>
      <c r="B746" t="s">
        <v>346</v>
      </c>
      <c r="C746" t="s">
        <v>117</v>
      </c>
      <c r="D746" t="s">
        <v>384</v>
      </c>
      <c r="E746">
        <v>1081</v>
      </c>
      <c r="F746">
        <v>387</v>
      </c>
      <c r="G746">
        <v>128.59</v>
      </c>
      <c r="H746">
        <v>662</v>
      </c>
      <c r="I746">
        <v>6360</v>
      </c>
      <c r="J746">
        <v>138.79</v>
      </c>
      <c r="K746">
        <v>132.91999999999999</v>
      </c>
      <c r="L746">
        <v>109</v>
      </c>
      <c r="M746">
        <v>665</v>
      </c>
      <c r="N746">
        <v>252</v>
      </c>
      <c r="O746">
        <v>43</v>
      </c>
      <c r="P746">
        <v>12</v>
      </c>
    </row>
    <row r="747" spans="1:16" x14ac:dyDescent="0.2">
      <c r="A747" t="s">
        <v>341</v>
      </c>
      <c r="B747" t="s">
        <v>346</v>
      </c>
      <c r="C747" t="s">
        <v>119</v>
      </c>
      <c r="D747" t="s">
        <v>384</v>
      </c>
      <c r="E747">
        <v>2944</v>
      </c>
      <c r="F747">
        <v>763</v>
      </c>
      <c r="G747">
        <v>96.4</v>
      </c>
      <c r="H747">
        <v>2951</v>
      </c>
      <c r="I747">
        <v>26272</v>
      </c>
      <c r="J747">
        <v>115.81</v>
      </c>
      <c r="K747">
        <v>116.96</v>
      </c>
      <c r="L747">
        <v>503</v>
      </c>
      <c r="M747">
        <v>1752</v>
      </c>
      <c r="N747">
        <v>647</v>
      </c>
      <c r="O747">
        <v>27</v>
      </c>
      <c r="P747">
        <v>15</v>
      </c>
    </row>
    <row r="748" spans="1:16" x14ac:dyDescent="0.2">
      <c r="A748" t="s">
        <v>341</v>
      </c>
      <c r="B748" t="s">
        <v>346</v>
      </c>
      <c r="C748" t="s">
        <v>121</v>
      </c>
      <c r="D748" t="s">
        <v>384</v>
      </c>
      <c r="E748">
        <v>1582</v>
      </c>
      <c r="F748">
        <v>397</v>
      </c>
      <c r="G748">
        <v>91.16</v>
      </c>
      <c r="H748">
        <v>1107</v>
      </c>
      <c r="I748">
        <v>10756</v>
      </c>
      <c r="J748">
        <v>110.46</v>
      </c>
      <c r="K748">
        <v>108.65</v>
      </c>
      <c r="L748">
        <v>370</v>
      </c>
      <c r="M748">
        <v>1003</v>
      </c>
      <c r="N748">
        <v>191</v>
      </c>
      <c r="O748">
        <v>17</v>
      </c>
      <c r="P748">
        <v>1</v>
      </c>
    </row>
    <row r="749" spans="1:16" x14ac:dyDescent="0.2">
      <c r="A749" t="s">
        <v>341</v>
      </c>
      <c r="B749" t="s">
        <v>346</v>
      </c>
      <c r="C749" t="s">
        <v>123</v>
      </c>
      <c r="D749" t="s">
        <v>384</v>
      </c>
      <c r="E749">
        <v>1227</v>
      </c>
      <c r="F749">
        <v>364</v>
      </c>
      <c r="G749">
        <v>101.66</v>
      </c>
      <c r="H749">
        <v>800</v>
      </c>
      <c r="I749">
        <v>7293</v>
      </c>
      <c r="J749">
        <v>118.4</v>
      </c>
      <c r="K749">
        <v>91.15</v>
      </c>
      <c r="L749">
        <v>196</v>
      </c>
      <c r="M749">
        <v>790</v>
      </c>
      <c r="N749">
        <v>240</v>
      </c>
      <c r="O749">
        <v>1</v>
      </c>
    </row>
    <row r="750" spans="1:16" x14ac:dyDescent="0.2">
      <c r="A750" t="s">
        <v>341</v>
      </c>
      <c r="B750" t="s">
        <v>346</v>
      </c>
      <c r="C750" t="s">
        <v>131</v>
      </c>
      <c r="D750" t="s">
        <v>384</v>
      </c>
      <c r="E750">
        <v>1211</v>
      </c>
      <c r="F750">
        <v>147</v>
      </c>
      <c r="G750">
        <v>83.77</v>
      </c>
      <c r="H750">
        <v>1195</v>
      </c>
      <c r="I750">
        <v>10836</v>
      </c>
      <c r="J750">
        <v>114.25</v>
      </c>
      <c r="K750">
        <v>103.09</v>
      </c>
      <c r="L750">
        <v>176</v>
      </c>
      <c r="M750">
        <v>674</v>
      </c>
      <c r="N750">
        <v>329</v>
      </c>
      <c r="O750">
        <v>19</v>
      </c>
      <c r="P750">
        <v>13</v>
      </c>
    </row>
    <row r="751" spans="1:16" x14ac:dyDescent="0.2">
      <c r="A751" t="s">
        <v>341</v>
      </c>
      <c r="B751" t="s">
        <v>346</v>
      </c>
      <c r="C751" t="s">
        <v>132</v>
      </c>
      <c r="D751" t="s">
        <v>384</v>
      </c>
      <c r="E751">
        <v>749</v>
      </c>
      <c r="F751">
        <v>42</v>
      </c>
      <c r="G751">
        <v>70.81</v>
      </c>
      <c r="H751">
        <v>594</v>
      </c>
      <c r="I751">
        <v>4452</v>
      </c>
      <c r="J751">
        <v>88.13</v>
      </c>
      <c r="K751">
        <v>85.59</v>
      </c>
      <c r="L751">
        <v>118</v>
      </c>
      <c r="M751">
        <v>583</v>
      </c>
      <c r="N751">
        <v>48</v>
      </c>
    </row>
    <row r="752" spans="1:16" x14ac:dyDescent="0.2">
      <c r="A752" t="s">
        <v>341</v>
      </c>
      <c r="B752" t="s">
        <v>346</v>
      </c>
      <c r="C752" t="s">
        <v>134</v>
      </c>
      <c r="D752" t="s">
        <v>384</v>
      </c>
      <c r="E752">
        <v>1936</v>
      </c>
      <c r="F752">
        <v>654</v>
      </c>
      <c r="G752">
        <v>115.21</v>
      </c>
      <c r="H752">
        <v>838</v>
      </c>
      <c r="I752">
        <v>10735</v>
      </c>
      <c r="J752">
        <v>128.93</v>
      </c>
      <c r="K752">
        <v>96.53</v>
      </c>
      <c r="L752">
        <v>431</v>
      </c>
      <c r="M752">
        <v>1051</v>
      </c>
      <c r="N752">
        <v>354</v>
      </c>
      <c r="O752">
        <v>99</v>
      </c>
      <c r="P752">
        <v>1</v>
      </c>
    </row>
    <row r="753" spans="1:16" x14ac:dyDescent="0.2">
      <c r="A753" t="s">
        <v>341</v>
      </c>
      <c r="B753" t="s">
        <v>346</v>
      </c>
      <c r="C753" t="s">
        <v>136</v>
      </c>
      <c r="D753" t="s">
        <v>384</v>
      </c>
      <c r="E753">
        <v>216</v>
      </c>
      <c r="F753">
        <v>7</v>
      </c>
      <c r="G753">
        <v>61.91</v>
      </c>
      <c r="H753">
        <v>326</v>
      </c>
      <c r="I753">
        <v>2875</v>
      </c>
      <c r="J753">
        <v>87.15</v>
      </c>
      <c r="K753">
        <v>91.02</v>
      </c>
      <c r="L753">
        <v>36</v>
      </c>
      <c r="M753">
        <v>135</v>
      </c>
      <c r="N753">
        <v>45</v>
      </c>
    </row>
    <row r="754" spans="1:16" x14ac:dyDescent="0.2">
      <c r="A754" t="s">
        <v>341</v>
      </c>
      <c r="B754" t="s">
        <v>346</v>
      </c>
      <c r="C754" t="s">
        <v>137</v>
      </c>
      <c r="D754" t="s">
        <v>384</v>
      </c>
      <c r="E754">
        <v>1384</v>
      </c>
      <c r="F754">
        <v>564</v>
      </c>
      <c r="G754">
        <v>133.09</v>
      </c>
      <c r="H754">
        <v>1828</v>
      </c>
      <c r="I754">
        <v>14767</v>
      </c>
      <c r="J754">
        <v>123.16</v>
      </c>
      <c r="K754">
        <v>117.85</v>
      </c>
      <c r="L754">
        <v>177</v>
      </c>
      <c r="M754">
        <v>981</v>
      </c>
      <c r="N754">
        <v>203</v>
      </c>
      <c r="O754">
        <v>5</v>
      </c>
      <c r="P754">
        <v>18</v>
      </c>
    </row>
    <row r="755" spans="1:16" x14ac:dyDescent="0.2">
      <c r="A755" t="s">
        <v>341</v>
      </c>
      <c r="B755" t="s">
        <v>346</v>
      </c>
      <c r="C755" t="s">
        <v>144</v>
      </c>
      <c r="D755" t="s">
        <v>384</v>
      </c>
      <c r="E755">
        <v>4412</v>
      </c>
      <c r="F755">
        <v>1191</v>
      </c>
      <c r="G755">
        <v>95.68</v>
      </c>
      <c r="H755">
        <v>2557</v>
      </c>
      <c r="I755">
        <v>24797</v>
      </c>
      <c r="J755">
        <v>110.52</v>
      </c>
      <c r="K755">
        <v>119.02</v>
      </c>
      <c r="L755">
        <v>716</v>
      </c>
      <c r="M755">
        <v>3160</v>
      </c>
      <c r="N755">
        <v>523</v>
      </c>
      <c r="O755">
        <v>9</v>
      </c>
      <c r="P755">
        <v>4</v>
      </c>
    </row>
    <row r="756" spans="1:16" x14ac:dyDescent="0.2">
      <c r="A756" t="s">
        <v>341</v>
      </c>
      <c r="B756" t="s">
        <v>346</v>
      </c>
      <c r="C756" t="s">
        <v>146</v>
      </c>
      <c r="D756" t="s">
        <v>384</v>
      </c>
      <c r="E756">
        <v>2250</v>
      </c>
      <c r="F756">
        <v>800</v>
      </c>
      <c r="G756">
        <v>118.77</v>
      </c>
      <c r="H756">
        <v>1712</v>
      </c>
      <c r="I756">
        <v>15323</v>
      </c>
      <c r="J756">
        <v>128.04</v>
      </c>
      <c r="K756">
        <v>115.13</v>
      </c>
      <c r="L756">
        <v>469</v>
      </c>
      <c r="M756">
        <v>1585</v>
      </c>
      <c r="N756">
        <v>190</v>
      </c>
      <c r="O756">
        <v>5</v>
      </c>
      <c r="P756">
        <v>1</v>
      </c>
    </row>
    <row r="757" spans="1:16" x14ac:dyDescent="0.2">
      <c r="A757" t="s">
        <v>341</v>
      </c>
      <c r="B757" t="s">
        <v>346</v>
      </c>
      <c r="C757" t="s">
        <v>148</v>
      </c>
      <c r="D757" t="s">
        <v>384</v>
      </c>
      <c r="E757">
        <v>545</v>
      </c>
      <c r="F757">
        <v>226</v>
      </c>
      <c r="G757">
        <v>133.57</v>
      </c>
      <c r="H757">
        <v>315</v>
      </c>
      <c r="I757">
        <v>2934</v>
      </c>
      <c r="J757">
        <v>165.73</v>
      </c>
      <c r="K757">
        <v>146.04</v>
      </c>
      <c r="L757">
        <v>109</v>
      </c>
      <c r="M757">
        <v>386</v>
      </c>
      <c r="N757">
        <v>47</v>
      </c>
      <c r="O757">
        <v>2</v>
      </c>
      <c r="P757">
        <v>1</v>
      </c>
    </row>
    <row r="758" spans="1:16" x14ac:dyDescent="0.2">
      <c r="A758" t="s">
        <v>341</v>
      </c>
      <c r="B758" t="s">
        <v>346</v>
      </c>
      <c r="C758" t="s">
        <v>151</v>
      </c>
      <c r="D758" t="s">
        <v>384</v>
      </c>
      <c r="E758">
        <v>239</v>
      </c>
      <c r="F758">
        <v>4</v>
      </c>
      <c r="G758">
        <v>57.76</v>
      </c>
      <c r="H758">
        <v>198</v>
      </c>
      <c r="I758">
        <v>1738</v>
      </c>
      <c r="J758">
        <v>80.62</v>
      </c>
      <c r="K758">
        <v>82.66</v>
      </c>
      <c r="L758">
        <v>40</v>
      </c>
      <c r="M758">
        <v>155</v>
      </c>
      <c r="N758">
        <v>44</v>
      </c>
    </row>
    <row r="759" spans="1:16" x14ac:dyDescent="0.2">
      <c r="A759" t="s">
        <v>341</v>
      </c>
      <c r="B759" t="s">
        <v>346</v>
      </c>
      <c r="C759" t="s">
        <v>159</v>
      </c>
      <c r="D759" t="s">
        <v>384</v>
      </c>
      <c r="E759">
        <v>166</v>
      </c>
      <c r="F759">
        <v>15</v>
      </c>
      <c r="G759">
        <v>80.849999999999994</v>
      </c>
      <c r="H759">
        <v>152</v>
      </c>
      <c r="I759">
        <v>1315</v>
      </c>
      <c r="J759">
        <v>88.4</v>
      </c>
      <c r="K759">
        <v>83.83</v>
      </c>
      <c r="L759">
        <v>27</v>
      </c>
      <c r="M759">
        <v>117</v>
      </c>
      <c r="N759">
        <v>15</v>
      </c>
      <c r="O759">
        <v>6</v>
      </c>
      <c r="P759">
        <v>1</v>
      </c>
    </row>
    <row r="760" spans="1:16" x14ac:dyDescent="0.2">
      <c r="A760" t="s">
        <v>341</v>
      </c>
      <c r="B760" t="s">
        <v>347</v>
      </c>
      <c r="C760" t="s">
        <v>384</v>
      </c>
      <c r="D760" t="s">
        <v>384</v>
      </c>
      <c r="E760">
        <v>39</v>
      </c>
      <c r="F760">
        <v>24</v>
      </c>
      <c r="G760">
        <v>288.51</v>
      </c>
      <c r="H760">
        <v>118</v>
      </c>
      <c r="I760">
        <v>1308</v>
      </c>
      <c r="J760">
        <v>33.270000000000003</v>
      </c>
      <c r="K760">
        <v>37.83</v>
      </c>
      <c r="L760">
        <v>7</v>
      </c>
      <c r="M760">
        <v>20</v>
      </c>
      <c r="N760">
        <v>10</v>
      </c>
      <c r="O760">
        <v>2</v>
      </c>
    </row>
    <row r="761" spans="1:16" x14ac:dyDescent="0.2">
      <c r="A761" t="s">
        <v>341</v>
      </c>
      <c r="B761" t="s">
        <v>347</v>
      </c>
      <c r="C761" t="s">
        <v>134</v>
      </c>
      <c r="D761" t="s">
        <v>384</v>
      </c>
      <c r="E761">
        <v>3375</v>
      </c>
      <c r="F761">
        <v>949</v>
      </c>
      <c r="G761">
        <v>96.29</v>
      </c>
      <c r="H761">
        <v>953</v>
      </c>
      <c r="I761">
        <v>10676</v>
      </c>
      <c r="J761">
        <v>125.09</v>
      </c>
      <c r="K761">
        <v>103.98</v>
      </c>
      <c r="L761">
        <v>1426</v>
      </c>
      <c r="M761">
        <v>881</v>
      </c>
      <c r="N761">
        <v>217</v>
      </c>
      <c r="O761">
        <v>842</v>
      </c>
      <c r="P761">
        <v>9</v>
      </c>
    </row>
    <row r="762" spans="1:16" x14ac:dyDescent="0.2">
      <c r="A762" t="s">
        <v>341</v>
      </c>
      <c r="B762" t="s">
        <v>349</v>
      </c>
      <c r="C762" t="s">
        <v>384</v>
      </c>
      <c r="D762" t="s">
        <v>384</v>
      </c>
      <c r="E762">
        <v>6</v>
      </c>
      <c r="F762">
        <v>1</v>
      </c>
      <c r="G762">
        <v>127</v>
      </c>
      <c r="H762">
        <v>4</v>
      </c>
      <c r="I762">
        <v>27</v>
      </c>
      <c r="J762">
        <v>1</v>
      </c>
      <c r="K762">
        <v>251.63</v>
      </c>
      <c r="M762">
        <v>5</v>
      </c>
      <c r="N762">
        <v>1</v>
      </c>
    </row>
    <row r="763" spans="1:16" x14ac:dyDescent="0.2">
      <c r="A763" t="s">
        <v>341</v>
      </c>
      <c r="B763" t="s">
        <v>349</v>
      </c>
      <c r="C763" t="s">
        <v>152</v>
      </c>
      <c r="D763" t="s">
        <v>384</v>
      </c>
      <c r="I763">
        <v>18</v>
      </c>
      <c r="K763">
        <v>481.22</v>
      </c>
    </row>
    <row r="764" spans="1:16" x14ac:dyDescent="0.2">
      <c r="A764" t="s">
        <v>341</v>
      </c>
      <c r="B764" t="s">
        <v>346</v>
      </c>
      <c r="C764" t="s">
        <v>109</v>
      </c>
      <c r="D764" t="s">
        <v>384</v>
      </c>
      <c r="E764">
        <v>886</v>
      </c>
      <c r="F764">
        <v>91</v>
      </c>
      <c r="G764">
        <v>79.94</v>
      </c>
      <c r="H764">
        <v>495</v>
      </c>
      <c r="I764">
        <v>4291</v>
      </c>
      <c r="J764">
        <v>160.41999999999999</v>
      </c>
      <c r="K764">
        <v>102.71</v>
      </c>
      <c r="L764">
        <v>137</v>
      </c>
      <c r="M764">
        <v>619</v>
      </c>
      <c r="N764">
        <v>124</v>
      </c>
      <c r="O764">
        <v>6</v>
      </c>
    </row>
    <row r="765" spans="1:16" x14ac:dyDescent="0.2">
      <c r="A765" t="s">
        <v>341</v>
      </c>
      <c r="B765" t="s">
        <v>346</v>
      </c>
      <c r="C765" t="s">
        <v>111</v>
      </c>
      <c r="D765" t="s">
        <v>384</v>
      </c>
      <c r="E765">
        <v>561</v>
      </c>
      <c r="F765">
        <v>47</v>
      </c>
      <c r="G765">
        <v>70.58</v>
      </c>
      <c r="H765">
        <v>548</v>
      </c>
      <c r="I765">
        <v>5096</v>
      </c>
      <c r="J765">
        <v>138.13</v>
      </c>
      <c r="K765">
        <v>95.07</v>
      </c>
      <c r="L765">
        <v>116</v>
      </c>
      <c r="M765">
        <v>341</v>
      </c>
      <c r="N765">
        <v>68</v>
      </c>
      <c r="O765">
        <v>31</v>
      </c>
      <c r="P765">
        <v>5</v>
      </c>
    </row>
    <row r="766" spans="1:16" x14ac:dyDescent="0.2">
      <c r="A766" t="s">
        <v>341</v>
      </c>
      <c r="B766" t="s">
        <v>346</v>
      </c>
      <c r="C766" t="s">
        <v>116</v>
      </c>
      <c r="D766" t="s">
        <v>384</v>
      </c>
      <c r="E766">
        <v>754</v>
      </c>
      <c r="F766">
        <v>76</v>
      </c>
      <c r="G766">
        <v>77.510000000000005</v>
      </c>
      <c r="H766">
        <v>321</v>
      </c>
      <c r="I766">
        <v>3188</v>
      </c>
      <c r="J766">
        <v>96.1</v>
      </c>
      <c r="K766">
        <v>101.36</v>
      </c>
      <c r="L766">
        <v>104</v>
      </c>
      <c r="M766">
        <v>417</v>
      </c>
      <c r="N766">
        <v>136</v>
      </c>
      <c r="O766">
        <v>97</v>
      </c>
    </row>
    <row r="767" spans="1:16" x14ac:dyDescent="0.2">
      <c r="A767" t="s">
        <v>341</v>
      </c>
      <c r="B767" t="s">
        <v>346</v>
      </c>
      <c r="C767" t="s">
        <v>118</v>
      </c>
      <c r="D767" t="s">
        <v>384</v>
      </c>
      <c r="E767">
        <v>3564</v>
      </c>
      <c r="F767">
        <v>921</v>
      </c>
      <c r="G767">
        <v>94.26</v>
      </c>
      <c r="H767">
        <v>1797</v>
      </c>
      <c r="I767">
        <v>16589</v>
      </c>
      <c r="J767">
        <v>120.77</v>
      </c>
      <c r="K767">
        <v>118.31</v>
      </c>
      <c r="L767">
        <v>523</v>
      </c>
      <c r="M767">
        <v>2651</v>
      </c>
      <c r="N767">
        <v>365</v>
      </c>
      <c r="O767">
        <v>12</v>
      </c>
      <c r="P767">
        <v>13</v>
      </c>
    </row>
    <row r="768" spans="1:16" x14ac:dyDescent="0.2">
      <c r="A768" t="s">
        <v>341</v>
      </c>
      <c r="B768" t="s">
        <v>346</v>
      </c>
      <c r="C768" t="s">
        <v>120</v>
      </c>
      <c r="D768" t="s">
        <v>384</v>
      </c>
      <c r="E768">
        <v>4814</v>
      </c>
      <c r="F768">
        <v>1337</v>
      </c>
      <c r="G768">
        <v>107.54</v>
      </c>
      <c r="H768">
        <v>3420</v>
      </c>
      <c r="I768">
        <v>27456</v>
      </c>
      <c r="J768">
        <v>106.99</v>
      </c>
      <c r="K768">
        <v>108.37</v>
      </c>
      <c r="L768">
        <v>681</v>
      </c>
      <c r="M768">
        <v>2479</v>
      </c>
      <c r="N768">
        <v>1183</v>
      </c>
      <c r="O768">
        <v>264</v>
      </c>
      <c r="P768">
        <v>207</v>
      </c>
    </row>
    <row r="769" spans="1:16" x14ac:dyDescent="0.2">
      <c r="A769" t="s">
        <v>341</v>
      </c>
      <c r="B769" t="s">
        <v>346</v>
      </c>
      <c r="C769" t="s">
        <v>80</v>
      </c>
      <c r="D769" t="s">
        <v>384</v>
      </c>
      <c r="E769">
        <v>1583</v>
      </c>
      <c r="F769">
        <v>531</v>
      </c>
      <c r="G769">
        <v>103.02</v>
      </c>
      <c r="H769">
        <v>1187</v>
      </c>
      <c r="I769">
        <v>11351</v>
      </c>
      <c r="J769">
        <v>131.61000000000001</v>
      </c>
      <c r="K769">
        <v>122.06</v>
      </c>
      <c r="L769">
        <v>305</v>
      </c>
      <c r="M769">
        <v>953</v>
      </c>
      <c r="N769">
        <v>297</v>
      </c>
      <c r="O769">
        <v>13</v>
      </c>
      <c r="P769">
        <v>15</v>
      </c>
    </row>
    <row r="770" spans="1:16" x14ac:dyDescent="0.2">
      <c r="A770" t="s">
        <v>341</v>
      </c>
      <c r="B770" t="s">
        <v>346</v>
      </c>
      <c r="C770" t="s">
        <v>122</v>
      </c>
      <c r="D770" t="s">
        <v>384</v>
      </c>
      <c r="E770">
        <v>608</v>
      </c>
      <c r="F770">
        <v>50</v>
      </c>
      <c r="G770">
        <v>66.83</v>
      </c>
      <c r="H770">
        <v>651</v>
      </c>
      <c r="I770">
        <v>6071</v>
      </c>
      <c r="J770">
        <v>129.69999999999999</v>
      </c>
      <c r="K770">
        <v>126.14</v>
      </c>
      <c r="L770">
        <v>105</v>
      </c>
      <c r="M770">
        <v>394</v>
      </c>
      <c r="N770">
        <v>107</v>
      </c>
      <c r="O770">
        <v>2</v>
      </c>
    </row>
    <row r="771" spans="1:16" x14ac:dyDescent="0.2">
      <c r="A771" t="s">
        <v>341</v>
      </c>
      <c r="B771" t="s">
        <v>346</v>
      </c>
      <c r="C771" t="s">
        <v>125</v>
      </c>
      <c r="D771" t="s">
        <v>384</v>
      </c>
      <c r="E771">
        <v>2128</v>
      </c>
      <c r="F771">
        <v>665</v>
      </c>
      <c r="G771">
        <v>108.24</v>
      </c>
      <c r="H771">
        <v>1194</v>
      </c>
      <c r="I771">
        <v>10244</v>
      </c>
      <c r="J771">
        <v>127.11</v>
      </c>
      <c r="K771">
        <v>123.52</v>
      </c>
      <c r="L771">
        <v>350</v>
      </c>
      <c r="M771">
        <v>1274</v>
      </c>
      <c r="N771">
        <v>483</v>
      </c>
      <c r="O771">
        <v>20</v>
      </c>
      <c r="P771">
        <v>1</v>
      </c>
    </row>
    <row r="772" spans="1:16" x14ac:dyDescent="0.2">
      <c r="A772" t="s">
        <v>341</v>
      </c>
      <c r="B772" t="s">
        <v>346</v>
      </c>
      <c r="C772" t="s">
        <v>127</v>
      </c>
      <c r="D772" t="s">
        <v>384</v>
      </c>
      <c r="E772">
        <v>1564</v>
      </c>
      <c r="F772">
        <v>622</v>
      </c>
      <c r="G772">
        <v>130.52000000000001</v>
      </c>
      <c r="H772">
        <v>880</v>
      </c>
      <c r="I772">
        <v>7928</v>
      </c>
      <c r="J772">
        <v>140.4</v>
      </c>
      <c r="K772">
        <v>114.16</v>
      </c>
      <c r="L772">
        <v>165</v>
      </c>
      <c r="M772">
        <v>1101</v>
      </c>
      <c r="N772">
        <v>233</v>
      </c>
      <c r="O772">
        <v>26</v>
      </c>
      <c r="P772">
        <v>39</v>
      </c>
    </row>
    <row r="773" spans="1:16" x14ac:dyDescent="0.2">
      <c r="A773" t="s">
        <v>341</v>
      </c>
      <c r="B773" t="s">
        <v>346</v>
      </c>
      <c r="C773" t="s">
        <v>128</v>
      </c>
      <c r="D773" t="s">
        <v>384</v>
      </c>
      <c r="E773">
        <v>775</v>
      </c>
      <c r="F773">
        <v>62</v>
      </c>
      <c r="G773">
        <v>77.42</v>
      </c>
      <c r="H773">
        <v>440</v>
      </c>
      <c r="I773">
        <v>3864</v>
      </c>
      <c r="J773">
        <v>93.63</v>
      </c>
      <c r="K773">
        <v>92.16</v>
      </c>
      <c r="L773">
        <v>136</v>
      </c>
      <c r="M773">
        <v>486</v>
      </c>
      <c r="N773">
        <v>149</v>
      </c>
      <c r="O773">
        <v>4</v>
      </c>
    </row>
    <row r="774" spans="1:16" x14ac:dyDescent="0.2">
      <c r="A774" t="s">
        <v>341</v>
      </c>
      <c r="B774" t="s">
        <v>346</v>
      </c>
      <c r="C774" t="s">
        <v>129</v>
      </c>
      <c r="D774" t="s">
        <v>384</v>
      </c>
      <c r="E774">
        <v>980</v>
      </c>
      <c r="F774">
        <v>299</v>
      </c>
      <c r="G774">
        <v>103.8</v>
      </c>
      <c r="H774">
        <v>773</v>
      </c>
      <c r="I774">
        <v>7408</v>
      </c>
      <c r="J774">
        <v>112.83</v>
      </c>
      <c r="K774">
        <v>118.92</v>
      </c>
      <c r="L774">
        <v>181</v>
      </c>
      <c r="M774">
        <v>667</v>
      </c>
      <c r="N774">
        <v>131</v>
      </c>
      <c r="O774">
        <v>1</v>
      </c>
    </row>
    <row r="775" spans="1:16" x14ac:dyDescent="0.2">
      <c r="A775" t="s">
        <v>341</v>
      </c>
      <c r="B775" t="s">
        <v>346</v>
      </c>
      <c r="C775" t="s">
        <v>130</v>
      </c>
      <c r="D775" t="s">
        <v>384</v>
      </c>
      <c r="E775">
        <v>1195</v>
      </c>
      <c r="F775">
        <v>371</v>
      </c>
      <c r="G775">
        <v>105.21</v>
      </c>
      <c r="H775">
        <v>798</v>
      </c>
      <c r="I775">
        <v>7565</v>
      </c>
      <c r="J775">
        <v>132.13999999999999</v>
      </c>
      <c r="K775">
        <v>111.5</v>
      </c>
      <c r="L775">
        <v>293</v>
      </c>
      <c r="M775">
        <v>707</v>
      </c>
      <c r="N775">
        <v>116</v>
      </c>
      <c r="O775">
        <v>79</v>
      </c>
    </row>
    <row r="776" spans="1:16" x14ac:dyDescent="0.2">
      <c r="A776" t="s">
        <v>341</v>
      </c>
      <c r="B776" t="s">
        <v>346</v>
      </c>
      <c r="C776" t="s">
        <v>133</v>
      </c>
      <c r="D776" t="s">
        <v>384</v>
      </c>
      <c r="E776">
        <v>1080</v>
      </c>
      <c r="F776">
        <v>436</v>
      </c>
      <c r="G776">
        <v>127.71</v>
      </c>
      <c r="H776">
        <v>907</v>
      </c>
      <c r="I776">
        <v>7615</v>
      </c>
      <c r="J776">
        <v>136.44999999999999</v>
      </c>
      <c r="K776">
        <v>121.57</v>
      </c>
      <c r="L776">
        <v>190</v>
      </c>
      <c r="M776">
        <v>672</v>
      </c>
      <c r="N776">
        <v>216</v>
      </c>
      <c r="O776">
        <v>2</v>
      </c>
    </row>
    <row r="777" spans="1:16" x14ac:dyDescent="0.2">
      <c r="A777" t="s">
        <v>341</v>
      </c>
      <c r="B777" t="s">
        <v>346</v>
      </c>
      <c r="C777" t="s">
        <v>138</v>
      </c>
      <c r="D777" t="s">
        <v>384</v>
      </c>
      <c r="E777">
        <v>938</v>
      </c>
      <c r="F777">
        <v>276</v>
      </c>
      <c r="G777">
        <v>104.79</v>
      </c>
      <c r="H777">
        <v>472</v>
      </c>
      <c r="I777">
        <v>6690</v>
      </c>
      <c r="J777">
        <v>148.51</v>
      </c>
      <c r="K777">
        <v>133.84</v>
      </c>
      <c r="L777">
        <v>150</v>
      </c>
      <c r="M777">
        <v>640</v>
      </c>
      <c r="N777">
        <v>136</v>
      </c>
      <c r="O777">
        <v>10</v>
      </c>
      <c r="P777">
        <v>2</v>
      </c>
    </row>
    <row r="778" spans="1:16" x14ac:dyDescent="0.2">
      <c r="A778" t="s">
        <v>341</v>
      </c>
      <c r="B778" t="s">
        <v>346</v>
      </c>
      <c r="C778" t="s">
        <v>139</v>
      </c>
      <c r="D778" t="s">
        <v>384</v>
      </c>
      <c r="E778">
        <v>1375</v>
      </c>
      <c r="F778">
        <v>383</v>
      </c>
      <c r="G778">
        <v>98.7</v>
      </c>
      <c r="H778">
        <v>791</v>
      </c>
      <c r="I778">
        <v>7851</v>
      </c>
      <c r="J778">
        <v>127.15</v>
      </c>
      <c r="K778">
        <v>130.47999999999999</v>
      </c>
      <c r="L778">
        <v>263</v>
      </c>
      <c r="M778">
        <v>833</v>
      </c>
      <c r="N778">
        <v>264</v>
      </c>
      <c r="O778">
        <v>12</v>
      </c>
      <c r="P778">
        <v>3</v>
      </c>
    </row>
    <row r="779" spans="1:16" x14ac:dyDescent="0.2">
      <c r="A779" t="s">
        <v>341</v>
      </c>
      <c r="B779" t="s">
        <v>346</v>
      </c>
      <c r="C779" t="s">
        <v>141</v>
      </c>
      <c r="D779" t="s">
        <v>384</v>
      </c>
      <c r="E779">
        <v>3516</v>
      </c>
      <c r="F779">
        <v>645</v>
      </c>
      <c r="G779">
        <v>73.599999999999994</v>
      </c>
      <c r="H779">
        <v>1563</v>
      </c>
      <c r="I779">
        <v>19185</v>
      </c>
      <c r="J779">
        <v>108.33</v>
      </c>
      <c r="K779">
        <v>92.22</v>
      </c>
      <c r="L779">
        <v>532</v>
      </c>
      <c r="M779">
        <v>1555</v>
      </c>
      <c r="N779">
        <v>1405</v>
      </c>
      <c r="O779">
        <v>21</v>
      </c>
      <c r="P779">
        <v>3</v>
      </c>
    </row>
    <row r="780" spans="1:16" x14ac:dyDescent="0.2">
      <c r="A780" t="s">
        <v>341</v>
      </c>
      <c r="B780" t="s">
        <v>346</v>
      </c>
      <c r="C780" t="s">
        <v>142</v>
      </c>
      <c r="D780" t="s">
        <v>384</v>
      </c>
      <c r="E780">
        <v>510</v>
      </c>
      <c r="F780">
        <v>4</v>
      </c>
      <c r="G780">
        <v>62.75</v>
      </c>
      <c r="H780">
        <v>335</v>
      </c>
      <c r="I780">
        <v>3287</v>
      </c>
      <c r="J780">
        <v>87.07</v>
      </c>
      <c r="K780">
        <v>88.05</v>
      </c>
      <c r="L780">
        <v>78</v>
      </c>
      <c r="M780">
        <v>346</v>
      </c>
      <c r="N780">
        <v>84</v>
      </c>
      <c r="O780">
        <v>2</v>
      </c>
    </row>
    <row r="781" spans="1:16" x14ac:dyDescent="0.2">
      <c r="A781" t="s">
        <v>341</v>
      </c>
      <c r="B781" t="s">
        <v>346</v>
      </c>
      <c r="C781" t="s">
        <v>150</v>
      </c>
      <c r="D781" t="s">
        <v>384</v>
      </c>
      <c r="E781">
        <v>2646</v>
      </c>
      <c r="F781">
        <v>702</v>
      </c>
      <c r="G781">
        <v>98.43</v>
      </c>
      <c r="H781">
        <v>1954</v>
      </c>
      <c r="I781">
        <v>16530</v>
      </c>
      <c r="J781">
        <v>117.89</v>
      </c>
      <c r="K781">
        <v>119.89</v>
      </c>
      <c r="L781">
        <v>516</v>
      </c>
      <c r="M781">
        <v>1709</v>
      </c>
      <c r="N781">
        <v>398</v>
      </c>
      <c r="O781">
        <v>22</v>
      </c>
      <c r="P781">
        <v>1</v>
      </c>
    </row>
    <row r="782" spans="1:16" x14ac:dyDescent="0.2">
      <c r="A782" t="s">
        <v>341</v>
      </c>
      <c r="B782" t="s">
        <v>346</v>
      </c>
      <c r="C782" t="s">
        <v>152</v>
      </c>
      <c r="D782" t="s">
        <v>384</v>
      </c>
      <c r="E782">
        <v>2387</v>
      </c>
      <c r="F782">
        <v>705</v>
      </c>
      <c r="G782">
        <v>102.25</v>
      </c>
      <c r="H782">
        <v>1747</v>
      </c>
      <c r="I782">
        <v>17787</v>
      </c>
      <c r="J782">
        <v>125.91</v>
      </c>
      <c r="K782">
        <v>122.02</v>
      </c>
      <c r="L782">
        <v>334</v>
      </c>
      <c r="M782">
        <v>1693</v>
      </c>
      <c r="N782">
        <v>338</v>
      </c>
      <c r="O782">
        <v>21</v>
      </c>
      <c r="P782">
        <v>1</v>
      </c>
    </row>
    <row r="783" spans="1:16" x14ac:dyDescent="0.2">
      <c r="A783" t="s">
        <v>341</v>
      </c>
      <c r="B783" t="s">
        <v>346</v>
      </c>
      <c r="C783" t="s">
        <v>153</v>
      </c>
      <c r="D783" t="s">
        <v>384</v>
      </c>
      <c r="E783">
        <v>1140</v>
      </c>
      <c r="F783">
        <v>545</v>
      </c>
      <c r="G783">
        <v>145.9</v>
      </c>
      <c r="H783">
        <v>1008</v>
      </c>
      <c r="I783">
        <v>8110</v>
      </c>
      <c r="J783">
        <v>123.06</v>
      </c>
      <c r="K783">
        <v>116.3</v>
      </c>
      <c r="L783">
        <v>148</v>
      </c>
      <c r="M783">
        <v>822</v>
      </c>
      <c r="N783">
        <v>136</v>
      </c>
      <c r="O783">
        <v>6</v>
      </c>
      <c r="P783">
        <v>28</v>
      </c>
    </row>
    <row r="784" spans="1:16" x14ac:dyDescent="0.2">
      <c r="A784" t="s">
        <v>341</v>
      </c>
      <c r="B784" t="s">
        <v>346</v>
      </c>
      <c r="C784" t="s">
        <v>155</v>
      </c>
      <c r="D784" t="s">
        <v>384</v>
      </c>
      <c r="E784">
        <v>220</v>
      </c>
      <c r="F784">
        <v>6</v>
      </c>
      <c r="G784">
        <v>70.099999999999994</v>
      </c>
      <c r="H784">
        <v>185</v>
      </c>
      <c r="I784">
        <v>1732</v>
      </c>
      <c r="J784">
        <v>84.48</v>
      </c>
      <c r="K784">
        <v>88.35</v>
      </c>
      <c r="L784">
        <v>31</v>
      </c>
      <c r="M784">
        <v>142</v>
      </c>
      <c r="N784">
        <v>30</v>
      </c>
      <c r="O784">
        <v>11</v>
      </c>
      <c r="P784">
        <v>6</v>
      </c>
    </row>
    <row r="785" spans="1:16" x14ac:dyDescent="0.2">
      <c r="A785" t="s">
        <v>341</v>
      </c>
      <c r="B785" t="s">
        <v>346</v>
      </c>
      <c r="C785" t="s">
        <v>157</v>
      </c>
      <c r="D785" t="s">
        <v>384</v>
      </c>
      <c r="E785">
        <v>434</v>
      </c>
      <c r="F785">
        <v>13</v>
      </c>
      <c r="G785">
        <v>67.87</v>
      </c>
      <c r="H785">
        <v>240</v>
      </c>
      <c r="I785">
        <v>2720</v>
      </c>
      <c r="J785">
        <v>89.65</v>
      </c>
      <c r="K785">
        <v>91.71</v>
      </c>
      <c r="L785">
        <v>50</v>
      </c>
      <c r="M785">
        <v>291</v>
      </c>
      <c r="N785">
        <v>79</v>
      </c>
      <c r="O785">
        <v>11</v>
      </c>
      <c r="P785">
        <v>3</v>
      </c>
    </row>
    <row r="786" spans="1:16" x14ac:dyDescent="0.2">
      <c r="A786" t="s">
        <v>341</v>
      </c>
      <c r="B786" t="s">
        <v>346</v>
      </c>
      <c r="C786" t="s">
        <v>160</v>
      </c>
      <c r="D786" t="s">
        <v>384</v>
      </c>
      <c r="E786">
        <v>98</v>
      </c>
      <c r="F786">
        <v>8</v>
      </c>
      <c r="G786">
        <v>73.44</v>
      </c>
      <c r="H786">
        <v>121</v>
      </c>
      <c r="I786">
        <v>1252</v>
      </c>
      <c r="J786">
        <v>85.09</v>
      </c>
      <c r="K786">
        <v>83.27</v>
      </c>
      <c r="L786">
        <v>13</v>
      </c>
      <c r="M786">
        <v>66</v>
      </c>
      <c r="N786">
        <v>19</v>
      </c>
    </row>
    <row r="787" spans="1:16" x14ac:dyDescent="0.2">
      <c r="A787" t="s">
        <v>341</v>
      </c>
      <c r="B787" t="s">
        <v>346</v>
      </c>
      <c r="C787" t="s">
        <v>390</v>
      </c>
      <c r="D787" t="s">
        <v>384</v>
      </c>
      <c r="E787">
        <v>245777</v>
      </c>
      <c r="F787">
        <v>52631</v>
      </c>
      <c r="G787">
        <v>94.07</v>
      </c>
      <c r="H787">
        <v>218</v>
      </c>
      <c r="I787">
        <v>2103</v>
      </c>
      <c r="J787">
        <v>86.45</v>
      </c>
      <c r="K787">
        <v>91.2</v>
      </c>
      <c r="L787">
        <v>2002</v>
      </c>
      <c r="M787">
        <v>171600</v>
      </c>
      <c r="N787">
        <v>71408</v>
      </c>
      <c r="O787">
        <v>766</v>
      </c>
      <c r="P787">
        <v>1</v>
      </c>
    </row>
    <row r="788" spans="1:16" x14ac:dyDescent="0.2">
      <c r="A788" t="s">
        <v>341</v>
      </c>
      <c r="B788" t="s">
        <v>347</v>
      </c>
      <c r="C788" t="s">
        <v>649</v>
      </c>
      <c r="D788" t="s">
        <v>384</v>
      </c>
      <c r="E788">
        <v>25741</v>
      </c>
      <c r="F788">
        <v>4909</v>
      </c>
      <c r="G788">
        <v>91.4</v>
      </c>
      <c r="H788">
        <v>3014</v>
      </c>
      <c r="I788">
        <v>30321</v>
      </c>
      <c r="J788">
        <v>111.67</v>
      </c>
      <c r="K788">
        <v>90.48</v>
      </c>
      <c r="L788">
        <v>7077</v>
      </c>
      <c r="M788">
        <v>12347</v>
      </c>
      <c r="N788">
        <v>641</v>
      </c>
      <c r="O788">
        <v>5667</v>
      </c>
      <c r="P788">
        <v>9</v>
      </c>
    </row>
    <row r="789" spans="1:16" x14ac:dyDescent="0.2">
      <c r="A789" t="s">
        <v>341</v>
      </c>
      <c r="B789" t="s">
        <v>348</v>
      </c>
      <c r="C789" t="s">
        <v>649</v>
      </c>
      <c r="D789" t="s">
        <v>384</v>
      </c>
      <c r="E789">
        <v>466</v>
      </c>
      <c r="F789">
        <v>137</v>
      </c>
      <c r="G789">
        <v>113.47</v>
      </c>
      <c r="H789">
        <v>114</v>
      </c>
      <c r="I789">
        <v>994</v>
      </c>
      <c r="J789">
        <v>100.15</v>
      </c>
      <c r="K789">
        <v>96.2</v>
      </c>
      <c r="L789">
        <v>33</v>
      </c>
      <c r="M789">
        <v>319</v>
      </c>
      <c r="N789">
        <v>113</v>
      </c>
      <c r="O789">
        <v>1</v>
      </c>
    </row>
    <row r="790" spans="1:16" x14ac:dyDescent="0.2">
      <c r="A790" t="s">
        <v>341</v>
      </c>
      <c r="B790" t="s">
        <v>348</v>
      </c>
      <c r="C790" t="s">
        <v>390</v>
      </c>
      <c r="D790" t="s">
        <v>384</v>
      </c>
      <c r="E790">
        <v>323</v>
      </c>
      <c r="F790">
        <v>89</v>
      </c>
      <c r="G790">
        <v>103.16</v>
      </c>
      <c r="H790">
        <v>4</v>
      </c>
      <c r="I790">
        <v>23</v>
      </c>
      <c r="J790">
        <v>31</v>
      </c>
      <c r="K790">
        <v>37.74</v>
      </c>
      <c r="L790">
        <v>1</v>
      </c>
      <c r="M790">
        <v>232</v>
      </c>
      <c r="N790">
        <v>90</v>
      </c>
    </row>
    <row r="791" spans="1:16" x14ac:dyDescent="0.2">
      <c r="A791" t="s">
        <v>341</v>
      </c>
      <c r="B791" t="s">
        <v>417</v>
      </c>
      <c r="C791" t="s">
        <v>359</v>
      </c>
      <c r="D791" t="s">
        <v>384</v>
      </c>
      <c r="E791">
        <v>272149</v>
      </c>
      <c r="F791">
        <v>59592</v>
      </c>
      <c r="G791">
        <v>95.35</v>
      </c>
      <c r="H791">
        <v>567</v>
      </c>
      <c r="I791">
        <v>3295</v>
      </c>
      <c r="J791">
        <v>96</v>
      </c>
      <c r="K791">
        <v>90.5</v>
      </c>
      <c r="L791">
        <v>7223</v>
      </c>
      <c r="M791">
        <v>188197</v>
      </c>
      <c r="N791">
        <v>72098</v>
      </c>
      <c r="O791">
        <v>4624</v>
      </c>
      <c r="P791">
        <v>7</v>
      </c>
    </row>
    <row r="792" spans="1:16" x14ac:dyDescent="0.2">
      <c r="A792" t="s">
        <v>341</v>
      </c>
      <c r="B792" t="s">
        <v>417</v>
      </c>
      <c r="C792" t="s">
        <v>386</v>
      </c>
      <c r="D792" t="s">
        <v>384</v>
      </c>
      <c r="E792">
        <v>19286</v>
      </c>
      <c r="F792">
        <v>5209</v>
      </c>
      <c r="G792">
        <v>99.44</v>
      </c>
      <c r="H792">
        <v>11189</v>
      </c>
      <c r="I792">
        <v>108445</v>
      </c>
      <c r="J792">
        <v>114.41</v>
      </c>
      <c r="K792">
        <v>108.34</v>
      </c>
      <c r="L792">
        <v>4336</v>
      </c>
      <c r="M792">
        <v>11591</v>
      </c>
      <c r="N792">
        <v>2263</v>
      </c>
      <c r="O792">
        <v>1046</v>
      </c>
      <c r="P792">
        <v>50</v>
      </c>
    </row>
    <row r="793" spans="1:16" x14ac:dyDescent="0.2">
      <c r="A793" t="s">
        <v>341</v>
      </c>
      <c r="B793" t="s">
        <v>417</v>
      </c>
      <c r="C793" t="s">
        <v>385</v>
      </c>
      <c r="D793" t="s">
        <v>384</v>
      </c>
      <c r="E793">
        <v>23512</v>
      </c>
      <c r="F793">
        <v>6522</v>
      </c>
      <c r="G793">
        <v>102.86</v>
      </c>
      <c r="H793">
        <v>16659</v>
      </c>
      <c r="I793">
        <v>148085</v>
      </c>
      <c r="J793">
        <v>123.11</v>
      </c>
      <c r="K793">
        <v>116.92</v>
      </c>
      <c r="L793">
        <v>3788</v>
      </c>
      <c r="M793">
        <v>14900</v>
      </c>
      <c r="N793">
        <v>4100</v>
      </c>
      <c r="O793">
        <v>419</v>
      </c>
      <c r="P793">
        <v>305</v>
      </c>
    </row>
    <row r="794" spans="1:16" x14ac:dyDescent="0.2">
      <c r="A794" t="s">
        <v>341</v>
      </c>
      <c r="B794" t="s">
        <v>417</v>
      </c>
      <c r="C794" t="s">
        <v>387</v>
      </c>
      <c r="D794" t="s">
        <v>384</v>
      </c>
      <c r="E794">
        <v>20290</v>
      </c>
      <c r="F794">
        <v>4804</v>
      </c>
      <c r="G794">
        <v>96.38</v>
      </c>
      <c r="H794">
        <v>14956</v>
      </c>
      <c r="I794">
        <v>133290</v>
      </c>
      <c r="J794">
        <v>114.8</v>
      </c>
      <c r="K794">
        <v>103.18</v>
      </c>
      <c r="L794">
        <v>4417</v>
      </c>
      <c r="M794">
        <v>11367</v>
      </c>
      <c r="N794">
        <v>2862</v>
      </c>
      <c r="O794">
        <v>1579</v>
      </c>
      <c r="P794">
        <v>65</v>
      </c>
    </row>
    <row r="795" spans="1:16" x14ac:dyDescent="0.2">
      <c r="A795" t="s">
        <v>341</v>
      </c>
      <c r="B795" t="s">
        <v>417</v>
      </c>
      <c r="C795" t="s">
        <v>388</v>
      </c>
      <c r="D795" t="s">
        <v>384</v>
      </c>
      <c r="E795">
        <v>14404</v>
      </c>
      <c r="F795">
        <v>3554</v>
      </c>
      <c r="G795">
        <v>94.29</v>
      </c>
      <c r="H795">
        <v>9733</v>
      </c>
      <c r="I795">
        <v>98654</v>
      </c>
      <c r="J795">
        <v>116.66</v>
      </c>
      <c r="K795">
        <v>112.14</v>
      </c>
      <c r="L795">
        <v>2278</v>
      </c>
      <c r="M795">
        <v>8731</v>
      </c>
      <c r="N795">
        <v>3293</v>
      </c>
      <c r="O795">
        <v>74</v>
      </c>
      <c r="P795">
        <v>28</v>
      </c>
    </row>
    <row r="796" spans="1:16" x14ac:dyDescent="0.2">
      <c r="A796" t="s">
        <v>341</v>
      </c>
      <c r="B796" t="s">
        <v>346</v>
      </c>
      <c r="C796" t="s">
        <v>359</v>
      </c>
      <c r="D796" t="s">
        <v>384</v>
      </c>
      <c r="E796">
        <v>252902</v>
      </c>
      <c r="F796">
        <v>56425</v>
      </c>
      <c r="G796">
        <v>95.7</v>
      </c>
      <c r="H796">
        <v>507</v>
      </c>
      <c r="I796">
        <v>3120</v>
      </c>
      <c r="J796">
        <v>97.38</v>
      </c>
      <c r="K796">
        <v>91.06</v>
      </c>
      <c r="L796">
        <v>2871</v>
      </c>
      <c r="M796">
        <v>177575</v>
      </c>
      <c r="N796">
        <v>71662</v>
      </c>
      <c r="O796">
        <v>787</v>
      </c>
      <c r="P796">
        <v>7</v>
      </c>
    </row>
    <row r="797" spans="1:16" x14ac:dyDescent="0.2">
      <c r="A797" t="s">
        <v>341</v>
      </c>
      <c r="B797" t="s">
        <v>346</v>
      </c>
      <c r="C797" t="s">
        <v>386</v>
      </c>
      <c r="D797" t="s">
        <v>384</v>
      </c>
      <c r="E797">
        <v>15883</v>
      </c>
      <c r="F797">
        <v>4253</v>
      </c>
      <c r="G797">
        <v>100.11</v>
      </c>
      <c r="H797">
        <v>10195</v>
      </c>
      <c r="I797">
        <v>97367</v>
      </c>
      <c r="J797">
        <v>113.7</v>
      </c>
      <c r="K797">
        <v>109.07</v>
      </c>
      <c r="L797">
        <v>2903</v>
      </c>
      <c r="M797">
        <v>10694</v>
      </c>
      <c r="N797">
        <v>2041</v>
      </c>
      <c r="O797">
        <v>204</v>
      </c>
      <c r="P797">
        <v>41</v>
      </c>
    </row>
    <row r="798" spans="1:16" x14ac:dyDescent="0.2">
      <c r="A798" t="s">
        <v>341</v>
      </c>
      <c r="B798" t="s">
        <v>346</v>
      </c>
      <c r="C798" t="s">
        <v>385</v>
      </c>
      <c r="D798" t="s">
        <v>384</v>
      </c>
      <c r="E798">
        <v>23440</v>
      </c>
      <c r="F798">
        <v>6484</v>
      </c>
      <c r="G798">
        <v>102.39</v>
      </c>
      <c r="H798">
        <v>16574</v>
      </c>
      <c r="I798">
        <v>147279</v>
      </c>
      <c r="J798">
        <v>123.26</v>
      </c>
      <c r="K798">
        <v>117.17</v>
      </c>
      <c r="L798">
        <v>3771</v>
      </c>
      <c r="M798">
        <v>14861</v>
      </c>
      <c r="N798">
        <v>4085</v>
      </c>
      <c r="O798">
        <v>418</v>
      </c>
      <c r="P798">
        <v>305</v>
      </c>
    </row>
    <row r="799" spans="1:16" x14ac:dyDescent="0.2">
      <c r="A799" t="s">
        <v>341</v>
      </c>
      <c r="B799" t="s">
        <v>346</v>
      </c>
      <c r="C799" t="s">
        <v>387</v>
      </c>
      <c r="D799" t="s">
        <v>384</v>
      </c>
      <c r="E799">
        <v>16815</v>
      </c>
      <c r="F799">
        <v>3917</v>
      </c>
      <c r="G799">
        <v>97.62</v>
      </c>
      <c r="H799">
        <v>13009</v>
      </c>
      <c r="I799">
        <v>114562</v>
      </c>
      <c r="J799">
        <v>115.7</v>
      </c>
      <c r="K799">
        <v>106.16</v>
      </c>
      <c r="L799">
        <v>3116</v>
      </c>
      <c r="M799">
        <v>10261</v>
      </c>
      <c r="N799">
        <v>2782</v>
      </c>
      <c r="O799">
        <v>591</v>
      </c>
      <c r="P799">
        <v>65</v>
      </c>
    </row>
    <row r="800" spans="1:16" x14ac:dyDescent="0.2">
      <c r="A800" t="s">
        <v>341</v>
      </c>
      <c r="B800" t="s">
        <v>346</v>
      </c>
      <c r="C800" t="s">
        <v>388</v>
      </c>
      <c r="D800" t="s">
        <v>384</v>
      </c>
      <c r="E800">
        <v>14380</v>
      </c>
      <c r="F800">
        <v>3550</v>
      </c>
      <c r="G800">
        <v>94.3</v>
      </c>
      <c r="H800">
        <v>9687</v>
      </c>
      <c r="I800">
        <v>98078</v>
      </c>
      <c r="J800">
        <v>116.98</v>
      </c>
      <c r="K800">
        <v>112.15</v>
      </c>
      <c r="L800">
        <v>2271</v>
      </c>
      <c r="M800">
        <v>8716</v>
      </c>
      <c r="N800">
        <v>3291</v>
      </c>
      <c r="O800">
        <v>74</v>
      </c>
      <c r="P800">
        <v>28</v>
      </c>
    </row>
    <row r="801" spans="1:11" x14ac:dyDescent="0.2">
      <c r="A801" t="s">
        <v>342</v>
      </c>
      <c r="B801" t="s">
        <v>417</v>
      </c>
      <c r="C801" t="s">
        <v>649</v>
      </c>
      <c r="D801" t="s">
        <v>384</v>
      </c>
      <c r="E801">
        <v>349641</v>
      </c>
      <c r="F801">
        <v>79681</v>
      </c>
      <c r="G801">
        <v>96.09</v>
      </c>
      <c r="H801">
        <v>53104</v>
      </c>
      <c r="I801">
        <v>491769</v>
      </c>
      <c r="J801">
        <v>117.46</v>
      </c>
      <c r="K801">
        <v>110.17</v>
      </c>
    </row>
    <row r="802" spans="1:11" x14ac:dyDescent="0.2">
      <c r="A802" t="s">
        <v>342</v>
      </c>
      <c r="B802" t="s">
        <v>346</v>
      </c>
      <c r="C802" t="s">
        <v>649</v>
      </c>
      <c r="D802" t="s">
        <v>384</v>
      </c>
      <c r="E802">
        <v>327049</v>
      </c>
      <c r="F802">
        <v>75628</v>
      </c>
      <c r="G802">
        <v>96.6</v>
      </c>
      <c r="H802">
        <v>49897</v>
      </c>
      <c r="I802">
        <v>460430</v>
      </c>
      <c r="J802">
        <v>117.95</v>
      </c>
      <c r="K802">
        <v>111.48</v>
      </c>
    </row>
    <row r="803" spans="1:11" x14ac:dyDescent="0.2">
      <c r="A803" t="s">
        <v>342</v>
      </c>
      <c r="B803" t="s">
        <v>346</v>
      </c>
      <c r="C803" t="s">
        <v>354</v>
      </c>
      <c r="D803" t="s">
        <v>384</v>
      </c>
      <c r="E803">
        <v>1105</v>
      </c>
      <c r="F803">
        <v>308</v>
      </c>
      <c r="G803">
        <v>110.88</v>
      </c>
      <c r="H803">
        <v>168</v>
      </c>
      <c r="I803">
        <v>1584</v>
      </c>
      <c r="J803">
        <v>119.16</v>
      </c>
      <c r="K803">
        <v>112.2</v>
      </c>
    </row>
    <row r="804" spans="1:11" x14ac:dyDescent="0.2">
      <c r="A804" t="s">
        <v>342</v>
      </c>
      <c r="B804" t="s">
        <v>346</v>
      </c>
      <c r="C804" t="s">
        <v>270</v>
      </c>
      <c r="D804" t="s">
        <v>384</v>
      </c>
      <c r="E804">
        <v>7786</v>
      </c>
      <c r="F804">
        <v>1749</v>
      </c>
      <c r="G804">
        <v>93.05</v>
      </c>
      <c r="H804">
        <v>1172</v>
      </c>
      <c r="I804">
        <v>10539</v>
      </c>
      <c r="J804">
        <v>127.96</v>
      </c>
      <c r="K804">
        <v>113.7</v>
      </c>
    </row>
    <row r="805" spans="1:11" x14ac:dyDescent="0.2">
      <c r="A805" t="s">
        <v>342</v>
      </c>
      <c r="B805" t="s">
        <v>346</v>
      </c>
      <c r="C805" t="s">
        <v>231</v>
      </c>
      <c r="D805" t="s">
        <v>384</v>
      </c>
      <c r="E805">
        <v>3522</v>
      </c>
      <c r="F805">
        <v>741</v>
      </c>
      <c r="G805">
        <v>93.88</v>
      </c>
      <c r="H805">
        <v>573</v>
      </c>
      <c r="I805">
        <v>5279</v>
      </c>
      <c r="J805">
        <v>122.9</v>
      </c>
      <c r="K805">
        <v>113.97</v>
      </c>
    </row>
    <row r="806" spans="1:11" x14ac:dyDescent="0.2">
      <c r="A806" t="s">
        <v>342</v>
      </c>
      <c r="B806" t="s">
        <v>346</v>
      </c>
      <c r="C806" t="s">
        <v>261</v>
      </c>
      <c r="D806" t="s">
        <v>384</v>
      </c>
      <c r="E806">
        <v>6787</v>
      </c>
      <c r="F806">
        <v>1614</v>
      </c>
      <c r="G806">
        <v>98.08</v>
      </c>
      <c r="H806">
        <v>1031</v>
      </c>
      <c r="I806">
        <v>9765</v>
      </c>
      <c r="J806">
        <v>117.25</v>
      </c>
      <c r="K806">
        <v>112.9</v>
      </c>
    </row>
    <row r="807" spans="1:11" x14ac:dyDescent="0.2">
      <c r="A807" t="s">
        <v>342</v>
      </c>
      <c r="B807" t="s">
        <v>346</v>
      </c>
      <c r="C807" t="s">
        <v>248</v>
      </c>
      <c r="D807" t="s">
        <v>384</v>
      </c>
      <c r="E807">
        <v>30811</v>
      </c>
      <c r="F807">
        <v>7287</v>
      </c>
      <c r="G807">
        <v>98.05</v>
      </c>
      <c r="H807">
        <v>4410</v>
      </c>
      <c r="I807">
        <v>43171</v>
      </c>
      <c r="J807">
        <v>117.78</v>
      </c>
      <c r="K807">
        <v>114.34</v>
      </c>
    </row>
    <row r="808" spans="1:11" x14ac:dyDescent="0.2">
      <c r="A808" t="s">
        <v>342</v>
      </c>
      <c r="B808" t="s">
        <v>346</v>
      </c>
      <c r="C808" t="s">
        <v>266</v>
      </c>
      <c r="D808" t="s">
        <v>384</v>
      </c>
      <c r="E808">
        <v>6274</v>
      </c>
      <c r="F808">
        <v>1278</v>
      </c>
      <c r="G808">
        <v>90.24</v>
      </c>
      <c r="H808">
        <v>996</v>
      </c>
      <c r="I808">
        <v>9361</v>
      </c>
      <c r="J808">
        <v>110.82</v>
      </c>
      <c r="K808">
        <v>106.17</v>
      </c>
    </row>
    <row r="809" spans="1:11" x14ac:dyDescent="0.2">
      <c r="A809" t="s">
        <v>342</v>
      </c>
      <c r="B809" t="s">
        <v>346</v>
      </c>
      <c r="C809" t="s">
        <v>269</v>
      </c>
      <c r="D809" t="s">
        <v>384</v>
      </c>
      <c r="E809">
        <v>1862</v>
      </c>
      <c r="F809">
        <v>400</v>
      </c>
      <c r="G809">
        <v>87.16</v>
      </c>
      <c r="H809">
        <v>324</v>
      </c>
      <c r="I809">
        <v>3007</v>
      </c>
      <c r="J809">
        <v>106.02</v>
      </c>
      <c r="K809">
        <v>104.99</v>
      </c>
    </row>
    <row r="810" spans="1:11" x14ac:dyDescent="0.2">
      <c r="A810" t="s">
        <v>342</v>
      </c>
      <c r="B810" t="s">
        <v>346</v>
      </c>
      <c r="C810" t="s">
        <v>262</v>
      </c>
      <c r="D810" t="s">
        <v>384</v>
      </c>
      <c r="E810">
        <v>476</v>
      </c>
      <c r="F810">
        <v>144</v>
      </c>
      <c r="G810">
        <v>118.28</v>
      </c>
      <c r="H810">
        <v>67</v>
      </c>
      <c r="I810">
        <v>621</v>
      </c>
      <c r="J810">
        <v>143.75</v>
      </c>
      <c r="K810">
        <v>127.77</v>
      </c>
    </row>
    <row r="811" spans="1:11" x14ac:dyDescent="0.2">
      <c r="A811" t="s">
        <v>342</v>
      </c>
      <c r="B811" t="s">
        <v>346</v>
      </c>
      <c r="C811" t="s">
        <v>240</v>
      </c>
      <c r="D811" t="s">
        <v>384</v>
      </c>
      <c r="E811">
        <v>932</v>
      </c>
      <c r="F811">
        <v>267</v>
      </c>
      <c r="G811">
        <v>115.18</v>
      </c>
      <c r="H811">
        <v>167</v>
      </c>
      <c r="I811">
        <v>1375</v>
      </c>
      <c r="J811">
        <v>141.49</v>
      </c>
      <c r="K811">
        <v>118.4</v>
      </c>
    </row>
    <row r="812" spans="1:11" x14ac:dyDescent="0.2">
      <c r="A812" t="s">
        <v>342</v>
      </c>
      <c r="B812" t="s">
        <v>346</v>
      </c>
      <c r="C812" t="s">
        <v>233</v>
      </c>
      <c r="D812" t="s">
        <v>384</v>
      </c>
      <c r="E812">
        <v>25689</v>
      </c>
      <c r="F812">
        <v>5913</v>
      </c>
      <c r="G812">
        <v>96.85</v>
      </c>
      <c r="H812">
        <v>3986</v>
      </c>
      <c r="I812">
        <v>35450</v>
      </c>
      <c r="J812">
        <v>116.88</v>
      </c>
      <c r="K812">
        <v>110.63</v>
      </c>
    </row>
    <row r="813" spans="1:11" x14ac:dyDescent="0.2">
      <c r="A813" t="s">
        <v>342</v>
      </c>
      <c r="B813" t="s">
        <v>346</v>
      </c>
      <c r="C813" t="s">
        <v>278</v>
      </c>
      <c r="D813" t="s">
        <v>384</v>
      </c>
      <c r="E813">
        <v>17659</v>
      </c>
      <c r="F813">
        <v>4025</v>
      </c>
      <c r="G813">
        <v>94.1</v>
      </c>
      <c r="H813">
        <v>2483</v>
      </c>
      <c r="I813">
        <v>22635</v>
      </c>
      <c r="J813">
        <v>115.75</v>
      </c>
      <c r="K813">
        <v>111.75</v>
      </c>
    </row>
    <row r="814" spans="1:11" x14ac:dyDescent="0.2">
      <c r="A814" t="s">
        <v>342</v>
      </c>
      <c r="B814" t="s">
        <v>346</v>
      </c>
      <c r="C814" t="s">
        <v>277</v>
      </c>
      <c r="D814" t="s">
        <v>384</v>
      </c>
      <c r="E814">
        <v>1967</v>
      </c>
      <c r="F814">
        <v>503</v>
      </c>
      <c r="G814">
        <v>100.42</v>
      </c>
      <c r="H814">
        <v>291</v>
      </c>
      <c r="I814">
        <v>3090</v>
      </c>
      <c r="J814">
        <v>115.82</v>
      </c>
      <c r="K814">
        <v>107.78</v>
      </c>
    </row>
    <row r="815" spans="1:11" x14ac:dyDescent="0.2">
      <c r="A815" t="s">
        <v>342</v>
      </c>
      <c r="B815" t="s">
        <v>346</v>
      </c>
      <c r="C815" t="s">
        <v>279</v>
      </c>
      <c r="D815" t="s">
        <v>384</v>
      </c>
      <c r="E815">
        <v>2541</v>
      </c>
      <c r="F815">
        <v>636</v>
      </c>
      <c r="G815">
        <v>98.24</v>
      </c>
      <c r="H815">
        <v>409</v>
      </c>
      <c r="I815">
        <v>3810</v>
      </c>
      <c r="J815">
        <v>112.19</v>
      </c>
      <c r="K815">
        <v>112.6</v>
      </c>
    </row>
    <row r="816" spans="1:11" x14ac:dyDescent="0.2">
      <c r="A816" t="s">
        <v>342</v>
      </c>
      <c r="B816" t="s">
        <v>346</v>
      </c>
      <c r="C816" t="s">
        <v>250</v>
      </c>
      <c r="D816" t="s">
        <v>384</v>
      </c>
      <c r="E816">
        <v>2137</v>
      </c>
      <c r="F816">
        <v>525</v>
      </c>
      <c r="G816">
        <v>97.09</v>
      </c>
      <c r="H816">
        <v>316</v>
      </c>
      <c r="I816">
        <v>2609</v>
      </c>
      <c r="J816">
        <v>118.53</v>
      </c>
      <c r="K816">
        <v>117.65</v>
      </c>
    </row>
    <row r="817" spans="1:11" x14ac:dyDescent="0.2">
      <c r="A817" t="s">
        <v>342</v>
      </c>
      <c r="B817" t="s">
        <v>346</v>
      </c>
      <c r="C817" t="s">
        <v>265</v>
      </c>
      <c r="D817" t="s">
        <v>384</v>
      </c>
      <c r="E817">
        <v>7120</v>
      </c>
      <c r="F817">
        <v>1714</v>
      </c>
      <c r="G817">
        <v>100.73</v>
      </c>
      <c r="H817">
        <v>1068</v>
      </c>
      <c r="I817">
        <v>9657</v>
      </c>
      <c r="J817">
        <v>118.17</v>
      </c>
      <c r="K817">
        <v>114.97</v>
      </c>
    </row>
    <row r="818" spans="1:11" x14ac:dyDescent="0.2">
      <c r="A818" t="s">
        <v>342</v>
      </c>
      <c r="B818" t="s">
        <v>346</v>
      </c>
      <c r="C818" t="s">
        <v>246</v>
      </c>
      <c r="D818" t="s">
        <v>384</v>
      </c>
      <c r="E818">
        <v>5361</v>
      </c>
      <c r="F818">
        <v>1159</v>
      </c>
      <c r="G818">
        <v>94.3</v>
      </c>
      <c r="H818">
        <v>754</v>
      </c>
      <c r="I818">
        <v>7191</v>
      </c>
      <c r="J818">
        <v>116.82</v>
      </c>
      <c r="K818">
        <v>111.13</v>
      </c>
    </row>
    <row r="819" spans="1:11" x14ac:dyDescent="0.2">
      <c r="A819" t="s">
        <v>342</v>
      </c>
      <c r="B819" t="s">
        <v>346</v>
      </c>
      <c r="C819" t="s">
        <v>280</v>
      </c>
      <c r="D819" t="s">
        <v>384</v>
      </c>
      <c r="E819">
        <v>2366</v>
      </c>
      <c r="F819">
        <v>514</v>
      </c>
      <c r="G819">
        <v>92.78</v>
      </c>
      <c r="H819">
        <v>362</v>
      </c>
      <c r="I819">
        <v>3588</v>
      </c>
      <c r="J819">
        <v>107.69</v>
      </c>
      <c r="K819">
        <v>102.4</v>
      </c>
    </row>
    <row r="820" spans="1:11" x14ac:dyDescent="0.2">
      <c r="A820" t="s">
        <v>342</v>
      </c>
      <c r="B820" t="s">
        <v>346</v>
      </c>
      <c r="C820" t="s">
        <v>252</v>
      </c>
      <c r="D820" t="s">
        <v>384</v>
      </c>
      <c r="E820">
        <v>4139</v>
      </c>
      <c r="F820">
        <v>870</v>
      </c>
      <c r="G820">
        <v>95.52</v>
      </c>
      <c r="H820">
        <v>611</v>
      </c>
      <c r="I820">
        <v>5660</v>
      </c>
      <c r="J820">
        <v>107.99</v>
      </c>
      <c r="K820">
        <v>101.25</v>
      </c>
    </row>
    <row r="821" spans="1:11" x14ac:dyDescent="0.2">
      <c r="A821" t="s">
        <v>342</v>
      </c>
      <c r="B821" t="s">
        <v>346</v>
      </c>
      <c r="C821" t="s">
        <v>236</v>
      </c>
      <c r="D821" t="s">
        <v>384</v>
      </c>
      <c r="E821">
        <v>6021</v>
      </c>
      <c r="F821">
        <v>1442</v>
      </c>
      <c r="G821">
        <v>97.37</v>
      </c>
      <c r="H821">
        <v>874</v>
      </c>
      <c r="I821">
        <v>8766</v>
      </c>
      <c r="J821">
        <v>118.83</v>
      </c>
      <c r="K821">
        <v>111.38</v>
      </c>
    </row>
    <row r="822" spans="1:11" x14ac:dyDescent="0.2">
      <c r="A822" t="s">
        <v>342</v>
      </c>
      <c r="B822" t="s">
        <v>346</v>
      </c>
      <c r="C822" t="s">
        <v>241</v>
      </c>
      <c r="D822" t="s">
        <v>384</v>
      </c>
      <c r="E822">
        <v>3543</v>
      </c>
      <c r="F822">
        <v>877</v>
      </c>
      <c r="G822">
        <v>104.13</v>
      </c>
      <c r="H822">
        <v>664</v>
      </c>
      <c r="I822">
        <v>5945</v>
      </c>
      <c r="J822">
        <v>107.98</v>
      </c>
      <c r="K822">
        <v>110.2</v>
      </c>
    </row>
    <row r="823" spans="1:11" x14ac:dyDescent="0.2">
      <c r="A823" t="s">
        <v>342</v>
      </c>
      <c r="B823" t="s">
        <v>346</v>
      </c>
      <c r="C823" t="s">
        <v>258</v>
      </c>
      <c r="D823" t="s">
        <v>384</v>
      </c>
      <c r="E823">
        <v>6644</v>
      </c>
      <c r="F823">
        <v>1724</v>
      </c>
      <c r="G823">
        <v>101.26</v>
      </c>
      <c r="H823">
        <v>932</v>
      </c>
      <c r="I823">
        <v>8901</v>
      </c>
      <c r="J823">
        <v>139.94</v>
      </c>
      <c r="K823">
        <v>119.65</v>
      </c>
    </row>
    <row r="824" spans="1:11" x14ac:dyDescent="0.2">
      <c r="A824" t="s">
        <v>342</v>
      </c>
      <c r="B824" t="s">
        <v>346</v>
      </c>
      <c r="C824" t="s">
        <v>268</v>
      </c>
      <c r="D824" t="s">
        <v>384</v>
      </c>
      <c r="E824">
        <v>1272</v>
      </c>
      <c r="F824">
        <v>303</v>
      </c>
      <c r="G824">
        <v>97.6</v>
      </c>
      <c r="H824">
        <v>216</v>
      </c>
      <c r="I824">
        <v>2092</v>
      </c>
      <c r="J824">
        <v>127.12</v>
      </c>
      <c r="K824">
        <v>111.61</v>
      </c>
    </row>
    <row r="825" spans="1:11" x14ac:dyDescent="0.2">
      <c r="A825" t="s">
        <v>342</v>
      </c>
      <c r="B825" t="s">
        <v>346</v>
      </c>
      <c r="C825" t="s">
        <v>242</v>
      </c>
      <c r="D825" t="s">
        <v>384</v>
      </c>
      <c r="E825">
        <v>6455</v>
      </c>
      <c r="F825">
        <v>1532</v>
      </c>
      <c r="G825">
        <v>99.58</v>
      </c>
      <c r="H825">
        <v>961</v>
      </c>
      <c r="I825">
        <v>9270</v>
      </c>
      <c r="J825">
        <v>117.93</v>
      </c>
      <c r="K825">
        <v>108.77</v>
      </c>
    </row>
    <row r="826" spans="1:11" x14ac:dyDescent="0.2">
      <c r="A826" t="s">
        <v>342</v>
      </c>
      <c r="B826" t="s">
        <v>346</v>
      </c>
      <c r="C826" t="s">
        <v>249</v>
      </c>
      <c r="D826" t="s">
        <v>384</v>
      </c>
      <c r="E826">
        <v>4234</v>
      </c>
      <c r="F826">
        <v>927</v>
      </c>
      <c r="G826">
        <v>95.06</v>
      </c>
      <c r="H826">
        <v>737</v>
      </c>
      <c r="I826">
        <v>6854</v>
      </c>
      <c r="J826">
        <v>105.59</v>
      </c>
      <c r="K826">
        <v>106.22</v>
      </c>
    </row>
    <row r="827" spans="1:11" x14ac:dyDescent="0.2">
      <c r="A827" t="s">
        <v>342</v>
      </c>
      <c r="B827" t="s">
        <v>346</v>
      </c>
      <c r="C827" t="s">
        <v>255</v>
      </c>
      <c r="D827" t="s">
        <v>384</v>
      </c>
      <c r="E827">
        <v>5540</v>
      </c>
      <c r="F827">
        <v>1315</v>
      </c>
      <c r="G827">
        <v>97.82</v>
      </c>
      <c r="H827">
        <v>874</v>
      </c>
      <c r="I827">
        <v>7956</v>
      </c>
      <c r="J827">
        <v>117.83</v>
      </c>
      <c r="K827">
        <v>107.94</v>
      </c>
    </row>
    <row r="828" spans="1:11" x14ac:dyDescent="0.2">
      <c r="A828" t="s">
        <v>342</v>
      </c>
      <c r="B828" t="s">
        <v>346</v>
      </c>
      <c r="C828" t="s">
        <v>271</v>
      </c>
      <c r="D828" t="s">
        <v>384</v>
      </c>
      <c r="E828">
        <v>4425</v>
      </c>
      <c r="F828">
        <v>1269</v>
      </c>
      <c r="G828">
        <v>108.98</v>
      </c>
      <c r="H828">
        <v>599</v>
      </c>
      <c r="I828">
        <v>5296</v>
      </c>
      <c r="J828">
        <v>138.53</v>
      </c>
      <c r="K828">
        <v>129.04</v>
      </c>
    </row>
    <row r="829" spans="1:11" x14ac:dyDescent="0.2">
      <c r="A829" t="s">
        <v>342</v>
      </c>
      <c r="B829" t="s">
        <v>346</v>
      </c>
      <c r="C829" t="s">
        <v>274</v>
      </c>
      <c r="D829" t="s">
        <v>384</v>
      </c>
      <c r="E829">
        <v>1092</v>
      </c>
      <c r="F829">
        <v>167</v>
      </c>
      <c r="G829">
        <v>76.42</v>
      </c>
      <c r="H829">
        <v>182</v>
      </c>
      <c r="I829">
        <v>1573</v>
      </c>
      <c r="J829">
        <v>98.79</v>
      </c>
      <c r="K829">
        <v>99.77</v>
      </c>
    </row>
    <row r="830" spans="1:11" x14ac:dyDescent="0.2">
      <c r="A830" t="s">
        <v>342</v>
      </c>
      <c r="B830" t="s">
        <v>346</v>
      </c>
      <c r="C830" t="s">
        <v>264</v>
      </c>
      <c r="D830" t="s">
        <v>384</v>
      </c>
      <c r="E830">
        <v>16423</v>
      </c>
      <c r="F830">
        <v>3860</v>
      </c>
      <c r="G830">
        <v>96.89</v>
      </c>
      <c r="H830">
        <v>2643</v>
      </c>
      <c r="I830">
        <v>23982</v>
      </c>
      <c r="J830">
        <v>119.84</v>
      </c>
      <c r="K830">
        <v>113.39</v>
      </c>
    </row>
    <row r="831" spans="1:11" x14ac:dyDescent="0.2">
      <c r="A831" t="s">
        <v>342</v>
      </c>
      <c r="B831" t="s">
        <v>346</v>
      </c>
      <c r="C831" t="s">
        <v>239</v>
      </c>
      <c r="D831" t="s">
        <v>384</v>
      </c>
      <c r="E831">
        <v>761</v>
      </c>
      <c r="F831">
        <v>149</v>
      </c>
      <c r="G831">
        <v>91.74</v>
      </c>
      <c r="H831">
        <v>119</v>
      </c>
      <c r="I831">
        <v>1014</v>
      </c>
      <c r="J831">
        <v>111.46</v>
      </c>
      <c r="K831">
        <v>118.58</v>
      </c>
    </row>
    <row r="832" spans="1:11" x14ac:dyDescent="0.2">
      <c r="A832" t="s">
        <v>342</v>
      </c>
      <c r="B832" t="s">
        <v>346</v>
      </c>
      <c r="C832" t="s">
        <v>238</v>
      </c>
      <c r="D832" t="s">
        <v>384</v>
      </c>
      <c r="E832">
        <v>1831</v>
      </c>
      <c r="F832">
        <v>367</v>
      </c>
      <c r="G832">
        <v>91.08</v>
      </c>
      <c r="H832">
        <v>331</v>
      </c>
      <c r="I832">
        <v>2824</v>
      </c>
      <c r="J832">
        <v>122.63</v>
      </c>
      <c r="K832">
        <v>100.98</v>
      </c>
    </row>
    <row r="833" spans="1:11" x14ac:dyDescent="0.2">
      <c r="A833" t="s">
        <v>342</v>
      </c>
      <c r="B833" t="s">
        <v>346</v>
      </c>
      <c r="C833" t="s">
        <v>275</v>
      </c>
      <c r="D833" t="s">
        <v>384</v>
      </c>
      <c r="E833">
        <v>1217</v>
      </c>
      <c r="F833">
        <v>292</v>
      </c>
      <c r="G833">
        <v>97.99</v>
      </c>
      <c r="H833">
        <v>218</v>
      </c>
      <c r="I833">
        <v>1833</v>
      </c>
      <c r="J833">
        <v>116.47</v>
      </c>
      <c r="K833">
        <v>108.25</v>
      </c>
    </row>
    <row r="834" spans="1:11" x14ac:dyDescent="0.2">
      <c r="A834" t="s">
        <v>342</v>
      </c>
      <c r="B834" t="s">
        <v>346</v>
      </c>
      <c r="C834" t="s">
        <v>273</v>
      </c>
      <c r="D834" t="s">
        <v>384</v>
      </c>
      <c r="E834">
        <v>4321</v>
      </c>
      <c r="F834">
        <v>1157</v>
      </c>
      <c r="G834">
        <v>103.58</v>
      </c>
      <c r="H834">
        <v>598</v>
      </c>
      <c r="I834">
        <v>5654</v>
      </c>
      <c r="J834">
        <v>126.81</v>
      </c>
      <c r="K834">
        <v>120.67</v>
      </c>
    </row>
    <row r="835" spans="1:11" x14ac:dyDescent="0.2">
      <c r="A835" t="s">
        <v>342</v>
      </c>
      <c r="B835" t="s">
        <v>346</v>
      </c>
      <c r="C835" t="s">
        <v>234</v>
      </c>
      <c r="D835" t="s">
        <v>384</v>
      </c>
      <c r="E835">
        <v>2224</v>
      </c>
      <c r="F835">
        <v>629</v>
      </c>
      <c r="G835">
        <v>111.25</v>
      </c>
      <c r="H835">
        <v>321</v>
      </c>
      <c r="I835">
        <v>2957</v>
      </c>
      <c r="J835">
        <v>118.43</v>
      </c>
      <c r="K835">
        <v>121.08</v>
      </c>
    </row>
    <row r="836" spans="1:11" x14ac:dyDescent="0.2">
      <c r="A836" t="s">
        <v>342</v>
      </c>
      <c r="B836" t="s">
        <v>346</v>
      </c>
      <c r="C836" t="s">
        <v>244</v>
      </c>
      <c r="D836" t="s">
        <v>384</v>
      </c>
      <c r="E836">
        <v>4899</v>
      </c>
      <c r="F836">
        <v>1678</v>
      </c>
      <c r="G836">
        <v>116.93</v>
      </c>
      <c r="H836">
        <v>656</v>
      </c>
      <c r="I836">
        <v>5687</v>
      </c>
      <c r="J836">
        <v>137.41999999999999</v>
      </c>
      <c r="K836">
        <v>132.31</v>
      </c>
    </row>
    <row r="837" spans="1:11" x14ac:dyDescent="0.2">
      <c r="A837" t="s">
        <v>342</v>
      </c>
      <c r="B837" t="s">
        <v>346</v>
      </c>
      <c r="C837" t="s">
        <v>251</v>
      </c>
      <c r="D837" t="s">
        <v>384</v>
      </c>
      <c r="E837">
        <v>8383</v>
      </c>
      <c r="F837">
        <v>1929</v>
      </c>
      <c r="G837">
        <v>97.68</v>
      </c>
      <c r="H837">
        <v>1235</v>
      </c>
      <c r="I837">
        <v>11529</v>
      </c>
      <c r="J837">
        <v>123.23</v>
      </c>
      <c r="K837">
        <v>111.28</v>
      </c>
    </row>
    <row r="838" spans="1:11" x14ac:dyDescent="0.2">
      <c r="A838" t="s">
        <v>342</v>
      </c>
      <c r="B838" t="s">
        <v>346</v>
      </c>
      <c r="C838" t="s">
        <v>272</v>
      </c>
      <c r="D838" t="s">
        <v>384</v>
      </c>
      <c r="E838">
        <v>9344</v>
      </c>
      <c r="F838">
        <v>1963</v>
      </c>
      <c r="G838">
        <v>92.93</v>
      </c>
      <c r="H838">
        <v>1553</v>
      </c>
      <c r="I838">
        <v>13436</v>
      </c>
      <c r="J838">
        <v>109.16</v>
      </c>
      <c r="K838">
        <v>111.1</v>
      </c>
    </row>
    <row r="839" spans="1:11" x14ac:dyDescent="0.2">
      <c r="A839" t="s">
        <v>342</v>
      </c>
      <c r="B839" t="s">
        <v>346</v>
      </c>
      <c r="C839" t="s">
        <v>254</v>
      </c>
      <c r="D839" t="s">
        <v>384</v>
      </c>
      <c r="E839">
        <v>6256</v>
      </c>
      <c r="F839">
        <v>1403</v>
      </c>
      <c r="G839">
        <v>96.2</v>
      </c>
      <c r="H839">
        <v>1024</v>
      </c>
      <c r="I839">
        <v>9865</v>
      </c>
      <c r="J839">
        <v>109.18</v>
      </c>
      <c r="K839">
        <v>106.4</v>
      </c>
    </row>
    <row r="840" spans="1:11" x14ac:dyDescent="0.2">
      <c r="A840" t="s">
        <v>342</v>
      </c>
      <c r="B840" t="s">
        <v>346</v>
      </c>
      <c r="C840" t="s">
        <v>267</v>
      </c>
      <c r="D840" t="s">
        <v>384</v>
      </c>
      <c r="E840">
        <v>4327</v>
      </c>
      <c r="F840">
        <v>804</v>
      </c>
      <c r="G840">
        <v>87.33</v>
      </c>
      <c r="H840">
        <v>577</v>
      </c>
      <c r="I840">
        <v>5966</v>
      </c>
      <c r="J840">
        <v>110.31</v>
      </c>
      <c r="K840">
        <v>107.33</v>
      </c>
    </row>
    <row r="841" spans="1:11" x14ac:dyDescent="0.2">
      <c r="A841" t="s">
        <v>342</v>
      </c>
      <c r="B841" t="s">
        <v>346</v>
      </c>
      <c r="C841" t="s">
        <v>356</v>
      </c>
      <c r="D841" t="s">
        <v>384</v>
      </c>
      <c r="E841">
        <v>3205</v>
      </c>
      <c r="F841">
        <v>1013</v>
      </c>
      <c r="G841">
        <v>120.51</v>
      </c>
      <c r="H841">
        <v>443</v>
      </c>
      <c r="I841">
        <v>4559</v>
      </c>
      <c r="J841">
        <v>126.46</v>
      </c>
      <c r="K841">
        <v>132.66</v>
      </c>
    </row>
    <row r="842" spans="1:11" x14ac:dyDescent="0.2">
      <c r="A842" t="s">
        <v>342</v>
      </c>
      <c r="B842" t="s">
        <v>346</v>
      </c>
      <c r="C842" t="s">
        <v>263</v>
      </c>
      <c r="D842" t="s">
        <v>384</v>
      </c>
      <c r="E842">
        <v>8786</v>
      </c>
      <c r="F842">
        <v>2080</v>
      </c>
      <c r="G842">
        <v>98.37</v>
      </c>
      <c r="H842">
        <v>1324</v>
      </c>
      <c r="I842">
        <v>12354</v>
      </c>
      <c r="J842">
        <v>133.03</v>
      </c>
      <c r="K842">
        <v>119.93</v>
      </c>
    </row>
    <row r="843" spans="1:11" x14ac:dyDescent="0.2">
      <c r="A843" t="s">
        <v>342</v>
      </c>
      <c r="B843" t="s">
        <v>346</v>
      </c>
      <c r="C843" t="s">
        <v>247</v>
      </c>
      <c r="D843" t="s">
        <v>384</v>
      </c>
      <c r="E843">
        <v>3088</v>
      </c>
      <c r="F843">
        <v>1179</v>
      </c>
      <c r="G843">
        <v>127.47</v>
      </c>
      <c r="H843">
        <v>399</v>
      </c>
      <c r="I843">
        <v>3740</v>
      </c>
      <c r="J843">
        <v>163.53</v>
      </c>
      <c r="K843">
        <v>134.75</v>
      </c>
    </row>
    <row r="844" spans="1:11" x14ac:dyDescent="0.2">
      <c r="A844" t="s">
        <v>342</v>
      </c>
      <c r="B844" t="s">
        <v>346</v>
      </c>
      <c r="C844" t="s">
        <v>276</v>
      </c>
      <c r="D844" t="s">
        <v>384</v>
      </c>
      <c r="E844">
        <v>741</v>
      </c>
      <c r="F844">
        <v>158</v>
      </c>
      <c r="G844">
        <v>94.63</v>
      </c>
      <c r="H844">
        <v>142</v>
      </c>
      <c r="I844">
        <v>1251</v>
      </c>
      <c r="J844">
        <v>112.49</v>
      </c>
      <c r="K844">
        <v>106.08</v>
      </c>
    </row>
    <row r="845" spans="1:11" x14ac:dyDescent="0.2">
      <c r="A845" t="s">
        <v>342</v>
      </c>
      <c r="B845" t="s">
        <v>346</v>
      </c>
      <c r="C845" t="s">
        <v>256</v>
      </c>
      <c r="D845" t="s">
        <v>384</v>
      </c>
      <c r="E845">
        <v>8821</v>
      </c>
      <c r="F845">
        <v>2037</v>
      </c>
      <c r="G845">
        <v>98.31</v>
      </c>
      <c r="H845">
        <v>1385</v>
      </c>
      <c r="I845">
        <v>12326</v>
      </c>
      <c r="J845">
        <v>118.93</v>
      </c>
      <c r="K845">
        <v>109.73</v>
      </c>
    </row>
    <row r="846" spans="1:11" x14ac:dyDescent="0.2">
      <c r="A846" t="s">
        <v>342</v>
      </c>
      <c r="B846" t="s">
        <v>346</v>
      </c>
      <c r="C846" t="s">
        <v>257</v>
      </c>
      <c r="D846" t="s">
        <v>384</v>
      </c>
      <c r="E846">
        <v>1039</v>
      </c>
      <c r="F846">
        <v>208</v>
      </c>
      <c r="G846">
        <v>89.78</v>
      </c>
      <c r="H846">
        <v>193</v>
      </c>
      <c r="I846">
        <v>1563</v>
      </c>
      <c r="J846">
        <v>104.28</v>
      </c>
      <c r="K846">
        <v>105.79</v>
      </c>
    </row>
    <row r="847" spans="1:11" x14ac:dyDescent="0.2">
      <c r="A847" t="s">
        <v>342</v>
      </c>
      <c r="B847" t="s">
        <v>346</v>
      </c>
      <c r="C847" t="s">
        <v>259</v>
      </c>
      <c r="D847" t="s">
        <v>384</v>
      </c>
      <c r="E847">
        <v>9252</v>
      </c>
      <c r="F847">
        <v>1791</v>
      </c>
      <c r="G847">
        <v>87.6</v>
      </c>
      <c r="H847">
        <v>1423</v>
      </c>
      <c r="I847">
        <v>12442</v>
      </c>
      <c r="J847">
        <v>115.73</v>
      </c>
      <c r="K847">
        <v>102.94</v>
      </c>
    </row>
    <row r="848" spans="1:11" x14ac:dyDescent="0.2">
      <c r="A848" t="s">
        <v>342</v>
      </c>
      <c r="B848" t="s">
        <v>346</v>
      </c>
      <c r="C848" t="s">
        <v>243</v>
      </c>
      <c r="D848" t="s">
        <v>384</v>
      </c>
      <c r="E848">
        <v>35722</v>
      </c>
      <c r="F848">
        <v>7291</v>
      </c>
      <c r="G848">
        <v>89.22</v>
      </c>
      <c r="H848">
        <v>5487</v>
      </c>
      <c r="I848">
        <v>50286</v>
      </c>
      <c r="J848">
        <v>112.18</v>
      </c>
      <c r="K848">
        <v>106.06</v>
      </c>
    </row>
    <row r="849" spans="1:11" x14ac:dyDescent="0.2">
      <c r="A849" t="s">
        <v>342</v>
      </c>
      <c r="B849" t="s">
        <v>346</v>
      </c>
      <c r="C849" t="s">
        <v>260</v>
      </c>
      <c r="D849" t="s">
        <v>384</v>
      </c>
      <c r="E849">
        <v>1931</v>
      </c>
      <c r="F849">
        <v>372</v>
      </c>
      <c r="G849">
        <v>86.08</v>
      </c>
      <c r="H849">
        <v>317</v>
      </c>
      <c r="I849">
        <v>2730</v>
      </c>
      <c r="J849">
        <v>117.35</v>
      </c>
      <c r="K849">
        <v>106.68</v>
      </c>
    </row>
    <row r="850" spans="1:11" x14ac:dyDescent="0.2">
      <c r="A850" t="s">
        <v>342</v>
      </c>
      <c r="B850" t="s">
        <v>346</v>
      </c>
      <c r="C850" t="s">
        <v>237</v>
      </c>
      <c r="D850" t="s">
        <v>384</v>
      </c>
      <c r="E850">
        <v>12929</v>
      </c>
      <c r="F850">
        <v>3138</v>
      </c>
      <c r="G850">
        <v>98.17</v>
      </c>
      <c r="H850">
        <v>1938</v>
      </c>
      <c r="I850">
        <v>18140</v>
      </c>
      <c r="J850">
        <v>119.78</v>
      </c>
      <c r="K850">
        <v>111.68</v>
      </c>
    </row>
    <row r="851" spans="1:11" x14ac:dyDescent="0.2">
      <c r="A851" t="s">
        <v>342</v>
      </c>
      <c r="B851" t="s">
        <v>346</v>
      </c>
      <c r="C851" t="s">
        <v>281</v>
      </c>
      <c r="D851" t="s">
        <v>384</v>
      </c>
      <c r="E851">
        <v>457</v>
      </c>
      <c r="F851">
        <v>121</v>
      </c>
      <c r="G851">
        <v>107.09</v>
      </c>
      <c r="H851">
        <v>80</v>
      </c>
      <c r="I851">
        <v>629</v>
      </c>
      <c r="J851">
        <v>134.63999999999999</v>
      </c>
      <c r="K851">
        <v>129.91999999999999</v>
      </c>
    </row>
    <row r="852" spans="1:11" x14ac:dyDescent="0.2">
      <c r="A852" t="s">
        <v>342</v>
      </c>
      <c r="B852" t="s">
        <v>346</v>
      </c>
      <c r="C852" t="s">
        <v>245</v>
      </c>
      <c r="D852" t="s">
        <v>384</v>
      </c>
      <c r="E852">
        <v>6344</v>
      </c>
      <c r="F852">
        <v>1241</v>
      </c>
      <c r="G852">
        <v>92.25</v>
      </c>
      <c r="H852">
        <v>1119</v>
      </c>
      <c r="I852">
        <v>10349</v>
      </c>
      <c r="J852">
        <v>107.44</v>
      </c>
      <c r="K852">
        <v>100.76</v>
      </c>
    </row>
    <row r="853" spans="1:11" x14ac:dyDescent="0.2">
      <c r="A853" t="s">
        <v>342</v>
      </c>
      <c r="B853" t="s">
        <v>346</v>
      </c>
      <c r="C853" t="s">
        <v>232</v>
      </c>
      <c r="D853" t="s">
        <v>384</v>
      </c>
      <c r="E853">
        <v>3910</v>
      </c>
      <c r="F853">
        <v>849</v>
      </c>
      <c r="G853">
        <v>94.62</v>
      </c>
      <c r="H853">
        <v>612</v>
      </c>
      <c r="I853">
        <v>5644</v>
      </c>
      <c r="J853">
        <v>115.85</v>
      </c>
      <c r="K853">
        <v>108.52</v>
      </c>
    </row>
    <row r="854" spans="1:11" x14ac:dyDescent="0.2">
      <c r="A854" t="s">
        <v>342</v>
      </c>
      <c r="B854" t="s">
        <v>346</v>
      </c>
      <c r="C854" t="s">
        <v>253</v>
      </c>
      <c r="D854" t="s">
        <v>384</v>
      </c>
      <c r="E854">
        <v>2305</v>
      </c>
      <c r="F854">
        <v>528</v>
      </c>
      <c r="G854">
        <v>95.18</v>
      </c>
      <c r="H854">
        <v>381</v>
      </c>
      <c r="I854">
        <v>3444</v>
      </c>
      <c r="J854">
        <v>116.44</v>
      </c>
      <c r="K854">
        <v>115.36</v>
      </c>
    </row>
    <row r="855" spans="1:11" x14ac:dyDescent="0.2">
      <c r="A855" t="s">
        <v>342</v>
      </c>
      <c r="B855" t="s">
        <v>346</v>
      </c>
      <c r="C855" t="s">
        <v>235</v>
      </c>
      <c r="D855" t="s">
        <v>384</v>
      </c>
      <c r="E855">
        <v>773</v>
      </c>
      <c r="F855">
        <v>188</v>
      </c>
      <c r="G855">
        <v>100.03</v>
      </c>
      <c r="H855">
        <v>152</v>
      </c>
      <c r="I855">
        <v>1181</v>
      </c>
      <c r="J855">
        <v>114.29</v>
      </c>
      <c r="K855">
        <v>116.95</v>
      </c>
    </row>
    <row r="856" spans="1:11" x14ac:dyDescent="0.2">
      <c r="A856" t="s">
        <v>342</v>
      </c>
      <c r="B856" t="s">
        <v>347</v>
      </c>
      <c r="C856" t="s">
        <v>649</v>
      </c>
      <c r="D856" t="s">
        <v>384</v>
      </c>
      <c r="E856">
        <v>22112</v>
      </c>
      <c r="F856">
        <v>3910</v>
      </c>
      <c r="G856">
        <v>88.12</v>
      </c>
      <c r="H856">
        <v>3089</v>
      </c>
      <c r="I856">
        <v>30297</v>
      </c>
      <c r="J856">
        <v>110.41</v>
      </c>
      <c r="K856">
        <v>90.28</v>
      </c>
    </row>
    <row r="857" spans="1:11" x14ac:dyDescent="0.2">
      <c r="A857" t="s">
        <v>342</v>
      </c>
      <c r="B857" t="s">
        <v>347</v>
      </c>
      <c r="C857" t="s">
        <v>354</v>
      </c>
      <c r="D857" t="s">
        <v>384</v>
      </c>
      <c r="E857">
        <v>39</v>
      </c>
      <c r="F857">
        <v>10</v>
      </c>
      <c r="G857">
        <v>98.08</v>
      </c>
      <c r="H857">
        <v>4</v>
      </c>
      <c r="I857">
        <v>37</v>
      </c>
      <c r="J857">
        <v>43</v>
      </c>
      <c r="K857">
        <v>100.78</v>
      </c>
    </row>
    <row r="858" spans="1:11" x14ac:dyDescent="0.2">
      <c r="A858" t="s">
        <v>342</v>
      </c>
      <c r="B858" t="s">
        <v>347</v>
      </c>
      <c r="C858" t="s">
        <v>270</v>
      </c>
      <c r="D858" t="s">
        <v>384</v>
      </c>
      <c r="E858">
        <v>671</v>
      </c>
      <c r="F858">
        <v>67</v>
      </c>
      <c r="G858">
        <v>71.819999999999993</v>
      </c>
      <c r="H858">
        <v>69</v>
      </c>
      <c r="I858">
        <v>995</v>
      </c>
      <c r="J858">
        <v>119.33</v>
      </c>
      <c r="K858">
        <v>67.42</v>
      </c>
    </row>
    <row r="859" spans="1:11" x14ac:dyDescent="0.2">
      <c r="A859" t="s">
        <v>342</v>
      </c>
      <c r="B859" t="s">
        <v>347</v>
      </c>
      <c r="C859" t="s">
        <v>231</v>
      </c>
      <c r="D859" t="s">
        <v>384</v>
      </c>
      <c r="E859">
        <v>311</v>
      </c>
      <c r="F859">
        <v>37</v>
      </c>
      <c r="G859">
        <v>81.08</v>
      </c>
      <c r="H859">
        <v>36</v>
      </c>
      <c r="I859">
        <v>447</v>
      </c>
      <c r="J859">
        <v>83.44</v>
      </c>
      <c r="K859">
        <v>60.04</v>
      </c>
    </row>
    <row r="860" spans="1:11" x14ac:dyDescent="0.2">
      <c r="A860" t="s">
        <v>342</v>
      </c>
      <c r="B860" t="s">
        <v>347</v>
      </c>
      <c r="C860" t="s">
        <v>261</v>
      </c>
      <c r="D860" t="s">
        <v>384</v>
      </c>
      <c r="E860">
        <v>699</v>
      </c>
      <c r="F860">
        <v>150</v>
      </c>
      <c r="G860">
        <v>93.07</v>
      </c>
      <c r="H860">
        <v>101</v>
      </c>
      <c r="I860">
        <v>950</v>
      </c>
      <c r="J860">
        <v>118.96</v>
      </c>
      <c r="K860">
        <v>99.8</v>
      </c>
    </row>
    <row r="861" spans="1:11" x14ac:dyDescent="0.2">
      <c r="A861" t="s">
        <v>342</v>
      </c>
      <c r="B861" t="s">
        <v>347</v>
      </c>
      <c r="C861" t="s">
        <v>248</v>
      </c>
      <c r="D861" t="s">
        <v>384</v>
      </c>
      <c r="E861">
        <v>2364</v>
      </c>
      <c r="F861">
        <v>490</v>
      </c>
      <c r="G861">
        <v>93.06</v>
      </c>
      <c r="H861">
        <v>326</v>
      </c>
      <c r="I861">
        <v>3013</v>
      </c>
      <c r="J861">
        <v>112.19</v>
      </c>
      <c r="K861">
        <v>103.1</v>
      </c>
    </row>
    <row r="862" spans="1:11" x14ac:dyDescent="0.2">
      <c r="A862" t="s">
        <v>342</v>
      </c>
      <c r="B862" t="s">
        <v>347</v>
      </c>
      <c r="C862" t="s">
        <v>266</v>
      </c>
      <c r="D862" t="s">
        <v>384</v>
      </c>
      <c r="E862">
        <v>376</v>
      </c>
      <c r="F862">
        <v>76</v>
      </c>
      <c r="G862">
        <v>90.31</v>
      </c>
      <c r="H862">
        <v>64</v>
      </c>
      <c r="I862">
        <v>496</v>
      </c>
      <c r="J862">
        <v>107.06</v>
      </c>
      <c r="K862">
        <v>98.77</v>
      </c>
    </row>
    <row r="863" spans="1:11" x14ac:dyDescent="0.2">
      <c r="A863" t="s">
        <v>342</v>
      </c>
      <c r="B863" t="s">
        <v>347</v>
      </c>
      <c r="C863" t="s">
        <v>269</v>
      </c>
      <c r="D863" t="s">
        <v>384</v>
      </c>
      <c r="E863">
        <v>123</v>
      </c>
      <c r="F863">
        <v>23</v>
      </c>
      <c r="G863">
        <v>88.84</v>
      </c>
      <c r="H863">
        <v>15</v>
      </c>
      <c r="I863">
        <v>190</v>
      </c>
      <c r="J863">
        <v>111.07</v>
      </c>
      <c r="K863">
        <v>88.82</v>
      </c>
    </row>
    <row r="864" spans="1:11" x14ac:dyDescent="0.2">
      <c r="A864" t="s">
        <v>342</v>
      </c>
      <c r="B864" t="s">
        <v>347</v>
      </c>
      <c r="C864" t="s">
        <v>262</v>
      </c>
      <c r="D864" t="s">
        <v>384</v>
      </c>
      <c r="E864">
        <v>28</v>
      </c>
      <c r="F864">
        <v>2</v>
      </c>
      <c r="G864">
        <v>69.14</v>
      </c>
      <c r="H864">
        <v>6</v>
      </c>
      <c r="I864">
        <v>34</v>
      </c>
      <c r="J864">
        <v>149.66999999999999</v>
      </c>
      <c r="K864">
        <v>105.47</v>
      </c>
    </row>
    <row r="865" spans="1:11" x14ac:dyDescent="0.2">
      <c r="A865" t="s">
        <v>342</v>
      </c>
      <c r="B865" t="s">
        <v>347</v>
      </c>
      <c r="C865" t="s">
        <v>240</v>
      </c>
      <c r="D865" t="s">
        <v>384</v>
      </c>
      <c r="E865">
        <v>30</v>
      </c>
      <c r="F865">
        <v>7</v>
      </c>
      <c r="G865">
        <v>83.47</v>
      </c>
      <c r="H865">
        <v>7</v>
      </c>
      <c r="I865">
        <v>51</v>
      </c>
      <c r="J865">
        <v>52.43</v>
      </c>
      <c r="K865">
        <v>92.47</v>
      </c>
    </row>
    <row r="866" spans="1:11" x14ac:dyDescent="0.2">
      <c r="A866" t="s">
        <v>342</v>
      </c>
      <c r="B866" t="s">
        <v>347</v>
      </c>
      <c r="C866" t="s">
        <v>233</v>
      </c>
      <c r="D866" t="s">
        <v>384</v>
      </c>
      <c r="E866">
        <v>1451</v>
      </c>
      <c r="F866">
        <v>263</v>
      </c>
      <c r="G866">
        <v>88.39</v>
      </c>
      <c r="H866">
        <v>251</v>
      </c>
      <c r="I866">
        <v>2169</v>
      </c>
      <c r="J866">
        <v>116.3</v>
      </c>
      <c r="K866">
        <v>96.34</v>
      </c>
    </row>
    <row r="867" spans="1:11" x14ac:dyDescent="0.2">
      <c r="A867" t="s">
        <v>342</v>
      </c>
      <c r="B867" t="s">
        <v>347</v>
      </c>
      <c r="C867" t="s">
        <v>278</v>
      </c>
      <c r="D867" t="s">
        <v>384</v>
      </c>
      <c r="E867">
        <v>675</v>
      </c>
      <c r="F867">
        <v>126</v>
      </c>
      <c r="G867">
        <v>87.2</v>
      </c>
      <c r="H867">
        <v>98</v>
      </c>
      <c r="I867">
        <v>809</v>
      </c>
      <c r="J867">
        <v>108.84</v>
      </c>
      <c r="K867">
        <v>100.35</v>
      </c>
    </row>
    <row r="868" spans="1:11" x14ac:dyDescent="0.2">
      <c r="A868" t="s">
        <v>342</v>
      </c>
      <c r="B868" t="s">
        <v>347</v>
      </c>
      <c r="C868" t="s">
        <v>277</v>
      </c>
      <c r="D868" t="s">
        <v>384</v>
      </c>
      <c r="E868">
        <v>92</v>
      </c>
      <c r="F868">
        <v>17</v>
      </c>
      <c r="G868">
        <v>95.82</v>
      </c>
      <c r="H868">
        <v>15</v>
      </c>
      <c r="I868">
        <v>114</v>
      </c>
      <c r="J868">
        <v>160.87</v>
      </c>
      <c r="K868">
        <v>104.17</v>
      </c>
    </row>
    <row r="869" spans="1:11" x14ac:dyDescent="0.2">
      <c r="A869" t="s">
        <v>342</v>
      </c>
      <c r="B869" t="s">
        <v>347</v>
      </c>
      <c r="C869" t="s">
        <v>279</v>
      </c>
      <c r="D869" t="s">
        <v>384</v>
      </c>
      <c r="E869">
        <v>348</v>
      </c>
      <c r="F869">
        <v>62</v>
      </c>
      <c r="G869">
        <v>90.72</v>
      </c>
      <c r="H869">
        <v>52</v>
      </c>
      <c r="I869">
        <v>444</v>
      </c>
      <c r="J869">
        <v>122.25</v>
      </c>
      <c r="K869">
        <v>102.95</v>
      </c>
    </row>
    <row r="870" spans="1:11" x14ac:dyDescent="0.2">
      <c r="A870" t="s">
        <v>342</v>
      </c>
      <c r="B870" t="s">
        <v>347</v>
      </c>
      <c r="C870" t="s">
        <v>250</v>
      </c>
      <c r="D870" t="s">
        <v>384</v>
      </c>
      <c r="E870">
        <v>171</v>
      </c>
      <c r="F870">
        <v>27</v>
      </c>
      <c r="G870">
        <v>80.150000000000006</v>
      </c>
      <c r="H870">
        <v>26</v>
      </c>
      <c r="I870">
        <v>207</v>
      </c>
      <c r="J870">
        <v>112.35</v>
      </c>
      <c r="K870">
        <v>96.37</v>
      </c>
    </row>
    <row r="871" spans="1:11" x14ac:dyDescent="0.2">
      <c r="A871" t="s">
        <v>342</v>
      </c>
      <c r="B871" t="s">
        <v>347</v>
      </c>
      <c r="C871" t="s">
        <v>265</v>
      </c>
      <c r="D871" t="s">
        <v>384</v>
      </c>
      <c r="E871">
        <v>581</v>
      </c>
      <c r="F871">
        <v>81</v>
      </c>
      <c r="G871">
        <v>79.98</v>
      </c>
      <c r="H871">
        <v>65</v>
      </c>
      <c r="I871">
        <v>877</v>
      </c>
      <c r="J871">
        <v>88.8</v>
      </c>
      <c r="K871">
        <v>63.84</v>
      </c>
    </row>
    <row r="872" spans="1:11" x14ac:dyDescent="0.2">
      <c r="A872" t="s">
        <v>342</v>
      </c>
      <c r="B872" t="s">
        <v>347</v>
      </c>
      <c r="C872" t="s">
        <v>246</v>
      </c>
      <c r="D872" t="s">
        <v>384</v>
      </c>
      <c r="E872">
        <v>421</v>
      </c>
      <c r="F872">
        <v>46</v>
      </c>
      <c r="G872">
        <v>82.12</v>
      </c>
      <c r="H872">
        <v>50</v>
      </c>
      <c r="I872">
        <v>644</v>
      </c>
      <c r="J872">
        <v>78.48</v>
      </c>
      <c r="K872">
        <v>62.39</v>
      </c>
    </row>
    <row r="873" spans="1:11" x14ac:dyDescent="0.2">
      <c r="A873" t="s">
        <v>342</v>
      </c>
      <c r="B873" t="s">
        <v>347</v>
      </c>
      <c r="C873" t="s">
        <v>280</v>
      </c>
      <c r="D873" t="s">
        <v>384</v>
      </c>
      <c r="E873">
        <v>333</v>
      </c>
      <c r="F873">
        <v>61</v>
      </c>
      <c r="G873">
        <v>89.29</v>
      </c>
      <c r="H873">
        <v>52</v>
      </c>
      <c r="I873">
        <v>424</v>
      </c>
      <c r="J873">
        <v>106.73</v>
      </c>
      <c r="K873">
        <v>104.66</v>
      </c>
    </row>
    <row r="874" spans="1:11" x14ac:dyDescent="0.2">
      <c r="A874" t="s">
        <v>342</v>
      </c>
      <c r="B874" t="s">
        <v>347</v>
      </c>
      <c r="C874" t="s">
        <v>252</v>
      </c>
      <c r="D874" t="s">
        <v>384</v>
      </c>
      <c r="E874">
        <v>320</v>
      </c>
      <c r="F874">
        <v>40</v>
      </c>
      <c r="G874">
        <v>83.81</v>
      </c>
      <c r="H874">
        <v>36</v>
      </c>
      <c r="I874">
        <v>537</v>
      </c>
      <c r="J874">
        <v>78.64</v>
      </c>
      <c r="K874">
        <v>58.59</v>
      </c>
    </row>
    <row r="875" spans="1:11" x14ac:dyDescent="0.2">
      <c r="A875" t="s">
        <v>342</v>
      </c>
      <c r="B875" t="s">
        <v>347</v>
      </c>
      <c r="C875" t="s">
        <v>236</v>
      </c>
      <c r="D875" t="s">
        <v>384</v>
      </c>
      <c r="E875">
        <v>448</v>
      </c>
      <c r="F875">
        <v>53</v>
      </c>
      <c r="G875">
        <v>73.709999999999994</v>
      </c>
      <c r="H875">
        <v>47</v>
      </c>
      <c r="I875">
        <v>617</v>
      </c>
      <c r="J875">
        <v>90.49</v>
      </c>
      <c r="K875">
        <v>65.5</v>
      </c>
    </row>
    <row r="876" spans="1:11" x14ac:dyDescent="0.2">
      <c r="A876" t="s">
        <v>342</v>
      </c>
      <c r="B876" t="s">
        <v>347</v>
      </c>
      <c r="C876" t="s">
        <v>241</v>
      </c>
      <c r="D876" t="s">
        <v>384</v>
      </c>
      <c r="E876">
        <v>213</v>
      </c>
      <c r="F876">
        <v>45</v>
      </c>
      <c r="G876">
        <v>94.65</v>
      </c>
      <c r="H876">
        <v>27</v>
      </c>
      <c r="I876">
        <v>286</v>
      </c>
      <c r="J876">
        <v>101.26</v>
      </c>
      <c r="K876">
        <v>95.23</v>
      </c>
    </row>
    <row r="877" spans="1:11" x14ac:dyDescent="0.2">
      <c r="A877" t="s">
        <v>342</v>
      </c>
      <c r="B877" t="s">
        <v>347</v>
      </c>
      <c r="C877" t="s">
        <v>258</v>
      </c>
      <c r="D877" t="s">
        <v>384</v>
      </c>
      <c r="E877">
        <v>248</v>
      </c>
      <c r="F877">
        <v>54</v>
      </c>
      <c r="G877">
        <v>87.22</v>
      </c>
      <c r="H877">
        <v>48</v>
      </c>
      <c r="I877">
        <v>311</v>
      </c>
      <c r="J877">
        <v>118.1</v>
      </c>
      <c r="K877">
        <v>103.14</v>
      </c>
    </row>
    <row r="878" spans="1:11" x14ac:dyDescent="0.2">
      <c r="A878" t="s">
        <v>342</v>
      </c>
      <c r="B878" t="s">
        <v>347</v>
      </c>
      <c r="C878" t="s">
        <v>268</v>
      </c>
      <c r="D878" t="s">
        <v>384</v>
      </c>
      <c r="E878">
        <v>53</v>
      </c>
      <c r="F878">
        <v>12</v>
      </c>
      <c r="G878">
        <v>89.62</v>
      </c>
      <c r="H878">
        <v>10</v>
      </c>
      <c r="I878">
        <v>80</v>
      </c>
      <c r="J878">
        <v>53.3</v>
      </c>
      <c r="K878">
        <v>77.06</v>
      </c>
    </row>
    <row r="879" spans="1:11" x14ac:dyDescent="0.2">
      <c r="A879" t="s">
        <v>342</v>
      </c>
      <c r="B879" t="s">
        <v>347</v>
      </c>
      <c r="C879" t="s">
        <v>242</v>
      </c>
      <c r="D879" t="s">
        <v>384</v>
      </c>
      <c r="E879">
        <v>600</v>
      </c>
      <c r="F879">
        <v>73</v>
      </c>
      <c r="G879">
        <v>80.52</v>
      </c>
      <c r="H879">
        <v>60</v>
      </c>
      <c r="I879">
        <v>981</v>
      </c>
      <c r="J879">
        <v>96.17</v>
      </c>
      <c r="K879">
        <v>68.290000000000006</v>
      </c>
    </row>
    <row r="880" spans="1:11" x14ac:dyDescent="0.2">
      <c r="A880" t="s">
        <v>342</v>
      </c>
      <c r="B880" t="s">
        <v>347</v>
      </c>
      <c r="C880" t="s">
        <v>249</v>
      </c>
      <c r="D880" t="s">
        <v>384</v>
      </c>
      <c r="E880">
        <v>339</v>
      </c>
      <c r="F880">
        <v>59</v>
      </c>
      <c r="G880">
        <v>93.46</v>
      </c>
      <c r="H880">
        <v>47</v>
      </c>
      <c r="I880">
        <v>472</v>
      </c>
      <c r="J880">
        <v>106.62</v>
      </c>
      <c r="K880">
        <v>94.1</v>
      </c>
    </row>
    <row r="881" spans="1:11" x14ac:dyDescent="0.2">
      <c r="A881" t="s">
        <v>342</v>
      </c>
      <c r="B881" t="s">
        <v>347</v>
      </c>
      <c r="C881" t="s">
        <v>255</v>
      </c>
      <c r="D881" t="s">
        <v>384</v>
      </c>
      <c r="E881">
        <v>555</v>
      </c>
      <c r="F881">
        <v>74</v>
      </c>
      <c r="G881">
        <v>83.01</v>
      </c>
      <c r="H881">
        <v>61</v>
      </c>
      <c r="I881">
        <v>775</v>
      </c>
      <c r="J881">
        <v>88.84</v>
      </c>
      <c r="K881">
        <v>65.849999999999994</v>
      </c>
    </row>
    <row r="882" spans="1:11" x14ac:dyDescent="0.2">
      <c r="A882" t="s">
        <v>342</v>
      </c>
      <c r="B882" t="s">
        <v>347</v>
      </c>
      <c r="C882" t="s">
        <v>271</v>
      </c>
      <c r="D882" t="s">
        <v>384</v>
      </c>
      <c r="E882">
        <v>263</v>
      </c>
      <c r="F882">
        <v>35</v>
      </c>
      <c r="G882">
        <v>80.37</v>
      </c>
      <c r="H882">
        <v>35</v>
      </c>
      <c r="I882">
        <v>435</v>
      </c>
      <c r="J882">
        <v>138.54</v>
      </c>
      <c r="K882">
        <v>86.05</v>
      </c>
    </row>
    <row r="883" spans="1:11" x14ac:dyDescent="0.2">
      <c r="A883" t="s">
        <v>342</v>
      </c>
      <c r="B883" t="s">
        <v>347</v>
      </c>
      <c r="C883" t="s">
        <v>274</v>
      </c>
      <c r="D883" t="s">
        <v>384</v>
      </c>
      <c r="E883">
        <v>118</v>
      </c>
      <c r="F883">
        <v>19</v>
      </c>
      <c r="G883">
        <v>93.42</v>
      </c>
      <c r="H883">
        <v>16</v>
      </c>
      <c r="I883">
        <v>155</v>
      </c>
      <c r="J883">
        <v>75.31</v>
      </c>
      <c r="K883">
        <v>88.44</v>
      </c>
    </row>
    <row r="884" spans="1:11" x14ac:dyDescent="0.2">
      <c r="A884" t="s">
        <v>342</v>
      </c>
      <c r="B884" t="s">
        <v>347</v>
      </c>
      <c r="C884" t="s">
        <v>264</v>
      </c>
      <c r="D884" t="s">
        <v>384</v>
      </c>
      <c r="E884">
        <v>500</v>
      </c>
      <c r="F884">
        <v>87</v>
      </c>
      <c r="G884">
        <v>86.76</v>
      </c>
      <c r="H884">
        <v>90</v>
      </c>
      <c r="I884">
        <v>728</v>
      </c>
      <c r="J884">
        <v>146.79</v>
      </c>
      <c r="K884">
        <v>102.33</v>
      </c>
    </row>
    <row r="885" spans="1:11" x14ac:dyDescent="0.2">
      <c r="A885" t="s">
        <v>342</v>
      </c>
      <c r="B885" t="s">
        <v>347</v>
      </c>
      <c r="C885" t="s">
        <v>239</v>
      </c>
      <c r="D885" t="s">
        <v>384</v>
      </c>
      <c r="E885">
        <v>42</v>
      </c>
      <c r="F885">
        <v>6</v>
      </c>
      <c r="G885">
        <v>97.5</v>
      </c>
      <c r="H885">
        <v>9</v>
      </c>
      <c r="I885">
        <v>74</v>
      </c>
      <c r="J885">
        <v>115.11</v>
      </c>
      <c r="K885">
        <v>99.76</v>
      </c>
    </row>
    <row r="886" spans="1:11" x14ac:dyDescent="0.2">
      <c r="A886" t="s">
        <v>342</v>
      </c>
      <c r="B886" t="s">
        <v>347</v>
      </c>
      <c r="C886" t="s">
        <v>238</v>
      </c>
      <c r="D886" t="s">
        <v>384</v>
      </c>
      <c r="E886">
        <v>105</v>
      </c>
      <c r="F886">
        <v>21</v>
      </c>
      <c r="G886">
        <v>94.13</v>
      </c>
      <c r="H886">
        <v>16</v>
      </c>
      <c r="I886">
        <v>173</v>
      </c>
      <c r="J886">
        <v>116.56</v>
      </c>
      <c r="K886">
        <v>101.02</v>
      </c>
    </row>
    <row r="887" spans="1:11" x14ac:dyDescent="0.2">
      <c r="A887" t="s">
        <v>342</v>
      </c>
      <c r="B887" t="s">
        <v>347</v>
      </c>
      <c r="C887" t="s">
        <v>275</v>
      </c>
      <c r="D887" t="s">
        <v>384</v>
      </c>
      <c r="E887">
        <v>58</v>
      </c>
      <c r="F887">
        <v>11</v>
      </c>
      <c r="G887">
        <v>92.02</v>
      </c>
      <c r="H887">
        <v>10</v>
      </c>
      <c r="I887">
        <v>96</v>
      </c>
      <c r="J887">
        <v>114.1</v>
      </c>
      <c r="K887">
        <v>105.97</v>
      </c>
    </row>
    <row r="888" spans="1:11" x14ac:dyDescent="0.2">
      <c r="A888" t="s">
        <v>342</v>
      </c>
      <c r="B888" t="s">
        <v>347</v>
      </c>
      <c r="C888" t="s">
        <v>273</v>
      </c>
      <c r="D888" t="s">
        <v>384</v>
      </c>
      <c r="E888">
        <v>315</v>
      </c>
      <c r="F888">
        <v>68</v>
      </c>
      <c r="G888">
        <v>85.15</v>
      </c>
      <c r="H888">
        <v>36</v>
      </c>
      <c r="I888">
        <v>340</v>
      </c>
      <c r="J888">
        <v>96.81</v>
      </c>
      <c r="K888">
        <v>95.54</v>
      </c>
    </row>
    <row r="889" spans="1:11" x14ac:dyDescent="0.2">
      <c r="A889" t="s">
        <v>342</v>
      </c>
      <c r="B889" t="s">
        <v>347</v>
      </c>
      <c r="C889" t="s">
        <v>234</v>
      </c>
      <c r="D889" t="s">
        <v>384</v>
      </c>
      <c r="E889">
        <v>229</v>
      </c>
      <c r="F889">
        <v>41</v>
      </c>
      <c r="G889">
        <v>93.89</v>
      </c>
      <c r="H889">
        <v>29</v>
      </c>
      <c r="I889">
        <v>253</v>
      </c>
      <c r="J889">
        <v>114.24</v>
      </c>
      <c r="K889">
        <v>100.35</v>
      </c>
    </row>
    <row r="890" spans="1:11" x14ac:dyDescent="0.2">
      <c r="A890" t="s">
        <v>342</v>
      </c>
      <c r="B890" t="s">
        <v>347</v>
      </c>
      <c r="C890" t="s">
        <v>244</v>
      </c>
      <c r="D890" t="s">
        <v>384</v>
      </c>
      <c r="E890">
        <v>266</v>
      </c>
      <c r="F890">
        <v>41</v>
      </c>
      <c r="G890">
        <v>87.76</v>
      </c>
      <c r="H890">
        <v>25</v>
      </c>
      <c r="I890">
        <v>358</v>
      </c>
      <c r="J890">
        <v>97.24</v>
      </c>
      <c r="K890">
        <v>100.15</v>
      </c>
    </row>
    <row r="891" spans="1:11" x14ac:dyDescent="0.2">
      <c r="A891" t="s">
        <v>342</v>
      </c>
      <c r="B891" t="s">
        <v>347</v>
      </c>
      <c r="C891" t="s">
        <v>251</v>
      </c>
      <c r="D891" t="s">
        <v>384</v>
      </c>
      <c r="E891">
        <v>661</v>
      </c>
      <c r="F891">
        <v>139</v>
      </c>
      <c r="G891">
        <v>95.43</v>
      </c>
      <c r="H891">
        <v>109</v>
      </c>
      <c r="I891">
        <v>966</v>
      </c>
      <c r="J891">
        <v>115.72</v>
      </c>
      <c r="K891">
        <v>101.2</v>
      </c>
    </row>
    <row r="892" spans="1:11" x14ac:dyDescent="0.2">
      <c r="A892" t="s">
        <v>342</v>
      </c>
      <c r="B892" t="s">
        <v>347</v>
      </c>
      <c r="C892" t="s">
        <v>272</v>
      </c>
      <c r="D892" t="s">
        <v>384</v>
      </c>
      <c r="E892">
        <v>878</v>
      </c>
      <c r="F892">
        <v>115</v>
      </c>
      <c r="G892">
        <v>81.67</v>
      </c>
      <c r="H892">
        <v>102</v>
      </c>
      <c r="I892">
        <v>1300</v>
      </c>
      <c r="J892">
        <v>102.48</v>
      </c>
      <c r="K892">
        <v>68.2</v>
      </c>
    </row>
    <row r="893" spans="1:11" x14ac:dyDescent="0.2">
      <c r="A893" t="s">
        <v>342</v>
      </c>
      <c r="B893" t="s">
        <v>347</v>
      </c>
      <c r="C893" t="s">
        <v>254</v>
      </c>
      <c r="D893" t="s">
        <v>384</v>
      </c>
      <c r="E893">
        <v>518</v>
      </c>
      <c r="F893">
        <v>126</v>
      </c>
      <c r="G893">
        <v>99.12</v>
      </c>
      <c r="H893">
        <v>88</v>
      </c>
      <c r="I893">
        <v>649</v>
      </c>
      <c r="J893">
        <v>126.27</v>
      </c>
      <c r="K893">
        <v>100.3</v>
      </c>
    </row>
    <row r="894" spans="1:11" x14ac:dyDescent="0.2">
      <c r="A894" t="s">
        <v>342</v>
      </c>
      <c r="B894" t="s">
        <v>347</v>
      </c>
      <c r="C894" t="s">
        <v>267</v>
      </c>
      <c r="D894" t="s">
        <v>384</v>
      </c>
      <c r="E894">
        <v>361</v>
      </c>
      <c r="F894">
        <v>73</v>
      </c>
      <c r="G894">
        <v>97.25</v>
      </c>
      <c r="H894">
        <v>48</v>
      </c>
      <c r="I894">
        <v>453</v>
      </c>
      <c r="J894">
        <v>119.02</v>
      </c>
      <c r="K894">
        <v>103.6</v>
      </c>
    </row>
    <row r="895" spans="1:11" x14ac:dyDescent="0.2">
      <c r="A895" t="s">
        <v>342</v>
      </c>
      <c r="B895" t="s">
        <v>347</v>
      </c>
      <c r="C895" t="s">
        <v>356</v>
      </c>
      <c r="D895" t="s">
        <v>384</v>
      </c>
      <c r="E895">
        <v>128</v>
      </c>
      <c r="F895">
        <v>30</v>
      </c>
      <c r="G895">
        <v>101.06</v>
      </c>
      <c r="H895">
        <v>19</v>
      </c>
      <c r="I895">
        <v>213</v>
      </c>
      <c r="J895">
        <v>126.63</v>
      </c>
      <c r="K895">
        <v>134.19999999999999</v>
      </c>
    </row>
    <row r="896" spans="1:11" x14ac:dyDescent="0.2">
      <c r="A896" t="s">
        <v>342</v>
      </c>
      <c r="B896" t="s">
        <v>347</v>
      </c>
      <c r="C896" t="s">
        <v>263</v>
      </c>
      <c r="D896" t="s">
        <v>384</v>
      </c>
      <c r="E896">
        <v>893</v>
      </c>
      <c r="F896">
        <v>138</v>
      </c>
      <c r="G896">
        <v>86.09</v>
      </c>
      <c r="H896">
        <v>125</v>
      </c>
      <c r="I896">
        <v>1087</v>
      </c>
      <c r="J896">
        <v>111.98</v>
      </c>
      <c r="K896">
        <v>96.38</v>
      </c>
    </row>
    <row r="897" spans="1:11" x14ac:dyDescent="0.2">
      <c r="A897" t="s">
        <v>342</v>
      </c>
      <c r="B897" t="s">
        <v>347</v>
      </c>
      <c r="C897" t="s">
        <v>247</v>
      </c>
      <c r="D897" t="s">
        <v>384</v>
      </c>
      <c r="E897">
        <v>235</v>
      </c>
      <c r="F897">
        <v>56</v>
      </c>
      <c r="G897">
        <v>97.6</v>
      </c>
      <c r="H897">
        <v>51</v>
      </c>
      <c r="I897">
        <v>444</v>
      </c>
      <c r="J897">
        <v>126.94</v>
      </c>
      <c r="K897">
        <v>108.43</v>
      </c>
    </row>
    <row r="898" spans="1:11" x14ac:dyDescent="0.2">
      <c r="A898" t="s">
        <v>342</v>
      </c>
      <c r="B898" t="s">
        <v>347</v>
      </c>
      <c r="C898" t="s">
        <v>276</v>
      </c>
      <c r="D898" t="s">
        <v>384</v>
      </c>
      <c r="E898">
        <v>41</v>
      </c>
      <c r="F898">
        <v>9</v>
      </c>
      <c r="G898">
        <v>95.95</v>
      </c>
      <c r="H898">
        <v>6</v>
      </c>
      <c r="I898">
        <v>73</v>
      </c>
      <c r="J898">
        <v>81.83</v>
      </c>
      <c r="K898">
        <v>85.29</v>
      </c>
    </row>
    <row r="899" spans="1:11" x14ac:dyDescent="0.2">
      <c r="A899" t="s">
        <v>342</v>
      </c>
      <c r="B899" t="s">
        <v>347</v>
      </c>
      <c r="C899" t="s">
        <v>256</v>
      </c>
      <c r="D899" t="s">
        <v>384</v>
      </c>
      <c r="E899">
        <v>405</v>
      </c>
      <c r="F899">
        <v>69</v>
      </c>
      <c r="G899">
        <v>90.4</v>
      </c>
      <c r="H899">
        <v>50</v>
      </c>
      <c r="I899">
        <v>509</v>
      </c>
      <c r="J899">
        <v>113.64</v>
      </c>
      <c r="K899">
        <v>95.59</v>
      </c>
    </row>
    <row r="900" spans="1:11" x14ac:dyDescent="0.2">
      <c r="A900" t="s">
        <v>342</v>
      </c>
      <c r="B900" t="s">
        <v>347</v>
      </c>
      <c r="C900" t="s">
        <v>257</v>
      </c>
      <c r="D900" t="s">
        <v>384</v>
      </c>
      <c r="E900">
        <v>68</v>
      </c>
      <c r="F900">
        <v>13</v>
      </c>
      <c r="G900">
        <v>95.85</v>
      </c>
      <c r="H900">
        <v>14</v>
      </c>
      <c r="I900">
        <v>100</v>
      </c>
      <c r="J900">
        <v>120.14</v>
      </c>
      <c r="K900">
        <v>124.1</v>
      </c>
    </row>
    <row r="901" spans="1:11" x14ac:dyDescent="0.2">
      <c r="A901" t="s">
        <v>342</v>
      </c>
      <c r="B901" t="s">
        <v>347</v>
      </c>
      <c r="C901" t="s">
        <v>259</v>
      </c>
      <c r="D901" t="s">
        <v>384</v>
      </c>
      <c r="E901">
        <v>669</v>
      </c>
      <c r="F901">
        <v>83</v>
      </c>
      <c r="G901">
        <v>77.63</v>
      </c>
      <c r="H901">
        <v>71</v>
      </c>
      <c r="I901">
        <v>882</v>
      </c>
      <c r="J901">
        <v>100.66</v>
      </c>
      <c r="K901">
        <v>68.180000000000007</v>
      </c>
    </row>
    <row r="902" spans="1:11" x14ac:dyDescent="0.2">
      <c r="A902" t="s">
        <v>342</v>
      </c>
      <c r="B902" t="s">
        <v>347</v>
      </c>
      <c r="C902" t="s">
        <v>243</v>
      </c>
      <c r="D902" t="s">
        <v>384</v>
      </c>
      <c r="E902">
        <v>2275</v>
      </c>
      <c r="F902">
        <v>492</v>
      </c>
      <c r="G902">
        <v>92.93</v>
      </c>
      <c r="H902">
        <v>328</v>
      </c>
      <c r="I902">
        <v>2862</v>
      </c>
      <c r="J902">
        <v>112.31</v>
      </c>
      <c r="K902">
        <v>101.45</v>
      </c>
    </row>
    <row r="903" spans="1:11" x14ac:dyDescent="0.2">
      <c r="A903" t="s">
        <v>342</v>
      </c>
      <c r="B903" t="s">
        <v>347</v>
      </c>
      <c r="C903" t="s">
        <v>260</v>
      </c>
      <c r="D903" t="s">
        <v>384</v>
      </c>
      <c r="E903">
        <v>235</v>
      </c>
      <c r="F903">
        <v>45</v>
      </c>
      <c r="G903">
        <v>87.79</v>
      </c>
      <c r="H903">
        <v>27</v>
      </c>
      <c r="I903">
        <v>276</v>
      </c>
      <c r="J903">
        <v>96.15</v>
      </c>
      <c r="K903">
        <v>100.96</v>
      </c>
    </row>
    <row r="904" spans="1:11" x14ac:dyDescent="0.2">
      <c r="A904" t="s">
        <v>342</v>
      </c>
      <c r="B904" t="s">
        <v>347</v>
      </c>
      <c r="C904" t="s">
        <v>237</v>
      </c>
      <c r="D904" t="s">
        <v>384</v>
      </c>
      <c r="E904">
        <v>370</v>
      </c>
      <c r="F904">
        <v>81</v>
      </c>
      <c r="G904">
        <v>91.81</v>
      </c>
      <c r="H904">
        <v>60</v>
      </c>
      <c r="I904">
        <v>435</v>
      </c>
      <c r="J904">
        <v>124.18</v>
      </c>
      <c r="K904">
        <v>101.75</v>
      </c>
    </row>
    <row r="905" spans="1:11" x14ac:dyDescent="0.2">
      <c r="A905" t="s">
        <v>342</v>
      </c>
      <c r="B905" t="s">
        <v>347</v>
      </c>
      <c r="C905" t="s">
        <v>281</v>
      </c>
      <c r="D905" t="s">
        <v>384</v>
      </c>
      <c r="E905">
        <v>15</v>
      </c>
      <c r="F905">
        <v>2</v>
      </c>
      <c r="G905">
        <v>62.13</v>
      </c>
      <c r="H905">
        <v>2</v>
      </c>
      <c r="I905">
        <v>23</v>
      </c>
      <c r="J905">
        <v>96</v>
      </c>
      <c r="K905">
        <v>89.83</v>
      </c>
    </row>
    <row r="906" spans="1:11" x14ac:dyDescent="0.2">
      <c r="A906" t="s">
        <v>342</v>
      </c>
      <c r="B906" t="s">
        <v>347</v>
      </c>
      <c r="C906" t="s">
        <v>245</v>
      </c>
      <c r="D906" t="s">
        <v>384</v>
      </c>
      <c r="E906">
        <v>551</v>
      </c>
      <c r="F906">
        <v>103</v>
      </c>
      <c r="G906">
        <v>94.51</v>
      </c>
      <c r="H906">
        <v>87</v>
      </c>
      <c r="I906">
        <v>724</v>
      </c>
      <c r="J906">
        <v>101.32</v>
      </c>
      <c r="K906">
        <v>96.21</v>
      </c>
    </row>
    <row r="907" spans="1:11" x14ac:dyDescent="0.2">
      <c r="A907" t="s">
        <v>342</v>
      </c>
      <c r="B907" t="s">
        <v>347</v>
      </c>
      <c r="C907" t="s">
        <v>232</v>
      </c>
      <c r="D907" t="s">
        <v>384</v>
      </c>
      <c r="E907">
        <v>297</v>
      </c>
      <c r="F907">
        <v>34</v>
      </c>
      <c r="G907">
        <v>74.61</v>
      </c>
      <c r="H907">
        <v>42</v>
      </c>
      <c r="I907">
        <v>541</v>
      </c>
      <c r="J907">
        <v>83.38</v>
      </c>
      <c r="K907">
        <v>66.42</v>
      </c>
    </row>
    <row r="908" spans="1:11" x14ac:dyDescent="0.2">
      <c r="A908" t="s">
        <v>342</v>
      </c>
      <c r="B908" t="s">
        <v>347</v>
      </c>
      <c r="C908" t="s">
        <v>253</v>
      </c>
      <c r="D908" t="s">
        <v>384</v>
      </c>
      <c r="E908">
        <v>94</v>
      </c>
      <c r="F908">
        <v>16</v>
      </c>
      <c r="G908">
        <v>98.28</v>
      </c>
      <c r="H908">
        <v>12</v>
      </c>
      <c r="I908">
        <v>137</v>
      </c>
      <c r="J908">
        <v>102.33</v>
      </c>
      <c r="K908">
        <v>90.71</v>
      </c>
    </row>
    <row r="909" spans="1:11" x14ac:dyDescent="0.2">
      <c r="A909" t="s">
        <v>342</v>
      </c>
      <c r="B909" t="s">
        <v>347</v>
      </c>
      <c r="C909" t="s">
        <v>235</v>
      </c>
      <c r="D909" t="s">
        <v>384</v>
      </c>
      <c r="E909">
        <v>33</v>
      </c>
      <c r="F909">
        <v>2</v>
      </c>
      <c r="G909">
        <v>78.73</v>
      </c>
      <c r="H909">
        <v>9</v>
      </c>
      <c r="I909">
        <v>51</v>
      </c>
      <c r="J909">
        <v>147</v>
      </c>
      <c r="K909">
        <v>111.41</v>
      </c>
    </row>
    <row r="910" spans="1:11" x14ac:dyDescent="0.2">
      <c r="A910" t="s">
        <v>342</v>
      </c>
      <c r="B910" t="s">
        <v>348</v>
      </c>
      <c r="C910" t="s">
        <v>649</v>
      </c>
      <c r="D910" t="s">
        <v>384</v>
      </c>
      <c r="E910">
        <v>466</v>
      </c>
      <c r="F910">
        <v>137</v>
      </c>
      <c r="G910">
        <v>113.47</v>
      </c>
      <c r="H910">
        <v>114</v>
      </c>
      <c r="I910">
        <v>994</v>
      </c>
      <c r="J910">
        <v>100.15</v>
      </c>
      <c r="K910">
        <v>96.2</v>
      </c>
    </row>
    <row r="911" spans="1:11" x14ac:dyDescent="0.2">
      <c r="A911" t="s">
        <v>342</v>
      </c>
      <c r="B911" t="s">
        <v>348</v>
      </c>
      <c r="C911" t="s">
        <v>354</v>
      </c>
      <c r="D911" t="s">
        <v>384</v>
      </c>
      <c r="I911">
        <v>2</v>
      </c>
      <c r="K911">
        <v>243.5</v>
      </c>
    </row>
    <row r="912" spans="1:11" x14ac:dyDescent="0.2">
      <c r="A912" t="s">
        <v>342</v>
      </c>
      <c r="B912" t="s">
        <v>348</v>
      </c>
      <c r="C912" t="s">
        <v>270</v>
      </c>
      <c r="D912" t="s">
        <v>384</v>
      </c>
      <c r="E912">
        <v>7</v>
      </c>
      <c r="F912">
        <v>1</v>
      </c>
      <c r="G912">
        <v>54.57</v>
      </c>
      <c r="I912">
        <v>17</v>
      </c>
      <c r="K912">
        <v>109.35</v>
      </c>
    </row>
    <row r="913" spans="1:11" x14ac:dyDescent="0.2">
      <c r="A913" t="s">
        <v>342</v>
      </c>
      <c r="B913" t="s">
        <v>348</v>
      </c>
      <c r="C913" t="s">
        <v>231</v>
      </c>
      <c r="D913" t="s">
        <v>384</v>
      </c>
      <c r="E913">
        <v>5</v>
      </c>
      <c r="F913">
        <v>2</v>
      </c>
      <c r="G913">
        <v>92.4</v>
      </c>
      <c r="H913">
        <v>2</v>
      </c>
      <c r="I913">
        <v>4</v>
      </c>
      <c r="J913">
        <v>43</v>
      </c>
      <c r="K913">
        <v>37.5</v>
      </c>
    </row>
    <row r="914" spans="1:11" x14ac:dyDescent="0.2">
      <c r="A914" t="s">
        <v>342</v>
      </c>
      <c r="B914" t="s">
        <v>348</v>
      </c>
      <c r="C914" t="s">
        <v>261</v>
      </c>
      <c r="D914" t="s">
        <v>384</v>
      </c>
      <c r="E914">
        <v>10</v>
      </c>
      <c r="F914">
        <v>5</v>
      </c>
      <c r="G914">
        <v>127.1</v>
      </c>
      <c r="H914">
        <v>3</v>
      </c>
      <c r="I914">
        <v>39</v>
      </c>
      <c r="J914">
        <v>18.670000000000002</v>
      </c>
      <c r="K914">
        <v>72</v>
      </c>
    </row>
    <row r="915" spans="1:11" x14ac:dyDescent="0.2">
      <c r="A915" t="s">
        <v>342</v>
      </c>
      <c r="B915" t="s">
        <v>348</v>
      </c>
      <c r="C915" t="s">
        <v>248</v>
      </c>
      <c r="D915" t="s">
        <v>384</v>
      </c>
      <c r="E915">
        <v>45</v>
      </c>
      <c r="F915">
        <v>10</v>
      </c>
      <c r="G915">
        <v>92.96</v>
      </c>
      <c r="H915">
        <v>7</v>
      </c>
      <c r="I915">
        <v>76</v>
      </c>
      <c r="J915">
        <v>90.29</v>
      </c>
      <c r="K915">
        <v>88.58</v>
      </c>
    </row>
    <row r="916" spans="1:11" x14ac:dyDescent="0.2">
      <c r="A916" t="s">
        <v>342</v>
      </c>
      <c r="B916" t="s">
        <v>348</v>
      </c>
      <c r="C916" t="s">
        <v>266</v>
      </c>
      <c r="D916" t="s">
        <v>384</v>
      </c>
      <c r="E916">
        <v>8</v>
      </c>
      <c r="F916">
        <v>2</v>
      </c>
      <c r="G916">
        <v>95.5</v>
      </c>
      <c r="H916">
        <v>4</v>
      </c>
      <c r="I916">
        <v>20</v>
      </c>
      <c r="J916">
        <v>67.25</v>
      </c>
      <c r="K916">
        <v>98.8</v>
      </c>
    </row>
    <row r="917" spans="1:11" x14ac:dyDescent="0.2">
      <c r="A917" t="s">
        <v>342</v>
      </c>
      <c r="B917" t="s">
        <v>348</v>
      </c>
      <c r="C917" t="s">
        <v>269</v>
      </c>
      <c r="D917" t="s">
        <v>384</v>
      </c>
      <c r="E917">
        <v>2</v>
      </c>
      <c r="G917">
        <v>32.5</v>
      </c>
      <c r="I917">
        <v>4</v>
      </c>
      <c r="K917">
        <v>56</v>
      </c>
    </row>
    <row r="918" spans="1:11" x14ac:dyDescent="0.2">
      <c r="A918" t="s">
        <v>342</v>
      </c>
      <c r="B918" t="s">
        <v>348</v>
      </c>
      <c r="C918" t="s">
        <v>262</v>
      </c>
      <c r="D918" t="s">
        <v>384</v>
      </c>
      <c r="E918">
        <v>2</v>
      </c>
      <c r="G918">
        <v>40</v>
      </c>
      <c r="I918">
        <v>2</v>
      </c>
      <c r="K918">
        <v>26</v>
      </c>
    </row>
    <row r="919" spans="1:11" x14ac:dyDescent="0.2">
      <c r="A919" t="s">
        <v>342</v>
      </c>
      <c r="B919" t="s">
        <v>348</v>
      </c>
      <c r="C919" t="s">
        <v>233</v>
      </c>
      <c r="D919" t="s">
        <v>384</v>
      </c>
      <c r="E919">
        <v>41</v>
      </c>
      <c r="F919">
        <v>13</v>
      </c>
      <c r="G919">
        <v>123.44</v>
      </c>
      <c r="H919">
        <v>10</v>
      </c>
      <c r="I919">
        <v>110</v>
      </c>
      <c r="J919">
        <v>224.7</v>
      </c>
      <c r="K919">
        <v>99.01</v>
      </c>
    </row>
    <row r="920" spans="1:11" x14ac:dyDescent="0.2">
      <c r="A920" t="s">
        <v>342</v>
      </c>
      <c r="B920" t="s">
        <v>348</v>
      </c>
      <c r="C920" t="s">
        <v>278</v>
      </c>
      <c r="D920" t="s">
        <v>384</v>
      </c>
      <c r="E920">
        <v>33</v>
      </c>
      <c r="F920">
        <v>12</v>
      </c>
      <c r="G920">
        <v>207.24</v>
      </c>
      <c r="H920">
        <v>4</v>
      </c>
      <c r="I920">
        <v>90</v>
      </c>
      <c r="J920">
        <v>59.5</v>
      </c>
      <c r="K920">
        <v>73.87</v>
      </c>
    </row>
    <row r="921" spans="1:11" x14ac:dyDescent="0.2">
      <c r="A921" t="s">
        <v>342</v>
      </c>
      <c r="B921" t="s">
        <v>348</v>
      </c>
      <c r="C921" t="s">
        <v>277</v>
      </c>
      <c r="D921" t="s">
        <v>384</v>
      </c>
      <c r="E921">
        <v>1</v>
      </c>
      <c r="G921">
        <v>53</v>
      </c>
      <c r="H921">
        <v>1</v>
      </c>
      <c r="I921">
        <v>6</v>
      </c>
      <c r="J921">
        <v>47</v>
      </c>
      <c r="K921">
        <v>114.83</v>
      </c>
    </row>
    <row r="922" spans="1:11" x14ac:dyDescent="0.2">
      <c r="A922" t="s">
        <v>342</v>
      </c>
      <c r="B922" t="s">
        <v>348</v>
      </c>
      <c r="C922" t="s">
        <v>279</v>
      </c>
      <c r="D922" t="s">
        <v>384</v>
      </c>
      <c r="E922">
        <v>4</v>
      </c>
      <c r="G922">
        <v>42.5</v>
      </c>
      <c r="H922">
        <v>1</v>
      </c>
      <c r="I922">
        <v>10</v>
      </c>
      <c r="J922">
        <v>1</v>
      </c>
      <c r="K922">
        <v>57.6</v>
      </c>
    </row>
    <row r="923" spans="1:11" x14ac:dyDescent="0.2">
      <c r="A923" t="s">
        <v>342</v>
      </c>
      <c r="B923" t="s">
        <v>348</v>
      </c>
      <c r="C923" t="s">
        <v>250</v>
      </c>
      <c r="D923" t="s">
        <v>384</v>
      </c>
      <c r="E923">
        <v>2</v>
      </c>
      <c r="F923">
        <v>1</v>
      </c>
      <c r="G923">
        <v>92</v>
      </c>
      <c r="H923">
        <v>1</v>
      </c>
      <c r="I923">
        <v>5</v>
      </c>
      <c r="J923">
        <v>224</v>
      </c>
      <c r="K923">
        <v>72.599999999999994</v>
      </c>
    </row>
    <row r="924" spans="1:11" x14ac:dyDescent="0.2">
      <c r="A924" t="s">
        <v>342</v>
      </c>
      <c r="B924" t="s">
        <v>348</v>
      </c>
      <c r="C924" t="s">
        <v>265</v>
      </c>
      <c r="D924" t="s">
        <v>384</v>
      </c>
      <c r="E924">
        <v>8</v>
      </c>
      <c r="G924">
        <v>39.880000000000003</v>
      </c>
      <c r="H924">
        <v>1</v>
      </c>
      <c r="I924">
        <v>12</v>
      </c>
      <c r="J924">
        <v>102</v>
      </c>
      <c r="K924">
        <v>121.42</v>
      </c>
    </row>
    <row r="925" spans="1:11" x14ac:dyDescent="0.2">
      <c r="A925" t="s">
        <v>342</v>
      </c>
      <c r="B925" t="s">
        <v>348</v>
      </c>
      <c r="C925" t="s">
        <v>246</v>
      </c>
      <c r="D925" t="s">
        <v>384</v>
      </c>
      <c r="E925">
        <v>22</v>
      </c>
      <c r="F925">
        <v>3</v>
      </c>
      <c r="G925">
        <v>65.180000000000007</v>
      </c>
      <c r="H925">
        <v>3</v>
      </c>
      <c r="I925">
        <v>22</v>
      </c>
      <c r="J925">
        <v>38.67</v>
      </c>
      <c r="K925">
        <v>81.73</v>
      </c>
    </row>
    <row r="926" spans="1:11" x14ac:dyDescent="0.2">
      <c r="A926" t="s">
        <v>342</v>
      </c>
      <c r="B926" t="s">
        <v>348</v>
      </c>
      <c r="C926" t="s">
        <v>280</v>
      </c>
      <c r="D926" t="s">
        <v>384</v>
      </c>
      <c r="H926">
        <v>1</v>
      </c>
      <c r="I926">
        <v>8</v>
      </c>
      <c r="J926">
        <v>29</v>
      </c>
      <c r="K926">
        <v>172.75</v>
      </c>
    </row>
    <row r="927" spans="1:11" x14ac:dyDescent="0.2">
      <c r="A927" t="s">
        <v>342</v>
      </c>
      <c r="B927" t="s">
        <v>348</v>
      </c>
      <c r="C927" t="s">
        <v>252</v>
      </c>
      <c r="D927" t="s">
        <v>384</v>
      </c>
      <c r="E927">
        <v>14</v>
      </c>
      <c r="F927">
        <v>1</v>
      </c>
      <c r="G927">
        <v>55.36</v>
      </c>
      <c r="H927">
        <v>4</v>
      </c>
      <c r="I927">
        <v>24</v>
      </c>
      <c r="J927">
        <v>91</v>
      </c>
      <c r="K927">
        <v>77.13</v>
      </c>
    </row>
    <row r="928" spans="1:11" x14ac:dyDescent="0.2">
      <c r="A928" t="s">
        <v>342</v>
      </c>
      <c r="B928" t="s">
        <v>348</v>
      </c>
      <c r="C928" t="s">
        <v>236</v>
      </c>
      <c r="D928" t="s">
        <v>384</v>
      </c>
      <c r="E928">
        <v>9</v>
      </c>
      <c r="F928">
        <v>3</v>
      </c>
      <c r="G928">
        <v>131.66999999999999</v>
      </c>
      <c r="H928">
        <v>2</v>
      </c>
      <c r="I928">
        <v>17</v>
      </c>
      <c r="J928">
        <v>8.5</v>
      </c>
      <c r="K928">
        <v>147.24</v>
      </c>
    </row>
    <row r="929" spans="1:11" x14ac:dyDescent="0.2">
      <c r="A929" t="s">
        <v>342</v>
      </c>
      <c r="B929" t="s">
        <v>348</v>
      </c>
      <c r="C929" t="s">
        <v>241</v>
      </c>
      <c r="D929" t="s">
        <v>384</v>
      </c>
      <c r="E929">
        <v>11</v>
      </c>
      <c r="F929">
        <v>8</v>
      </c>
      <c r="G929">
        <v>174.82</v>
      </c>
      <c r="H929">
        <v>2</v>
      </c>
      <c r="I929">
        <v>10</v>
      </c>
      <c r="J929">
        <v>248.5</v>
      </c>
      <c r="K929">
        <v>131.9</v>
      </c>
    </row>
    <row r="930" spans="1:11" x14ac:dyDescent="0.2">
      <c r="A930" t="s">
        <v>342</v>
      </c>
      <c r="B930" t="s">
        <v>348</v>
      </c>
      <c r="C930" t="s">
        <v>258</v>
      </c>
      <c r="D930" t="s">
        <v>384</v>
      </c>
      <c r="E930">
        <v>16</v>
      </c>
      <c r="F930">
        <v>5</v>
      </c>
      <c r="G930">
        <v>126.25</v>
      </c>
      <c r="H930">
        <v>3</v>
      </c>
      <c r="I930">
        <v>26</v>
      </c>
      <c r="J930">
        <v>109.67</v>
      </c>
      <c r="K930">
        <v>147.22999999999999</v>
      </c>
    </row>
    <row r="931" spans="1:11" x14ac:dyDescent="0.2">
      <c r="A931" t="s">
        <v>342</v>
      </c>
      <c r="B931" t="s">
        <v>348</v>
      </c>
      <c r="C931" t="s">
        <v>268</v>
      </c>
      <c r="D931" t="s">
        <v>384</v>
      </c>
      <c r="E931">
        <v>5</v>
      </c>
      <c r="G931">
        <v>53</v>
      </c>
      <c r="H931">
        <v>1</v>
      </c>
      <c r="I931">
        <v>2</v>
      </c>
      <c r="J931">
        <v>100</v>
      </c>
      <c r="K931">
        <v>54</v>
      </c>
    </row>
    <row r="932" spans="1:11" x14ac:dyDescent="0.2">
      <c r="A932" t="s">
        <v>342</v>
      </c>
      <c r="B932" t="s">
        <v>348</v>
      </c>
      <c r="C932" t="s">
        <v>242</v>
      </c>
      <c r="D932" t="s">
        <v>384</v>
      </c>
      <c r="E932">
        <v>13</v>
      </c>
      <c r="F932">
        <v>4</v>
      </c>
      <c r="G932">
        <v>120.38</v>
      </c>
      <c r="I932">
        <v>28</v>
      </c>
      <c r="K932">
        <v>49.39</v>
      </c>
    </row>
    <row r="933" spans="1:11" x14ac:dyDescent="0.2">
      <c r="A933" t="s">
        <v>342</v>
      </c>
      <c r="B933" t="s">
        <v>348</v>
      </c>
      <c r="C933" t="s">
        <v>249</v>
      </c>
      <c r="D933" t="s">
        <v>384</v>
      </c>
      <c r="E933">
        <v>2</v>
      </c>
      <c r="G933">
        <v>78</v>
      </c>
      <c r="H933">
        <v>1</v>
      </c>
      <c r="I933">
        <v>6</v>
      </c>
      <c r="J933">
        <v>31</v>
      </c>
      <c r="K933">
        <v>158.5</v>
      </c>
    </row>
    <row r="934" spans="1:11" x14ac:dyDescent="0.2">
      <c r="A934" t="s">
        <v>342</v>
      </c>
      <c r="B934" t="s">
        <v>348</v>
      </c>
      <c r="C934" t="s">
        <v>255</v>
      </c>
      <c r="D934" t="s">
        <v>384</v>
      </c>
      <c r="E934">
        <v>4</v>
      </c>
      <c r="F934">
        <v>3</v>
      </c>
      <c r="G934">
        <v>170.25</v>
      </c>
      <c r="H934">
        <v>2</v>
      </c>
      <c r="I934">
        <v>14</v>
      </c>
      <c r="J934">
        <v>209</v>
      </c>
      <c r="K934">
        <v>148.63999999999999</v>
      </c>
    </row>
    <row r="935" spans="1:11" x14ac:dyDescent="0.2">
      <c r="A935" t="s">
        <v>342</v>
      </c>
      <c r="B935" t="s">
        <v>348</v>
      </c>
      <c r="C935" t="s">
        <v>271</v>
      </c>
      <c r="D935" t="s">
        <v>384</v>
      </c>
      <c r="E935">
        <v>9</v>
      </c>
      <c r="F935">
        <v>4</v>
      </c>
      <c r="G935">
        <v>169.56</v>
      </c>
      <c r="H935">
        <v>3</v>
      </c>
      <c r="I935">
        <v>12</v>
      </c>
      <c r="J935">
        <v>39.33</v>
      </c>
      <c r="K935">
        <v>86.5</v>
      </c>
    </row>
    <row r="936" spans="1:11" x14ac:dyDescent="0.2">
      <c r="A936" t="s">
        <v>342</v>
      </c>
      <c r="B936" t="s">
        <v>348</v>
      </c>
      <c r="C936" t="s">
        <v>274</v>
      </c>
      <c r="D936" t="s">
        <v>384</v>
      </c>
      <c r="E936">
        <v>2</v>
      </c>
      <c r="F936">
        <v>1</v>
      </c>
      <c r="G936">
        <v>148.5</v>
      </c>
      <c r="I936">
        <v>4</v>
      </c>
      <c r="K936">
        <v>39</v>
      </c>
    </row>
    <row r="937" spans="1:11" x14ac:dyDescent="0.2">
      <c r="A937" t="s">
        <v>342</v>
      </c>
      <c r="B937" t="s">
        <v>348</v>
      </c>
      <c r="C937" t="s">
        <v>264</v>
      </c>
      <c r="D937" t="s">
        <v>384</v>
      </c>
      <c r="E937">
        <v>26</v>
      </c>
      <c r="F937">
        <v>11</v>
      </c>
      <c r="G937">
        <v>122.58</v>
      </c>
      <c r="H937">
        <v>3</v>
      </c>
      <c r="I937">
        <v>36</v>
      </c>
      <c r="J937">
        <v>91.33</v>
      </c>
      <c r="K937">
        <v>100.97</v>
      </c>
    </row>
    <row r="938" spans="1:11" x14ac:dyDescent="0.2">
      <c r="A938" t="s">
        <v>342</v>
      </c>
      <c r="B938" t="s">
        <v>348</v>
      </c>
      <c r="C938" t="s">
        <v>239</v>
      </c>
      <c r="D938" t="s">
        <v>384</v>
      </c>
      <c r="E938">
        <v>1</v>
      </c>
      <c r="G938">
        <v>93</v>
      </c>
      <c r="H938">
        <v>1</v>
      </c>
      <c r="I938">
        <v>4</v>
      </c>
      <c r="J938">
        <v>148</v>
      </c>
      <c r="K938">
        <v>97.5</v>
      </c>
    </row>
    <row r="939" spans="1:11" x14ac:dyDescent="0.2">
      <c r="A939" t="s">
        <v>342</v>
      </c>
      <c r="B939" t="s">
        <v>348</v>
      </c>
      <c r="C939" t="s">
        <v>238</v>
      </c>
      <c r="D939" t="s">
        <v>384</v>
      </c>
      <c r="E939">
        <v>3</v>
      </c>
      <c r="F939">
        <v>1</v>
      </c>
      <c r="G939">
        <v>71.67</v>
      </c>
      <c r="H939">
        <v>1</v>
      </c>
      <c r="I939">
        <v>4</v>
      </c>
      <c r="J939">
        <v>21</v>
      </c>
      <c r="K939">
        <v>119.25</v>
      </c>
    </row>
    <row r="940" spans="1:11" x14ac:dyDescent="0.2">
      <c r="A940" t="s">
        <v>342</v>
      </c>
      <c r="B940" t="s">
        <v>348</v>
      </c>
      <c r="C940" t="s">
        <v>275</v>
      </c>
      <c r="D940" t="s">
        <v>384</v>
      </c>
      <c r="I940">
        <v>1</v>
      </c>
      <c r="K940">
        <v>90</v>
      </c>
    </row>
    <row r="941" spans="1:11" x14ac:dyDescent="0.2">
      <c r="A941" t="s">
        <v>342</v>
      </c>
      <c r="B941" t="s">
        <v>348</v>
      </c>
      <c r="C941" t="s">
        <v>273</v>
      </c>
      <c r="D941" t="s">
        <v>384</v>
      </c>
      <c r="E941">
        <v>7</v>
      </c>
      <c r="F941">
        <v>2</v>
      </c>
      <c r="G941">
        <v>148.13999999999999</v>
      </c>
      <c r="H941">
        <v>3</v>
      </c>
      <c r="I941">
        <v>8</v>
      </c>
      <c r="J941">
        <v>64.33</v>
      </c>
      <c r="K941">
        <v>97.5</v>
      </c>
    </row>
    <row r="942" spans="1:11" x14ac:dyDescent="0.2">
      <c r="A942" t="s">
        <v>342</v>
      </c>
      <c r="B942" t="s">
        <v>348</v>
      </c>
      <c r="C942" t="s">
        <v>234</v>
      </c>
      <c r="D942" t="s">
        <v>384</v>
      </c>
      <c r="E942">
        <v>3</v>
      </c>
      <c r="F942">
        <v>1</v>
      </c>
      <c r="G942">
        <v>136</v>
      </c>
      <c r="I942">
        <v>2</v>
      </c>
      <c r="K942">
        <v>92</v>
      </c>
    </row>
    <row r="943" spans="1:11" x14ac:dyDescent="0.2">
      <c r="A943" t="s">
        <v>342</v>
      </c>
      <c r="B943" t="s">
        <v>348</v>
      </c>
      <c r="C943" t="s">
        <v>244</v>
      </c>
      <c r="D943" t="s">
        <v>384</v>
      </c>
      <c r="E943">
        <v>9</v>
      </c>
      <c r="F943">
        <v>4</v>
      </c>
      <c r="G943">
        <v>161.66999999999999</v>
      </c>
      <c r="H943">
        <v>2</v>
      </c>
      <c r="I943">
        <v>13</v>
      </c>
      <c r="J943">
        <v>27.5</v>
      </c>
      <c r="K943">
        <v>76.459999999999994</v>
      </c>
    </row>
    <row r="944" spans="1:11" x14ac:dyDescent="0.2">
      <c r="A944" t="s">
        <v>342</v>
      </c>
      <c r="B944" t="s">
        <v>348</v>
      </c>
      <c r="C944" t="s">
        <v>251</v>
      </c>
      <c r="D944" t="s">
        <v>384</v>
      </c>
      <c r="E944">
        <v>7</v>
      </c>
      <c r="F944">
        <v>3</v>
      </c>
      <c r="G944">
        <v>139.57</v>
      </c>
      <c r="H944">
        <v>1</v>
      </c>
      <c r="I944">
        <v>15</v>
      </c>
      <c r="J944">
        <v>103</v>
      </c>
      <c r="K944">
        <v>77.87</v>
      </c>
    </row>
    <row r="945" spans="1:11" x14ac:dyDescent="0.2">
      <c r="A945" t="s">
        <v>342</v>
      </c>
      <c r="B945" t="s">
        <v>348</v>
      </c>
      <c r="C945" t="s">
        <v>272</v>
      </c>
      <c r="D945" t="s">
        <v>384</v>
      </c>
      <c r="E945">
        <v>15</v>
      </c>
      <c r="F945">
        <v>5</v>
      </c>
      <c r="G945">
        <v>150.4</v>
      </c>
      <c r="H945">
        <v>4</v>
      </c>
      <c r="I945">
        <v>29</v>
      </c>
      <c r="J945">
        <v>68.25</v>
      </c>
      <c r="K945">
        <v>87</v>
      </c>
    </row>
    <row r="946" spans="1:11" x14ac:dyDescent="0.2">
      <c r="A946" t="s">
        <v>342</v>
      </c>
      <c r="B946" t="s">
        <v>348</v>
      </c>
      <c r="C946" t="s">
        <v>254</v>
      </c>
      <c r="D946" t="s">
        <v>384</v>
      </c>
      <c r="E946">
        <v>4</v>
      </c>
      <c r="F946">
        <v>2</v>
      </c>
      <c r="G946">
        <v>98.25</v>
      </c>
      <c r="H946">
        <v>3</v>
      </c>
      <c r="I946">
        <v>12</v>
      </c>
      <c r="J946">
        <v>205.67</v>
      </c>
      <c r="K946">
        <v>169.33</v>
      </c>
    </row>
    <row r="947" spans="1:11" x14ac:dyDescent="0.2">
      <c r="A947" t="s">
        <v>342</v>
      </c>
      <c r="B947" t="s">
        <v>348</v>
      </c>
      <c r="C947" t="s">
        <v>267</v>
      </c>
      <c r="D947" t="s">
        <v>384</v>
      </c>
      <c r="E947">
        <v>4</v>
      </c>
      <c r="F947">
        <v>1</v>
      </c>
      <c r="G947">
        <v>87.25</v>
      </c>
      <c r="H947">
        <v>1</v>
      </c>
      <c r="I947">
        <v>6</v>
      </c>
      <c r="J947">
        <v>12</v>
      </c>
      <c r="K947">
        <v>119.33</v>
      </c>
    </row>
    <row r="948" spans="1:11" x14ac:dyDescent="0.2">
      <c r="A948" t="s">
        <v>342</v>
      </c>
      <c r="B948" t="s">
        <v>348</v>
      </c>
      <c r="C948" t="s">
        <v>356</v>
      </c>
      <c r="D948" t="s">
        <v>384</v>
      </c>
      <c r="E948">
        <v>1</v>
      </c>
      <c r="G948">
        <v>38</v>
      </c>
      <c r="I948">
        <v>12</v>
      </c>
      <c r="K948">
        <v>36</v>
      </c>
    </row>
    <row r="949" spans="1:11" x14ac:dyDescent="0.2">
      <c r="A949" t="s">
        <v>342</v>
      </c>
      <c r="B949" t="s">
        <v>348</v>
      </c>
      <c r="C949" t="s">
        <v>263</v>
      </c>
      <c r="D949" t="s">
        <v>384</v>
      </c>
      <c r="E949">
        <v>11</v>
      </c>
      <c r="F949">
        <v>4</v>
      </c>
      <c r="G949">
        <v>101.18</v>
      </c>
      <c r="H949">
        <v>4</v>
      </c>
      <c r="I949">
        <v>24</v>
      </c>
      <c r="J949">
        <v>171.5</v>
      </c>
      <c r="K949">
        <v>104.46</v>
      </c>
    </row>
    <row r="950" spans="1:11" x14ac:dyDescent="0.2">
      <c r="A950" t="s">
        <v>342</v>
      </c>
      <c r="B950" t="s">
        <v>348</v>
      </c>
      <c r="C950" t="s">
        <v>247</v>
      </c>
      <c r="D950" t="s">
        <v>384</v>
      </c>
      <c r="E950">
        <v>7</v>
      </c>
      <c r="F950">
        <v>4</v>
      </c>
      <c r="G950">
        <v>166.29</v>
      </c>
      <c r="H950">
        <v>4</v>
      </c>
      <c r="I950">
        <v>10</v>
      </c>
      <c r="J950">
        <v>170.5</v>
      </c>
      <c r="K950">
        <v>132.19999999999999</v>
      </c>
    </row>
    <row r="951" spans="1:11" x14ac:dyDescent="0.2">
      <c r="A951" t="s">
        <v>342</v>
      </c>
      <c r="B951" t="s">
        <v>348</v>
      </c>
      <c r="C951" t="s">
        <v>276</v>
      </c>
      <c r="D951" t="s">
        <v>384</v>
      </c>
      <c r="E951">
        <v>1</v>
      </c>
      <c r="G951">
        <v>82</v>
      </c>
      <c r="I951">
        <v>3</v>
      </c>
      <c r="K951">
        <v>63.67</v>
      </c>
    </row>
    <row r="952" spans="1:11" x14ac:dyDescent="0.2">
      <c r="A952" t="s">
        <v>342</v>
      </c>
      <c r="B952" t="s">
        <v>348</v>
      </c>
      <c r="C952" t="s">
        <v>256</v>
      </c>
      <c r="D952" t="s">
        <v>384</v>
      </c>
      <c r="E952">
        <v>9</v>
      </c>
      <c r="F952">
        <v>3</v>
      </c>
      <c r="G952">
        <v>168.89</v>
      </c>
      <c r="H952">
        <v>3</v>
      </c>
      <c r="I952">
        <v>14</v>
      </c>
      <c r="J952">
        <v>61.67</v>
      </c>
      <c r="K952">
        <v>135.93</v>
      </c>
    </row>
    <row r="953" spans="1:11" x14ac:dyDescent="0.2">
      <c r="A953" t="s">
        <v>342</v>
      </c>
      <c r="B953" t="s">
        <v>348</v>
      </c>
      <c r="C953" t="s">
        <v>257</v>
      </c>
      <c r="D953" t="s">
        <v>384</v>
      </c>
      <c r="H953">
        <v>1</v>
      </c>
      <c r="I953">
        <v>7</v>
      </c>
      <c r="J953">
        <v>34</v>
      </c>
      <c r="K953">
        <v>166.71</v>
      </c>
    </row>
    <row r="954" spans="1:11" x14ac:dyDescent="0.2">
      <c r="A954" t="s">
        <v>342</v>
      </c>
      <c r="B954" t="s">
        <v>348</v>
      </c>
      <c r="C954" t="s">
        <v>259</v>
      </c>
      <c r="D954" t="s">
        <v>384</v>
      </c>
      <c r="E954">
        <v>15</v>
      </c>
      <c r="F954">
        <v>5</v>
      </c>
      <c r="G954">
        <v>114</v>
      </c>
      <c r="H954">
        <v>5</v>
      </c>
      <c r="I954">
        <v>33</v>
      </c>
      <c r="J954">
        <v>96.4</v>
      </c>
      <c r="K954">
        <v>104.06</v>
      </c>
    </row>
    <row r="955" spans="1:11" x14ac:dyDescent="0.2">
      <c r="A955" t="s">
        <v>342</v>
      </c>
      <c r="B955" t="s">
        <v>348</v>
      </c>
      <c r="C955" t="s">
        <v>243</v>
      </c>
      <c r="D955" t="s">
        <v>384</v>
      </c>
      <c r="E955">
        <v>42</v>
      </c>
      <c r="F955">
        <v>12</v>
      </c>
      <c r="G955">
        <v>89.21</v>
      </c>
      <c r="H955">
        <v>13</v>
      </c>
      <c r="I955">
        <v>123</v>
      </c>
      <c r="J955">
        <v>76.31</v>
      </c>
      <c r="K955">
        <v>86.84</v>
      </c>
    </row>
    <row r="956" spans="1:11" x14ac:dyDescent="0.2">
      <c r="A956" t="s">
        <v>342</v>
      </c>
      <c r="B956" t="s">
        <v>348</v>
      </c>
      <c r="C956" t="s">
        <v>260</v>
      </c>
      <c r="D956" t="s">
        <v>384</v>
      </c>
      <c r="H956">
        <v>1</v>
      </c>
      <c r="I956">
        <v>3</v>
      </c>
      <c r="J956">
        <v>178</v>
      </c>
      <c r="K956">
        <v>231.67</v>
      </c>
    </row>
    <row r="957" spans="1:11" x14ac:dyDescent="0.2">
      <c r="A957" t="s">
        <v>342</v>
      </c>
      <c r="B957" t="s">
        <v>348</v>
      </c>
      <c r="C957" t="s">
        <v>237</v>
      </c>
      <c r="D957" t="s">
        <v>384</v>
      </c>
      <c r="E957">
        <v>16</v>
      </c>
      <c r="G957">
        <v>46.56</v>
      </c>
      <c r="H957">
        <v>2</v>
      </c>
      <c r="I957">
        <v>25</v>
      </c>
      <c r="J957">
        <v>164.5</v>
      </c>
      <c r="K957">
        <v>154.36000000000001</v>
      </c>
    </row>
    <row r="958" spans="1:11" x14ac:dyDescent="0.2">
      <c r="A958" t="s">
        <v>342</v>
      </c>
      <c r="B958" t="s">
        <v>348</v>
      </c>
      <c r="C958" t="s">
        <v>245</v>
      </c>
      <c r="D958" t="s">
        <v>384</v>
      </c>
      <c r="E958">
        <v>4</v>
      </c>
      <c r="F958">
        <v>1</v>
      </c>
      <c r="G958">
        <v>88.5</v>
      </c>
      <c r="H958">
        <v>2</v>
      </c>
      <c r="I958">
        <v>24</v>
      </c>
      <c r="J958">
        <v>21.5</v>
      </c>
      <c r="K958">
        <v>85.96</v>
      </c>
    </row>
    <row r="959" spans="1:11" x14ac:dyDescent="0.2">
      <c r="A959" t="s">
        <v>342</v>
      </c>
      <c r="B959" t="s">
        <v>348</v>
      </c>
      <c r="C959" t="s">
        <v>232</v>
      </c>
      <c r="D959" t="s">
        <v>384</v>
      </c>
      <c r="E959">
        <v>5</v>
      </c>
      <c r="G959">
        <v>62.6</v>
      </c>
      <c r="H959">
        <v>1</v>
      </c>
      <c r="I959">
        <v>6</v>
      </c>
      <c r="J959">
        <v>31</v>
      </c>
      <c r="K959">
        <v>52</v>
      </c>
    </row>
    <row r="960" spans="1:11" x14ac:dyDescent="0.2">
      <c r="A960" t="s">
        <v>342</v>
      </c>
      <c r="B960" t="s">
        <v>348</v>
      </c>
      <c r="C960" t="s">
        <v>253</v>
      </c>
      <c r="D960" t="s">
        <v>384</v>
      </c>
      <c r="H960">
        <v>2</v>
      </c>
      <c r="I960">
        <v>8</v>
      </c>
      <c r="J960">
        <v>46</v>
      </c>
      <c r="K960">
        <v>71.38</v>
      </c>
    </row>
    <row r="961" spans="1:11" x14ac:dyDescent="0.2">
      <c r="A961" t="s">
        <v>342</v>
      </c>
      <c r="B961" t="s">
        <v>348</v>
      </c>
      <c r="C961" t="s">
        <v>235</v>
      </c>
      <c r="D961" t="s">
        <v>384</v>
      </c>
      <c r="E961">
        <v>1</v>
      </c>
      <c r="G961">
        <v>62</v>
      </c>
      <c r="H961">
        <v>1</v>
      </c>
      <c r="I961">
        <v>2</v>
      </c>
      <c r="J961">
        <v>66</v>
      </c>
      <c r="K961">
        <v>92.5</v>
      </c>
    </row>
    <row r="962" spans="1:11" x14ac:dyDescent="0.2">
      <c r="A962" t="s">
        <v>342</v>
      </c>
      <c r="B962" t="s">
        <v>349</v>
      </c>
      <c r="C962" t="s">
        <v>649</v>
      </c>
      <c r="D962" t="s">
        <v>384</v>
      </c>
      <c r="E962">
        <v>14</v>
      </c>
      <c r="F962">
        <v>6</v>
      </c>
      <c r="G962">
        <v>217.14</v>
      </c>
      <c r="H962">
        <v>4</v>
      </c>
      <c r="I962">
        <v>48</v>
      </c>
      <c r="J962">
        <v>1</v>
      </c>
      <c r="K962">
        <v>340.06</v>
      </c>
    </row>
    <row r="963" spans="1:11" x14ac:dyDescent="0.2">
      <c r="A963" t="s">
        <v>342</v>
      </c>
      <c r="B963" t="s">
        <v>349</v>
      </c>
      <c r="C963" t="s">
        <v>354</v>
      </c>
      <c r="D963" t="s">
        <v>384</v>
      </c>
      <c r="I963">
        <v>1</v>
      </c>
      <c r="K963">
        <v>497</v>
      </c>
    </row>
    <row r="964" spans="1:11" x14ac:dyDescent="0.2">
      <c r="A964" t="s">
        <v>342</v>
      </c>
      <c r="B964" t="s">
        <v>349</v>
      </c>
      <c r="C964" t="s">
        <v>270</v>
      </c>
      <c r="D964" t="s">
        <v>384</v>
      </c>
      <c r="E964">
        <v>2</v>
      </c>
      <c r="F964">
        <v>1</v>
      </c>
      <c r="G964">
        <v>299.5</v>
      </c>
    </row>
    <row r="965" spans="1:11" x14ac:dyDescent="0.2">
      <c r="A965" t="s">
        <v>342</v>
      </c>
      <c r="B965" t="s">
        <v>349</v>
      </c>
      <c r="C965" t="s">
        <v>261</v>
      </c>
      <c r="D965" t="s">
        <v>384</v>
      </c>
      <c r="I965">
        <v>1</v>
      </c>
      <c r="K965">
        <v>396</v>
      </c>
    </row>
    <row r="966" spans="1:11" x14ac:dyDescent="0.2">
      <c r="A966" t="s">
        <v>342</v>
      </c>
      <c r="B966" t="s">
        <v>349</v>
      </c>
      <c r="C966" t="s">
        <v>248</v>
      </c>
      <c r="D966" t="s">
        <v>384</v>
      </c>
      <c r="E966">
        <v>1</v>
      </c>
      <c r="F966">
        <v>1</v>
      </c>
      <c r="G966">
        <v>133</v>
      </c>
      <c r="H966">
        <v>1</v>
      </c>
      <c r="I966">
        <v>10</v>
      </c>
      <c r="J966">
        <v>1</v>
      </c>
      <c r="K966">
        <v>275.5</v>
      </c>
    </row>
    <row r="967" spans="1:11" x14ac:dyDescent="0.2">
      <c r="A967" t="s">
        <v>342</v>
      </c>
      <c r="B967" t="s">
        <v>349</v>
      </c>
      <c r="C967" t="s">
        <v>266</v>
      </c>
      <c r="D967" t="s">
        <v>384</v>
      </c>
      <c r="E967">
        <v>1</v>
      </c>
      <c r="G967">
        <v>40</v>
      </c>
      <c r="I967">
        <v>4</v>
      </c>
      <c r="K967">
        <v>338.5</v>
      </c>
    </row>
    <row r="968" spans="1:11" x14ac:dyDescent="0.2">
      <c r="A968" t="s">
        <v>342</v>
      </c>
      <c r="B968" t="s">
        <v>349</v>
      </c>
      <c r="C968" t="s">
        <v>233</v>
      </c>
      <c r="D968" t="s">
        <v>384</v>
      </c>
      <c r="E968">
        <v>1</v>
      </c>
      <c r="G968">
        <v>107</v>
      </c>
      <c r="I968">
        <v>3</v>
      </c>
      <c r="K968">
        <v>369.67</v>
      </c>
    </row>
    <row r="969" spans="1:11" x14ac:dyDescent="0.2">
      <c r="A969" t="s">
        <v>342</v>
      </c>
      <c r="B969" t="s">
        <v>349</v>
      </c>
      <c r="C969" t="s">
        <v>278</v>
      </c>
      <c r="D969" t="s">
        <v>384</v>
      </c>
      <c r="E969">
        <v>1</v>
      </c>
      <c r="G969">
        <v>38</v>
      </c>
      <c r="I969">
        <v>1</v>
      </c>
      <c r="K969">
        <v>658</v>
      </c>
    </row>
    <row r="970" spans="1:11" x14ac:dyDescent="0.2">
      <c r="A970" t="s">
        <v>342</v>
      </c>
      <c r="B970" t="s">
        <v>349</v>
      </c>
      <c r="C970" t="s">
        <v>279</v>
      </c>
      <c r="D970" t="s">
        <v>384</v>
      </c>
      <c r="I970">
        <v>1</v>
      </c>
      <c r="K970">
        <v>775</v>
      </c>
    </row>
    <row r="971" spans="1:11" x14ac:dyDescent="0.2">
      <c r="A971" t="s">
        <v>342</v>
      </c>
      <c r="B971" t="s">
        <v>349</v>
      </c>
      <c r="C971" t="s">
        <v>250</v>
      </c>
      <c r="D971" t="s">
        <v>384</v>
      </c>
      <c r="I971">
        <v>1</v>
      </c>
      <c r="K971">
        <v>430</v>
      </c>
    </row>
    <row r="972" spans="1:11" x14ac:dyDescent="0.2">
      <c r="A972" t="s">
        <v>342</v>
      </c>
      <c r="B972" t="s">
        <v>349</v>
      </c>
      <c r="C972" t="s">
        <v>265</v>
      </c>
      <c r="D972" t="s">
        <v>384</v>
      </c>
      <c r="I972">
        <v>1</v>
      </c>
      <c r="K972">
        <v>378</v>
      </c>
    </row>
    <row r="973" spans="1:11" x14ac:dyDescent="0.2">
      <c r="A973" t="s">
        <v>342</v>
      </c>
      <c r="B973" t="s">
        <v>349</v>
      </c>
      <c r="C973" t="s">
        <v>280</v>
      </c>
      <c r="D973" t="s">
        <v>384</v>
      </c>
      <c r="I973">
        <v>1</v>
      </c>
      <c r="K973">
        <v>310</v>
      </c>
    </row>
    <row r="974" spans="1:11" x14ac:dyDescent="0.2">
      <c r="A974" t="s">
        <v>342</v>
      </c>
      <c r="B974" t="s">
        <v>349</v>
      </c>
      <c r="C974" t="s">
        <v>252</v>
      </c>
      <c r="D974" t="s">
        <v>384</v>
      </c>
      <c r="E974">
        <v>1</v>
      </c>
      <c r="F974">
        <v>1</v>
      </c>
      <c r="G974">
        <v>653</v>
      </c>
    </row>
    <row r="975" spans="1:11" x14ac:dyDescent="0.2">
      <c r="A975" t="s">
        <v>342</v>
      </c>
      <c r="B975" t="s">
        <v>349</v>
      </c>
      <c r="C975" t="s">
        <v>258</v>
      </c>
      <c r="D975" t="s">
        <v>384</v>
      </c>
      <c r="E975">
        <v>1</v>
      </c>
      <c r="F975">
        <v>1</v>
      </c>
      <c r="G975">
        <v>381</v>
      </c>
      <c r="H975">
        <v>1</v>
      </c>
      <c r="I975">
        <v>3</v>
      </c>
      <c r="J975">
        <v>1</v>
      </c>
      <c r="K975">
        <v>350.67</v>
      </c>
    </row>
    <row r="976" spans="1:11" x14ac:dyDescent="0.2">
      <c r="A976" t="s">
        <v>342</v>
      </c>
      <c r="B976" t="s">
        <v>349</v>
      </c>
      <c r="C976" t="s">
        <v>255</v>
      </c>
      <c r="D976" t="s">
        <v>384</v>
      </c>
      <c r="H976">
        <v>1</v>
      </c>
      <c r="I976">
        <v>1</v>
      </c>
      <c r="J976">
        <v>1</v>
      </c>
      <c r="K976">
        <v>1</v>
      </c>
    </row>
    <row r="977" spans="1:11" x14ac:dyDescent="0.2">
      <c r="A977" t="s">
        <v>342</v>
      </c>
      <c r="B977" t="s">
        <v>349</v>
      </c>
      <c r="C977" t="s">
        <v>264</v>
      </c>
      <c r="D977" t="s">
        <v>384</v>
      </c>
      <c r="I977">
        <v>5</v>
      </c>
      <c r="K977">
        <v>275.2</v>
      </c>
    </row>
    <row r="978" spans="1:11" x14ac:dyDescent="0.2">
      <c r="A978" t="s">
        <v>342</v>
      </c>
      <c r="B978" t="s">
        <v>349</v>
      </c>
      <c r="C978" t="s">
        <v>275</v>
      </c>
      <c r="D978" t="s">
        <v>384</v>
      </c>
      <c r="I978">
        <v>1</v>
      </c>
      <c r="K978">
        <v>562</v>
      </c>
    </row>
    <row r="979" spans="1:11" x14ac:dyDescent="0.2">
      <c r="A979" t="s">
        <v>342</v>
      </c>
      <c r="B979" t="s">
        <v>349</v>
      </c>
      <c r="C979" t="s">
        <v>263</v>
      </c>
      <c r="D979" t="s">
        <v>384</v>
      </c>
      <c r="E979">
        <v>1</v>
      </c>
      <c r="F979">
        <v>1</v>
      </c>
      <c r="G979">
        <v>412</v>
      </c>
      <c r="I979">
        <v>1</v>
      </c>
      <c r="K979">
        <v>340</v>
      </c>
    </row>
    <row r="980" spans="1:11" x14ac:dyDescent="0.2">
      <c r="A980" t="s">
        <v>342</v>
      </c>
      <c r="B980" t="s">
        <v>349</v>
      </c>
      <c r="C980" t="s">
        <v>256</v>
      </c>
      <c r="D980" t="s">
        <v>384</v>
      </c>
      <c r="I980">
        <v>1</v>
      </c>
      <c r="K980">
        <v>346</v>
      </c>
    </row>
    <row r="981" spans="1:11" x14ac:dyDescent="0.2">
      <c r="A981" t="s">
        <v>342</v>
      </c>
      <c r="B981" t="s">
        <v>349</v>
      </c>
      <c r="C981" t="s">
        <v>259</v>
      </c>
      <c r="D981" t="s">
        <v>384</v>
      </c>
      <c r="E981">
        <v>1</v>
      </c>
      <c r="G981">
        <v>41</v>
      </c>
      <c r="I981">
        <v>1</v>
      </c>
      <c r="K981">
        <v>574</v>
      </c>
    </row>
    <row r="982" spans="1:11" x14ac:dyDescent="0.2">
      <c r="A982" t="s">
        <v>342</v>
      </c>
      <c r="B982" t="s">
        <v>349</v>
      </c>
      <c r="C982" t="s">
        <v>243</v>
      </c>
      <c r="D982" t="s">
        <v>384</v>
      </c>
      <c r="I982">
        <v>5</v>
      </c>
      <c r="K982">
        <v>409.2</v>
      </c>
    </row>
    <row r="983" spans="1:11" x14ac:dyDescent="0.2">
      <c r="A983" t="s">
        <v>342</v>
      </c>
      <c r="B983" t="s">
        <v>349</v>
      </c>
      <c r="C983" t="s">
        <v>237</v>
      </c>
      <c r="D983" t="s">
        <v>384</v>
      </c>
      <c r="E983">
        <v>4</v>
      </c>
      <c r="F983">
        <v>1</v>
      </c>
      <c r="G983">
        <v>159</v>
      </c>
      <c r="H983">
        <v>1</v>
      </c>
      <c r="I983">
        <v>5</v>
      </c>
      <c r="J983">
        <v>1</v>
      </c>
      <c r="K983">
        <v>174.6</v>
      </c>
    </row>
    <row r="984" spans="1:11" x14ac:dyDescent="0.2">
      <c r="A984" t="s">
        <v>342</v>
      </c>
      <c r="B984" t="s">
        <v>349</v>
      </c>
      <c r="C984" t="s">
        <v>235</v>
      </c>
      <c r="D984" t="s">
        <v>384</v>
      </c>
      <c r="I984">
        <v>1</v>
      </c>
      <c r="K984">
        <v>491</v>
      </c>
    </row>
    <row r="985" spans="1:11" x14ac:dyDescent="0.2">
      <c r="A985" t="s">
        <v>342</v>
      </c>
      <c r="B985" t="s">
        <v>417</v>
      </c>
      <c r="C985" t="s">
        <v>354</v>
      </c>
      <c r="D985" t="s">
        <v>384</v>
      </c>
      <c r="E985">
        <v>1144</v>
      </c>
      <c r="F985">
        <v>318</v>
      </c>
      <c r="G985">
        <v>110.44</v>
      </c>
      <c r="H985">
        <v>172</v>
      </c>
      <c r="I985">
        <v>1624</v>
      </c>
      <c r="J985">
        <v>117.39</v>
      </c>
      <c r="K985">
        <v>112.34</v>
      </c>
    </row>
    <row r="986" spans="1:11" x14ac:dyDescent="0.2">
      <c r="A986" t="s">
        <v>342</v>
      </c>
      <c r="B986" t="s">
        <v>417</v>
      </c>
      <c r="C986" t="s">
        <v>270</v>
      </c>
      <c r="D986" t="s">
        <v>384</v>
      </c>
      <c r="E986">
        <v>8466</v>
      </c>
      <c r="F986">
        <v>1818</v>
      </c>
      <c r="G986">
        <v>91.38</v>
      </c>
      <c r="H986">
        <v>1241</v>
      </c>
      <c r="I986">
        <v>11551</v>
      </c>
      <c r="J986">
        <v>127.48</v>
      </c>
      <c r="K986">
        <v>109.71</v>
      </c>
    </row>
    <row r="987" spans="1:11" x14ac:dyDescent="0.2">
      <c r="A987" t="s">
        <v>342</v>
      </c>
      <c r="B987" t="s">
        <v>417</v>
      </c>
      <c r="C987" t="s">
        <v>231</v>
      </c>
      <c r="D987" t="s">
        <v>384</v>
      </c>
      <c r="E987">
        <v>3838</v>
      </c>
      <c r="F987">
        <v>780</v>
      </c>
      <c r="G987">
        <v>92.84</v>
      </c>
      <c r="H987">
        <v>611</v>
      </c>
      <c r="I987">
        <v>5730</v>
      </c>
      <c r="J987">
        <v>120.32</v>
      </c>
      <c r="K987">
        <v>109.71</v>
      </c>
    </row>
    <row r="988" spans="1:11" x14ac:dyDescent="0.2">
      <c r="A988" t="s">
        <v>342</v>
      </c>
      <c r="B988" t="s">
        <v>417</v>
      </c>
      <c r="C988" t="s">
        <v>261</v>
      </c>
      <c r="D988" t="s">
        <v>384</v>
      </c>
      <c r="E988">
        <v>7496</v>
      </c>
      <c r="F988">
        <v>1769</v>
      </c>
      <c r="G988">
        <v>97.65</v>
      </c>
      <c r="H988">
        <v>1135</v>
      </c>
      <c r="I988">
        <v>10755</v>
      </c>
      <c r="J988">
        <v>117.14</v>
      </c>
      <c r="K988">
        <v>111.62</v>
      </c>
    </row>
    <row r="989" spans="1:11" x14ac:dyDescent="0.2">
      <c r="A989" t="s">
        <v>342</v>
      </c>
      <c r="B989" t="s">
        <v>417</v>
      </c>
      <c r="C989" t="s">
        <v>248</v>
      </c>
      <c r="D989" t="s">
        <v>384</v>
      </c>
      <c r="E989">
        <v>33221</v>
      </c>
      <c r="F989">
        <v>7788</v>
      </c>
      <c r="G989">
        <v>97.69</v>
      </c>
      <c r="H989">
        <v>4744</v>
      </c>
      <c r="I989">
        <v>46270</v>
      </c>
      <c r="J989">
        <v>117.33</v>
      </c>
      <c r="K989">
        <v>113.61</v>
      </c>
    </row>
    <row r="990" spans="1:11" x14ac:dyDescent="0.2">
      <c r="A990" t="s">
        <v>342</v>
      </c>
      <c r="B990" t="s">
        <v>417</v>
      </c>
      <c r="C990" t="s">
        <v>266</v>
      </c>
      <c r="D990" t="s">
        <v>384</v>
      </c>
      <c r="E990">
        <v>6659</v>
      </c>
      <c r="F990">
        <v>1356</v>
      </c>
      <c r="G990">
        <v>90.24</v>
      </c>
      <c r="H990">
        <v>1064</v>
      </c>
      <c r="I990">
        <v>9881</v>
      </c>
      <c r="J990">
        <v>110.43</v>
      </c>
      <c r="K990">
        <v>105.87</v>
      </c>
    </row>
    <row r="991" spans="1:11" x14ac:dyDescent="0.2">
      <c r="A991" t="s">
        <v>342</v>
      </c>
      <c r="B991" t="s">
        <v>417</v>
      </c>
      <c r="C991" t="s">
        <v>269</v>
      </c>
      <c r="D991" t="s">
        <v>384</v>
      </c>
      <c r="E991">
        <v>1987</v>
      </c>
      <c r="F991">
        <v>423</v>
      </c>
      <c r="G991">
        <v>87.21</v>
      </c>
      <c r="H991">
        <v>339</v>
      </c>
      <c r="I991">
        <v>3201</v>
      </c>
      <c r="J991">
        <v>106.24</v>
      </c>
      <c r="K991">
        <v>103.97</v>
      </c>
    </row>
    <row r="992" spans="1:11" x14ac:dyDescent="0.2">
      <c r="A992" t="s">
        <v>342</v>
      </c>
      <c r="B992" t="s">
        <v>417</v>
      </c>
      <c r="C992" t="s">
        <v>262</v>
      </c>
      <c r="D992" t="s">
        <v>384</v>
      </c>
      <c r="E992">
        <v>506</v>
      </c>
      <c r="F992">
        <v>146</v>
      </c>
      <c r="G992">
        <v>115.25</v>
      </c>
      <c r="H992">
        <v>73</v>
      </c>
      <c r="I992">
        <v>657</v>
      </c>
      <c r="J992">
        <v>144.22999999999999</v>
      </c>
      <c r="K992">
        <v>126.31</v>
      </c>
    </row>
    <row r="993" spans="1:11" x14ac:dyDescent="0.2">
      <c r="A993" t="s">
        <v>342</v>
      </c>
      <c r="B993" t="s">
        <v>417</v>
      </c>
      <c r="C993" t="s">
        <v>240</v>
      </c>
      <c r="D993" t="s">
        <v>384</v>
      </c>
      <c r="E993">
        <v>962</v>
      </c>
      <c r="F993">
        <v>274</v>
      </c>
      <c r="G993">
        <v>114.19</v>
      </c>
      <c r="H993">
        <v>174</v>
      </c>
      <c r="I993">
        <v>1426</v>
      </c>
      <c r="J993">
        <v>137.91</v>
      </c>
      <c r="K993">
        <v>117.47</v>
      </c>
    </row>
    <row r="994" spans="1:11" x14ac:dyDescent="0.2">
      <c r="A994" t="s">
        <v>342</v>
      </c>
      <c r="B994" t="s">
        <v>417</v>
      </c>
      <c r="C994" t="s">
        <v>233</v>
      </c>
      <c r="D994" t="s">
        <v>384</v>
      </c>
      <c r="E994">
        <v>27182</v>
      </c>
      <c r="F994">
        <v>6189</v>
      </c>
      <c r="G994">
        <v>96.44</v>
      </c>
      <c r="H994">
        <v>4247</v>
      </c>
      <c r="I994">
        <v>37732</v>
      </c>
      <c r="J994">
        <v>117.1</v>
      </c>
      <c r="K994">
        <v>109.79</v>
      </c>
    </row>
    <row r="995" spans="1:11" x14ac:dyDescent="0.2">
      <c r="A995" t="s">
        <v>342</v>
      </c>
      <c r="B995" t="s">
        <v>417</v>
      </c>
      <c r="C995" t="s">
        <v>278</v>
      </c>
      <c r="D995" t="s">
        <v>384</v>
      </c>
      <c r="E995">
        <v>18368</v>
      </c>
      <c r="F995">
        <v>4163</v>
      </c>
      <c r="G995">
        <v>94.05</v>
      </c>
      <c r="H995">
        <v>2585</v>
      </c>
      <c r="I995">
        <v>23535</v>
      </c>
      <c r="J995">
        <v>115.4</v>
      </c>
      <c r="K995">
        <v>111.24</v>
      </c>
    </row>
    <row r="996" spans="1:11" x14ac:dyDescent="0.2">
      <c r="A996" t="s">
        <v>342</v>
      </c>
      <c r="B996" t="s">
        <v>417</v>
      </c>
      <c r="C996" t="s">
        <v>277</v>
      </c>
      <c r="D996" t="s">
        <v>384</v>
      </c>
      <c r="E996">
        <v>2060</v>
      </c>
      <c r="F996">
        <v>520</v>
      </c>
      <c r="G996">
        <v>100.19</v>
      </c>
      <c r="H996">
        <v>307</v>
      </c>
      <c r="I996">
        <v>3210</v>
      </c>
      <c r="J996">
        <v>117.79</v>
      </c>
      <c r="K996">
        <v>107.66</v>
      </c>
    </row>
    <row r="997" spans="1:11" x14ac:dyDescent="0.2">
      <c r="A997" t="s">
        <v>342</v>
      </c>
      <c r="B997" t="s">
        <v>417</v>
      </c>
      <c r="C997" t="s">
        <v>279</v>
      </c>
      <c r="D997" t="s">
        <v>384</v>
      </c>
      <c r="E997">
        <v>2893</v>
      </c>
      <c r="F997">
        <v>698</v>
      </c>
      <c r="G997">
        <v>97.26</v>
      </c>
      <c r="H997">
        <v>462</v>
      </c>
      <c r="I997">
        <v>4265</v>
      </c>
      <c r="J997">
        <v>113.08</v>
      </c>
      <c r="K997">
        <v>111.62</v>
      </c>
    </row>
    <row r="998" spans="1:11" x14ac:dyDescent="0.2">
      <c r="A998" t="s">
        <v>342</v>
      </c>
      <c r="B998" t="s">
        <v>417</v>
      </c>
      <c r="C998" t="s">
        <v>250</v>
      </c>
      <c r="D998" t="s">
        <v>384</v>
      </c>
      <c r="E998">
        <v>2310</v>
      </c>
      <c r="F998">
        <v>553</v>
      </c>
      <c r="G998">
        <v>95.83</v>
      </c>
      <c r="H998">
        <v>343</v>
      </c>
      <c r="I998">
        <v>2822</v>
      </c>
      <c r="J998">
        <v>118.36</v>
      </c>
      <c r="K998">
        <v>116.12</v>
      </c>
    </row>
    <row r="999" spans="1:11" x14ac:dyDescent="0.2">
      <c r="A999" t="s">
        <v>342</v>
      </c>
      <c r="B999" t="s">
        <v>417</v>
      </c>
      <c r="C999" t="s">
        <v>265</v>
      </c>
      <c r="D999" t="s">
        <v>384</v>
      </c>
      <c r="E999">
        <v>7709</v>
      </c>
      <c r="F999">
        <v>1795</v>
      </c>
      <c r="G999">
        <v>99.11</v>
      </c>
      <c r="H999">
        <v>1134</v>
      </c>
      <c r="I999">
        <v>10547</v>
      </c>
      <c r="J999">
        <v>116.47</v>
      </c>
      <c r="K999">
        <v>110.75</v>
      </c>
    </row>
    <row r="1000" spans="1:11" x14ac:dyDescent="0.2">
      <c r="A1000" t="s">
        <v>342</v>
      </c>
      <c r="B1000" t="s">
        <v>417</v>
      </c>
      <c r="C1000" t="s">
        <v>246</v>
      </c>
      <c r="D1000" t="s">
        <v>384</v>
      </c>
      <c r="E1000">
        <v>5804</v>
      </c>
      <c r="F1000">
        <v>1208</v>
      </c>
      <c r="G1000">
        <v>93.3</v>
      </c>
      <c r="H1000">
        <v>807</v>
      </c>
      <c r="I1000">
        <v>7857</v>
      </c>
      <c r="J1000">
        <v>114.15</v>
      </c>
      <c r="K1000">
        <v>107.05</v>
      </c>
    </row>
    <row r="1001" spans="1:11" x14ac:dyDescent="0.2">
      <c r="A1001" t="s">
        <v>342</v>
      </c>
      <c r="B1001" t="s">
        <v>417</v>
      </c>
      <c r="C1001" t="s">
        <v>280</v>
      </c>
      <c r="D1001" t="s">
        <v>384</v>
      </c>
      <c r="E1001">
        <v>2699</v>
      </c>
      <c r="F1001">
        <v>575</v>
      </c>
      <c r="G1001">
        <v>92.34</v>
      </c>
      <c r="H1001">
        <v>415</v>
      </c>
      <c r="I1001">
        <v>4021</v>
      </c>
      <c r="J1001">
        <v>107.38</v>
      </c>
      <c r="K1001">
        <v>102.83</v>
      </c>
    </row>
    <row r="1002" spans="1:11" x14ac:dyDescent="0.2">
      <c r="A1002" t="s">
        <v>342</v>
      </c>
      <c r="B1002" t="s">
        <v>417</v>
      </c>
      <c r="C1002" t="s">
        <v>252</v>
      </c>
      <c r="D1002" t="s">
        <v>384</v>
      </c>
      <c r="E1002">
        <v>4474</v>
      </c>
      <c r="F1002">
        <v>912</v>
      </c>
      <c r="G1002">
        <v>94.68</v>
      </c>
      <c r="H1002">
        <v>651</v>
      </c>
      <c r="I1002">
        <v>6221</v>
      </c>
      <c r="J1002">
        <v>106.26</v>
      </c>
      <c r="K1002">
        <v>97.48</v>
      </c>
    </row>
    <row r="1003" spans="1:11" x14ac:dyDescent="0.2">
      <c r="A1003" t="s">
        <v>342</v>
      </c>
      <c r="B1003" t="s">
        <v>417</v>
      </c>
      <c r="C1003" t="s">
        <v>236</v>
      </c>
      <c r="D1003" t="s">
        <v>384</v>
      </c>
      <c r="E1003">
        <v>6478</v>
      </c>
      <c r="F1003">
        <v>1498</v>
      </c>
      <c r="G1003">
        <v>95.78</v>
      </c>
      <c r="H1003">
        <v>923</v>
      </c>
      <c r="I1003">
        <v>9400</v>
      </c>
      <c r="J1003">
        <v>117.15</v>
      </c>
      <c r="K1003">
        <v>108.43</v>
      </c>
    </row>
    <row r="1004" spans="1:11" x14ac:dyDescent="0.2">
      <c r="A1004" t="s">
        <v>342</v>
      </c>
      <c r="B1004" t="s">
        <v>417</v>
      </c>
      <c r="C1004" t="s">
        <v>241</v>
      </c>
      <c r="D1004" t="s">
        <v>384</v>
      </c>
      <c r="E1004">
        <v>3767</v>
      </c>
      <c r="F1004">
        <v>930</v>
      </c>
      <c r="G1004">
        <v>103.8</v>
      </c>
      <c r="H1004">
        <v>693</v>
      </c>
      <c r="I1004">
        <v>6241</v>
      </c>
      <c r="J1004">
        <v>108.13</v>
      </c>
      <c r="K1004">
        <v>109.54</v>
      </c>
    </row>
    <row r="1005" spans="1:11" x14ac:dyDescent="0.2">
      <c r="A1005" t="s">
        <v>342</v>
      </c>
      <c r="B1005" t="s">
        <v>417</v>
      </c>
      <c r="C1005" t="s">
        <v>258</v>
      </c>
      <c r="D1005" t="s">
        <v>384</v>
      </c>
      <c r="E1005">
        <v>6909</v>
      </c>
      <c r="F1005">
        <v>1784</v>
      </c>
      <c r="G1005">
        <v>100.85</v>
      </c>
      <c r="H1005">
        <v>984</v>
      </c>
      <c r="I1005">
        <v>9241</v>
      </c>
      <c r="J1005">
        <v>138.65</v>
      </c>
      <c r="K1005">
        <v>119.25</v>
      </c>
    </row>
    <row r="1006" spans="1:11" x14ac:dyDescent="0.2">
      <c r="A1006" t="s">
        <v>342</v>
      </c>
      <c r="B1006" t="s">
        <v>417</v>
      </c>
      <c r="C1006" t="s">
        <v>268</v>
      </c>
      <c r="D1006" t="s">
        <v>384</v>
      </c>
      <c r="E1006">
        <v>1330</v>
      </c>
      <c r="F1006">
        <v>315</v>
      </c>
      <c r="G1006">
        <v>97.12</v>
      </c>
      <c r="H1006">
        <v>227</v>
      </c>
      <c r="I1006">
        <v>2174</v>
      </c>
      <c r="J1006">
        <v>123.75</v>
      </c>
      <c r="K1006">
        <v>110.29</v>
      </c>
    </row>
    <row r="1007" spans="1:11" x14ac:dyDescent="0.2">
      <c r="A1007" t="s">
        <v>342</v>
      </c>
      <c r="B1007" t="s">
        <v>417</v>
      </c>
      <c r="C1007" t="s">
        <v>242</v>
      </c>
      <c r="D1007" t="s">
        <v>384</v>
      </c>
      <c r="E1007">
        <v>7068</v>
      </c>
      <c r="F1007">
        <v>1609</v>
      </c>
      <c r="G1007">
        <v>98</v>
      </c>
      <c r="H1007">
        <v>1021</v>
      </c>
      <c r="I1007">
        <v>10279</v>
      </c>
      <c r="J1007">
        <v>116.65</v>
      </c>
      <c r="K1007">
        <v>104.75</v>
      </c>
    </row>
    <row r="1008" spans="1:11" x14ac:dyDescent="0.2">
      <c r="A1008" t="s">
        <v>342</v>
      </c>
      <c r="B1008" t="s">
        <v>417</v>
      </c>
      <c r="C1008" t="s">
        <v>249</v>
      </c>
      <c r="D1008" t="s">
        <v>384</v>
      </c>
      <c r="E1008">
        <v>4575</v>
      </c>
      <c r="F1008">
        <v>986</v>
      </c>
      <c r="G1008">
        <v>94.93</v>
      </c>
      <c r="H1008">
        <v>785</v>
      </c>
      <c r="I1008">
        <v>7332</v>
      </c>
      <c r="J1008">
        <v>105.56</v>
      </c>
      <c r="K1008">
        <v>105.48</v>
      </c>
    </row>
    <row r="1009" spans="1:11" x14ac:dyDescent="0.2">
      <c r="A1009" t="s">
        <v>342</v>
      </c>
      <c r="B1009" t="s">
        <v>417</v>
      </c>
      <c r="C1009" t="s">
        <v>255</v>
      </c>
      <c r="D1009" t="s">
        <v>384</v>
      </c>
      <c r="E1009">
        <v>6099</v>
      </c>
      <c r="F1009">
        <v>1392</v>
      </c>
      <c r="G1009">
        <v>96.52</v>
      </c>
      <c r="H1009">
        <v>938</v>
      </c>
      <c r="I1009">
        <v>8746</v>
      </c>
      <c r="J1009">
        <v>116.01</v>
      </c>
      <c r="K1009">
        <v>104.26</v>
      </c>
    </row>
    <row r="1010" spans="1:11" x14ac:dyDescent="0.2">
      <c r="A1010" t="s">
        <v>342</v>
      </c>
      <c r="B1010" t="s">
        <v>417</v>
      </c>
      <c r="C1010" t="s">
        <v>271</v>
      </c>
      <c r="D1010" t="s">
        <v>384</v>
      </c>
      <c r="E1010">
        <v>4697</v>
      </c>
      <c r="F1010">
        <v>1308</v>
      </c>
      <c r="G1010">
        <v>107.5</v>
      </c>
      <c r="H1010">
        <v>637</v>
      </c>
      <c r="I1010">
        <v>5743</v>
      </c>
      <c r="J1010">
        <v>138.06</v>
      </c>
      <c r="K1010">
        <v>125.7</v>
      </c>
    </row>
    <row r="1011" spans="1:11" x14ac:dyDescent="0.2">
      <c r="A1011" t="s">
        <v>342</v>
      </c>
      <c r="B1011" t="s">
        <v>417</v>
      </c>
      <c r="C1011" t="s">
        <v>274</v>
      </c>
      <c r="D1011" t="s">
        <v>384</v>
      </c>
      <c r="E1011">
        <v>1212</v>
      </c>
      <c r="F1011">
        <v>187</v>
      </c>
      <c r="G1011">
        <v>78.19</v>
      </c>
      <c r="H1011">
        <v>198</v>
      </c>
      <c r="I1011">
        <v>1732</v>
      </c>
      <c r="J1011">
        <v>96.89</v>
      </c>
      <c r="K1011">
        <v>98.62</v>
      </c>
    </row>
    <row r="1012" spans="1:11" x14ac:dyDescent="0.2">
      <c r="A1012" t="s">
        <v>342</v>
      </c>
      <c r="B1012" t="s">
        <v>417</v>
      </c>
      <c r="C1012" t="s">
        <v>264</v>
      </c>
      <c r="D1012" t="s">
        <v>384</v>
      </c>
      <c r="E1012">
        <v>16949</v>
      </c>
      <c r="F1012">
        <v>3958</v>
      </c>
      <c r="G1012">
        <v>96.63</v>
      </c>
      <c r="H1012">
        <v>2736</v>
      </c>
      <c r="I1012">
        <v>24751</v>
      </c>
      <c r="J1012">
        <v>120.7</v>
      </c>
      <c r="K1012">
        <v>113.08</v>
      </c>
    </row>
    <row r="1013" spans="1:11" x14ac:dyDescent="0.2">
      <c r="A1013" t="s">
        <v>342</v>
      </c>
      <c r="B1013" t="s">
        <v>417</v>
      </c>
      <c r="C1013" t="s">
        <v>239</v>
      </c>
      <c r="D1013" t="s">
        <v>384</v>
      </c>
      <c r="E1013">
        <v>804</v>
      </c>
      <c r="F1013">
        <v>155</v>
      </c>
      <c r="G1013">
        <v>92.04</v>
      </c>
      <c r="H1013">
        <v>129</v>
      </c>
      <c r="I1013">
        <v>1092</v>
      </c>
      <c r="J1013">
        <v>112</v>
      </c>
      <c r="K1013">
        <v>117.23</v>
      </c>
    </row>
    <row r="1014" spans="1:11" x14ac:dyDescent="0.2">
      <c r="A1014" t="s">
        <v>342</v>
      </c>
      <c r="B1014" t="s">
        <v>417</v>
      </c>
      <c r="C1014" t="s">
        <v>238</v>
      </c>
      <c r="D1014" t="s">
        <v>384</v>
      </c>
      <c r="E1014">
        <v>1939</v>
      </c>
      <c r="F1014">
        <v>389</v>
      </c>
      <c r="G1014">
        <v>91.21</v>
      </c>
      <c r="H1014">
        <v>348</v>
      </c>
      <c r="I1014">
        <v>3001</v>
      </c>
      <c r="J1014">
        <v>122.05</v>
      </c>
      <c r="K1014">
        <v>101.01</v>
      </c>
    </row>
    <row r="1015" spans="1:11" x14ac:dyDescent="0.2">
      <c r="A1015" t="s">
        <v>342</v>
      </c>
      <c r="B1015" t="s">
        <v>417</v>
      </c>
      <c r="C1015" t="s">
        <v>275</v>
      </c>
      <c r="D1015" t="s">
        <v>384</v>
      </c>
      <c r="E1015">
        <v>1275</v>
      </c>
      <c r="F1015">
        <v>303</v>
      </c>
      <c r="G1015">
        <v>97.72</v>
      </c>
      <c r="H1015">
        <v>228</v>
      </c>
      <c r="I1015">
        <v>1931</v>
      </c>
      <c r="J1015">
        <v>116.36</v>
      </c>
      <c r="K1015">
        <v>108.36</v>
      </c>
    </row>
    <row r="1016" spans="1:11" x14ac:dyDescent="0.2">
      <c r="A1016" t="s">
        <v>342</v>
      </c>
      <c r="B1016" t="s">
        <v>417</v>
      </c>
      <c r="C1016" t="s">
        <v>273</v>
      </c>
      <c r="D1016" t="s">
        <v>384</v>
      </c>
      <c r="E1016">
        <v>4643</v>
      </c>
      <c r="F1016">
        <v>1227</v>
      </c>
      <c r="G1016">
        <v>102.4</v>
      </c>
      <c r="H1016">
        <v>637</v>
      </c>
      <c r="I1016">
        <v>6002</v>
      </c>
      <c r="J1016">
        <v>124.82</v>
      </c>
      <c r="K1016">
        <v>119.21</v>
      </c>
    </row>
    <row r="1017" spans="1:11" x14ac:dyDescent="0.2">
      <c r="A1017" t="s">
        <v>342</v>
      </c>
      <c r="B1017" t="s">
        <v>417</v>
      </c>
      <c r="C1017" t="s">
        <v>234</v>
      </c>
      <c r="D1017" t="s">
        <v>384</v>
      </c>
      <c r="E1017">
        <v>2456</v>
      </c>
      <c r="F1017">
        <v>671</v>
      </c>
      <c r="G1017">
        <v>109.66</v>
      </c>
      <c r="H1017">
        <v>350</v>
      </c>
      <c r="I1017">
        <v>3212</v>
      </c>
      <c r="J1017">
        <v>118.09</v>
      </c>
      <c r="K1017">
        <v>119.43</v>
      </c>
    </row>
    <row r="1018" spans="1:11" x14ac:dyDescent="0.2">
      <c r="A1018" t="s">
        <v>342</v>
      </c>
      <c r="B1018" t="s">
        <v>417</v>
      </c>
      <c r="C1018" t="s">
        <v>244</v>
      </c>
      <c r="D1018" t="s">
        <v>384</v>
      </c>
      <c r="E1018">
        <v>5174</v>
      </c>
      <c r="F1018">
        <v>1723</v>
      </c>
      <c r="G1018">
        <v>115.51</v>
      </c>
      <c r="H1018">
        <v>683</v>
      </c>
      <c r="I1018">
        <v>6058</v>
      </c>
      <c r="J1018">
        <v>135.63</v>
      </c>
      <c r="K1018">
        <v>130.29</v>
      </c>
    </row>
    <row r="1019" spans="1:11" x14ac:dyDescent="0.2">
      <c r="A1019" t="s">
        <v>342</v>
      </c>
      <c r="B1019" t="s">
        <v>417</v>
      </c>
      <c r="C1019" t="s">
        <v>251</v>
      </c>
      <c r="D1019" t="s">
        <v>384</v>
      </c>
      <c r="E1019">
        <v>9051</v>
      </c>
      <c r="F1019">
        <v>2071</v>
      </c>
      <c r="G1019">
        <v>97.55</v>
      </c>
      <c r="H1019">
        <v>1345</v>
      </c>
      <c r="I1019">
        <v>12510</v>
      </c>
      <c r="J1019">
        <v>122.61</v>
      </c>
      <c r="K1019">
        <v>110.47</v>
      </c>
    </row>
    <row r="1020" spans="1:11" x14ac:dyDescent="0.2">
      <c r="A1020" t="s">
        <v>342</v>
      </c>
      <c r="B1020" t="s">
        <v>417</v>
      </c>
      <c r="C1020" t="s">
        <v>272</v>
      </c>
      <c r="D1020" t="s">
        <v>384</v>
      </c>
      <c r="E1020">
        <v>10237</v>
      </c>
      <c r="F1020">
        <v>2083</v>
      </c>
      <c r="G1020">
        <v>92.05</v>
      </c>
      <c r="H1020">
        <v>1659</v>
      </c>
      <c r="I1020">
        <v>14765</v>
      </c>
      <c r="J1020">
        <v>108.65</v>
      </c>
      <c r="K1020">
        <v>107.27</v>
      </c>
    </row>
    <row r="1021" spans="1:11" x14ac:dyDescent="0.2">
      <c r="A1021" t="s">
        <v>342</v>
      </c>
      <c r="B1021" t="s">
        <v>417</v>
      </c>
      <c r="C1021" t="s">
        <v>254</v>
      </c>
      <c r="D1021" t="s">
        <v>384</v>
      </c>
      <c r="E1021">
        <v>6778</v>
      </c>
      <c r="F1021">
        <v>1531</v>
      </c>
      <c r="G1021">
        <v>96.43</v>
      </c>
      <c r="H1021">
        <v>1115</v>
      </c>
      <c r="I1021">
        <v>10526</v>
      </c>
      <c r="J1021">
        <v>110.79</v>
      </c>
      <c r="K1021">
        <v>106.1</v>
      </c>
    </row>
    <row r="1022" spans="1:11" x14ac:dyDescent="0.2">
      <c r="A1022" t="s">
        <v>342</v>
      </c>
      <c r="B1022" t="s">
        <v>417</v>
      </c>
      <c r="C1022" t="s">
        <v>267</v>
      </c>
      <c r="D1022" t="s">
        <v>384</v>
      </c>
      <c r="E1022">
        <v>4692</v>
      </c>
      <c r="F1022">
        <v>878</v>
      </c>
      <c r="G1022">
        <v>88.09</v>
      </c>
      <c r="H1022">
        <v>626</v>
      </c>
      <c r="I1022">
        <v>6425</v>
      </c>
      <c r="J1022">
        <v>110.82</v>
      </c>
      <c r="K1022">
        <v>107.08</v>
      </c>
    </row>
    <row r="1023" spans="1:11" x14ac:dyDescent="0.2">
      <c r="A1023" t="s">
        <v>342</v>
      </c>
      <c r="B1023" t="s">
        <v>417</v>
      </c>
      <c r="C1023" t="s">
        <v>356</v>
      </c>
      <c r="D1023" t="s">
        <v>384</v>
      </c>
      <c r="E1023">
        <v>3334</v>
      </c>
      <c r="F1023">
        <v>1043</v>
      </c>
      <c r="G1023">
        <v>119.74</v>
      </c>
      <c r="H1023">
        <v>462</v>
      </c>
      <c r="I1023">
        <v>4784</v>
      </c>
      <c r="J1023">
        <v>126.47</v>
      </c>
      <c r="K1023">
        <v>132.49</v>
      </c>
    </row>
    <row r="1024" spans="1:11" x14ac:dyDescent="0.2">
      <c r="A1024" t="s">
        <v>342</v>
      </c>
      <c r="B1024" t="s">
        <v>417</v>
      </c>
      <c r="C1024" t="s">
        <v>263</v>
      </c>
      <c r="D1024" t="s">
        <v>384</v>
      </c>
      <c r="E1024">
        <v>9691</v>
      </c>
      <c r="F1024">
        <v>2223</v>
      </c>
      <c r="G1024">
        <v>97.27</v>
      </c>
      <c r="H1024">
        <v>1453</v>
      </c>
      <c r="I1024">
        <v>13466</v>
      </c>
      <c r="J1024">
        <v>131.33000000000001</v>
      </c>
      <c r="K1024">
        <v>118.01</v>
      </c>
    </row>
    <row r="1025" spans="1:11" x14ac:dyDescent="0.2">
      <c r="A1025" t="s">
        <v>342</v>
      </c>
      <c r="B1025" t="s">
        <v>417</v>
      </c>
      <c r="C1025" t="s">
        <v>247</v>
      </c>
      <c r="D1025" t="s">
        <v>384</v>
      </c>
      <c r="E1025">
        <v>3330</v>
      </c>
      <c r="F1025">
        <v>1239</v>
      </c>
      <c r="G1025">
        <v>125.45</v>
      </c>
      <c r="H1025">
        <v>454</v>
      </c>
      <c r="I1025">
        <v>4194</v>
      </c>
      <c r="J1025">
        <v>159.47999999999999</v>
      </c>
      <c r="K1025">
        <v>131.96</v>
      </c>
    </row>
    <row r="1026" spans="1:11" x14ac:dyDescent="0.2">
      <c r="A1026" t="s">
        <v>342</v>
      </c>
      <c r="B1026" t="s">
        <v>417</v>
      </c>
      <c r="C1026" t="s">
        <v>276</v>
      </c>
      <c r="D1026" t="s">
        <v>384</v>
      </c>
      <c r="E1026">
        <v>783</v>
      </c>
      <c r="F1026">
        <v>167</v>
      </c>
      <c r="G1026">
        <v>94.68</v>
      </c>
      <c r="H1026">
        <v>148</v>
      </c>
      <c r="I1026">
        <v>1327</v>
      </c>
      <c r="J1026">
        <v>111.24</v>
      </c>
      <c r="K1026">
        <v>104.84</v>
      </c>
    </row>
    <row r="1027" spans="1:11" x14ac:dyDescent="0.2">
      <c r="A1027" t="s">
        <v>342</v>
      </c>
      <c r="B1027" t="s">
        <v>417</v>
      </c>
      <c r="C1027" t="s">
        <v>256</v>
      </c>
      <c r="D1027" t="s">
        <v>384</v>
      </c>
      <c r="E1027">
        <v>9235</v>
      </c>
      <c r="F1027">
        <v>2109</v>
      </c>
      <c r="G1027">
        <v>98.03</v>
      </c>
      <c r="H1027">
        <v>1438</v>
      </c>
      <c r="I1027">
        <v>12850</v>
      </c>
      <c r="J1027">
        <v>118.63</v>
      </c>
      <c r="K1027">
        <v>109.21</v>
      </c>
    </row>
    <row r="1028" spans="1:11" x14ac:dyDescent="0.2">
      <c r="A1028" t="s">
        <v>342</v>
      </c>
      <c r="B1028" t="s">
        <v>417</v>
      </c>
      <c r="C1028" t="s">
        <v>257</v>
      </c>
      <c r="D1028" t="s">
        <v>384</v>
      </c>
      <c r="E1028">
        <v>1107</v>
      </c>
      <c r="F1028">
        <v>221</v>
      </c>
      <c r="G1028">
        <v>90.15</v>
      </c>
      <c r="H1028">
        <v>208</v>
      </c>
      <c r="I1028">
        <v>1670</v>
      </c>
      <c r="J1028">
        <v>105.01</v>
      </c>
      <c r="K1028">
        <v>107.14</v>
      </c>
    </row>
    <row r="1029" spans="1:11" x14ac:dyDescent="0.2">
      <c r="A1029" t="s">
        <v>342</v>
      </c>
      <c r="B1029" t="s">
        <v>417</v>
      </c>
      <c r="C1029" t="s">
        <v>259</v>
      </c>
      <c r="D1029" t="s">
        <v>384</v>
      </c>
      <c r="E1029">
        <v>9937</v>
      </c>
      <c r="F1029">
        <v>1879</v>
      </c>
      <c r="G1029">
        <v>86.96</v>
      </c>
      <c r="H1029">
        <v>1499</v>
      </c>
      <c r="I1029">
        <v>13358</v>
      </c>
      <c r="J1029">
        <v>114.95</v>
      </c>
      <c r="K1029">
        <v>100.69</v>
      </c>
    </row>
    <row r="1030" spans="1:11" x14ac:dyDescent="0.2">
      <c r="A1030" t="s">
        <v>342</v>
      </c>
      <c r="B1030" t="s">
        <v>417</v>
      </c>
      <c r="C1030" t="s">
        <v>243</v>
      </c>
      <c r="D1030" t="s">
        <v>384</v>
      </c>
      <c r="E1030">
        <v>38039</v>
      </c>
      <c r="F1030">
        <v>7795</v>
      </c>
      <c r="G1030">
        <v>89.45</v>
      </c>
      <c r="H1030">
        <v>5828</v>
      </c>
      <c r="I1030">
        <v>53276</v>
      </c>
      <c r="J1030">
        <v>112.11</v>
      </c>
      <c r="K1030">
        <v>105.79</v>
      </c>
    </row>
    <row r="1031" spans="1:11" x14ac:dyDescent="0.2">
      <c r="A1031" t="s">
        <v>342</v>
      </c>
      <c r="B1031" t="s">
        <v>417</v>
      </c>
      <c r="C1031" t="s">
        <v>260</v>
      </c>
      <c r="D1031" t="s">
        <v>384</v>
      </c>
      <c r="E1031">
        <v>2166</v>
      </c>
      <c r="F1031">
        <v>417</v>
      </c>
      <c r="G1031">
        <v>86.26</v>
      </c>
      <c r="H1031">
        <v>345</v>
      </c>
      <c r="I1031">
        <v>3009</v>
      </c>
      <c r="J1031">
        <v>115.86</v>
      </c>
      <c r="K1031">
        <v>106.28</v>
      </c>
    </row>
    <row r="1032" spans="1:11" x14ac:dyDescent="0.2">
      <c r="A1032" t="s">
        <v>342</v>
      </c>
      <c r="B1032" t="s">
        <v>417</v>
      </c>
      <c r="C1032" t="s">
        <v>237</v>
      </c>
      <c r="D1032" t="s">
        <v>384</v>
      </c>
      <c r="E1032">
        <v>13319</v>
      </c>
      <c r="F1032">
        <v>3220</v>
      </c>
      <c r="G1032">
        <v>97.95</v>
      </c>
      <c r="H1032">
        <v>2001</v>
      </c>
      <c r="I1032">
        <v>18605</v>
      </c>
      <c r="J1032">
        <v>119.9</v>
      </c>
      <c r="K1032">
        <v>111.52</v>
      </c>
    </row>
    <row r="1033" spans="1:11" x14ac:dyDescent="0.2">
      <c r="A1033" t="s">
        <v>342</v>
      </c>
      <c r="B1033" t="s">
        <v>417</v>
      </c>
      <c r="C1033" t="s">
        <v>281</v>
      </c>
      <c r="D1033" t="s">
        <v>384</v>
      </c>
      <c r="E1033">
        <v>472</v>
      </c>
      <c r="F1033">
        <v>123</v>
      </c>
      <c r="G1033">
        <v>105.66</v>
      </c>
      <c r="H1033">
        <v>82</v>
      </c>
      <c r="I1033">
        <v>652</v>
      </c>
      <c r="J1033">
        <v>133.69999999999999</v>
      </c>
      <c r="K1033">
        <v>128.51</v>
      </c>
    </row>
    <row r="1034" spans="1:11" x14ac:dyDescent="0.2">
      <c r="A1034" t="s">
        <v>342</v>
      </c>
      <c r="B1034" t="s">
        <v>417</v>
      </c>
      <c r="C1034" t="s">
        <v>245</v>
      </c>
      <c r="D1034" t="s">
        <v>384</v>
      </c>
      <c r="E1034">
        <v>6899</v>
      </c>
      <c r="F1034">
        <v>1345</v>
      </c>
      <c r="G1034">
        <v>92.43</v>
      </c>
      <c r="H1034">
        <v>1208</v>
      </c>
      <c r="I1034">
        <v>11097</v>
      </c>
      <c r="J1034">
        <v>106.86</v>
      </c>
      <c r="K1034">
        <v>100.43</v>
      </c>
    </row>
    <row r="1035" spans="1:11" x14ac:dyDescent="0.2">
      <c r="A1035" t="s">
        <v>342</v>
      </c>
      <c r="B1035" t="s">
        <v>417</v>
      </c>
      <c r="C1035" t="s">
        <v>232</v>
      </c>
      <c r="D1035" t="s">
        <v>384</v>
      </c>
      <c r="E1035">
        <v>4212</v>
      </c>
      <c r="F1035">
        <v>883</v>
      </c>
      <c r="G1035">
        <v>93.17</v>
      </c>
      <c r="H1035">
        <v>655</v>
      </c>
      <c r="I1035">
        <v>6191</v>
      </c>
      <c r="J1035">
        <v>113.64</v>
      </c>
      <c r="K1035">
        <v>104.79</v>
      </c>
    </row>
    <row r="1036" spans="1:11" x14ac:dyDescent="0.2">
      <c r="A1036" t="s">
        <v>342</v>
      </c>
      <c r="B1036" t="s">
        <v>417</v>
      </c>
      <c r="C1036" t="s">
        <v>253</v>
      </c>
      <c r="D1036" t="s">
        <v>384</v>
      </c>
      <c r="E1036">
        <v>2399</v>
      </c>
      <c r="F1036">
        <v>544</v>
      </c>
      <c r="G1036">
        <v>95.3</v>
      </c>
      <c r="H1036">
        <v>395</v>
      </c>
      <c r="I1036">
        <v>3589</v>
      </c>
      <c r="J1036">
        <v>115.65</v>
      </c>
      <c r="K1036">
        <v>114.32</v>
      </c>
    </row>
    <row r="1037" spans="1:11" x14ac:dyDescent="0.2">
      <c r="A1037" t="s">
        <v>342</v>
      </c>
      <c r="B1037" t="s">
        <v>417</v>
      </c>
      <c r="C1037" t="s">
        <v>235</v>
      </c>
      <c r="D1037" t="s">
        <v>384</v>
      </c>
      <c r="E1037">
        <v>807</v>
      </c>
      <c r="F1037">
        <v>190</v>
      </c>
      <c r="G1037">
        <v>99.11</v>
      </c>
      <c r="H1037">
        <v>162</v>
      </c>
      <c r="I1037">
        <v>1235</v>
      </c>
      <c r="J1037">
        <v>115.81</v>
      </c>
      <c r="K1037">
        <v>116.99</v>
      </c>
    </row>
    <row r="1038" spans="1:11" x14ac:dyDescent="0.2">
      <c r="A1038" t="s">
        <v>342</v>
      </c>
      <c r="B1038" t="s">
        <v>417</v>
      </c>
      <c r="C1038" t="s">
        <v>359</v>
      </c>
      <c r="D1038" t="s">
        <v>384</v>
      </c>
      <c r="E1038">
        <v>3334</v>
      </c>
      <c r="F1038">
        <v>1043</v>
      </c>
      <c r="G1038">
        <v>119.74</v>
      </c>
      <c r="H1038">
        <v>462</v>
      </c>
      <c r="I1038">
        <v>4784</v>
      </c>
      <c r="J1038">
        <v>126.47</v>
      </c>
      <c r="K1038">
        <v>132.49</v>
      </c>
    </row>
    <row r="1039" spans="1:11" x14ac:dyDescent="0.2">
      <c r="A1039" t="s">
        <v>342</v>
      </c>
      <c r="B1039" t="s">
        <v>417</v>
      </c>
      <c r="C1039" t="s">
        <v>386</v>
      </c>
      <c r="D1039" t="s">
        <v>384</v>
      </c>
      <c r="E1039">
        <v>67512</v>
      </c>
      <c r="F1039">
        <v>14083</v>
      </c>
      <c r="G1039">
        <v>91.05</v>
      </c>
      <c r="H1039">
        <v>10714</v>
      </c>
      <c r="I1039">
        <v>98031</v>
      </c>
      <c r="J1039">
        <v>111.14</v>
      </c>
      <c r="K1039">
        <v>105.96</v>
      </c>
    </row>
    <row r="1040" spans="1:11" x14ac:dyDescent="0.2">
      <c r="A1040" t="s">
        <v>342</v>
      </c>
      <c r="B1040" t="s">
        <v>417</v>
      </c>
      <c r="C1040" t="s">
        <v>385</v>
      </c>
      <c r="D1040" t="s">
        <v>384</v>
      </c>
      <c r="E1040">
        <v>128672</v>
      </c>
      <c r="F1040">
        <v>29617</v>
      </c>
      <c r="G1040">
        <v>96.26</v>
      </c>
      <c r="H1040">
        <v>19418</v>
      </c>
      <c r="I1040">
        <v>177259</v>
      </c>
      <c r="J1040">
        <v>119.67</v>
      </c>
      <c r="K1040">
        <v>110.52</v>
      </c>
    </row>
    <row r="1041" spans="1:11" x14ac:dyDescent="0.2">
      <c r="A1041" t="s">
        <v>342</v>
      </c>
      <c r="B1041" t="s">
        <v>417</v>
      </c>
      <c r="C1041" t="s">
        <v>387</v>
      </c>
      <c r="D1041" t="s">
        <v>384</v>
      </c>
      <c r="E1041">
        <v>82505</v>
      </c>
      <c r="F1041">
        <v>18956</v>
      </c>
      <c r="G1041">
        <v>97.32</v>
      </c>
      <c r="H1041">
        <v>12597</v>
      </c>
      <c r="I1041">
        <v>117213</v>
      </c>
      <c r="J1041">
        <v>119.55</v>
      </c>
      <c r="K1041">
        <v>110.55</v>
      </c>
    </row>
    <row r="1042" spans="1:11" x14ac:dyDescent="0.2">
      <c r="A1042" t="s">
        <v>342</v>
      </c>
      <c r="B1042" t="s">
        <v>417</v>
      </c>
      <c r="C1042" t="s">
        <v>388</v>
      </c>
      <c r="D1042" t="s">
        <v>384</v>
      </c>
      <c r="E1042">
        <v>67618</v>
      </c>
      <c r="F1042">
        <v>15982</v>
      </c>
      <c r="G1042">
        <v>98.14</v>
      </c>
      <c r="H1042">
        <v>9913</v>
      </c>
      <c r="I1042">
        <v>94482</v>
      </c>
      <c r="J1042">
        <v>116.91</v>
      </c>
      <c r="K1042">
        <v>112.27</v>
      </c>
    </row>
    <row r="1043" spans="1:11" x14ac:dyDescent="0.2">
      <c r="A1043" t="s">
        <v>342</v>
      </c>
      <c r="B1043" t="s">
        <v>346</v>
      </c>
      <c r="C1043" t="s">
        <v>359</v>
      </c>
      <c r="D1043" t="s">
        <v>384</v>
      </c>
      <c r="E1043">
        <v>3205</v>
      </c>
      <c r="F1043">
        <v>1013</v>
      </c>
      <c r="G1043">
        <v>120.51</v>
      </c>
      <c r="H1043">
        <v>443</v>
      </c>
      <c r="I1043">
        <v>4559</v>
      </c>
      <c r="J1043">
        <v>126.46</v>
      </c>
      <c r="K1043">
        <v>132.66</v>
      </c>
    </row>
    <row r="1044" spans="1:11" x14ac:dyDescent="0.2">
      <c r="A1044" t="s">
        <v>342</v>
      </c>
      <c r="B1044" t="s">
        <v>346</v>
      </c>
      <c r="C1044" t="s">
        <v>386</v>
      </c>
      <c r="D1044" t="s">
        <v>384</v>
      </c>
      <c r="E1044">
        <v>62889</v>
      </c>
      <c r="F1044">
        <v>13128</v>
      </c>
      <c r="G1044">
        <v>90.91</v>
      </c>
      <c r="H1044">
        <v>9992</v>
      </c>
      <c r="I1044">
        <v>91919</v>
      </c>
      <c r="J1044">
        <v>111.06</v>
      </c>
      <c r="K1044">
        <v>106.25</v>
      </c>
    </row>
    <row r="1045" spans="1:11" x14ac:dyDescent="0.2">
      <c r="A1045" t="s">
        <v>342</v>
      </c>
      <c r="B1045" t="s">
        <v>346</v>
      </c>
      <c r="C1045" t="s">
        <v>385</v>
      </c>
      <c r="D1045" t="s">
        <v>384</v>
      </c>
      <c r="E1045">
        <v>122059</v>
      </c>
      <c r="F1045">
        <v>28542</v>
      </c>
      <c r="G1045">
        <v>96.84</v>
      </c>
      <c r="H1045">
        <v>18467</v>
      </c>
      <c r="I1045">
        <v>167699</v>
      </c>
      <c r="J1045">
        <v>119.91</v>
      </c>
      <c r="K1045">
        <v>111.89</v>
      </c>
    </row>
    <row r="1046" spans="1:11" x14ac:dyDescent="0.2">
      <c r="A1046" t="s">
        <v>342</v>
      </c>
      <c r="B1046" t="s">
        <v>346</v>
      </c>
      <c r="C1046" t="s">
        <v>387</v>
      </c>
      <c r="D1046" t="s">
        <v>384</v>
      </c>
      <c r="E1046">
        <v>76364</v>
      </c>
      <c r="F1046">
        <v>17984</v>
      </c>
      <c r="G1046">
        <v>98.3</v>
      </c>
      <c r="H1046">
        <v>11789</v>
      </c>
      <c r="I1046">
        <v>108345</v>
      </c>
      <c r="J1046">
        <v>120.83</v>
      </c>
      <c r="K1046">
        <v>113.09</v>
      </c>
    </row>
    <row r="1047" spans="1:11" x14ac:dyDescent="0.2">
      <c r="A1047" t="s">
        <v>342</v>
      </c>
      <c r="B1047" t="s">
        <v>346</v>
      </c>
      <c r="C1047" t="s">
        <v>388</v>
      </c>
      <c r="D1047" t="s">
        <v>384</v>
      </c>
      <c r="E1047">
        <v>62532</v>
      </c>
      <c r="F1047">
        <v>14961</v>
      </c>
      <c r="G1047">
        <v>98.57</v>
      </c>
      <c r="H1047">
        <v>9206</v>
      </c>
      <c r="I1047">
        <v>87908</v>
      </c>
      <c r="J1047">
        <v>117.39</v>
      </c>
      <c r="K1047">
        <v>113.09</v>
      </c>
    </row>
    <row r="1048" spans="1:11" x14ac:dyDescent="0.2">
      <c r="A1048" t="s">
        <v>342</v>
      </c>
      <c r="B1048" t="s">
        <v>347</v>
      </c>
      <c r="C1048" t="s">
        <v>359</v>
      </c>
      <c r="D1048" t="s">
        <v>384</v>
      </c>
      <c r="E1048">
        <v>128</v>
      </c>
      <c r="F1048">
        <v>30</v>
      </c>
      <c r="G1048">
        <v>101.06</v>
      </c>
      <c r="H1048">
        <v>19</v>
      </c>
      <c r="I1048">
        <v>213</v>
      </c>
      <c r="J1048">
        <v>126.63</v>
      </c>
      <c r="K1048">
        <v>134.19999999999999</v>
      </c>
    </row>
    <row r="1049" spans="1:11" x14ac:dyDescent="0.2">
      <c r="A1049" t="s">
        <v>342</v>
      </c>
      <c r="B1049" t="s">
        <v>347</v>
      </c>
      <c r="C1049" t="s">
        <v>386</v>
      </c>
      <c r="D1049" t="s">
        <v>384</v>
      </c>
      <c r="E1049">
        <v>4555</v>
      </c>
      <c r="F1049">
        <v>937</v>
      </c>
      <c r="G1049">
        <v>93.04</v>
      </c>
      <c r="H1049">
        <v>695</v>
      </c>
      <c r="I1049">
        <v>5900</v>
      </c>
      <c r="J1049">
        <v>113.43</v>
      </c>
      <c r="K1049">
        <v>100.95</v>
      </c>
    </row>
    <row r="1050" spans="1:11" x14ac:dyDescent="0.2">
      <c r="A1050" t="s">
        <v>342</v>
      </c>
      <c r="B1050" t="s">
        <v>347</v>
      </c>
      <c r="C1050" t="s">
        <v>385</v>
      </c>
      <c r="D1050" t="s">
        <v>384</v>
      </c>
      <c r="E1050">
        <v>6412</v>
      </c>
      <c r="F1050">
        <v>1013</v>
      </c>
      <c r="G1050">
        <v>84.15</v>
      </c>
      <c r="H1050">
        <v>906</v>
      </c>
      <c r="I1050">
        <v>9144</v>
      </c>
      <c r="J1050">
        <v>115.03</v>
      </c>
      <c r="K1050">
        <v>85.46</v>
      </c>
    </row>
    <row r="1051" spans="1:11" x14ac:dyDescent="0.2">
      <c r="A1051" t="s">
        <v>342</v>
      </c>
      <c r="B1051" t="s">
        <v>347</v>
      </c>
      <c r="C1051" t="s">
        <v>387</v>
      </c>
      <c r="D1051" t="s">
        <v>384</v>
      </c>
      <c r="E1051">
        <v>6010</v>
      </c>
      <c r="F1051">
        <v>933</v>
      </c>
      <c r="G1051">
        <v>84.56</v>
      </c>
      <c r="H1051">
        <v>781</v>
      </c>
      <c r="I1051">
        <v>8655</v>
      </c>
      <c r="J1051">
        <v>100.67</v>
      </c>
      <c r="K1051">
        <v>78.900000000000006</v>
      </c>
    </row>
    <row r="1052" spans="1:11" x14ac:dyDescent="0.2">
      <c r="A1052" t="s">
        <v>342</v>
      </c>
      <c r="B1052" t="s">
        <v>347</v>
      </c>
      <c r="C1052" t="s">
        <v>388</v>
      </c>
      <c r="D1052" t="s">
        <v>384</v>
      </c>
      <c r="E1052">
        <v>5007</v>
      </c>
      <c r="F1052">
        <v>997</v>
      </c>
      <c r="G1052">
        <v>92.68</v>
      </c>
      <c r="H1052">
        <v>688</v>
      </c>
      <c r="I1052">
        <v>6385</v>
      </c>
      <c r="J1052">
        <v>111.87</v>
      </c>
      <c r="K1052">
        <v>101.28</v>
      </c>
    </row>
    <row r="1053" spans="1:11" x14ac:dyDescent="0.2">
      <c r="A1053" t="s">
        <v>342</v>
      </c>
      <c r="B1053" t="s">
        <v>348</v>
      </c>
      <c r="C1053" t="s">
        <v>359</v>
      </c>
      <c r="D1053" t="s">
        <v>384</v>
      </c>
      <c r="E1053">
        <v>1</v>
      </c>
      <c r="G1053">
        <v>38</v>
      </c>
      <c r="I1053">
        <v>12</v>
      </c>
      <c r="K1053">
        <v>36</v>
      </c>
    </row>
    <row r="1054" spans="1:11" x14ac:dyDescent="0.2">
      <c r="A1054" t="s">
        <v>342</v>
      </c>
      <c r="B1054" t="s">
        <v>348</v>
      </c>
      <c r="C1054" t="s">
        <v>386</v>
      </c>
      <c r="D1054" t="s">
        <v>384</v>
      </c>
      <c r="E1054">
        <v>67</v>
      </c>
      <c r="F1054">
        <v>18</v>
      </c>
      <c r="G1054">
        <v>88.01</v>
      </c>
      <c r="H1054">
        <v>27</v>
      </c>
      <c r="I1054">
        <v>200</v>
      </c>
      <c r="J1054">
        <v>81.78</v>
      </c>
      <c r="K1054">
        <v>99.87</v>
      </c>
    </row>
    <row r="1055" spans="1:11" x14ac:dyDescent="0.2">
      <c r="A1055" t="s">
        <v>342</v>
      </c>
      <c r="B1055" t="s">
        <v>348</v>
      </c>
      <c r="C1055" t="s">
        <v>385</v>
      </c>
      <c r="D1055" t="s">
        <v>384</v>
      </c>
      <c r="E1055">
        <v>191</v>
      </c>
      <c r="F1055">
        <v>59</v>
      </c>
      <c r="G1055">
        <v>128.57</v>
      </c>
      <c r="H1055">
        <v>44</v>
      </c>
      <c r="I1055">
        <v>400</v>
      </c>
      <c r="J1055">
        <v>116.23</v>
      </c>
      <c r="K1055">
        <v>99.16</v>
      </c>
    </row>
    <row r="1056" spans="1:11" x14ac:dyDescent="0.2">
      <c r="A1056" t="s">
        <v>342</v>
      </c>
      <c r="B1056" t="s">
        <v>348</v>
      </c>
      <c r="C1056" t="s">
        <v>387</v>
      </c>
      <c r="D1056" t="s">
        <v>384</v>
      </c>
      <c r="E1056">
        <v>129</v>
      </c>
      <c r="F1056">
        <v>37</v>
      </c>
      <c r="G1056">
        <v>109.53</v>
      </c>
      <c r="H1056">
        <v>25</v>
      </c>
      <c r="I1056">
        <v>206</v>
      </c>
      <c r="J1056">
        <v>113.92</v>
      </c>
      <c r="K1056">
        <v>96.22</v>
      </c>
    </row>
    <row r="1057" spans="1:16" x14ac:dyDescent="0.2">
      <c r="A1057" t="s">
        <v>342</v>
      </c>
      <c r="B1057" t="s">
        <v>348</v>
      </c>
      <c r="C1057" t="s">
        <v>388</v>
      </c>
      <c r="D1057" t="s">
        <v>384</v>
      </c>
      <c r="E1057">
        <v>78</v>
      </c>
      <c r="F1057">
        <v>23</v>
      </c>
      <c r="G1057">
        <v>105.86</v>
      </c>
      <c r="H1057">
        <v>18</v>
      </c>
      <c r="I1057">
        <v>176</v>
      </c>
      <c r="J1057">
        <v>69.28</v>
      </c>
      <c r="K1057">
        <v>89.38</v>
      </c>
    </row>
    <row r="1058" spans="1:16" x14ac:dyDescent="0.2">
      <c r="A1058" t="s">
        <v>342</v>
      </c>
      <c r="B1058" t="s">
        <v>349</v>
      </c>
      <c r="C1058" t="s">
        <v>386</v>
      </c>
      <c r="D1058" t="s">
        <v>384</v>
      </c>
      <c r="E1058">
        <v>1</v>
      </c>
      <c r="G1058">
        <v>40</v>
      </c>
      <c r="I1058">
        <v>12</v>
      </c>
      <c r="K1058">
        <v>414.67</v>
      </c>
    </row>
    <row r="1059" spans="1:16" x14ac:dyDescent="0.2">
      <c r="A1059" t="s">
        <v>342</v>
      </c>
      <c r="B1059" t="s">
        <v>349</v>
      </c>
      <c r="C1059" t="s">
        <v>385</v>
      </c>
      <c r="D1059" t="s">
        <v>384</v>
      </c>
      <c r="E1059">
        <v>10</v>
      </c>
      <c r="F1059">
        <v>3</v>
      </c>
      <c r="G1059">
        <v>207.4</v>
      </c>
      <c r="H1059">
        <v>1</v>
      </c>
      <c r="I1059">
        <v>16</v>
      </c>
      <c r="J1059">
        <v>1</v>
      </c>
      <c r="K1059">
        <v>308.5</v>
      </c>
    </row>
    <row r="1060" spans="1:16" x14ac:dyDescent="0.2">
      <c r="A1060" t="s">
        <v>342</v>
      </c>
      <c r="B1060" t="s">
        <v>349</v>
      </c>
      <c r="C1060" t="s">
        <v>387</v>
      </c>
      <c r="D1060" t="s">
        <v>384</v>
      </c>
      <c r="E1060">
        <v>2</v>
      </c>
      <c r="F1060">
        <v>2</v>
      </c>
      <c r="G1060">
        <v>396.5</v>
      </c>
      <c r="H1060">
        <v>2</v>
      </c>
      <c r="I1060">
        <v>7</v>
      </c>
      <c r="J1060">
        <v>1</v>
      </c>
      <c r="K1060">
        <v>333.29</v>
      </c>
    </row>
    <row r="1061" spans="1:16" x14ac:dyDescent="0.2">
      <c r="A1061" t="s">
        <v>342</v>
      </c>
      <c r="B1061" t="s">
        <v>349</v>
      </c>
      <c r="C1061" t="s">
        <v>388</v>
      </c>
      <c r="D1061" t="s">
        <v>384</v>
      </c>
      <c r="E1061">
        <v>1</v>
      </c>
      <c r="F1061">
        <v>1</v>
      </c>
      <c r="G1061">
        <v>133</v>
      </c>
      <c r="H1061">
        <v>1</v>
      </c>
      <c r="I1061">
        <v>13</v>
      </c>
      <c r="J1061">
        <v>1</v>
      </c>
      <c r="K1061">
        <v>313.69</v>
      </c>
    </row>
    <row r="1062" spans="1:16" x14ac:dyDescent="0.2">
      <c r="A1062" t="s">
        <v>341</v>
      </c>
      <c r="B1062" t="s">
        <v>417</v>
      </c>
      <c r="C1062" t="s">
        <v>481</v>
      </c>
      <c r="D1062" t="s">
        <v>390</v>
      </c>
      <c r="E1062">
        <v>224</v>
      </c>
      <c r="F1062">
        <v>85</v>
      </c>
      <c r="G1062">
        <v>122.75</v>
      </c>
      <c r="L1062">
        <v>22</v>
      </c>
      <c r="M1062">
        <v>146</v>
      </c>
      <c r="N1062">
        <v>46</v>
      </c>
      <c r="O1062">
        <v>8</v>
      </c>
      <c r="P1062">
        <v>2</v>
      </c>
    </row>
    <row r="1063" spans="1:16" x14ac:dyDescent="0.2">
      <c r="A1063" t="s">
        <v>341</v>
      </c>
      <c r="B1063" t="s">
        <v>346</v>
      </c>
      <c r="C1063" t="s">
        <v>481</v>
      </c>
      <c r="D1063" t="s">
        <v>390</v>
      </c>
      <c r="E1063">
        <v>214</v>
      </c>
      <c r="F1063">
        <v>80</v>
      </c>
      <c r="G1063">
        <v>123.6</v>
      </c>
      <c r="L1063">
        <v>18</v>
      </c>
      <c r="M1063">
        <v>144</v>
      </c>
      <c r="N1063">
        <v>46</v>
      </c>
      <c r="O1063">
        <v>4</v>
      </c>
      <c r="P1063">
        <v>2</v>
      </c>
    </row>
    <row r="1064" spans="1:16" x14ac:dyDescent="0.2">
      <c r="A1064" t="s">
        <v>341</v>
      </c>
      <c r="B1064" t="s">
        <v>347</v>
      </c>
      <c r="C1064" t="s">
        <v>481</v>
      </c>
      <c r="D1064" t="s">
        <v>390</v>
      </c>
      <c r="E1064">
        <v>10</v>
      </c>
      <c r="F1064">
        <v>5</v>
      </c>
      <c r="G1064">
        <v>104.7</v>
      </c>
      <c r="L1064">
        <v>4</v>
      </c>
      <c r="M1064">
        <v>2</v>
      </c>
      <c r="O1064">
        <v>4</v>
      </c>
    </row>
    <row r="1065" spans="1:16" x14ac:dyDescent="0.2">
      <c r="A1065" t="s">
        <v>341</v>
      </c>
      <c r="B1065" t="s">
        <v>417</v>
      </c>
      <c r="C1065" t="s">
        <v>482</v>
      </c>
      <c r="D1065" t="s">
        <v>390</v>
      </c>
      <c r="E1065">
        <v>35</v>
      </c>
      <c r="F1065">
        <v>7</v>
      </c>
      <c r="G1065">
        <v>91.89</v>
      </c>
      <c r="L1065">
        <v>4</v>
      </c>
      <c r="M1065">
        <v>26</v>
      </c>
      <c r="N1065">
        <v>5</v>
      </c>
    </row>
    <row r="1066" spans="1:16" x14ac:dyDescent="0.2">
      <c r="A1066" t="s">
        <v>341</v>
      </c>
      <c r="B1066" t="s">
        <v>346</v>
      </c>
      <c r="C1066" t="s">
        <v>482</v>
      </c>
      <c r="D1066" t="s">
        <v>390</v>
      </c>
      <c r="E1066">
        <v>35</v>
      </c>
      <c r="F1066">
        <v>7</v>
      </c>
      <c r="G1066">
        <v>91.89</v>
      </c>
      <c r="L1066">
        <v>4</v>
      </c>
      <c r="M1066">
        <v>26</v>
      </c>
      <c r="N1066">
        <v>5</v>
      </c>
    </row>
    <row r="1067" spans="1:16" x14ac:dyDescent="0.2">
      <c r="A1067" t="s">
        <v>341</v>
      </c>
      <c r="B1067" t="s">
        <v>417</v>
      </c>
      <c r="C1067" t="s">
        <v>483</v>
      </c>
      <c r="D1067" t="s">
        <v>390</v>
      </c>
      <c r="E1067">
        <v>885</v>
      </c>
      <c r="F1067">
        <v>226</v>
      </c>
      <c r="G1067">
        <v>108.06</v>
      </c>
      <c r="L1067">
        <v>8</v>
      </c>
      <c r="M1067">
        <v>641</v>
      </c>
      <c r="N1067">
        <v>226</v>
      </c>
      <c r="O1067">
        <v>10</v>
      </c>
    </row>
    <row r="1068" spans="1:16" x14ac:dyDescent="0.2">
      <c r="A1068" t="s">
        <v>341</v>
      </c>
      <c r="B1068" t="s">
        <v>346</v>
      </c>
      <c r="C1068" t="s">
        <v>483</v>
      </c>
      <c r="D1068" t="s">
        <v>390</v>
      </c>
      <c r="E1068">
        <v>861</v>
      </c>
      <c r="F1068">
        <v>224</v>
      </c>
      <c r="G1068">
        <v>108.79</v>
      </c>
      <c r="L1068">
        <v>3</v>
      </c>
      <c r="M1068">
        <v>632</v>
      </c>
      <c r="N1068">
        <v>226</v>
      </c>
    </row>
    <row r="1069" spans="1:16" x14ac:dyDescent="0.2">
      <c r="A1069" t="s">
        <v>341</v>
      </c>
      <c r="B1069" t="s">
        <v>347</v>
      </c>
      <c r="C1069" t="s">
        <v>483</v>
      </c>
      <c r="D1069" t="s">
        <v>390</v>
      </c>
      <c r="E1069">
        <v>24</v>
      </c>
      <c r="F1069">
        <v>2</v>
      </c>
      <c r="G1069">
        <v>81.88</v>
      </c>
      <c r="L1069">
        <v>5</v>
      </c>
      <c r="M1069">
        <v>9</v>
      </c>
      <c r="O1069">
        <v>10</v>
      </c>
    </row>
    <row r="1070" spans="1:16" x14ac:dyDescent="0.2">
      <c r="A1070" t="s">
        <v>341</v>
      </c>
      <c r="B1070" t="s">
        <v>417</v>
      </c>
      <c r="C1070" t="s">
        <v>484</v>
      </c>
      <c r="D1070" t="s">
        <v>390</v>
      </c>
      <c r="E1070">
        <v>1689</v>
      </c>
      <c r="F1070">
        <v>461</v>
      </c>
      <c r="G1070">
        <v>99.32</v>
      </c>
      <c r="L1070">
        <v>384</v>
      </c>
      <c r="M1070">
        <v>954</v>
      </c>
      <c r="N1070">
        <v>271</v>
      </c>
      <c r="O1070">
        <v>67</v>
      </c>
      <c r="P1070">
        <v>13</v>
      </c>
    </row>
    <row r="1071" spans="1:16" x14ac:dyDescent="0.2">
      <c r="A1071" t="s">
        <v>341</v>
      </c>
      <c r="B1071" t="s">
        <v>346</v>
      </c>
      <c r="C1071" t="s">
        <v>484</v>
      </c>
      <c r="D1071" t="s">
        <v>390</v>
      </c>
      <c r="E1071">
        <v>1537</v>
      </c>
      <c r="F1071">
        <v>440</v>
      </c>
      <c r="G1071">
        <v>102.2</v>
      </c>
      <c r="L1071">
        <v>301</v>
      </c>
      <c r="M1071">
        <v>920</v>
      </c>
      <c r="N1071">
        <v>264</v>
      </c>
      <c r="O1071">
        <v>39</v>
      </c>
      <c r="P1071">
        <v>13</v>
      </c>
    </row>
    <row r="1072" spans="1:16" x14ac:dyDescent="0.2">
      <c r="A1072" t="s">
        <v>341</v>
      </c>
      <c r="B1072" t="s">
        <v>347</v>
      </c>
      <c r="C1072" t="s">
        <v>484</v>
      </c>
      <c r="D1072" t="s">
        <v>390</v>
      </c>
      <c r="E1072">
        <v>149</v>
      </c>
      <c r="F1072">
        <v>19</v>
      </c>
      <c r="G1072">
        <v>66.97</v>
      </c>
      <c r="L1072">
        <v>82</v>
      </c>
      <c r="M1072">
        <v>33</v>
      </c>
      <c r="N1072">
        <v>6</v>
      </c>
      <c r="O1072">
        <v>28</v>
      </c>
    </row>
    <row r="1073" spans="1:16" x14ac:dyDescent="0.2">
      <c r="A1073" t="s">
        <v>341</v>
      </c>
      <c r="B1073" t="s">
        <v>348</v>
      </c>
      <c r="C1073" t="s">
        <v>484</v>
      </c>
      <c r="D1073" t="s">
        <v>390</v>
      </c>
      <c r="E1073">
        <v>2</v>
      </c>
      <c r="F1073">
        <v>1</v>
      </c>
      <c r="G1073">
        <v>82.5</v>
      </c>
      <c r="L1073">
        <v>1</v>
      </c>
      <c r="N1073">
        <v>1</v>
      </c>
    </row>
    <row r="1074" spans="1:16" x14ac:dyDescent="0.2">
      <c r="A1074" t="s">
        <v>341</v>
      </c>
      <c r="B1074" t="s">
        <v>349</v>
      </c>
      <c r="C1074" t="s">
        <v>484</v>
      </c>
      <c r="D1074" t="s">
        <v>390</v>
      </c>
      <c r="E1074">
        <v>1</v>
      </c>
      <c r="F1074">
        <v>1</v>
      </c>
      <c r="G1074">
        <v>534</v>
      </c>
      <c r="M1074">
        <v>1</v>
      </c>
    </row>
    <row r="1075" spans="1:16" x14ac:dyDescent="0.2">
      <c r="A1075" t="s">
        <v>341</v>
      </c>
      <c r="B1075" t="s">
        <v>417</v>
      </c>
      <c r="C1075" t="s">
        <v>485</v>
      </c>
      <c r="D1075" t="s">
        <v>390</v>
      </c>
      <c r="E1075">
        <v>416</v>
      </c>
      <c r="F1075">
        <v>63</v>
      </c>
      <c r="G1075">
        <v>86.12</v>
      </c>
      <c r="L1075">
        <v>87</v>
      </c>
      <c r="M1075">
        <v>280</v>
      </c>
      <c r="N1075">
        <v>48</v>
      </c>
      <c r="O1075">
        <v>1</v>
      </c>
    </row>
    <row r="1076" spans="1:16" x14ac:dyDescent="0.2">
      <c r="A1076" t="s">
        <v>341</v>
      </c>
      <c r="B1076" t="s">
        <v>346</v>
      </c>
      <c r="C1076" t="s">
        <v>485</v>
      </c>
      <c r="D1076" t="s">
        <v>390</v>
      </c>
      <c r="E1076">
        <v>415</v>
      </c>
      <c r="F1076">
        <v>63</v>
      </c>
      <c r="G1076">
        <v>86.17</v>
      </c>
      <c r="L1076">
        <v>87</v>
      </c>
      <c r="M1076">
        <v>280</v>
      </c>
      <c r="N1076">
        <v>47</v>
      </c>
      <c r="O1076">
        <v>1</v>
      </c>
    </row>
    <row r="1077" spans="1:16" x14ac:dyDescent="0.2">
      <c r="A1077" t="s">
        <v>341</v>
      </c>
      <c r="B1077" t="s">
        <v>349</v>
      </c>
      <c r="C1077" t="s">
        <v>485</v>
      </c>
      <c r="D1077" t="s">
        <v>390</v>
      </c>
      <c r="E1077">
        <v>1</v>
      </c>
      <c r="G1077">
        <v>65</v>
      </c>
      <c r="N1077">
        <v>1</v>
      </c>
    </row>
    <row r="1078" spans="1:16" x14ac:dyDescent="0.2">
      <c r="A1078" t="s">
        <v>341</v>
      </c>
      <c r="B1078" t="s">
        <v>417</v>
      </c>
      <c r="C1078" t="s">
        <v>486</v>
      </c>
      <c r="D1078" t="s">
        <v>390</v>
      </c>
      <c r="E1078">
        <v>6361</v>
      </c>
      <c r="F1078">
        <v>1294</v>
      </c>
      <c r="G1078">
        <v>89.62</v>
      </c>
      <c r="L1078">
        <v>257</v>
      </c>
      <c r="M1078">
        <v>4245</v>
      </c>
      <c r="N1078">
        <v>1781</v>
      </c>
      <c r="O1078">
        <v>78</v>
      </c>
    </row>
    <row r="1079" spans="1:16" x14ac:dyDescent="0.2">
      <c r="A1079" t="s">
        <v>341</v>
      </c>
      <c r="B1079" t="s">
        <v>346</v>
      </c>
      <c r="C1079" t="s">
        <v>486</v>
      </c>
      <c r="D1079" t="s">
        <v>390</v>
      </c>
      <c r="E1079">
        <v>5843</v>
      </c>
      <c r="F1079">
        <v>1246</v>
      </c>
      <c r="G1079">
        <v>91.12</v>
      </c>
      <c r="L1079">
        <v>74</v>
      </c>
      <c r="M1079">
        <v>3983</v>
      </c>
      <c r="N1079">
        <v>1771</v>
      </c>
      <c r="O1079">
        <v>15</v>
      </c>
    </row>
    <row r="1080" spans="1:16" x14ac:dyDescent="0.2">
      <c r="A1080" t="s">
        <v>341</v>
      </c>
      <c r="B1080" t="s">
        <v>347</v>
      </c>
      <c r="C1080" t="s">
        <v>486</v>
      </c>
      <c r="D1080" t="s">
        <v>390</v>
      </c>
      <c r="E1080">
        <v>513</v>
      </c>
      <c r="F1080">
        <v>48</v>
      </c>
      <c r="G1080">
        <v>72.97</v>
      </c>
      <c r="L1080">
        <v>183</v>
      </c>
      <c r="M1080">
        <v>259</v>
      </c>
      <c r="N1080">
        <v>8</v>
      </c>
      <c r="O1080">
        <v>63</v>
      </c>
    </row>
    <row r="1081" spans="1:16" x14ac:dyDescent="0.2">
      <c r="A1081" t="s">
        <v>341</v>
      </c>
      <c r="B1081" t="s">
        <v>348</v>
      </c>
      <c r="C1081" t="s">
        <v>486</v>
      </c>
      <c r="D1081" t="s">
        <v>390</v>
      </c>
      <c r="E1081">
        <v>5</v>
      </c>
      <c r="G1081">
        <v>43.4</v>
      </c>
      <c r="M1081">
        <v>3</v>
      </c>
      <c r="N1081">
        <v>2</v>
      </c>
    </row>
    <row r="1082" spans="1:16" x14ac:dyDescent="0.2">
      <c r="A1082" t="s">
        <v>341</v>
      </c>
      <c r="B1082" t="s">
        <v>417</v>
      </c>
      <c r="C1082" t="s">
        <v>487</v>
      </c>
      <c r="D1082" t="s">
        <v>390</v>
      </c>
      <c r="E1082">
        <v>603</v>
      </c>
      <c r="F1082">
        <v>206</v>
      </c>
      <c r="G1082">
        <v>111.93</v>
      </c>
      <c r="L1082">
        <v>153</v>
      </c>
      <c r="M1082">
        <v>298</v>
      </c>
      <c r="N1082">
        <v>123</v>
      </c>
      <c r="O1082">
        <v>27</v>
      </c>
      <c r="P1082">
        <v>2</v>
      </c>
    </row>
    <row r="1083" spans="1:16" x14ac:dyDescent="0.2">
      <c r="A1083" t="s">
        <v>341</v>
      </c>
      <c r="B1083" t="s">
        <v>346</v>
      </c>
      <c r="C1083" t="s">
        <v>487</v>
      </c>
      <c r="D1083" t="s">
        <v>390</v>
      </c>
      <c r="E1083">
        <v>533</v>
      </c>
      <c r="F1083">
        <v>193</v>
      </c>
      <c r="G1083">
        <v>116.01</v>
      </c>
      <c r="L1083">
        <v>120</v>
      </c>
      <c r="M1083">
        <v>280</v>
      </c>
      <c r="N1083">
        <v>118</v>
      </c>
      <c r="O1083">
        <v>13</v>
      </c>
      <c r="P1083">
        <v>2</v>
      </c>
    </row>
    <row r="1084" spans="1:16" x14ac:dyDescent="0.2">
      <c r="A1084" t="s">
        <v>341</v>
      </c>
      <c r="B1084" t="s">
        <v>347</v>
      </c>
      <c r="C1084" t="s">
        <v>487</v>
      </c>
      <c r="D1084" t="s">
        <v>390</v>
      </c>
      <c r="E1084">
        <v>68</v>
      </c>
      <c r="F1084">
        <v>12</v>
      </c>
      <c r="G1084">
        <v>80.599999999999994</v>
      </c>
      <c r="L1084">
        <v>33</v>
      </c>
      <c r="M1084">
        <v>16</v>
      </c>
      <c r="N1084">
        <v>5</v>
      </c>
      <c r="O1084">
        <v>14</v>
      </c>
    </row>
    <row r="1085" spans="1:16" x14ac:dyDescent="0.2">
      <c r="A1085" t="s">
        <v>341</v>
      </c>
      <c r="B1085" t="s">
        <v>348</v>
      </c>
      <c r="C1085" t="s">
        <v>487</v>
      </c>
      <c r="D1085" t="s">
        <v>390</v>
      </c>
      <c r="E1085">
        <v>2</v>
      </c>
      <c r="F1085">
        <v>1</v>
      </c>
      <c r="G1085">
        <v>90.5</v>
      </c>
      <c r="M1085">
        <v>2</v>
      </c>
    </row>
    <row r="1086" spans="1:16" x14ac:dyDescent="0.2">
      <c r="A1086" t="s">
        <v>341</v>
      </c>
      <c r="B1086" t="s">
        <v>417</v>
      </c>
      <c r="C1086" t="s">
        <v>488</v>
      </c>
      <c r="D1086" t="s">
        <v>390</v>
      </c>
      <c r="E1086">
        <v>326</v>
      </c>
      <c r="F1086">
        <v>12</v>
      </c>
      <c r="G1086">
        <v>66.23</v>
      </c>
      <c r="L1086">
        <v>31</v>
      </c>
      <c r="M1086">
        <v>283</v>
      </c>
      <c r="N1086">
        <v>12</v>
      </c>
    </row>
    <row r="1087" spans="1:16" x14ac:dyDescent="0.2">
      <c r="A1087" t="s">
        <v>341</v>
      </c>
      <c r="B1087" t="s">
        <v>346</v>
      </c>
      <c r="C1087" t="s">
        <v>488</v>
      </c>
      <c r="D1087" t="s">
        <v>390</v>
      </c>
      <c r="E1087">
        <v>326</v>
      </c>
      <c r="F1087">
        <v>12</v>
      </c>
      <c r="G1087">
        <v>66.23</v>
      </c>
      <c r="L1087">
        <v>31</v>
      </c>
      <c r="M1087">
        <v>283</v>
      </c>
      <c r="N1087">
        <v>12</v>
      </c>
    </row>
    <row r="1088" spans="1:16" x14ac:dyDescent="0.2">
      <c r="A1088" t="s">
        <v>341</v>
      </c>
      <c r="B1088" t="s">
        <v>417</v>
      </c>
      <c r="C1088" t="s">
        <v>489</v>
      </c>
      <c r="D1088" t="s">
        <v>390</v>
      </c>
      <c r="E1088">
        <v>2909</v>
      </c>
      <c r="F1088">
        <v>562</v>
      </c>
      <c r="G1088">
        <v>91.87</v>
      </c>
      <c r="L1088">
        <v>98</v>
      </c>
      <c r="M1088">
        <v>1858</v>
      </c>
      <c r="N1088">
        <v>909</v>
      </c>
      <c r="O1088">
        <v>44</v>
      </c>
    </row>
    <row r="1089" spans="1:16" x14ac:dyDescent="0.2">
      <c r="A1089" t="s">
        <v>341</v>
      </c>
      <c r="B1089" t="s">
        <v>346</v>
      </c>
      <c r="C1089" t="s">
        <v>489</v>
      </c>
      <c r="D1089" t="s">
        <v>390</v>
      </c>
      <c r="E1089">
        <v>2678</v>
      </c>
      <c r="F1089">
        <v>536</v>
      </c>
      <c r="G1089">
        <v>92.57</v>
      </c>
      <c r="L1089">
        <v>40</v>
      </c>
      <c r="M1089">
        <v>1723</v>
      </c>
      <c r="N1089">
        <v>908</v>
      </c>
      <c r="O1089">
        <v>7</v>
      </c>
    </row>
    <row r="1090" spans="1:16" x14ac:dyDescent="0.2">
      <c r="A1090" t="s">
        <v>341</v>
      </c>
      <c r="B1090" t="s">
        <v>347</v>
      </c>
      <c r="C1090" t="s">
        <v>489</v>
      </c>
      <c r="D1090" t="s">
        <v>390</v>
      </c>
      <c r="E1090">
        <v>228</v>
      </c>
      <c r="F1090">
        <v>25</v>
      </c>
      <c r="G1090">
        <v>83.62</v>
      </c>
      <c r="L1090">
        <v>58</v>
      </c>
      <c r="M1090">
        <v>133</v>
      </c>
      <c r="O1090">
        <v>37</v>
      </c>
    </row>
    <row r="1091" spans="1:16" x14ac:dyDescent="0.2">
      <c r="A1091" t="s">
        <v>341</v>
      </c>
      <c r="B1091" t="s">
        <v>348</v>
      </c>
      <c r="C1091" t="s">
        <v>489</v>
      </c>
      <c r="D1091" t="s">
        <v>390</v>
      </c>
      <c r="E1091">
        <v>3</v>
      </c>
      <c r="F1091">
        <v>1</v>
      </c>
      <c r="G1091">
        <v>93.67</v>
      </c>
      <c r="M1091">
        <v>2</v>
      </c>
      <c r="N1091">
        <v>1</v>
      </c>
    </row>
    <row r="1092" spans="1:16" x14ac:dyDescent="0.2">
      <c r="A1092" t="s">
        <v>341</v>
      </c>
      <c r="B1092" t="s">
        <v>417</v>
      </c>
      <c r="C1092" t="s">
        <v>490</v>
      </c>
      <c r="D1092" t="s">
        <v>390</v>
      </c>
      <c r="E1092">
        <v>1424</v>
      </c>
      <c r="F1092">
        <v>501</v>
      </c>
      <c r="G1092">
        <v>113.83</v>
      </c>
      <c r="L1092">
        <v>278</v>
      </c>
      <c r="M1092">
        <v>824</v>
      </c>
      <c r="N1092">
        <v>235</v>
      </c>
      <c r="O1092">
        <v>76</v>
      </c>
      <c r="P1092">
        <v>11</v>
      </c>
    </row>
    <row r="1093" spans="1:16" x14ac:dyDescent="0.2">
      <c r="A1093" t="s">
        <v>341</v>
      </c>
      <c r="B1093" t="s">
        <v>346</v>
      </c>
      <c r="C1093" t="s">
        <v>490</v>
      </c>
      <c r="D1093" t="s">
        <v>390</v>
      </c>
      <c r="E1093">
        <v>1224</v>
      </c>
      <c r="F1093">
        <v>446</v>
      </c>
      <c r="G1093">
        <v>116.93</v>
      </c>
      <c r="L1093">
        <v>195</v>
      </c>
      <c r="M1093">
        <v>763</v>
      </c>
      <c r="N1093">
        <v>230</v>
      </c>
      <c r="O1093">
        <v>26</v>
      </c>
      <c r="P1093">
        <v>10</v>
      </c>
    </row>
    <row r="1094" spans="1:16" x14ac:dyDescent="0.2">
      <c r="A1094" t="s">
        <v>341</v>
      </c>
      <c r="B1094" t="s">
        <v>347</v>
      </c>
      <c r="C1094" t="s">
        <v>490</v>
      </c>
      <c r="D1094" t="s">
        <v>390</v>
      </c>
      <c r="E1094">
        <v>196</v>
      </c>
      <c r="F1094">
        <v>51</v>
      </c>
      <c r="G1094">
        <v>93.15</v>
      </c>
      <c r="L1094">
        <v>83</v>
      </c>
      <c r="M1094">
        <v>58</v>
      </c>
      <c r="N1094">
        <v>4</v>
      </c>
      <c r="O1094">
        <v>50</v>
      </c>
      <c r="P1094">
        <v>1</v>
      </c>
    </row>
    <row r="1095" spans="1:16" x14ac:dyDescent="0.2">
      <c r="A1095" t="s">
        <v>341</v>
      </c>
      <c r="B1095" t="s">
        <v>348</v>
      </c>
      <c r="C1095" t="s">
        <v>490</v>
      </c>
      <c r="D1095" t="s">
        <v>390</v>
      </c>
      <c r="E1095">
        <v>4</v>
      </c>
      <c r="F1095">
        <v>4</v>
      </c>
      <c r="G1095">
        <v>176.25</v>
      </c>
      <c r="M1095">
        <v>3</v>
      </c>
      <c r="N1095">
        <v>1</v>
      </c>
    </row>
    <row r="1096" spans="1:16" x14ac:dyDescent="0.2">
      <c r="A1096" t="s">
        <v>341</v>
      </c>
      <c r="B1096" t="s">
        <v>417</v>
      </c>
      <c r="C1096" t="s">
        <v>491</v>
      </c>
      <c r="D1096" t="s">
        <v>390</v>
      </c>
      <c r="E1096">
        <v>428</v>
      </c>
      <c r="F1096">
        <v>57</v>
      </c>
      <c r="G1096">
        <v>81</v>
      </c>
      <c r="L1096">
        <v>69</v>
      </c>
      <c r="M1096">
        <v>289</v>
      </c>
      <c r="N1096">
        <v>68</v>
      </c>
      <c r="O1096">
        <v>2</v>
      </c>
    </row>
    <row r="1097" spans="1:16" x14ac:dyDescent="0.2">
      <c r="A1097" t="s">
        <v>341</v>
      </c>
      <c r="B1097" t="s">
        <v>346</v>
      </c>
      <c r="C1097" t="s">
        <v>491</v>
      </c>
      <c r="D1097" t="s">
        <v>390</v>
      </c>
      <c r="E1097">
        <v>426</v>
      </c>
      <c r="F1097">
        <v>57</v>
      </c>
      <c r="G1097">
        <v>81.33</v>
      </c>
      <c r="L1097">
        <v>68</v>
      </c>
      <c r="M1097">
        <v>288</v>
      </c>
      <c r="N1097">
        <v>68</v>
      </c>
      <c r="O1097">
        <v>2</v>
      </c>
    </row>
    <row r="1098" spans="1:16" x14ac:dyDescent="0.2">
      <c r="A1098" t="s">
        <v>341</v>
      </c>
      <c r="B1098" t="s">
        <v>347</v>
      </c>
      <c r="C1098" t="s">
        <v>491</v>
      </c>
      <c r="D1098" t="s">
        <v>390</v>
      </c>
      <c r="E1098">
        <v>1</v>
      </c>
      <c r="G1098">
        <v>4</v>
      </c>
      <c r="L1098">
        <v>1</v>
      </c>
    </row>
    <row r="1099" spans="1:16" x14ac:dyDescent="0.2">
      <c r="A1099" t="s">
        <v>341</v>
      </c>
      <c r="B1099" t="s">
        <v>348</v>
      </c>
      <c r="C1099" t="s">
        <v>491</v>
      </c>
      <c r="D1099" t="s">
        <v>390</v>
      </c>
      <c r="E1099">
        <v>1</v>
      </c>
      <c r="G1099">
        <v>15</v>
      </c>
      <c r="M1099">
        <v>1</v>
      </c>
    </row>
    <row r="1100" spans="1:16" x14ac:dyDescent="0.2">
      <c r="A1100" t="s">
        <v>341</v>
      </c>
      <c r="B1100" t="s">
        <v>417</v>
      </c>
      <c r="C1100" t="s">
        <v>492</v>
      </c>
      <c r="D1100" t="s">
        <v>390</v>
      </c>
      <c r="E1100">
        <v>5644</v>
      </c>
      <c r="F1100">
        <v>1211</v>
      </c>
      <c r="G1100">
        <v>94.83</v>
      </c>
      <c r="L1100">
        <v>135</v>
      </c>
      <c r="M1100">
        <v>4039</v>
      </c>
      <c r="N1100">
        <v>1364</v>
      </c>
      <c r="O1100">
        <v>106</v>
      </c>
    </row>
    <row r="1101" spans="1:16" x14ac:dyDescent="0.2">
      <c r="A1101" t="s">
        <v>341</v>
      </c>
      <c r="B1101" t="s">
        <v>346</v>
      </c>
      <c r="C1101" t="s">
        <v>492</v>
      </c>
      <c r="D1101" t="s">
        <v>390</v>
      </c>
      <c r="E1101">
        <v>5147</v>
      </c>
      <c r="F1101">
        <v>1111</v>
      </c>
      <c r="G1101">
        <v>94.87</v>
      </c>
      <c r="L1101">
        <v>34</v>
      </c>
      <c r="M1101">
        <v>3737</v>
      </c>
      <c r="N1101">
        <v>1358</v>
      </c>
      <c r="O1101">
        <v>18</v>
      </c>
    </row>
    <row r="1102" spans="1:16" x14ac:dyDescent="0.2">
      <c r="A1102" t="s">
        <v>341</v>
      </c>
      <c r="B1102" t="s">
        <v>347</v>
      </c>
      <c r="C1102" t="s">
        <v>492</v>
      </c>
      <c r="D1102" t="s">
        <v>390</v>
      </c>
      <c r="E1102">
        <v>492</v>
      </c>
      <c r="F1102">
        <v>99</v>
      </c>
      <c r="G1102">
        <v>94.32</v>
      </c>
      <c r="L1102">
        <v>101</v>
      </c>
      <c r="M1102">
        <v>298</v>
      </c>
      <c r="N1102">
        <v>5</v>
      </c>
      <c r="O1102">
        <v>88</v>
      </c>
    </row>
    <row r="1103" spans="1:16" x14ac:dyDescent="0.2">
      <c r="A1103" t="s">
        <v>341</v>
      </c>
      <c r="B1103" t="s">
        <v>348</v>
      </c>
      <c r="C1103" t="s">
        <v>492</v>
      </c>
      <c r="D1103" t="s">
        <v>390</v>
      </c>
      <c r="E1103">
        <v>5</v>
      </c>
      <c r="F1103">
        <v>1</v>
      </c>
      <c r="G1103">
        <v>110.2</v>
      </c>
      <c r="M1103">
        <v>4</v>
      </c>
      <c r="N1103">
        <v>1</v>
      </c>
    </row>
    <row r="1104" spans="1:16" x14ac:dyDescent="0.2">
      <c r="A1104" t="s">
        <v>341</v>
      </c>
      <c r="B1104" t="s">
        <v>417</v>
      </c>
      <c r="C1104" t="s">
        <v>493</v>
      </c>
      <c r="D1104" t="s">
        <v>390</v>
      </c>
      <c r="E1104">
        <v>6074</v>
      </c>
      <c r="F1104">
        <v>2064</v>
      </c>
      <c r="G1104">
        <v>110.56</v>
      </c>
      <c r="L1104">
        <v>1151</v>
      </c>
      <c r="M1104">
        <v>3662</v>
      </c>
      <c r="N1104">
        <v>902</v>
      </c>
      <c r="O1104">
        <v>311</v>
      </c>
      <c r="P1104">
        <v>48</v>
      </c>
    </row>
    <row r="1105" spans="1:16" x14ac:dyDescent="0.2">
      <c r="A1105" t="s">
        <v>341</v>
      </c>
      <c r="B1105" t="s">
        <v>346</v>
      </c>
      <c r="C1105" t="s">
        <v>493</v>
      </c>
      <c r="D1105" t="s">
        <v>390</v>
      </c>
      <c r="E1105">
        <v>5401</v>
      </c>
      <c r="F1105">
        <v>1865</v>
      </c>
      <c r="G1105">
        <v>112.28</v>
      </c>
      <c r="L1105">
        <v>891</v>
      </c>
      <c r="M1105">
        <v>3471</v>
      </c>
      <c r="N1105">
        <v>872</v>
      </c>
      <c r="O1105">
        <v>119</v>
      </c>
      <c r="P1105">
        <v>48</v>
      </c>
    </row>
    <row r="1106" spans="1:16" x14ac:dyDescent="0.2">
      <c r="A1106" t="s">
        <v>341</v>
      </c>
      <c r="B1106" t="s">
        <v>347</v>
      </c>
      <c r="C1106" t="s">
        <v>493</v>
      </c>
      <c r="D1106" t="s">
        <v>390</v>
      </c>
      <c r="E1106">
        <v>664</v>
      </c>
      <c r="F1106">
        <v>196</v>
      </c>
      <c r="G1106">
        <v>96.36</v>
      </c>
      <c r="L1106">
        <v>256</v>
      </c>
      <c r="M1106">
        <v>187</v>
      </c>
      <c r="N1106">
        <v>29</v>
      </c>
      <c r="O1106">
        <v>192</v>
      </c>
    </row>
    <row r="1107" spans="1:16" x14ac:dyDescent="0.2">
      <c r="A1107" t="s">
        <v>341</v>
      </c>
      <c r="B1107" t="s">
        <v>348</v>
      </c>
      <c r="C1107" t="s">
        <v>493</v>
      </c>
      <c r="D1107" t="s">
        <v>390</v>
      </c>
      <c r="E1107">
        <v>9</v>
      </c>
      <c r="F1107">
        <v>3</v>
      </c>
      <c r="G1107">
        <v>126.11</v>
      </c>
      <c r="L1107">
        <v>4</v>
      </c>
      <c r="M1107">
        <v>4</v>
      </c>
      <c r="N1107">
        <v>1</v>
      </c>
    </row>
    <row r="1108" spans="1:16" x14ac:dyDescent="0.2">
      <c r="A1108" t="s">
        <v>341</v>
      </c>
      <c r="B1108" t="s">
        <v>417</v>
      </c>
      <c r="C1108" t="s">
        <v>494</v>
      </c>
      <c r="D1108" t="s">
        <v>390</v>
      </c>
      <c r="E1108">
        <v>464</v>
      </c>
      <c r="F1108">
        <v>107</v>
      </c>
      <c r="G1108">
        <v>102.48</v>
      </c>
      <c r="L1108">
        <v>66</v>
      </c>
      <c r="M1108">
        <v>330</v>
      </c>
      <c r="N1108">
        <v>66</v>
      </c>
      <c r="O1108">
        <v>2</v>
      </c>
    </row>
    <row r="1109" spans="1:16" x14ac:dyDescent="0.2">
      <c r="A1109" t="s">
        <v>341</v>
      </c>
      <c r="B1109" t="s">
        <v>346</v>
      </c>
      <c r="C1109" t="s">
        <v>494</v>
      </c>
      <c r="D1109" t="s">
        <v>390</v>
      </c>
      <c r="E1109">
        <v>464</v>
      </c>
      <c r="F1109">
        <v>107</v>
      </c>
      <c r="G1109">
        <v>102.48</v>
      </c>
      <c r="L1109">
        <v>66</v>
      </c>
      <c r="M1109">
        <v>330</v>
      </c>
      <c r="N1109">
        <v>66</v>
      </c>
      <c r="O1109">
        <v>2</v>
      </c>
    </row>
    <row r="1110" spans="1:16" x14ac:dyDescent="0.2">
      <c r="A1110" t="s">
        <v>341</v>
      </c>
      <c r="B1110" t="s">
        <v>417</v>
      </c>
      <c r="C1110" t="s">
        <v>495</v>
      </c>
      <c r="D1110" t="s">
        <v>390</v>
      </c>
      <c r="E1110">
        <v>626</v>
      </c>
      <c r="F1110">
        <v>152</v>
      </c>
      <c r="G1110">
        <v>97.03</v>
      </c>
      <c r="L1110">
        <v>99</v>
      </c>
      <c r="M1110">
        <v>421</v>
      </c>
      <c r="N1110">
        <v>101</v>
      </c>
      <c r="O1110">
        <v>4</v>
      </c>
      <c r="P1110">
        <v>1</v>
      </c>
    </row>
    <row r="1111" spans="1:16" x14ac:dyDescent="0.2">
      <c r="A1111" t="s">
        <v>341</v>
      </c>
      <c r="B1111" t="s">
        <v>346</v>
      </c>
      <c r="C1111" t="s">
        <v>495</v>
      </c>
      <c r="D1111" t="s">
        <v>390</v>
      </c>
      <c r="E1111">
        <v>625</v>
      </c>
      <c r="F1111">
        <v>151</v>
      </c>
      <c r="G1111">
        <v>96.9</v>
      </c>
      <c r="L1111">
        <v>99</v>
      </c>
      <c r="M1111">
        <v>420</v>
      </c>
      <c r="N1111">
        <v>101</v>
      </c>
      <c r="O1111">
        <v>4</v>
      </c>
      <c r="P1111">
        <v>1</v>
      </c>
    </row>
    <row r="1112" spans="1:16" x14ac:dyDescent="0.2">
      <c r="A1112" t="s">
        <v>341</v>
      </c>
      <c r="B1112" t="s">
        <v>348</v>
      </c>
      <c r="C1112" t="s">
        <v>495</v>
      </c>
      <c r="D1112" t="s">
        <v>390</v>
      </c>
      <c r="E1112">
        <v>1</v>
      </c>
      <c r="F1112">
        <v>1</v>
      </c>
      <c r="G1112">
        <v>174</v>
      </c>
      <c r="M1112">
        <v>1</v>
      </c>
    </row>
    <row r="1113" spans="1:16" x14ac:dyDescent="0.2">
      <c r="A1113" t="s">
        <v>341</v>
      </c>
      <c r="B1113" t="s">
        <v>417</v>
      </c>
      <c r="C1113" t="s">
        <v>496</v>
      </c>
      <c r="D1113" t="s">
        <v>390</v>
      </c>
      <c r="E1113">
        <v>843</v>
      </c>
      <c r="F1113">
        <v>113</v>
      </c>
      <c r="G1113">
        <v>74.84</v>
      </c>
      <c r="L1113">
        <v>161</v>
      </c>
      <c r="M1113">
        <v>606</v>
      </c>
      <c r="N1113">
        <v>73</v>
      </c>
      <c r="O1113">
        <v>3</v>
      </c>
    </row>
    <row r="1114" spans="1:16" x14ac:dyDescent="0.2">
      <c r="A1114" t="s">
        <v>341</v>
      </c>
      <c r="B1114" t="s">
        <v>346</v>
      </c>
      <c r="C1114" t="s">
        <v>496</v>
      </c>
      <c r="D1114" t="s">
        <v>390</v>
      </c>
      <c r="E1114">
        <v>841</v>
      </c>
      <c r="F1114">
        <v>113</v>
      </c>
      <c r="G1114">
        <v>74.88</v>
      </c>
      <c r="L1114">
        <v>160</v>
      </c>
      <c r="M1114">
        <v>605</v>
      </c>
      <c r="N1114">
        <v>73</v>
      </c>
      <c r="O1114">
        <v>3</v>
      </c>
    </row>
    <row r="1115" spans="1:16" x14ac:dyDescent="0.2">
      <c r="A1115" t="s">
        <v>341</v>
      </c>
      <c r="B1115" t="s">
        <v>348</v>
      </c>
      <c r="C1115" t="s">
        <v>496</v>
      </c>
      <c r="D1115" t="s">
        <v>390</v>
      </c>
      <c r="E1115">
        <v>2</v>
      </c>
      <c r="G1115">
        <v>60.5</v>
      </c>
      <c r="L1115">
        <v>1</v>
      </c>
      <c r="M1115">
        <v>1</v>
      </c>
    </row>
    <row r="1116" spans="1:16" x14ac:dyDescent="0.2">
      <c r="A1116" t="s">
        <v>341</v>
      </c>
      <c r="B1116" t="s">
        <v>417</v>
      </c>
      <c r="C1116" t="s">
        <v>497</v>
      </c>
      <c r="D1116" t="s">
        <v>390</v>
      </c>
      <c r="E1116">
        <v>25214</v>
      </c>
      <c r="F1116">
        <v>5352</v>
      </c>
      <c r="G1116">
        <v>95.28</v>
      </c>
      <c r="L1116">
        <v>543</v>
      </c>
      <c r="M1116">
        <v>18004</v>
      </c>
      <c r="N1116">
        <v>6279</v>
      </c>
      <c r="O1116">
        <v>388</v>
      </c>
    </row>
    <row r="1117" spans="1:16" x14ac:dyDescent="0.2">
      <c r="A1117" t="s">
        <v>341</v>
      </c>
      <c r="B1117" t="s">
        <v>346</v>
      </c>
      <c r="C1117" t="s">
        <v>497</v>
      </c>
      <c r="D1117" t="s">
        <v>390</v>
      </c>
      <c r="E1117">
        <v>23518</v>
      </c>
      <c r="F1117">
        <v>5061</v>
      </c>
      <c r="G1117">
        <v>95.54</v>
      </c>
      <c r="L1117">
        <v>187</v>
      </c>
      <c r="M1117">
        <v>17006</v>
      </c>
      <c r="N1117">
        <v>6247</v>
      </c>
      <c r="O1117">
        <v>78</v>
      </c>
    </row>
    <row r="1118" spans="1:16" x14ac:dyDescent="0.2">
      <c r="A1118" t="s">
        <v>341</v>
      </c>
      <c r="B1118" t="s">
        <v>347</v>
      </c>
      <c r="C1118" t="s">
        <v>497</v>
      </c>
      <c r="D1118" t="s">
        <v>390</v>
      </c>
      <c r="E1118">
        <v>1662</v>
      </c>
      <c r="F1118">
        <v>284</v>
      </c>
      <c r="G1118">
        <v>91.79</v>
      </c>
      <c r="L1118">
        <v>356</v>
      </c>
      <c r="M1118">
        <v>977</v>
      </c>
      <c r="N1118">
        <v>19</v>
      </c>
      <c r="O1118">
        <v>310</v>
      </c>
    </row>
    <row r="1119" spans="1:16" x14ac:dyDescent="0.2">
      <c r="A1119" t="s">
        <v>341</v>
      </c>
      <c r="B1119" t="s">
        <v>348</v>
      </c>
      <c r="C1119" t="s">
        <v>497</v>
      </c>
      <c r="D1119" t="s">
        <v>390</v>
      </c>
      <c r="E1119">
        <v>33</v>
      </c>
      <c r="F1119">
        <v>6</v>
      </c>
      <c r="G1119">
        <v>83.42</v>
      </c>
      <c r="M1119">
        <v>20</v>
      </c>
      <c r="N1119">
        <v>13</v>
      </c>
    </row>
    <row r="1120" spans="1:16" x14ac:dyDescent="0.2">
      <c r="A1120" t="s">
        <v>341</v>
      </c>
      <c r="B1120" t="s">
        <v>349</v>
      </c>
      <c r="C1120" t="s">
        <v>497</v>
      </c>
      <c r="D1120" t="s">
        <v>390</v>
      </c>
      <c r="E1120">
        <v>1</v>
      </c>
      <c r="F1120">
        <v>1</v>
      </c>
      <c r="G1120">
        <v>133</v>
      </c>
      <c r="M1120">
        <v>1</v>
      </c>
    </row>
    <row r="1121" spans="1:16" x14ac:dyDescent="0.2">
      <c r="A1121" t="s">
        <v>341</v>
      </c>
      <c r="B1121" t="s">
        <v>417</v>
      </c>
      <c r="C1121" t="s">
        <v>498</v>
      </c>
      <c r="D1121" t="s">
        <v>390</v>
      </c>
      <c r="E1121">
        <v>1268</v>
      </c>
      <c r="F1121">
        <v>349</v>
      </c>
      <c r="G1121">
        <v>102.27</v>
      </c>
      <c r="L1121">
        <v>233</v>
      </c>
      <c r="M1121">
        <v>757</v>
      </c>
      <c r="N1121">
        <v>228</v>
      </c>
      <c r="O1121">
        <v>47</v>
      </c>
      <c r="P1121">
        <v>3</v>
      </c>
    </row>
    <row r="1122" spans="1:16" x14ac:dyDescent="0.2">
      <c r="A1122" t="s">
        <v>341</v>
      </c>
      <c r="B1122" t="s">
        <v>346</v>
      </c>
      <c r="C1122" t="s">
        <v>498</v>
      </c>
      <c r="D1122" t="s">
        <v>390</v>
      </c>
      <c r="E1122">
        <v>1167</v>
      </c>
      <c r="F1122">
        <v>325</v>
      </c>
      <c r="G1122">
        <v>103.32</v>
      </c>
      <c r="L1122">
        <v>198</v>
      </c>
      <c r="M1122">
        <v>718</v>
      </c>
      <c r="N1122">
        <v>223</v>
      </c>
      <c r="O1122">
        <v>25</v>
      </c>
      <c r="P1122">
        <v>3</v>
      </c>
    </row>
    <row r="1123" spans="1:16" x14ac:dyDescent="0.2">
      <c r="A1123" t="s">
        <v>341</v>
      </c>
      <c r="B1123" t="s">
        <v>347</v>
      </c>
      <c r="C1123" t="s">
        <v>498</v>
      </c>
      <c r="D1123" t="s">
        <v>390</v>
      </c>
      <c r="E1123">
        <v>97</v>
      </c>
      <c r="F1123">
        <v>23</v>
      </c>
      <c r="G1123">
        <v>89</v>
      </c>
      <c r="L1123">
        <v>34</v>
      </c>
      <c r="M1123">
        <v>37</v>
      </c>
      <c r="N1123">
        <v>4</v>
      </c>
      <c r="O1123">
        <v>22</v>
      </c>
    </row>
    <row r="1124" spans="1:16" x14ac:dyDescent="0.2">
      <c r="A1124" t="s">
        <v>341</v>
      </c>
      <c r="B1124" t="s">
        <v>348</v>
      </c>
      <c r="C1124" t="s">
        <v>498</v>
      </c>
      <c r="D1124" t="s">
        <v>390</v>
      </c>
      <c r="E1124">
        <v>3</v>
      </c>
      <c r="F1124">
        <v>1</v>
      </c>
      <c r="G1124">
        <v>144</v>
      </c>
      <c r="L1124">
        <v>1</v>
      </c>
      <c r="M1124">
        <v>1</v>
      </c>
      <c r="N1124">
        <v>1</v>
      </c>
    </row>
    <row r="1125" spans="1:16" x14ac:dyDescent="0.2">
      <c r="A1125" t="s">
        <v>341</v>
      </c>
      <c r="B1125" t="s">
        <v>349</v>
      </c>
      <c r="C1125" t="s">
        <v>498</v>
      </c>
      <c r="D1125" t="s">
        <v>390</v>
      </c>
      <c r="E1125">
        <v>1</v>
      </c>
      <c r="G1125">
        <v>40</v>
      </c>
      <c r="M1125">
        <v>1</v>
      </c>
    </row>
    <row r="1126" spans="1:16" x14ac:dyDescent="0.2">
      <c r="A1126" t="s">
        <v>341</v>
      </c>
      <c r="B1126" t="s">
        <v>417</v>
      </c>
      <c r="C1126" t="s">
        <v>499</v>
      </c>
      <c r="D1126" t="s">
        <v>390</v>
      </c>
      <c r="E1126">
        <v>277</v>
      </c>
      <c r="F1126">
        <v>31</v>
      </c>
      <c r="G1126">
        <v>78.31</v>
      </c>
      <c r="L1126">
        <v>37</v>
      </c>
      <c r="M1126">
        <v>205</v>
      </c>
      <c r="N1126">
        <v>25</v>
      </c>
      <c r="O1126">
        <v>5</v>
      </c>
      <c r="P1126">
        <v>5</v>
      </c>
    </row>
    <row r="1127" spans="1:16" x14ac:dyDescent="0.2">
      <c r="A1127" t="s">
        <v>341</v>
      </c>
      <c r="B1127" t="s">
        <v>346</v>
      </c>
      <c r="C1127" t="s">
        <v>499</v>
      </c>
      <c r="D1127" t="s">
        <v>390</v>
      </c>
      <c r="E1127">
        <v>277</v>
      </c>
      <c r="F1127">
        <v>31</v>
      </c>
      <c r="G1127">
        <v>78.31</v>
      </c>
      <c r="L1127">
        <v>37</v>
      </c>
      <c r="M1127">
        <v>205</v>
      </c>
      <c r="N1127">
        <v>25</v>
      </c>
      <c r="O1127">
        <v>5</v>
      </c>
      <c r="P1127">
        <v>5</v>
      </c>
    </row>
    <row r="1128" spans="1:16" x14ac:dyDescent="0.2">
      <c r="A1128" t="s">
        <v>341</v>
      </c>
      <c r="B1128" t="s">
        <v>417</v>
      </c>
      <c r="C1128" t="s">
        <v>500</v>
      </c>
      <c r="D1128" t="s">
        <v>390</v>
      </c>
      <c r="E1128">
        <v>5114</v>
      </c>
      <c r="F1128">
        <v>976</v>
      </c>
      <c r="G1128">
        <v>87.9</v>
      </c>
      <c r="L1128">
        <v>99</v>
      </c>
      <c r="M1128">
        <v>3303</v>
      </c>
      <c r="N1128">
        <v>1648</v>
      </c>
      <c r="O1128">
        <v>64</v>
      </c>
    </row>
    <row r="1129" spans="1:16" x14ac:dyDescent="0.2">
      <c r="A1129" t="s">
        <v>341</v>
      </c>
      <c r="B1129" t="s">
        <v>346</v>
      </c>
      <c r="C1129" t="s">
        <v>500</v>
      </c>
      <c r="D1129" t="s">
        <v>390</v>
      </c>
      <c r="E1129">
        <v>4827</v>
      </c>
      <c r="F1129">
        <v>919</v>
      </c>
      <c r="G1129">
        <v>87.6</v>
      </c>
      <c r="L1129">
        <v>36</v>
      </c>
      <c r="M1129">
        <v>3136</v>
      </c>
      <c r="N1129">
        <v>1642</v>
      </c>
      <c r="O1129">
        <v>13</v>
      </c>
    </row>
    <row r="1130" spans="1:16" x14ac:dyDescent="0.2">
      <c r="A1130" t="s">
        <v>341</v>
      </c>
      <c r="B1130" t="s">
        <v>347</v>
      </c>
      <c r="C1130" t="s">
        <v>500</v>
      </c>
      <c r="D1130" t="s">
        <v>390</v>
      </c>
      <c r="E1130">
        <v>282</v>
      </c>
      <c r="F1130">
        <v>56</v>
      </c>
      <c r="G1130">
        <v>93.49</v>
      </c>
      <c r="L1130">
        <v>63</v>
      </c>
      <c r="M1130">
        <v>162</v>
      </c>
      <c r="N1130">
        <v>6</v>
      </c>
      <c r="O1130">
        <v>51</v>
      </c>
    </row>
    <row r="1131" spans="1:16" x14ac:dyDescent="0.2">
      <c r="A1131" t="s">
        <v>341</v>
      </c>
      <c r="B1131" t="s">
        <v>348</v>
      </c>
      <c r="C1131" t="s">
        <v>500</v>
      </c>
      <c r="D1131" t="s">
        <v>390</v>
      </c>
      <c r="E1131">
        <v>5</v>
      </c>
      <c r="F1131">
        <v>1</v>
      </c>
      <c r="G1131">
        <v>66.400000000000006</v>
      </c>
      <c r="M1131">
        <v>5</v>
      </c>
    </row>
    <row r="1132" spans="1:16" x14ac:dyDescent="0.2">
      <c r="A1132" t="s">
        <v>341</v>
      </c>
      <c r="B1132" t="s">
        <v>417</v>
      </c>
      <c r="C1132" t="s">
        <v>501</v>
      </c>
      <c r="D1132" t="s">
        <v>390</v>
      </c>
      <c r="E1132">
        <v>286</v>
      </c>
      <c r="F1132">
        <v>122</v>
      </c>
      <c r="G1132">
        <v>116.85</v>
      </c>
      <c r="L1132">
        <v>80</v>
      </c>
      <c r="M1132">
        <v>118</v>
      </c>
      <c r="N1132">
        <v>59</v>
      </c>
      <c r="O1132">
        <v>23</v>
      </c>
      <c r="P1132">
        <v>6</v>
      </c>
    </row>
    <row r="1133" spans="1:16" x14ac:dyDescent="0.2">
      <c r="A1133" t="s">
        <v>341</v>
      </c>
      <c r="B1133" t="s">
        <v>346</v>
      </c>
      <c r="C1133" t="s">
        <v>501</v>
      </c>
      <c r="D1133" t="s">
        <v>390</v>
      </c>
      <c r="E1133">
        <v>236</v>
      </c>
      <c r="F1133">
        <v>101</v>
      </c>
      <c r="G1133">
        <v>119.67</v>
      </c>
      <c r="L1133">
        <v>69</v>
      </c>
      <c r="M1133">
        <v>101</v>
      </c>
      <c r="N1133">
        <v>56</v>
      </c>
      <c r="O1133">
        <v>4</v>
      </c>
      <c r="P1133">
        <v>6</v>
      </c>
    </row>
    <row r="1134" spans="1:16" x14ac:dyDescent="0.2">
      <c r="A1134" t="s">
        <v>341</v>
      </c>
      <c r="B1134" t="s">
        <v>347</v>
      </c>
      <c r="C1134" t="s">
        <v>501</v>
      </c>
      <c r="D1134" t="s">
        <v>390</v>
      </c>
      <c r="E1134">
        <v>50</v>
      </c>
      <c r="F1134">
        <v>21</v>
      </c>
      <c r="G1134">
        <v>103.56</v>
      </c>
      <c r="L1134">
        <v>11</v>
      </c>
      <c r="M1134">
        <v>17</v>
      </c>
      <c r="N1134">
        <v>3</v>
      </c>
      <c r="O1134">
        <v>19</v>
      </c>
    </row>
    <row r="1135" spans="1:16" x14ac:dyDescent="0.2">
      <c r="A1135" t="s">
        <v>341</v>
      </c>
      <c r="B1135" t="s">
        <v>417</v>
      </c>
      <c r="C1135" t="s">
        <v>502</v>
      </c>
      <c r="D1135" t="s">
        <v>390</v>
      </c>
      <c r="E1135">
        <v>165</v>
      </c>
      <c r="F1135">
        <v>9</v>
      </c>
      <c r="G1135">
        <v>62.62</v>
      </c>
      <c r="L1135">
        <v>21</v>
      </c>
      <c r="M1135">
        <v>114</v>
      </c>
      <c r="N1135">
        <v>23</v>
      </c>
      <c r="O1135">
        <v>7</v>
      </c>
    </row>
    <row r="1136" spans="1:16" x14ac:dyDescent="0.2">
      <c r="A1136" t="s">
        <v>341</v>
      </c>
      <c r="B1136" t="s">
        <v>346</v>
      </c>
      <c r="C1136" t="s">
        <v>502</v>
      </c>
      <c r="D1136" t="s">
        <v>390</v>
      </c>
      <c r="E1136">
        <v>164</v>
      </c>
      <c r="F1136">
        <v>9</v>
      </c>
      <c r="G1136">
        <v>62.72</v>
      </c>
      <c r="L1136">
        <v>21</v>
      </c>
      <c r="M1136">
        <v>113</v>
      </c>
      <c r="N1136">
        <v>23</v>
      </c>
      <c r="O1136">
        <v>7</v>
      </c>
    </row>
    <row r="1137" spans="1:16" x14ac:dyDescent="0.2">
      <c r="A1137" t="s">
        <v>341</v>
      </c>
      <c r="B1137" t="s">
        <v>348</v>
      </c>
      <c r="C1137" t="s">
        <v>502</v>
      </c>
      <c r="D1137" t="s">
        <v>390</v>
      </c>
      <c r="E1137">
        <v>1</v>
      </c>
      <c r="G1137">
        <v>46</v>
      </c>
      <c r="M1137">
        <v>1</v>
      </c>
    </row>
    <row r="1138" spans="1:16" x14ac:dyDescent="0.2">
      <c r="A1138" t="s">
        <v>341</v>
      </c>
      <c r="B1138" t="s">
        <v>417</v>
      </c>
      <c r="C1138" t="s">
        <v>503</v>
      </c>
      <c r="D1138" t="s">
        <v>390</v>
      </c>
      <c r="E1138">
        <v>1536</v>
      </c>
      <c r="F1138">
        <v>292</v>
      </c>
      <c r="G1138">
        <v>84.33</v>
      </c>
      <c r="L1138">
        <v>32</v>
      </c>
      <c r="M1138">
        <v>1097</v>
      </c>
      <c r="N1138">
        <v>370</v>
      </c>
      <c r="O1138">
        <v>37</v>
      </c>
    </row>
    <row r="1139" spans="1:16" x14ac:dyDescent="0.2">
      <c r="A1139" t="s">
        <v>341</v>
      </c>
      <c r="B1139" t="s">
        <v>346</v>
      </c>
      <c r="C1139" t="s">
        <v>503</v>
      </c>
      <c r="D1139" t="s">
        <v>390</v>
      </c>
      <c r="E1139">
        <v>1387</v>
      </c>
      <c r="F1139">
        <v>257</v>
      </c>
      <c r="G1139">
        <v>82.43</v>
      </c>
      <c r="L1139">
        <v>11</v>
      </c>
      <c r="M1139">
        <v>1002</v>
      </c>
      <c r="N1139">
        <v>369</v>
      </c>
      <c r="O1139">
        <v>5</v>
      </c>
    </row>
    <row r="1140" spans="1:16" x14ac:dyDescent="0.2">
      <c r="A1140" t="s">
        <v>341</v>
      </c>
      <c r="B1140" t="s">
        <v>347</v>
      </c>
      <c r="C1140" t="s">
        <v>503</v>
      </c>
      <c r="D1140" t="s">
        <v>390</v>
      </c>
      <c r="E1140">
        <v>148</v>
      </c>
      <c r="F1140">
        <v>35</v>
      </c>
      <c r="G1140">
        <v>102.65</v>
      </c>
      <c r="L1140">
        <v>21</v>
      </c>
      <c r="M1140">
        <v>94</v>
      </c>
      <c r="N1140">
        <v>1</v>
      </c>
      <c r="O1140">
        <v>32</v>
      </c>
    </row>
    <row r="1141" spans="1:16" x14ac:dyDescent="0.2">
      <c r="A1141" t="s">
        <v>341</v>
      </c>
      <c r="B1141" t="s">
        <v>348</v>
      </c>
      <c r="C1141" t="s">
        <v>503</v>
      </c>
      <c r="D1141" t="s">
        <v>390</v>
      </c>
      <c r="E1141">
        <v>1</v>
      </c>
      <c r="G1141">
        <v>19</v>
      </c>
      <c r="M1141">
        <v>1</v>
      </c>
    </row>
    <row r="1142" spans="1:16" x14ac:dyDescent="0.2">
      <c r="A1142" t="s">
        <v>341</v>
      </c>
      <c r="B1142" t="s">
        <v>417</v>
      </c>
      <c r="C1142" t="s">
        <v>504</v>
      </c>
      <c r="D1142" t="s">
        <v>390</v>
      </c>
      <c r="E1142">
        <v>140</v>
      </c>
      <c r="F1142">
        <v>47</v>
      </c>
      <c r="G1142">
        <v>123.39</v>
      </c>
      <c r="L1142">
        <v>20</v>
      </c>
      <c r="M1142">
        <v>94</v>
      </c>
      <c r="N1142">
        <v>20</v>
      </c>
      <c r="O1142">
        <v>4</v>
      </c>
      <c r="P1142">
        <v>2</v>
      </c>
    </row>
    <row r="1143" spans="1:16" x14ac:dyDescent="0.2">
      <c r="A1143" t="s">
        <v>341</v>
      </c>
      <c r="B1143" t="s">
        <v>346</v>
      </c>
      <c r="C1143" t="s">
        <v>504</v>
      </c>
      <c r="D1143" t="s">
        <v>390</v>
      </c>
      <c r="E1143">
        <v>133</v>
      </c>
      <c r="F1143">
        <v>46</v>
      </c>
      <c r="G1143">
        <v>126.71</v>
      </c>
      <c r="L1143">
        <v>18</v>
      </c>
      <c r="M1143">
        <v>90</v>
      </c>
      <c r="N1143">
        <v>20</v>
      </c>
      <c r="O1143">
        <v>3</v>
      </c>
      <c r="P1143">
        <v>2</v>
      </c>
    </row>
    <row r="1144" spans="1:16" x14ac:dyDescent="0.2">
      <c r="A1144" t="s">
        <v>341</v>
      </c>
      <c r="B1144" t="s">
        <v>347</v>
      </c>
      <c r="C1144" t="s">
        <v>504</v>
      </c>
      <c r="D1144" t="s">
        <v>390</v>
      </c>
      <c r="E1144">
        <v>5</v>
      </c>
      <c r="F1144">
        <v>1</v>
      </c>
      <c r="G1144">
        <v>68.400000000000006</v>
      </c>
      <c r="L1144">
        <v>2</v>
      </c>
      <c r="M1144">
        <v>2</v>
      </c>
      <c r="O1144">
        <v>1</v>
      </c>
    </row>
    <row r="1145" spans="1:16" x14ac:dyDescent="0.2">
      <c r="A1145" t="s">
        <v>341</v>
      </c>
      <c r="B1145" t="s">
        <v>348</v>
      </c>
      <c r="C1145" t="s">
        <v>504</v>
      </c>
      <c r="D1145" t="s">
        <v>390</v>
      </c>
      <c r="E1145">
        <v>2</v>
      </c>
      <c r="G1145">
        <v>40</v>
      </c>
      <c r="M1145">
        <v>2</v>
      </c>
    </row>
    <row r="1146" spans="1:16" x14ac:dyDescent="0.2">
      <c r="A1146" t="s">
        <v>341</v>
      </c>
      <c r="B1146" t="s">
        <v>417</v>
      </c>
      <c r="C1146" t="s">
        <v>505</v>
      </c>
      <c r="D1146" t="s">
        <v>390</v>
      </c>
      <c r="E1146">
        <v>366</v>
      </c>
      <c r="F1146">
        <v>99</v>
      </c>
      <c r="G1146">
        <v>112.13</v>
      </c>
      <c r="L1146">
        <v>16</v>
      </c>
      <c r="M1146">
        <v>254</v>
      </c>
      <c r="N1146">
        <v>87</v>
      </c>
      <c r="O1146">
        <v>9</v>
      </c>
    </row>
    <row r="1147" spans="1:16" x14ac:dyDescent="0.2">
      <c r="A1147" t="s">
        <v>341</v>
      </c>
      <c r="B1147" t="s">
        <v>346</v>
      </c>
      <c r="C1147" t="s">
        <v>505</v>
      </c>
      <c r="D1147" t="s">
        <v>390</v>
      </c>
      <c r="E1147">
        <v>334</v>
      </c>
      <c r="F1147">
        <v>95</v>
      </c>
      <c r="G1147">
        <v>114.45</v>
      </c>
      <c r="L1147">
        <v>6</v>
      </c>
      <c r="M1147">
        <v>239</v>
      </c>
      <c r="N1147">
        <v>87</v>
      </c>
      <c r="O1147">
        <v>2</v>
      </c>
    </row>
    <row r="1148" spans="1:16" x14ac:dyDescent="0.2">
      <c r="A1148" t="s">
        <v>341</v>
      </c>
      <c r="B1148" t="s">
        <v>347</v>
      </c>
      <c r="C1148" t="s">
        <v>505</v>
      </c>
      <c r="D1148" t="s">
        <v>390</v>
      </c>
      <c r="E1148">
        <v>32</v>
      </c>
      <c r="F1148">
        <v>4</v>
      </c>
      <c r="G1148">
        <v>87.94</v>
      </c>
      <c r="L1148">
        <v>10</v>
      </c>
      <c r="M1148">
        <v>15</v>
      </c>
      <c r="O1148">
        <v>7</v>
      </c>
    </row>
    <row r="1149" spans="1:16" x14ac:dyDescent="0.2">
      <c r="A1149" t="s">
        <v>341</v>
      </c>
      <c r="B1149" t="s">
        <v>417</v>
      </c>
      <c r="C1149" t="s">
        <v>506</v>
      </c>
      <c r="D1149" t="s">
        <v>390</v>
      </c>
      <c r="E1149">
        <v>139</v>
      </c>
      <c r="F1149">
        <v>66</v>
      </c>
      <c r="G1149">
        <v>140.01</v>
      </c>
      <c r="L1149">
        <v>18</v>
      </c>
      <c r="M1149">
        <v>83</v>
      </c>
      <c r="N1149">
        <v>32</v>
      </c>
      <c r="O1149">
        <v>6</v>
      </c>
    </row>
    <row r="1150" spans="1:16" x14ac:dyDescent="0.2">
      <c r="A1150" t="s">
        <v>341</v>
      </c>
      <c r="B1150" t="s">
        <v>346</v>
      </c>
      <c r="C1150" t="s">
        <v>506</v>
      </c>
      <c r="D1150" t="s">
        <v>390</v>
      </c>
      <c r="E1150">
        <v>126</v>
      </c>
      <c r="F1150">
        <v>60</v>
      </c>
      <c r="G1150">
        <v>142.05000000000001</v>
      </c>
      <c r="L1150">
        <v>15</v>
      </c>
      <c r="M1150">
        <v>78</v>
      </c>
      <c r="N1150">
        <v>31</v>
      </c>
      <c r="O1150">
        <v>2</v>
      </c>
    </row>
    <row r="1151" spans="1:16" x14ac:dyDescent="0.2">
      <c r="A1151" t="s">
        <v>341</v>
      </c>
      <c r="B1151" t="s">
        <v>347</v>
      </c>
      <c r="C1151" t="s">
        <v>506</v>
      </c>
      <c r="D1151" t="s">
        <v>390</v>
      </c>
      <c r="E1151">
        <v>13</v>
      </c>
      <c r="F1151">
        <v>6</v>
      </c>
      <c r="G1151">
        <v>120.23</v>
      </c>
      <c r="L1151">
        <v>3</v>
      </c>
      <c r="M1151">
        <v>5</v>
      </c>
      <c r="N1151">
        <v>1</v>
      </c>
      <c r="O1151">
        <v>4</v>
      </c>
    </row>
    <row r="1152" spans="1:16" x14ac:dyDescent="0.2">
      <c r="A1152" t="s">
        <v>341</v>
      </c>
      <c r="B1152" t="s">
        <v>417</v>
      </c>
      <c r="C1152" t="s">
        <v>507</v>
      </c>
      <c r="D1152" t="s">
        <v>390</v>
      </c>
      <c r="E1152">
        <v>72</v>
      </c>
      <c r="F1152">
        <v>9</v>
      </c>
      <c r="G1152">
        <v>94.01</v>
      </c>
      <c r="L1152">
        <v>9</v>
      </c>
      <c r="M1152">
        <v>57</v>
      </c>
      <c r="N1152">
        <v>5</v>
      </c>
      <c r="O1152">
        <v>1</v>
      </c>
    </row>
    <row r="1153" spans="1:16" x14ac:dyDescent="0.2">
      <c r="A1153" t="s">
        <v>341</v>
      </c>
      <c r="B1153" t="s">
        <v>346</v>
      </c>
      <c r="C1153" t="s">
        <v>507</v>
      </c>
      <c r="D1153" t="s">
        <v>390</v>
      </c>
      <c r="E1153">
        <v>72</v>
      </c>
      <c r="F1153">
        <v>9</v>
      </c>
      <c r="G1153">
        <v>94.01</v>
      </c>
      <c r="L1153">
        <v>9</v>
      </c>
      <c r="M1153">
        <v>57</v>
      </c>
      <c r="N1153">
        <v>5</v>
      </c>
      <c r="O1153">
        <v>1</v>
      </c>
    </row>
    <row r="1154" spans="1:16" x14ac:dyDescent="0.2">
      <c r="A1154" t="s">
        <v>341</v>
      </c>
      <c r="B1154" t="s">
        <v>417</v>
      </c>
      <c r="C1154" t="s">
        <v>508</v>
      </c>
      <c r="D1154" t="s">
        <v>390</v>
      </c>
      <c r="E1154">
        <v>751</v>
      </c>
      <c r="F1154">
        <v>199</v>
      </c>
      <c r="G1154">
        <v>111.35</v>
      </c>
      <c r="L1154">
        <v>13</v>
      </c>
      <c r="M1154">
        <v>518</v>
      </c>
      <c r="N1154">
        <v>203</v>
      </c>
      <c r="O1154">
        <v>17</v>
      </c>
    </row>
    <row r="1155" spans="1:16" x14ac:dyDescent="0.2">
      <c r="A1155" t="s">
        <v>341</v>
      </c>
      <c r="B1155" t="s">
        <v>346</v>
      </c>
      <c r="C1155" t="s">
        <v>508</v>
      </c>
      <c r="D1155" t="s">
        <v>390</v>
      </c>
      <c r="E1155">
        <v>708</v>
      </c>
      <c r="F1155">
        <v>189</v>
      </c>
      <c r="G1155">
        <v>111.36</v>
      </c>
      <c r="L1155">
        <v>5</v>
      </c>
      <c r="M1155">
        <v>498</v>
      </c>
      <c r="N1155">
        <v>202</v>
      </c>
      <c r="O1155">
        <v>3</v>
      </c>
    </row>
    <row r="1156" spans="1:16" x14ac:dyDescent="0.2">
      <c r="A1156" t="s">
        <v>341</v>
      </c>
      <c r="B1156" t="s">
        <v>347</v>
      </c>
      <c r="C1156" t="s">
        <v>508</v>
      </c>
      <c r="D1156" t="s">
        <v>390</v>
      </c>
      <c r="E1156">
        <v>43</v>
      </c>
      <c r="F1156">
        <v>10</v>
      </c>
      <c r="G1156">
        <v>111.07</v>
      </c>
      <c r="L1156">
        <v>8</v>
      </c>
      <c r="M1156">
        <v>20</v>
      </c>
      <c r="N1156">
        <v>1</v>
      </c>
      <c r="O1156">
        <v>14</v>
      </c>
    </row>
    <row r="1157" spans="1:16" x14ac:dyDescent="0.2">
      <c r="A1157" t="s">
        <v>341</v>
      </c>
      <c r="B1157" t="s">
        <v>417</v>
      </c>
      <c r="C1157" t="s">
        <v>509</v>
      </c>
      <c r="D1157" t="s">
        <v>390</v>
      </c>
      <c r="E1157">
        <v>5400</v>
      </c>
      <c r="F1157">
        <v>1664</v>
      </c>
      <c r="G1157">
        <v>107.66</v>
      </c>
      <c r="L1157">
        <v>948</v>
      </c>
      <c r="M1157">
        <v>3296</v>
      </c>
      <c r="N1157">
        <v>862</v>
      </c>
      <c r="O1157">
        <v>258</v>
      </c>
      <c r="P1157">
        <v>36</v>
      </c>
    </row>
    <row r="1158" spans="1:16" x14ac:dyDescent="0.2">
      <c r="A1158" t="s">
        <v>341</v>
      </c>
      <c r="B1158" t="s">
        <v>346</v>
      </c>
      <c r="C1158" t="s">
        <v>509</v>
      </c>
      <c r="D1158" t="s">
        <v>390</v>
      </c>
      <c r="E1158">
        <v>4807</v>
      </c>
      <c r="F1158">
        <v>1482</v>
      </c>
      <c r="G1158">
        <v>108.67</v>
      </c>
      <c r="L1158">
        <v>730</v>
      </c>
      <c r="M1158">
        <v>3124</v>
      </c>
      <c r="N1158">
        <v>835</v>
      </c>
      <c r="O1158">
        <v>84</v>
      </c>
      <c r="P1158">
        <v>34</v>
      </c>
    </row>
    <row r="1159" spans="1:16" x14ac:dyDescent="0.2">
      <c r="A1159" t="s">
        <v>341</v>
      </c>
      <c r="B1159" t="s">
        <v>347</v>
      </c>
      <c r="C1159" t="s">
        <v>509</v>
      </c>
      <c r="D1159" t="s">
        <v>390</v>
      </c>
      <c r="E1159">
        <v>584</v>
      </c>
      <c r="F1159">
        <v>178</v>
      </c>
      <c r="G1159">
        <v>98.91</v>
      </c>
      <c r="L1159">
        <v>215</v>
      </c>
      <c r="M1159">
        <v>168</v>
      </c>
      <c r="N1159">
        <v>25</v>
      </c>
      <c r="O1159">
        <v>174</v>
      </c>
      <c r="P1159">
        <v>2</v>
      </c>
    </row>
    <row r="1160" spans="1:16" x14ac:dyDescent="0.2">
      <c r="A1160" t="s">
        <v>341</v>
      </c>
      <c r="B1160" t="s">
        <v>348</v>
      </c>
      <c r="C1160" t="s">
        <v>509</v>
      </c>
      <c r="D1160" t="s">
        <v>390</v>
      </c>
      <c r="E1160">
        <v>9</v>
      </c>
      <c r="F1160">
        <v>4</v>
      </c>
      <c r="G1160">
        <v>140.56</v>
      </c>
      <c r="L1160">
        <v>3</v>
      </c>
      <c r="M1160">
        <v>4</v>
      </c>
      <c r="N1160">
        <v>2</v>
      </c>
    </row>
    <row r="1161" spans="1:16" x14ac:dyDescent="0.2">
      <c r="A1161" t="s">
        <v>341</v>
      </c>
      <c r="B1161" t="s">
        <v>417</v>
      </c>
      <c r="C1161" t="s">
        <v>510</v>
      </c>
      <c r="D1161" t="s">
        <v>390</v>
      </c>
      <c r="E1161">
        <v>1376</v>
      </c>
      <c r="F1161">
        <v>221</v>
      </c>
      <c r="G1161">
        <v>83.05</v>
      </c>
      <c r="L1161">
        <v>220</v>
      </c>
      <c r="M1161">
        <v>991</v>
      </c>
      <c r="N1161">
        <v>158</v>
      </c>
      <c r="O1161">
        <v>4</v>
      </c>
      <c r="P1161">
        <v>3</v>
      </c>
    </row>
    <row r="1162" spans="1:16" x14ac:dyDescent="0.2">
      <c r="A1162" t="s">
        <v>341</v>
      </c>
      <c r="B1162" t="s">
        <v>346</v>
      </c>
      <c r="C1162" t="s">
        <v>510</v>
      </c>
      <c r="D1162" t="s">
        <v>390</v>
      </c>
      <c r="E1162">
        <v>1372</v>
      </c>
      <c r="F1162">
        <v>221</v>
      </c>
      <c r="G1162">
        <v>83.15</v>
      </c>
      <c r="L1162">
        <v>219</v>
      </c>
      <c r="M1162">
        <v>988</v>
      </c>
      <c r="N1162">
        <v>158</v>
      </c>
      <c r="O1162">
        <v>4</v>
      </c>
      <c r="P1162">
        <v>3</v>
      </c>
    </row>
    <row r="1163" spans="1:16" x14ac:dyDescent="0.2">
      <c r="A1163" t="s">
        <v>341</v>
      </c>
      <c r="B1163" t="s">
        <v>347</v>
      </c>
      <c r="C1163" t="s">
        <v>510</v>
      </c>
      <c r="D1163" t="s">
        <v>390</v>
      </c>
      <c r="E1163">
        <v>1</v>
      </c>
      <c r="G1163">
        <v>58</v>
      </c>
      <c r="M1163">
        <v>1</v>
      </c>
    </row>
    <row r="1164" spans="1:16" x14ac:dyDescent="0.2">
      <c r="A1164" t="s">
        <v>341</v>
      </c>
      <c r="B1164" t="s">
        <v>348</v>
      </c>
      <c r="C1164" t="s">
        <v>510</v>
      </c>
      <c r="D1164" t="s">
        <v>390</v>
      </c>
      <c r="E1164">
        <v>3</v>
      </c>
      <c r="G1164">
        <v>48.33</v>
      </c>
      <c r="L1164">
        <v>1</v>
      </c>
      <c r="M1164">
        <v>2</v>
      </c>
    </row>
    <row r="1165" spans="1:16" x14ac:dyDescent="0.2">
      <c r="A1165" t="s">
        <v>341</v>
      </c>
      <c r="B1165" t="s">
        <v>417</v>
      </c>
      <c r="C1165" t="s">
        <v>511</v>
      </c>
      <c r="D1165" t="s">
        <v>390</v>
      </c>
      <c r="E1165">
        <v>20406</v>
      </c>
      <c r="F1165">
        <v>4304</v>
      </c>
      <c r="G1165">
        <v>94.38</v>
      </c>
      <c r="L1165">
        <v>486</v>
      </c>
      <c r="M1165">
        <v>14239</v>
      </c>
      <c r="N1165">
        <v>5204</v>
      </c>
      <c r="O1165">
        <v>477</v>
      </c>
    </row>
    <row r="1166" spans="1:16" x14ac:dyDescent="0.2">
      <c r="A1166" t="s">
        <v>341</v>
      </c>
      <c r="B1166" t="s">
        <v>346</v>
      </c>
      <c r="C1166" t="s">
        <v>511</v>
      </c>
      <c r="D1166" t="s">
        <v>390</v>
      </c>
      <c r="E1166">
        <v>18763</v>
      </c>
      <c r="F1166">
        <v>4021</v>
      </c>
      <c r="G1166">
        <v>94.37</v>
      </c>
      <c r="L1166">
        <v>151</v>
      </c>
      <c r="M1166">
        <v>13385</v>
      </c>
      <c r="N1166">
        <v>5164</v>
      </c>
      <c r="O1166">
        <v>63</v>
      </c>
    </row>
    <row r="1167" spans="1:16" x14ac:dyDescent="0.2">
      <c r="A1167" t="s">
        <v>341</v>
      </c>
      <c r="B1167" t="s">
        <v>347</v>
      </c>
      <c r="C1167" t="s">
        <v>511</v>
      </c>
      <c r="D1167" t="s">
        <v>390</v>
      </c>
      <c r="E1167">
        <v>1613</v>
      </c>
      <c r="F1167">
        <v>274</v>
      </c>
      <c r="G1167">
        <v>93.83</v>
      </c>
      <c r="L1167">
        <v>335</v>
      </c>
      <c r="M1167">
        <v>834</v>
      </c>
      <c r="N1167">
        <v>30</v>
      </c>
      <c r="O1167">
        <v>414</v>
      </c>
    </row>
    <row r="1168" spans="1:16" x14ac:dyDescent="0.2">
      <c r="A1168" t="s">
        <v>341</v>
      </c>
      <c r="B1168" t="s">
        <v>348</v>
      </c>
      <c r="C1168" t="s">
        <v>511</v>
      </c>
      <c r="D1168" t="s">
        <v>390</v>
      </c>
      <c r="E1168">
        <v>29</v>
      </c>
      <c r="F1168">
        <v>9</v>
      </c>
      <c r="G1168">
        <v>125.9</v>
      </c>
      <c r="M1168">
        <v>19</v>
      </c>
      <c r="N1168">
        <v>10</v>
      </c>
    </row>
    <row r="1169" spans="1:16" x14ac:dyDescent="0.2">
      <c r="A1169" t="s">
        <v>341</v>
      </c>
      <c r="B1169" t="s">
        <v>349</v>
      </c>
      <c r="C1169" t="s">
        <v>511</v>
      </c>
      <c r="D1169" t="s">
        <v>390</v>
      </c>
      <c r="E1169">
        <v>1</v>
      </c>
      <c r="G1169">
        <v>107</v>
      </c>
      <c r="M1169">
        <v>1</v>
      </c>
    </row>
    <row r="1170" spans="1:16" x14ac:dyDescent="0.2">
      <c r="A1170" t="s">
        <v>341</v>
      </c>
      <c r="B1170" t="s">
        <v>417</v>
      </c>
      <c r="C1170" t="s">
        <v>512</v>
      </c>
      <c r="D1170" t="s">
        <v>390</v>
      </c>
      <c r="E1170">
        <v>3120</v>
      </c>
      <c r="F1170">
        <v>1107</v>
      </c>
      <c r="G1170">
        <v>115.74</v>
      </c>
      <c r="L1170">
        <v>612</v>
      </c>
      <c r="M1170">
        <v>1797</v>
      </c>
      <c r="N1170">
        <v>554</v>
      </c>
      <c r="O1170">
        <v>137</v>
      </c>
      <c r="P1170">
        <v>20</v>
      </c>
    </row>
    <row r="1171" spans="1:16" x14ac:dyDescent="0.2">
      <c r="A1171" t="s">
        <v>341</v>
      </c>
      <c r="B1171" t="s">
        <v>346</v>
      </c>
      <c r="C1171" t="s">
        <v>512</v>
      </c>
      <c r="D1171" t="s">
        <v>390</v>
      </c>
      <c r="E1171">
        <v>2833</v>
      </c>
      <c r="F1171">
        <v>1013</v>
      </c>
      <c r="G1171">
        <v>116.71</v>
      </c>
      <c r="L1171">
        <v>504</v>
      </c>
      <c r="M1171">
        <v>1715</v>
      </c>
      <c r="N1171">
        <v>542</v>
      </c>
      <c r="O1171">
        <v>52</v>
      </c>
      <c r="P1171">
        <v>20</v>
      </c>
    </row>
    <row r="1172" spans="1:16" x14ac:dyDescent="0.2">
      <c r="A1172" t="s">
        <v>341</v>
      </c>
      <c r="B1172" t="s">
        <v>347</v>
      </c>
      <c r="C1172" t="s">
        <v>512</v>
      </c>
      <c r="D1172" t="s">
        <v>390</v>
      </c>
      <c r="E1172">
        <v>277</v>
      </c>
      <c r="F1172">
        <v>89</v>
      </c>
      <c r="G1172">
        <v>94.4</v>
      </c>
      <c r="L1172">
        <v>107</v>
      </c>
      <c r="M1172">
        <v>74</v>
      </c>
      <c r="N1172">
        <v>12</v>
      </c>
      <c r="O1172">
        <v>84</v>
      </c>
    </row>
    <row r="1173" spans="1:16" x14ac:dyDescent="0.2">
      <c r="A1173" t="s">
        <v>341</v>
      </c>
      <c r="B1173" t="s">
        <v>348</v>
      </c>
      <c r="C1173" t="s">
        <v>512</v>
      </c>
      <c r="D1173" t="s">
        <v>390</v>
      </c>
      <c r="E1173">
        <v>10</v>
      </c>
      <c r="F1173">
        <v>5</v>
      </c>
      <c r="G1173">
        <v>430.5</v>
      </c>
      <c r="L1173">
        <v>1</v>
      </c>
      <c r="M1173">
        <v>8</v>
      </c>
      <c r="O1173">
        <v>1</v>
      </c>
    </row>
    <row r="1174" spans="1:16" x14ac:dyDescent="0.2">
      <c r="A1174" t="s">
        <v>341</v>
      </c>
      <c r="B1174" t="s">
        <v>417</v>
      </c>
      <c r="C1174" t="s">
        <v>513</v>
      </c>
      <c r="D1174" t="s">
        <v>390</v>
      </c>
      <c r="E1174">
        <v>1340</v>
      </c>
      <c r="F1174">
        <v>172</v>
      </c>
      <c r="G1174">
        <v>78.45</v>
      </c>
      <c r="L1174">
        <v>243</v>
      </c>
      <c r="M1174">
        <v>988</v>
      </c>
      <c r="N1174">
        <v>104</v>
      </c>
      <c r="O1174">
        <v>2</v>
      </c>
      <c r="P1174">
        <v>3</v>
      </c>
    </row>
    <row r="1175" spans="1:16" x14ac:dyDescent="0.2">
      <c r="A1175" t="s">
        <v>341</v>
      </c>
      <c r="B1175" t="s">
        <v>346</v>
      </c>
      <c r="C1175" t="s">
        <v>513</v>
      </c>
      <c r="D1175" t="s">
        <v>390</v>
      </c>
      <c r="E1175">
        <v>1335</v>
      </c>
      <c r="F1175">
        <v>170</v>
      </c>
      <c r="G1175">
        <v>78.430000000000007</v>
      </c>
      <c r="L1175">
        <v>243</v>
      </c>
      <c r="M1175">
        <v>984</v>
      </c>
      <c r="N1175">
        <v>103</v>
      </c>
      <c r="O1175">
        <v>2</v>
      </c>
      <c r="P1175">
        <v>3</v>
      </c>
    </row>
    <row r="1176" spans="1:16" x14ac:dyDescent="0.2">
      <c r="A1176" t="s">
        <v>341</v>
      </c>
      <c r="B1176" t="s">
        <v>347</v>
      </c>
      <c r="C1176" t="s">
        <v>513</v>
      </c>
      <c r="D1176" t="s">
        <v>390</v>
      </c>
      <c r="E1176">
        <v>2</v>
      </c>
      <c r="F1176">
        <v>2</v>
      </c>
      <c r="G1176">
        <v>155</v>
      </c>
      <c r="M1176">
        <v>2</v>
      </c>
    </row>
    <row r="1177" spans="1:16" x14ac:dyDescent="0.2">
      <c r="A1177" t="s">
        <v>341</v>
      </c>
      <c r="B1177" t="s">
        <v>348</v>
      </c>
      <c r="C1177" t="s">
        <v>513</v>
      </c>
      <c r="D1177" t="s">
        <v>390</v>
      </c>
      <c r="E1177">
        <v>2</v>
      </c>
      <c r="G1177">
        <v>39.5</v>
      </c>
      <c r="M1177">
        <v>1</v>
      </c>
      <c r="N1177">
        <v>1</v>
      </c>
    </row>
    <row r="1178" spans="1:16" x14ac:dyDescent="0.2">
      <c r="A1178" t="s">
        <v>341</v>
      </c>
      <c r="B1178" t="s">
        <v>349</v>
      </c>
      <c r="C1178" t="s">
        <v>513</v>
      </c>
      <c r="D1178" t="s">
        <v>390</v>
      </c>
      <c r="E1178">
        <v>1</v>
      </c>
      <c r="G1178">
        <v>38</v>
      </c>
      <c r="M1178">
        <v>1</v>
      </c>
    </row>
    <row r="1179" spans="1:16" x14ac:dyDescent="0.2">
      <c r="A1179" t="s">
        <v>341</v>
      </c>
      <c r="B1179" t="s">
        <v>417</v>
      </c>
      <c r="C1179" t="s">
        <v>514</v>
      </c>
      <c r="D1179" t="s">
        <v>390</v>
      </c>
      <c r="E1179">
        <v>13908</v>
      </c>
      <c r="F1179">
        <v>2884</v>
      </c>
      <c r="G1179">
        <v>90.68</v>
      </c>
      <c r="L1179">
        <v>286</v>
      </c>
      <c r="M1179">
        <v>9118</v>
      </c>
      <c r="N1179">
        <v>4228</v>
      </c>
      <c r="O1179">
        <v>276</v>
      </c>
    </row>
    <row r="1180" spans="1:16" x14ac:dyDescent="0.2">
      <c r="A1180" t="s">
        <v>341</v>
      </c>
      <c r="B1180" t="s">
        <v>346</v>
      </c>
      <c r="C1180" t="s">
        <v>514</v>
      </c>
      <c r="D1180" t="s">
        <v>390</v>
      </c>
      <c r="E1180">
        <v>13040</v>
      </c>
      <c r="F1180">
        <v>2735</v>
      </c>
      <c r="G1180">
        <v>90.68</v>
      </c>
      <c r="L1180">
        <v>89</v>
      </c>
      <c r="M1180">
        <v>8700</v>
      </c>
      <c r="N1180">
        <v>4210</v>
      </c>
      <c r="O1180">
        <v>41</v>
      </c>
    </row>
    <row r="1181" spans="1:16" x14ac:dyDescent="0.2">
      <c r="A1181" t="s">
        <v>341</v>
      </c>
      <c r="B1181" t="s">
        <v>347</v>
      </c>
      <c r="C1181" t="s">
        <v>514</v>
      </c>
      <c r="D1181" t="s">
        <v>390</v>
      </c>
      <c r="E1181">
        <v>847</v>
      </c>
      <c r="F1181">
        <v>142</v>
      </c>
      <c r="G1181">
        <v>90.02</v>
      </c>
      <c r="L1181">
        <v>197</v>
      </c>
      <c r="M1181">
        <v>405</v>
      </c>
      <c r="N1181">
        <v>10</v>
      </c>
      <c r="O1181">
        <v>235</v>
      </c>
    </row>
    <row r="1182" spans="1:16" x14ac:dyDescent="0.2">
      <c r="A1182" t="s">
        <v>341</v>
      </c>
      <c r="B1182" t="s">
        <v>348</v>
      </c>
      <c r="C1182" t="s">
        <v>514</v>
      </c>
      <c r="D1182" t="s">
        <v>390</v>
      </c>
      <c r="E1182">
        <v>21</v>
      </c>
      <c r="F1182">
        <v>7</v>
      </c>
      <c r="G1182">
        <v>116.9</v>
      </c>
      <c r="M1182">
        <v>13</v>
      </c>
      <c r="N1182">
        <v>8</v>
      </c>
    </row>
    <row r="1183" spans="1:16" x14ac:dyDescent="0.2">
      <c r="A1183" t="s">
        <v>341</v>
      </c>
      <c r="B1183" t="s">
        <v>417</v>
      </c>
      <c r="C1183" t="s">
        <v>515</v>
      </c>
      <c r="D1183" t="s">
        <v>390</v>
      </c>
      <c r="E1183">
        <v>415</v>
      </c>
      <c r="F1183">
        <v>156</v>
      </c>
      <c r="G1183">
        <v>122.08</v>
      </c>
      <c r="L1183">
        <v>59</v>
      </c>
      <c r="M1183">
        <v>262</v>
      </c>
      <c r="N1183">
        <v>67</v>
      </c>
      <c r="O1183">
        <v>25</v>
      </c>
      <c r="P1183">
        <v>2</v>
      </c>
    </row>
    <row r="1184" spans="1:16" x14ac:dyDescent="0.2">
      <c r="A1184" t="s">
        <v>341</v>
      </c>
      <c r="B1184" t="s">
        <v>346</v>
      </c>
      <c r="C1184" t="s">
        <v>515</v>
      </c>
      <c r="D1184" t="s">
        <v>390</v>
      </c>
      <c r="E1184">
        <v>379</v>
      </c>
      <c r="F1184">
        <v>150</v>
      </c>
      <c r="G1184">
        <v>124.57</v>
      </c>
      <c r="L1184">
        <v>48</v>
      </c>
      <c r="M1184">
        <v>251</v>
      </c>
      <c r="N1184">
        <v>67</v>
      </c>
      <c r="O1184">
        <v>11</v>
      </c>
      <c r="P1184">
        <v>2</v>
      </c>
    </row>
    <row r="1185" spans="1:15" x14ac:dyDescent="0.2">
      <c r="A1185" t="s">
        <v>341</v>
      </c>
      <c r="B1185" t="s">
        <v>347</v>
      </c>
      <c r="C1185" t="s">
        <v>515</v>
      </c>
      <c r="D1185" t="s">
        <v>390</v>
      </c>
      <c r="E1185">
        <v>36</v>
      </c>
      <c r="F1185">
        <v>6</v>
      </c>
      <c r="G1185">
        <v>95.92</v>
      </c>
      <c r="L1185">
        <v>11</v>
      </c>
      <c r="M1185">
        <v>11</v>
      </c>
      <c r="O1185">
        <v>14</v>
      </c>
    </row>
    <row r="1186" spans="1:15" x14ac:dyDescent="0.2">
      <c r="A1186" t="s">
        <v>341</v>
      </c>
      <c r="B1186" t="s">
        <v>417</v>
      </c>
      <c r="C1186" t="s">
        <v>516</v>
      </c>
      <c r="D1186" t="s">
        <v>390</v>
      </c>
      <c r="E1186">
        <v>120</v>
      </c>
      <c r="F1186">
        <v>8</v>
      </c>
      <c r="G1186">
        <v>74.53</v>
      </c>
      <c r="L1186">
        <v>19</v>
      </c>
      <c r="M1186">
        <v>94</v>
      </c>
      <c r="N1186">
        <v>7</v>
      </c>
    </row>
    <row r="1187" spans="1:15" x14ac:dyDescent="0.2">
      <c r="A1187" t="s">
        <v>341</v>
      </c>
      <c r="B1187" t="s">
        <v>346</v>
      </c>
      <c r="C1187" t="s">
        <v>516</v>
      </c>
      <c r="D1187" t="s">
        <v>390</v>
      </c>
      <c r="E1187">
        <v>120</v>
      </c>
      <c r="F1187">
        <v>8</v>
      </c>
      <c r="G1187">
        <v>74.53</v>
      </c>
      <c r="L1187">
        <v>19</v>
      </c>
      <c r="M1187">
        <v>94</v>
      </c>
      <c r="N1187">
        <v>7</v>
      </c>
    </row>
    <row r="1188" spans="1:15" x14ac:dyDescent="0.2">
      <c r="A1188" t="s">
        <v>341</v>
      </c>
      <c r="B1188" t="s">
        <v>417</v>
      </c>
      <c r="C1188" t="s">
        <v>517</v>
      </c>
      <c r="D1188" t="s">
        <v>390</v>
      </c>
      <c r="E1188">
        <v>1525</v>
      </c>
      <c r="F1188">
        <v>356</v>
      </c>
      <c r="G1188">
        <v>96.26</v>
      </c>
      <c r="L1188">
        <v>38</v>
      </c>
      <c r="M1188">
        <v>1240</v>
      </c>
      <c r="N1188">
        <v>247</v>
      </c>
    </row>
    <row r="1189" spans="1:15" x14ac:dyDescent="0.2">
      <c r="A1189" t="s">
        <v>341</v>
      </c>
      <c r="B1189" t="s">
        <v>346</v>
      </c>
      <c r="C1189" t="s">
        <v>517</v>
      </c>
      <c r="D1189" t="s">
        <v>390</v>
      </c>
      <c r="E1189">
        <v>1471</v>
      </c>
      <c r="F1189">
        <v>345</v>
      </c>
      <c r="G1189">
        <v>96.37</v>
      </c>
      <c r="L1189">
        <v>18</v>
      </c>
      <c r="M1189">
        <v>1209</v>
      </c>
      <c r="N1189">
        <v>244</v>
      </c>
    </row>
    <row r="1190" spans="1:15" x14ac:dyDescent="0.2">
      <c r="A1190" t="s">
        <v>341</v>
      </c>
      <c r="B1190" t="s">
        <v>347</v>
      </c>
      <c r="C1190" t="s">
        <v>517</v>
      </c>
      <c r="D1190" t="s">
        <v>390</v>
      </c>
      <c r="E1190">
        <v>53</v>
      </c>
      <c r="F1190">
        <v>11</v>
      </c>
      <c r="G1190">
        <v>94.02</v>
      </c>
      <c r="L1190">
        <v>20</v>
      </c>
      <c r="M1190">
        <v>31</v>
      </c>
      <c r="N1190">
        <v>2</v>
      </c>
    </row>
    <row r="1191" spans="1:15" x14ac:dyDescent="0.2">
      <c r="A1191" t="s">
        <v>341</v>
      </c>
      <c r="B1191" t="s">
        <v>348</v>
      </c>
      <c r="C1191" t="s">
        <v>517</v>
      </c>
      <c r="D1191" t="s">
        <v>390</v>
      </c>
      <c r="E1191">
        <v>1</v>
      </c>
      <c r="G1191">
        <v>53</v>
      </c>
      <c r="N1191">
        <v>1</v>
      </c>
    </row>
    <row r="1192" spans="1:15" x14ac:dyDescent="0.2">
      <c r="A1192" t="s">
        <v>341</v>
      </c>
      <c r="B1192" t="s">
        <v>417</v>
      </c>
      <c r="C1192" t="s">
        <v>518</v>
      </c>
      <c r="D1192" t="s">
        <v>390</v>
      </c>
      <c r="E1192">
        <v>423</v>
      </c>
      <c r="F1192">
        <v>201</v>
      </c>
      <c r="G1192">
        <v>127.71</v>
      </c>
      <c r="L1192">
        <v>83</v>
      </c>
      <c r="M1192">
        <v>234</v>
      </c>
      <c r="N1192">
        <v>75</v>
      </c>
      <c r="O1192">
        <v>31</v>
      </c>
    </row>
    <row r="1193" spans="1:15" x14ac:dyDescent="0.2">
      <c r="A1193" t="s">
        <v>341</v>
      </c>
      <c r="B1193" t="s">
        <v>346</v>
      </c>
      <c r="C1193" t="s">
        <v>518</v>
      </c>
      <c r="D1193" t="s">
        <v>390</v>
      </c>
      <c r="E1193">
        <v>324</v>
      </c>
      <c r="F1193">
        <v>171</v>
      </c>
      <c r="G1193">
        <v>136.79</v>
      </c>
      <c r="L1193">
        <v>51</v>
      </c>
      <c r="M1193">
        <v>200</v>
      </c>
      <c r="N1193">
        <v>68</v>
      </c>
      <c r="O1193">
        <v>5</v>
      </c>
    </row>
    <row r="1194" spans="1:15" x14ac:dyDescent="0.2">
      <c r="A1194" t="s">
        <v>341</v>
      </c>
      <c r="B1194" t="s">
        <v>347</v>
      </c>
      <c r="C1194" t="s">
        <v>518</v>
      </c>
      <c r="D1194" t="s">
        <v>390</v>
      </c>
      <c r="E1194">
        <v>99</v>
      </c>
      <c r="F1194">
        <v>30</v>
      </c>
      <c r="G1194">
        <v>97.98</v>
      </c>
      <c r="L1194">
        <v>32</v>
      </c>
      <c r="M1194">
        <v>34</v>
      </c>
      <c r="N1194">
        <v>7</v>
      </c>
      <c r="O1194">
        <v>26</v>
      </c>
    </row>
    <row r="1195" spans="1:15" x14ac:dyDescent="0.2">
      <c r="A1195" t="s">
        <v>341</v>
      </c>
      <c r="B1195" t="s">
        <v>417</v>
      </c>
      <c r="C1195" t="s">
        <v>519</v>
      </c>
      <c r="D1195" t="s">
        <v>390</v>
      </c>
      <c r="E1195">
        <v>363</v>
      </c>
      <c r="F1195">
        <v>28</v>
      </c>
      <c r="G1195">
        <v>75.58</v>
      </c>
      <c r="L1195">
        <v>36</v>
      </c>
      <c r="M1195">
        <v>316</v>
      </c>
      <c r="N1195">
        <v>11</v>
      </c>
    </row>
    <row r="1196" spans="1:15" x14ac:dyDescent="0.2">
      <c r="A1196" t="s">
        <v>341</v>
      </c>
      <c r="B1196" t="s">
        <v>346</v>
      </c>
      <c r="C1196" t="s">
        <v>519</v>
      </c>
      <c r="D1196" t="s">
        <v>390</v>
      </c>
      <c r="E1196">
        <v>362</v>
      </c>
      <c r="F1196">
        <v>28</v>
      </c>
      <c r="G1196">
        <v>75.680000000000007</v>
      </c>
      <c r="L1196">
        <v>35</v>
      </c>
      <c r="M1196">
        <v>316</v>
      </c>
      <c r="N1196">
        <v>11</v>
      </c>
    </row>
    <row r="1197" spans="1:15" x14ac:dyDescent="0.2">
      <c r="A1197" t="s">
        <v>341</v>
      </c>
      <c r="B1197" t="s">
        <v>348</v>
      </c>
      <c r="C1197" t="s">
        <v>519</v>
      </c>
      <c r="D1197" t="s">
        <v>390</v>
      </c>
      <c r="E1197">
        <v>1</v>
      </c>
      <c r="G1197">
        <v>40</v>
      </c>
      <c r="L1197">
        <v>1</v>
      </c>
    </row>
    <row r="1198" spans="1:15" x14ac:dyDescent="0.2">
      <c r="A1198" t="s">
        <v>341</v>
      </c>
      <c r="B1198" t="s">
        <v>417</v>
      </c>
      <c r="C1198" t="s">
        <v>520</v>
      </c>
      <c r="D1198" t="s">
        <v>390</v>
      </c>
      <c r="E1198">
        <v>2107</v>
      </c>
      <c r="F1198">
        <v>469</v>
      </c>
      <c r="G1198">
        <v>94.88</v>
      </c>
      <c r="L1198">
        <v>72</v>
      </c>
      <c r="M1198">
        <v>1546</v>
      </c>
      <c r="N1198">
        <v>430</v>
      </c>
      <c r="O1198">
        <v>59</v>
      </c>
    </row>
    <row r="1199" spans="1:15" x14ac:dyDescent="0.2">
      <c r="A1199" t="s">
        <v>341</v>
      </c>
      <c r="B1199" t="s">
        <v>346</v>
      </c>
      <c r="C1199" t="s">
        <v>520</v>
      </c>
      <c r="D1199" t="s">
        <v>390</v>
      </c>
      <c r="E1199">
        <v>1857</v>
      </c>
      <c r="F1199">
        <v>438</v>
      </c>
      <c r="G1199">
        <v>95.88</v>
      </c>
      <c r="L1199">
        <v>15</v>
      </c>
      <c r="M1199">
        <v>1410</v>
      </c>
      <c r="N1199">
        <v>423</v>
      </c>
      <c r="O1199">
        <v>9</v>
      </c>
    </row>
    <row r="1200" spans="1:15" x14ac:dyDescent="0.2">
      <c r="A1200" t="s">
        <v>341</v>
      </c>
      <c r="B1200" t="s">
        <v>347</v>
      </c>
      <c r="C1200" t="s">
        <v>520</v>
      </c>
      <c r="D1200" t="s">
        <v>390</v>
      </c>
      <c r="E1200">
        <v>247</v>
      </c>
      <c r="F1200">
        <v>31</v>
      </c>
      <c r="G1200">
        <v>87.95</v>
      </c>
      <c r="L1200">
        <v>57</v>
      </c>
      <c r="M1200">
        <v>133</v>
      </c>
      <c r="N1200">
        <v>7</v>
      </c>
      <c r="O1200">
        <v>50</v>
      </c>
    </row>
    <row r="1201" spans="1:16" x14ac:dyDescent="0.2">
      <c r="A1201" t="s">
        <v>341</v>
      </c>
      <c r="B1201" t="s">
        <v>348</v>
      </c>
      <c r="C1201" t="s">
        <v>520</v>
      </c>
      <c r="D1201" t="s">
        <v>390</v>
      </c>
      <c r="E1201">
        <v>3</v>
      </c>
      <c r="G1201">
        <v>43.33</v>
      </c>
      <c r="M1201">
        <v>3</v>
      </c>
    </row>
    <row r="1202" spans="1:16" x14ac:dyDescent="0.2">
      <c r="A1202" t="s">
        <v>341</v>
      </c>
      <c r="B1202" t="s">
        <v>417</v>
      </c>
      <c r="C1202" t="s">
        <v>521</v>
      </c>
      <c r="D1202" t="s">
        <v>390</v>
      </c>
      <c r="E1202">
        <v>417</v>
      </c>
      <c r="F1202">
        <v>195</v>
      </c>
      <c r="G1202">
        <v>134.32</v>
      </c>
      <c r="L1202">
        <v>76</v>
      </c>
      <c r="M1202">
        <v>268</v>
      </c>
      <c r="N1202">
        <v>55</v>
      </c>
      <c r="O1202">
        <v>14</v>
      </c>
      <c r="P1202">
        <v>4</v>
      </c>
    </row>
    <row r="1203" spans="1:16" x14ac:dyDescent="0.2">
      <c r="A1203" t="s">
        <v>341</v>
      </c>
      <c r="B1203" t="s">
        <v>346</v>
      </c>
      <c r="C1203" t="s">
        <v>521</v>
      </c>
      <c r="D1203" t="s">
        <v>390</v>
      </c>
      <c r="E1203">
        <v>372</v>
      </c>
      <c r="F1203">
        <v>182</v>
      </c>
      <c r="G1203">
        <v>140.41</v>
      </c>
      <c r="L1203">
        <v>56</v>
      </c>
      <c r="M1203">
        <v>256</v>
      </c>
      <c r="N1203">
        <v>53</v>
      </c>
      <c r="O1203">
        <v>3</v>
      </c>
      <c r="P1203">
        <v>4</v>
      </c>
    </row>
    <row r="1204" spans="1:16" x14ac:dyDescent="0.2">
      <c r="A1204" t="s">
        <v>341</v>
      </c>
      <c r="B1204" t="s">
        <v>347</v>
      </c>
      <c r="C1204" t="s">
        <v>521</v>
      </c>
      <c r="D1204" t="s">
        <v>390</v>
      </c>
      <c r="E1204">
        <v>45</v>
      </c>
      <c r="F1204">
        <v>13</v>
      </c>
      <c r="G1204">
        <v>84</v>
      </c>
      <c r="L1204">
        <v>20</v>
      </c>
      <c r="M1204">
        <v>12</v>
      </c>
      <c r="N1204">
        <v>2</v>
      </c>
      <c r="O1204">
        <v>11</v>
      </c>
    </row>
    <row r="1205" spans="1:16" x14ac:dyDescent="0.2">
      <c r="A1205" t="s">
        <v>341</v>
      </c>
      <c r="B1205" t="s">
        <v>417</v>
      </c>
      <c r="C1205" t="s">
        <v>522</v>
      </c>
      <c r="D1205" t="s">
        <v>390</v>
      </c>
      <c r="E1205">
        <v>191</v>
      </c>
      <c r="F1205">
        <v>3</v>
      </c>
      <c r="G1205">
        <v>63.68</v>
      </c>
      <c r="L1205">
        <v>25</v>
      </c>
      <c r="M1205">
        <v>156</v>
      </c>
      <c r="N1205">
        <v>9</v>
      </c>
      <c r="O1205">
        <v>1</v>
      </c>
    </row>
    <row r="1206" spans="1:16" x14ac:dyDescent="0.2">
      <c r="A1206" t="s">
        <v>341</v>
      </c>
      <c r="B1206" t="s">
        <v>346</v>
      </c>
      <c r="C1206" t="s">
        <v>522</v>
      </c>
      <c r="D1206" t="s">
        <v>390</v>
      </c>
      <c r="E1206">
        <v>190</v>
      </c>
      <c r="F1206">
        <v>3</v>
      </c>
      <c r="G1206">
        <v>63.88</v>
      </c>
      <c r="L1206">
        <v>25</v>
      </c>
      <c r="M1206">
        <v>155</v>
      </c>
      <c r="N1206">
        <v>9</v>
      </c>
      <c r="O1206">
        <v>1</v>
      </c>
    </row>
    <row r="1207" spans="1:16" x14ac:dyDescent="0.2">
      <c r="A1207" t="s">
        <v>341</v>
      </c>
      <c r="B1207" t="s">
        <v>348</v>
      </c>
      <c r="C1207" t="s">
        <v>522</v>
      </c>
      <c r="D1207" t="s">
        <v>390</v>
      </c>
      <c r="E1207">
        <v>1</v>
      </c>
      <c r="G1207">
        <v>25</v>
      </c>
      <c r="M1207">
        <v>1</v>
      </c>
    </row>
    <row r="1208" spans="1:16" x14ac:dyDescent="0.2">
      <c r="A1208" t="s">
        <v>341</v>
      </c>
      <c r="B1208" t="s">
        <v>417</v>
      </c>
      <c r="C1208" t="s">
        <v>523</v>
      </c>
      <c r="D1208" t="s">
        <v>390</v>
      </c>
      <c r="E1208">
        <v>1702</v>
      </c>
      <c r="F1208">
        <v>355</v>
      </c>
      <c r="G1208">
        <v>90.01</v>
      </c>
      <c r="L1208">
        <v>59</v>
      </c>
      <c r="M1208">
        <v>1232</v>
      </c>
      <c r="N1208">
        <v>376</v>
      </c>
      <c r="O1208">
        <v>35</v>
      </c>
    </row>
    <row r="1209" spans="1:16" x14ac:dyDescent="0.2">
      <c r="A1209" t="s">
        <v>341</v>
      </c>
      <c r="B1209" t="s">
        <v>346</v>
      </c>
      <c r="C1209" t="s">
        <v>523</v>
      </c>
      <c r="D1209" t="s">
        <v>390</v>
      </c>
      <c r="E1209">
        <v>1577</v>
      </c>
      <c r="F1209">
        <v>340</v>
      </c>
      <c r="G1209">
        <v>90.83</v>
      </c>
      <c r="L1209">
        <v>16</v>
      </c>
      <c r="M1209">
        <v>1180</v>
      </c>
      <c r="N1209">
        <v>376</v>
      </c>
      <c r="O1209">
        <v>5</v>
      </c>
    </row>
    <row r="1210" spans="1:16" x14ac:dyDescent="0.2">
      <c r="A1210" t="s">
        <v>341</v>
      </c>
      <c r="B1210" t="s">
        <v>347</v>
      </c>
      <c r="C1210" t="s">
        <v>523</v>
      </c>
      <c r="D1210" t="s">
        <v>390</v>
      </c>
      <c r="E1210">
        <v>124</v>
      </c>
      <c r="F1210">
        <v>14</v>
      </c>
      <c r="G1210">
        <v>79.02</v>
      </c>
      <c r="L1210">
        <v>43</v>
      </c>
      <c r="M1210">
        <v>51</v>
      </c>
      <c r="O1210">
        <v>30</v>
      </c>
    </row>
    <row r="1211" spans="1:16" x14ac:dyDescent="0.2">
      <c r="A1211" t="s">
        <v>341</v>
      </c>
      <c r="B1211" t="s">
        <v>348</v>
      </c>
      <c r="C1211" t="s">
        <v>523</v>
      </c>
      <c r="D1211" t="s">
        <v>390</v>
      </c>
      <c r="E1211">
        <v>1</v>
      </c>
      <c r="F1211">
        <v>1</v>
      </c>
      <c r="G1211">
        <v>159</v>
      </c>
      <c r="M1211">
        <v>1</v>
      </c>
    </row>
    <row r="1212" spans="1:16" x14ac:dyDescent="0.2">
      <c r="A1212" t="s">
        <v>341</v>
      </c>
      <c r="B1212" t="s">
        <v>417</v>
      </c>
      <c r="C1212" t="s">
        <v>524</v>
      </c>
      <c r="D1212" t="s">
        <v>390</v>
      </c>
      <c r="E1212">
        <v>1376</v>
      </c>
      <c r="F1212">
        <v>457</v>
      </c>
      <c r="G1212">
        <v>114.33</v>
      </c>
      <c r="L1212">
        <v>257</v>
      </c>
      <c r="M1212">
        <v>835</v>
      </c>
      <c r="N1212">
        <v>225</v>
      </c>
      <c r="O1212">
        <v>49</v>
      </c>
      <c r="P1212">
        <v>10</v>
      </c>
    </row>
    <row r="1213" spans="1:16" x14ac:dyDescent="0.2">
      <c r="A1213" t="s">
        <v>341</v>
      </c>
      <c r="B1213" t="s">
        <v>346</v>
      </c>
      <c r="C1213" t="s">
        <v>524</v>
      </c>
      <c r="D1213" t="s">
        <v>390</v>
      </c>
      <c r="E1213">
        <v>1226</v>
      </c>
      <c r="F1213">
        <v>438</v>
      </c>
      <c r="G1213">
        <v>119.11</v>
      </c>
      <c r="L1213">
        <v>184</v>
      </c>
      <c r="M1213">
        <v>798</v>
      </c>
      <c r="N1213">
        <v>216</v>
      </c>
      <c r="O1213">
        <v>19</v>
      </c>
      <c r="P1213">
        <v>9</v>
      </c>
    </row>
    <row r="1214" spans="1:16" x14ac:dyDescent="0.2">
      <c r="A1214" t="s">
        <v>341</v>
      </c>
      <c r="B1214" t="s">
        <v>347</v>
      </c>
      <c r="C1214" t="s">
        <v>524</v>
      </c>
      <c r="D1214" t="s">
        <v>390</v>
      </c>
      <c r="E1214">
        <v>148</v>
      </c>
      <c r="F1214">
        <v>19</v>
      </c>
      <c r="G1214">
        <v>75.87</v>
      </c>
      <c r="L1214">
        <v>72</v>
      </c>
      <c r="M1214">
        <v>36</v>
      </c>
      <c r="N1214">
        <v>9</v>
      </c>
      <c r="O1214">
        <v>30</v>
      </c>
      <c r="P1214">
        <v>1</v>
      </c>
    </row>
    <row r="1215" spans="1:16" x14ac:dyDescent="0.2">
      <c r="A1215" t="s">
        <v>341</v>
      </c>
      <c r="B1215" t="s">
        <v>348</v>
      </c>
      <c r="C1215" t="s">
        <v>524</v>
      </c>
      <c r="D1215" t="s">
        <v>390</v>
      </c>
      <c r="E1215">
        <v>2</v>
      </c>
      <c r="G1215">
        <v>36</v>
      </c>
      <c r="L1215">
        <v>1</v>
      </c>
      <c r="M1215">
        <v>1</v>
      </c>
    </row>
    <row r="1216" spans="1:16" x14ac:dyDescent="0.2">
      <c r="A1216" t="s">
        <v>341</v>
      </c>
      <c r="B1216" t="s">
        <v>417</v>
      </c>
      <c r="C1216" t="s">
        <v>525</v>
      </c>
      <c r="D1216" t="s">
        <v>390</v>
      </c>
      <c r="E1216">
        <v>337</v>
      </c>
      <c r="F1216">
        <v>53</v>
      </c>
      <c r="G1216">
        <v>97.4</v>
      </c>
      <c r="L1216">
        <v>39</v>
      </c>
      <c r="M1216">
        <v>252</v>
      </c>
      <c r="N1216">
        <v>44</v>
      </c>
      <c r="O1216">
        <v>2</v>
      </c>
    </row>
    <row r="1217" spans="1:16" x14ac:dyDescent="0.2">
      <c r="A1217" t="s">
        <v>341</v>
      </c>
      <c r="B1217" t="s">
        <v>346</v>
      </c>
      <c r="C1217" t="s">
        <v>525</v>
      </c>
      <c r="D1217" t="s">
        <v>390</v>
      </c>
      <c r="E1217">
        <v>337</v>
      </c>
      <c r="F1217">
        <v>53</v>
      </c>
      <c r="G1217">
        <v>97.4</v>
      </c>
      <c r="L1217">
        <v>39</v>
      </c>
      <c r="M1217">
        <v>252</v>
      </c>
      <c r="N1217">
        <v>44</v>
      </c>
      <c r="O1217">
        <v>2</v>
      </c>
    </row>
    <row r="1218" spans="1:16" x14ac:dyDescent="0.2">
      <c r="A1218" t="s">
        <v>341</v>
      </c>
      <c r="B1218" t="s">
        <v>417</v>
      </c>
      <c r="C1218" t="s">
        <v>526</v>
      </c>
      <c r="D1218" t="s">
        <v>390</v>
      </c>
      <c r="E1218">
        <v>5996</v>
      </c>
      <c r="F1218">
        <v>1285</v>
      </c>
      <c r="G1218">
        <v>95.71</v>
      </c>
      <c r="L1218">
        <v>167</v>
      </c>
      <c r="M1218">
        <v>4163</v>
      </c>
      <c r="N1218">
        <v>1610</v>
      </c>
      <c r="O1218">
        <v>56</v>
      </c>
    </row>
    <row r="1219" spans="1:16" x14ac:dyDescent="0.2">
      <c r="A1219" t="s">
        <v>341</v>
      </c>
      <c r="B1219" t="s">
        <v>346</v>
      </c>
      <c r="C1219" t="s">
        <v>526</v>
      </c>
      <c r="D1219" t="s">
        <v>390</v>
      </c>
      <c r="E1219">
        <v>5562</v>
      </c>
      <c r="F1219">
        <v>1226</v>
      </c>
      <c r="G1219">
        <v>96.93</v>
      </c>
      <c r="L1219">
        <v>35</v>
      </c>
      <c r="M1219">
        <v>3914</v>
      </c>
      <c r="N1219">
        <v>1602</v>
      </c>
      <c r="O1219">
        <v>11</v>
      </c>
    </row>
    <row r="1220" spans="1:16" x14ac:dyDescent="0.2">
      <c r="A1220" t="s">
        <v>341</v>
      </c>
      <c r="B1220" t="s">
        <v>347</v>
      </c>
      <c r="C1220" t="s">
        <v>526</v>
      </c>
      <c r="D1220" t="s">
        <v>390</v>
      </c>
      <c r="E1220">
        <v>428</v>
      </c>
      <c r="F1220">
        <v>59</v>
      </c>
      <c r="G1220">
        <v>80.64</v>
      </c>
      <c r="L1220">
        <v>132</v>
      </c>
      <c r="M1220">
        <v>247</v>
      </c>
      <c r="N1220">
        <v>4</v>
      </c>
      <c r="O1220">
        <v>45</v>
      </c>
    </row>
    <row r="1221" spans="1:16" x14ac:dyDescent="0.2">
      <c r="A1221" t="s">
        <v>341</v>
      </c>
      <c r="B1221" t="s">
        <v>348</v>
      </c>
      <c r="C1221" t="s">
        <v>526</v>
      </c>
      <c r="D1221" t="s">
        <v>390</v>
      </c>
      <c r="E1221">
        <v>6</v>
      </c>
      <c r="G1221">
        <v>41.17</v>
      </c>
      <c r="M1221">
        <v>2</v>
      </c>
      <c r="N1221">
        <v>4</v>
      </c>
    </row>
    <row r="1222" spans="1:16" x14ac:dyDescent="0.2">
      <c r="A1222" t="s">
        <v>341</v>
      </c>
      <c r="B1222" t="s">
        <v>417</v>
      </c>
      <c r="C1222" t="s">
        <v>527</v>
      </c>
      <c r="D1222" t="s">
        <v>390</v>
      </c>
      <c r="E1222">
        <v>1053</v>
      </c>
      <c r="F1222">
        <v>322</v>
      </c>
      <c r="G1222">
        <v>105.83</v>
      </c>
      <c r="L1222">
        <v>233</v>
      </c>
      <c r="M1222">
        <v>598</v>
      </c>
      <c r="N1222">
        <v>179</v>
      </c>
      <c r="O1222">
        <v>33</v>
      </c>
      <c r="P1222">
        <v>10</v>
      </c>
    </row>
    <row r="1223" spans="1:16" x14ac:dyDescent="0.2">
      <c r="A1223" t="s">
        <v>341</v>
      </c>
      <c r="B1223" t="s">
        <v>346</v>
      </c>
      <c r="C1223" t="s">
        <v>527</v>
      </c>
      <c r="D1223" t="s">
        <v>390</v>
      </c>
      <c r="E1223">
        <v>937</v>
      </c>
      <c r="F1223">
        <v>306</v>
      </c>
      <c r="G1223">
        <v>108.2</v>
      </c>
      <c r="L1223">
        <v>175</v>
      </c>
      <c r="M1223">
        <v>567</v>
      </c>
      <c r="N1223">
        <v>169</v>
      </c>
      <c r="O1223">
        <v>16</v>
      </c>
      <c r="P1223">
        <v>10</v>
      </c>
    </row>
    <row r="1224" spans="1:16" x14ac:dyDescent="0.2">
      <c r="A1224" t="s">
        <v>341</v>
      </c>
      <c r="B1224" t="s">
        <v>347</v>
      </c>
      <c r="C1224" t="s">
        <v>527</v>
      </c>
      <c r="D1224" t="s">
        <v>390</v>
      </c>
      <c r="E1224">
        <v>114</v>
      </c>
      <c r="F1224">
        <v>16</v>
      </c>
      <c r="G1224">
        <v>87.19</v>
      </c>
      <c r="L1224">
        <v>57</v>
      </c>
      <c r="M1224">
        <v>30</v>
      </c>
      <c r="N1224">
        <v>10</v>
      </c>
      <c r="O1224">
        <v>17</v>
      </c>
    </row>
    <row r="1225" spans="1:16" x14ac:dyDescent="0.2">
      <c r="A1225" t="s">
        <v>341</v>
      </c>
      <c r="B1225" t="s">
        <v>348</v>
      </c>
      <c r="C1225" t="s">
        <v>527</v>
      </c>
      <c r="D1225" t="s">
        <v>390</v>
      </c>
      <c r="E1225">
        <v>2</v>
      </c>
      <c r="G1225">
        <v>58.5</v>
      </c>
      <c r="L1225">
        <v>1</v>
      </c>
      <c r="M1225">
        <v>1</v>
      </c>
    </row>
    <row r="1226" spans="1:16" x14ac:dyDescent="0.2">
      <c r="A1226" t="s">
        <v>341</v>
      </c>
      <c r="B1226" t="s">
        <v>417</v>
      </c>
      <c r="C1226" t="s">
        <v>528</v>
      </c>
      <c r="D1226" t="s">
        <v>390</v>
      </c>
      <c r="E1226">
        <v>320</v>
      </c>
      <c r="F1226">
        <v>19</v>
      </c>
      <c r="G1226">
        <v>70.03</v>
      </c>
      <c r="L1226">
        <v>50</v>
      </c>
      <c r="M1226">
        <v>240</v>
      </c>
      <c r="N1226">
        <v>29</v>
      </c>
      <c r="O1226">
        <v>1</v>
      </c>
    </row>
    <row r="1227" spans="1:16" x14ac:dyDescent="0.2">
      <c r="A1227" t="s">
        <v>341</v>
      </c>
      <c r="B1227" t="s">
        <v>346</v>
      </c>
      <c r="C1227" t="s">
        <v>528</v>
      </c>
      <c r="D1227" t="s">
        <v>390</v>
      </c>
      <c r="E1227">
        <v>319</v>
      </c>
      <c r="F1227">
        <v>19</v>
      </c>
      <c r="G1227">
        <v>69.930000000000007</v>
      </c>
      <c r="L1227">
        <v>50</v>
      </c>
      <c r="M1227">
        <v>240</v>
      </c>
      <c r="N1227">
        <v>28</v>
      </c>
      <c r="O1227">
        <v>1</v>
      </c>
    </row>
    <row r="1228" spans="1:16" x14ac:dyDescent="0.2">
      <c r="A1228" t="s">
        <v>341</v>
      </c>
      <c r="B1228" t="s">
        <v>348</v>
      </c>
      <c r="C1228" t="s">
        <v>528</v>
      </c>
      <c r="D1228" t="s">
        <v>390</v>
      </c>
      <c r="E1228">
        <v>1</v>
      </c>
      <c r="G1228">
        <v>100</v>
      </c>
      <c r="N1228">
        <v>1</v>
      </c>
    </row>
    <row r="1229" spans="1:16" x14ac:dyDescent="0.2">
      <c r="A1229" t="s">
        <v>341</v>
      </c>
      <c r="B1229" t="s">
        <v>417</v>
      </c>
      <c r="C1229" t="s">
        <v>529</v>
      </c>
      <c r="D1229" t="s">
        <v>390</v>
      </c>
      <c r="E1229">
        <v>4431</v>
      </c>
      <c r="F1229">
        <v>867</v>
      </c>
      <c r="G1229">
        <v>92.01</v>
      </c>
      <c r="L1229">
        <v>131</v>
      </c>
      <c r="M1229">
        <v>3145</v>
      </c>
      <c r="N1229">
        <v>1105</v>
      </c>
      <c r="O1229">
        <v>50</v>
      </c>
    </row>
    <row r="1230" spans="1:16" x14ac:dyDescent="0.2">
      <c r="A1230" t="s">
        <v>341</v>
      </c>
      <c r="B1230" t="s">
        <v>346</v>
      </c>
      <c r="C1230" t="s">
        <v>529</v>
      </c>
      <c r="D1230" t="s">
        <v>390</v>
      </c>
      <c r="E1230">
        <v>4107</v>
      </c>
      <c r="F1230">
        <v>834</v>
      </c>
      <c r="G1230">
        <v>92.93</v>
      </c>
      <c r="L1230">
        <v>41</v>
      </c>
      <c r="M1230">
        <v>2968</v>
      </c>
      <c r="N1230">
        <v>1096</v>
      </c>
      <c r="O1230">
        <v>2</v>
      </c>
    </row>
    <row r="1231" spans="1:16" x14ac:dyDescent="0.2">
      <c r="A1231" t="s">
        <v>341</v>
      </c>
      <c r="B1231" t="s">
        <v>347</v>
      </c>
      <c r="C1231" t="s">
        <v>529</v>
      </c>
      <c r="D1231" t="s">
        <v>390</v>
      </c>
      <c r="E1231">
        <v>305</v>
      </c>
      <c r="F1231">
        <v>30</v>
      </c>
      <c r="G1231">
        <v>81.349999999999994</v>
      </c>
      <c r="L1231">
        <v>90</v>
      </c>
      <c r="M1231">
        <v>161</v>
      </c>
      <c r="N1231">
        <v>6</v>
      </c>
      <c r="O1231">
        <v>48</v>
      </c>
    </row>
    <row r="1232" spans="1:16" x14ac:dyDescent="0.2">
      <c r="A1232" t="s">
        <v>341</v>
      </c>
      <c r="B1232" t="s">
        <v>348</v>
      </c>
      <c r="C1232" t="s">
        <v>529</v>
      </c>
      <c r="D1232" t="s">
        <v>390</v>
      </c>
      <c r="E1232">
        <v>19</v>
      </c>
      <c r="F1232">
        <v>3</v>
      </c>
      <c r="G1232">
        <v>64.05</v>
      </c>
      <c r="M1232">
        <v>16</v>
      </c>
      <c r="N1232">
        <v>3</v>
      </c>
    </row>
    <row r="1233" spans="1:16" x14ac:dyDescent="0.2">
      <c r="A1233" t="s">
        <v>341</v>
      </c>
      <c r="B1233" t="s">
        <v>417</v>
      </c>
      <c r="C1233" t="s">
        <v>530</v>
      </c>
      <c r="D1233" t="s">
        <v>390</v>
      </c>
      <c r="E1233">
        <v>470</v>
      </c>
      <c r="F1233">
        <v>147</v>
      </c>
      <c r="G1233">
        <v>106.72</v>
      </c>
      <c r="L1233">
        <v>113</v>
      </c>
      <c r="M1233">
        <v>238</v>
      </c>
      <c r="N1233">
        <v>91</v>
      </c>
      <c r="O1233">
        <v>26</v>
      </c>
      <c r="P1233">
        <v>2</v>
      </c>
    </row>
    <row r="1234" spans="1:16" x14ac:dyDescent="0.2">
      <c r="A1234" t="s">
        <v>341</v>
      </c>
      <c r="B1234" t="s">
        <v>346</v>
      </c>
      <c r="C1234" t="s">
        <v>530</v>
      </c>
      <c r="D1234" t="s">
        <v>390</v>
      </c>
      <c r="E1234">
        <v>371</v>
      </c>
      <c r="F1234">
        <v>128</v>
      </c>
      <c r="G1234">
        <v>113.21</v>
      </c>
      <c r="L1234">
        <v>60</v>
      </c>
      <c r="M1234">
        <v>214</v>
      </c>
      <c r="N1234">
        <v>89</v>
      </c>
      <c r="O1234">
        <v>6</v>
      </c>
      <c r="P1234">
        <v>2</v>
      </c>
    </row>
    <row r="1235" spans="1:16" x14ac:dyDescent="0.2">
      <c r="A1235" t="s">
        <v>341</v>
      </c>
      <c r="B1235" t="s">
        <v>347</v>
      </c>
      <c r="C1235" t="s">
        <v>530</v>
      </c>
      <c r="D1235" t="s">
        <v>390</v>
      </c>
      <c r="E1235">
        <v>99</v>
      </c>
      <c r="F1235">
        <v>19</v>
      </c>
      <c r="G1235">
        <v>82.37</v>
      </c>
      <c r="L1235">
        <v>53</v>
      </c>
      <c r="M1235">
        <v>24</v>
      </c>
      <c r="N1235">
        <v>2</v>
      </c>
      <c r="O1235">
        <v>20</v>
      </c>
    </row>
    <row r="1236" spans="1:16" x14ac:dyDescent="0.2">
      <c r="A1236" t="s">
        <v>341</v>
      </c>
      <c r="B1236" t="s">
        <v>417</v>
      </c>
      <c r="C1236" t="s">
        <v>531</v>
      </c>
      <c r="D1236" t="s">
        <v>390</v>
      </c>
      <c r="E1236">
        <v>175</v>
      </c>
      <c r="F1236">
        <v>8</v>
      </c>
      <c r="G1236">
        <v>70.430000000000007</v>
      </c>
      <c r="L1236">
        <v>17</v>
      </c>
      <c r="M1236">
        <v>148</v>
      </c>
      <c r="N1236">
        <v>9</v>
      </c>
      <c r="O1236">
        <v>1</v>
      </c>
    </row>
    <row r="1237" spans="1:16" x14ac:dyDescent="0.2">
      <c r="A1237" t="s">
        <v>341</v>
      </c>
      <c r="B1237" t="s">
        <v>346</v>
      </c>
      <c r="C1237" t="s">
        <v>531</v>
      </c>
      <c r="D1237" t="s">
        <v>390</v>
      </c>
      <c r="E1237">
        <v>174</v>
      </c>
      <c r="F1237">
        <v>8</v>
      </c>
      <c r="G1237">
        <v>70.239999999999995</v>
      </c>
      <c r="L1237">
        <v>17</v>
      </c>
      <c r="M1237">
        <v>147</v>
      </c>
      <c r="N1237">
        <v>9</v>
      </c>
      <c r="O1237">
        <v>1</v>
      </c>
    </row>
    <row r="1238" spans="1:16" x14ac:dyDescent="0.2">
      <c r="A1238" t="s">
        <v>341</v>
      </c>
      <c r="B1238" t="s">
        <v>347</v>
      </c>
      <c r="C1238" t="s">
        <v>531</v>
      </c>
      <c r="D1238" t="s">
        <v>390</v>
      </c>
      <c r="E1238">
        <v>1</v>
      </c>
      <c r="G1238">
        <v>103</v>
      </c>
      <c r="M1238">
        <v>1</v>
      </c>
    </row>
    <row r="1239" spans="1:16" x14ac:dyDescent="0.2">
      <c r="A1239" t="s">
        <v>341</v>
      </c>
      <c r="B1239" t="s">
        <v>417</v>
      </c>
      <c r="C1239" t="s">
        <v>532</v>
      </c>
      <c r="D1239" t="s">
        <v>390</v>
      </c>
      <c r="E1239">
        <v>2054</v>
      </c>
      <c r="F1239">
        <v>420</v>
      </c>
      <c r="G1239">
        <v>90.92</v>
      </c>
      <c r="L1239">
        <v>56</v>
      </c>
      <c r="M1239">
        <v>1416</v>
      </c>
      <c r="N1239">
        <v>532</v>
      </c>
      <c r="O1239">
        <v>50</v>
      </c>
    </row>
    <row r="1240" spans="1:16" x14ac:dyDescent="0.2">
      <c r="A1240" t="s">
        <v>341</v>
      </c>
      <c r="B1240" t="s">
        <v>346</v>
      </c>
      <c r="C1240" t="s">
        <v>532</v>
      </c>
      <c r="D1240" t="s">
        <v>390</v>
      </c>
      <c r="E1240">
        <v>1822</v>
      </c>
      <c r="F1240">
        <v>377</v>
      </c>
      <c r="G1240">
        <v>90.64</v>
      </c>
      <c r="L1240">
        <v>10</v>
      </c>
      <c r="M1240">
        <v>1281</v>
      </c>
      <c r="N1240">
        <v>524</v>
      </c>
      <c r="O1240">
        <v>7</v>
      </c>
    </row>
    <row r="1241" spans="1:16" x14ac:dyDescent="0.2">
      <c r="A1241" t="s">
        <v>341</v>
      </c>
      <c r="B1241" t="s">
        <v>347</v>
      </c>
      <c r="C1241" t="s">
        <v>532</v>
      </c>
      <c r="D1241" t="s">
        <v>390</v>
      </c>
      <c r="E1241">
        <v>232</v>
      </c>
      <c r="F1241">
        <v>43</v>
      </c>
      <c r="G1241">
        <v>93.15</v>
      </c>
      <c r="L1241">
        <v>46</v>
      </c>
      <c r="M1241">
        <v>135</v>
      </c>
      <c r="N1241">
        <v>8</v>
      </c>
      <c r="O1241">
        <v>43</v>
      </c>
    </row>
    <row r="1242" spans="1:16" x14ac:dyDescent="0.2">
      <c r="A1242" t="s">
        <v>341</v>
      </c>
      <c r="B1242" t="s">
        <v>417</v>
      </c>
      <c r="C1242" t="s">
        <v>533</v>
      </c>
      <c r="D1242" t="s">
        <v>390</v>
      </c>
      <c r="E1242">
        <v>710</v>
      </c>
      <c r="F1242">
        <v>214</v>
      </c>
      <c r="G1242">
        <v>107.75</v>
      </c>
      <c r="L1242">
        <v>145</v>
      </c>
      <c r="M1242">
        <v>385</v>
      </c>
      <c r="N1242">
        <v>147</v>
      </c>
      <c r="O1242">
        <v>28</v>
      </c>
      <c r="P1242">
        <v>5</v>
      </c>
    </row>
    <row r="1243" spans="1:16" x14ac:dyDescent="0.2">
      <c r="A1243" t="s">
        <v>341</v>
      </c>
      <c r="B1243" t="s">
        <v>346</v>
      </c>
      <c r="C1243" t="s">
        <v>533</v>
      </c>
      <c r="D1243" t="s">
        <v>390</v>
      </c>
      <c r="E1243">
        <v>637</v>
      </c>
      <c r="F1243">
        <v>207</v>
      </c>
      <c r="G1243">
        <v>112.36</v>
      </c>
      <c r="L1243">
        <v>107</v>
      </c>
      <c r="M1243">
        <v>368</v>
      </c>
      <c r="N1243">
        <v>141</v>
      </c>
      <c r="O1243">
        <v>16</v>
      </c>
      <c r="P1243">
        <v>5</v>
      </c>
    </row>
    <row r="1244" spans="1:16" x14ac:dyDescent="0.2">
      <c r="A1244" t="s">
        <v>341</v>
      </c>
      <c r="B1244" t="s">
        <v>347</v>
      </c>
      <c r="C1244" t="s">
        <v>533</v>
      </c>
      <c r="D1244" t="s">
        <v>390</v>
      </c>
      <c r="E1244">
        <v>73</v>
      </c>
      <c r="F1244">
        <v>7</v>
      </c>
      <c r="G1244">
        <v>67.55</v>
      </c>
      <c r="L1244">
        <v>38</v>
      </c>
      <c r="M1244">
        <v>17</v>
      </c>
      <c r="N1244">
        <v>6</v>
      </c>
      <c r="O1244">
        <v>12</v>
      </c>
    </row>
    <row r="1245" spans="1:16" x14ac:dyDescent="0.2">
      <c r="A1245" t="s">
        <v>341</v>
      </c>
      <c r="B1245" t="s">
        <v>417</v>
      </c>
      <c r="C1245" t="s">
        <v>534</v>
      </c>
      <c r="D1245" t="s">
        <v>390</v>
      </c>
      <c r="E1245">
        <v>389</v>
      </c>
      <c r="F1245">
        <v>26</v>
      </c>
      <c r="G1245">
        <v>71.3</v>
      </c>
      <c r="L1245">
        <v>53</v>
      </c>
      <c r="M1245">
        <v>301</v>
      </c>
      <c r="N1245">
        <v>30</v>
      </c>
      <c r="O1245">
        <v>1</v>
      </c>
      <c r="P1245">
        <v>4</v>
      </c>
    </row>
    <row r="1246" spans="1:16" x14ac:dyDescent="0.2">
      <c r="A1246" t="s">
        <v>341</v>
      </c>
      <c r="B1246" t="s">
        <v>346</v>
      </c>
      <c r="C1246" t="s">
        <v>534</v>
      </c>
      <c r="D1246" t="s">
        <v>390</v>
      </c>
      <c r="E1246">
        <v>388</v>
      </c>
      <c r="F1246">
        <v>26</v>
      </c>
      <c r="G1246">
        <v>71.319999999999993</v>
      </c>
      <c r="L1246">
        <v>53</v>
      </c>
      <c r="M1246">
        <v>300</v>
      </c>
      <c r="N1246">
        <v>30</v>
      </c>
      <c r="O1246">
        <v>1</v>
      </c>
      <c r="P1246">
        <v>4</v>
      </c>
    </row>
    <row r="1247" spans="1:16" x14ac:dyDescent="0.2">
      <c r="A1247" t="s">
        <v>341</v>
      </c>
      <c r="B1247" t="s">
        <v>348</v>
      </c>
      <c r="C1247" t="s">
        <v>534</v>
      </c>
      <c r="D1247" t="s">
        <v>390</v>
      </c>
      <c r="E1247">
        <v>1</v>
      </c>
      <c r="G1247">
        <v>65</v>
      </c>
      <c r="M1247">
        <v>1</v>
      </c>
    </row>
    <row r="1248" spans="1:16" x14ac:dyDescent="0.2">
      <c r="A1248" t="s">
        <v>341</v>
      </c>
      <c r="B1248" t="s">
        <v>417</v>
      </c>
      <c r="C1248" t="s">
        <v>535</v>
      </c>
      <c r="D1248" t="s">
        <v>390</v>
      </c>
      <c r="E1248">
        <v>3375</v>
      </c>
      <c r="F1248">
        <v>672</v>
      </c>
      <c r="G1248">
        <v>94.62</v>
      </c>
      <c r="L1248">
        <v>103</v>
      </c>
      <c r="M1248">
        <v>2345</v>
      </c>
      <c r="N1248">
        <v>875</v>
      </c>
      <c r="O1248">
        <v>52</v>
      </c>
    </row>
    <row r="1249" spans="1:16" x14ac:dyDescent="0.2">
      <c r="A1249" t="s">
        <v>341</v>
      </c>
      <c r="B1249" t="s">
        <v>346</v>
      </c>
      <c r="C1249" t="s">
        <v>535</v>
      </c>
      <c r="D1249" t="s">
        <v>390</v>
      </c>
      <c r="E1249">
        <v>3115</v>
      </c>
      <c r="F1249">
        <v>639</v>
      </c>
      <c r="G1249">
        <v>95.13</v>
      </c>
      <c r="L1249">
        <v>39</v>
      </c>
      <c r="M1249">
        <v>2200</v>
      </c>
      <c r="N1249">
        <v>867</v>
      </c>
      <c r="O1249">
        <v>9</v>
      </c>
    </row>
    <row r="1250" spans="1:16" x14ac:dyDescent="0.2">
      <c r="A1250" t="s">
        <v>341</v>
      </c>
      <c r="B1250" t="s">
        <v>347</v>
      </c>
      <c r="C1250" t="s">
        <v>535</v>
      </c>
      <c r="D1250" t="s">
        <v>390</v>
      </c>
      <c r="E1250">
        <v>246</v>
      </c>
      <c r="F1250">
        <v>31</v>
      </c>
      <c r="G1250">
        <v>88</v>
      </c>
      <c r="L1250">
        <v>64</v>
      </c>
      <c r="M1250">
        <v>132</v>
      </c>
      <c r="N1250">
        <v>7</v>
      </c>
      <c r="O1250">
        <v>43</v>
      </c>
    </row>
    <row r="1251" spans="1:16" x14ac:dyDescent="0.2">
      <c r="A1251" t="s">
        <v>341</v>
      </c>
      <c r="B1251" t="s">
        <v>348</v>
      </c>
      <c r="C1251" t="s">
        <v>535</v>
      </c>
      <c r="D1251" t="s">
        <v>390</v>
      </c>
      <c r="E1251">
        <v>13</v>
      </c>
      <c r="F1251">
        <v>1</v>
      </c>
      <c r="G1251">
        <v>54.62</v>
      </c>
      <c r="M1251">
        <v>12</v>
      </c>
      <c r="N1251">
        <v>1</v>
      </c>
    </row>
    <row r="1252" spans="1:16" x14ac:dyDescent="0.2">
      <c r="A1252" t="s">
        <v>341</v>
      </c>
      <c r="B1252" t="s">
        <v>349</v>
      </c>
      <c r="C1252" t="s">
        <v>535</v>
      </c>
      <c r="D1252" t="s">
        <v>390</v>
      </c>
      <c r="E1252">
        <v>1</v>
      </c>
      <c r="F1252">
        <v>1</v>
      </c>
      <c r="G1252">
        <v>653</v>
      </c>
      <c r="M1252">
        <v>1</v>
      </c>
    </row>
    <row r="1253" spans="1:16" x14ac:dyDescent="0.2">
      <c r="A1253" t="s">
        <v>341</v>
      </c>
      <c r="B1253" t="s">
        <v>417</v>
      </c>
      <c r="C1253" t="s">
        <v>536</v>
      </c>
      <c r="D1253" t="s">
        <v>390</v>
      </c>
      <c r="E1253">
        <v>1121</v>
      </c>
      <c r="F1253">
        <v>404</v>
      </c>
      <c r="G1253">
        <v>110.28</v>
      </c>
      <c r="L1253">
        <v>255</v>
      </c>
      <c r="M1253">
        <v>642</v>
      </c>
      <c r="N1253">
        <v>184</v>
      </c>
      <c r="O1253">
        <v>37</v>
      </c>
      <c r="P1253">
        <v>3</v>
      </c>
    </row>
    <row r="1254" spans="1:16" x14ac:dyDescent="0.2">
      <c r="A1254" t="s">
        <v>341</v>
      </c>
      <c r="B1254" t="s">
        <v>346</v>
      </c>
      <c r="C1254" t="s">
        <v>536</v>
      </c>
      <c r="D1254" t="s">
        <v>390</v>
      </c>
      <c r="E1254">
        <v>1006</v>
      </c>
      <c r="F1254">
        <v>385</v>
      </c>
      <c r="G1254">
        <v>113.88</v>
      </c>
      <c r="L1254">
        <v>191</v>
      </c>
      <c r="M1254">
        <v>619</v>
      </c>
      <c r="N1254">
        <v>175</v>
      </c>
      <c r="O1254">
        <v>18</v>
      </c>
      <c r="P1254">
        <v>3</v>
      </c>
    </row>
    <row r="1255" spans="1:16" x14ac:dyDescent="0.2">
      <c r="A1255" t="s">
        <v>341</v>
      </c>
      <c r="B1255" t="s">
        <v>347</v>
      </c>
      <c r="C1255" t="s">
        <v>536</v>
      </c>
      <c r="D1255" t="s">
        <v>390</v>
      </c>
      <c r="E1255">
        <v>111</v>
      </c>
      <c r="F1255">
        <v>18</v>
      </c>
      <c r="G1255">
        <v>76.459999999999994</v>
      </c>
      <c r="L1255">
        <v>63</v>
      </c>
      <c r="M1255">
        <v>22</v>
      </c>
      <c r="N1255">
        <v>7</v>
      </c>
      <c r="O1255">
        <v>19</v>
      </c>
    </row>
    <row r="1256" spans="1:16" x14ac:dyDescent="0.2">
      <c r="A1256" t="s">
        <v>341</v>
      </c>
      <c r="B1256" t="s">
        <v>348</v>
      </c>
      <c r="C1256" t="s">
        <v>536</v>
      </c>
      <c r="D1256" t="s">
        <v>390</v>
      </c>
      <c r="E1256">
        <v>4</v>
      </c>
      <c r="F1256">
        <v>1</v>
      </c>
      <c r="G1256">
        <v>141.5</v>
      </c>
      <c r="L1256">
        <v>1</v>
      </c>
      <c r="M1256">
        <v>1</v>
      </c>
      <c r="N1256">
        <v>2</v>
      </c>
    </row>
    <row r="1257" spans="1:16" x14ac:dyDescent="0.2">
      <c r="A1257" t="s">
        <v>341</v>
      </c>
      <c r="B1257" t="s">
        <v>417</v>
      </c>
      <c r="C1257" t="s">
        <v>537</v>
      </c>
      <c r="D1257" t="s">
        <v>390</v>
      </c>
      <c r="E1257">
        <v>257</v>
      </c>
      <c r="F1257">
        <v>19</v>
      </c>
      <c r="G1257">
        <v>69.53</v>
      </c>
      <c r="L1257">
        <v>33</v>
      </c>
      <c r="M1257">
        <v>181</v>
      </c>
      <c r="N1257">
        <v>43</v>
      </c>
    </row>
    <row r="1258" spans="1:16" x14ac:dyDescent="0.2">
      <c r="A1258" t="s">
        <v>341</v>
      </c>
      <c r="B1258" t="s">
        <v>346</v>
      </c>
      <c r="C1258" t="s">
        <v>537</v>
      </c>
      <c r="D1258" t="s">
        <v>390</v>
      </c>
      <c r="E1258">
        <v>256</v>
      </c>
      <c r="F1258">
        <v>19</v>
      </c>
      <c r="G1258">
        <v>69.41</v>
      </c>
      <c r="L1258">
        <v>33</v>
      </c>
      <c r="M1258">
        <v>180</v>
      </c>
      <c r="N1258">
        <v>43</v>
      </c>
    </row>
    <row r="1259" spans="1:16" x14ac:dyDescent="0.2">
      <c r="A1259" t="s">
        <v>341</v>
      </c>
      <c r="B1259" t="s">
        <v>348</v>
      </c>
      <c r="C1259" t="s">
        <v>537</v>
      </c>
      <c r="D1259" t="s">
        <v>390</v>
      </c>
      <c r="E1259">
        <v>1</v>
      </c>
      <c r="G1259">
        <v>100</v>
      </c>
      <c r="M1259">
        <v>1</v>
      </c>
    </row>
    <row r="1260" spans="1:16" x14ac:dyDescent="0.2">
      <c r="A1260" t="s">
        <v>341</v>
      </c>
      <c r="B1260" t="s">
        <v>417</v>
      </c>
      <c r="C1260" t="s">
        <v>538</v>
      </c>
      <c r="D1260" t="s">
        <v>390</v>
      </c>
      <c r="E1260">
        <v>5100</v>
      </c>
      <c r="F1260">
        <v>1075</v>
      </c>
      <c r="G1260">
        <v>93.92</v>
      </c>
      <c r="L1260">
        <v>168</v>
      </c>
      <c r="M1260">
        <v>3573</v>
      </c>
      <c r="N1260">
        <v>1312</v>
      </c>
      <c r="O1260">
        <v>47</v>
      </c>
    </row>
    <row r="1261" spans="1:16" x14ac:dyDescent="0.2">
      <c r="A1261" t="s">
        <v>341</v>
      </c>
      <c r="B1261" t="s">
        <v>346</v>
      </c>
      <c r="C1261" t="s">
        <v>538</v>
      </c>
      <c r="D1261" t="s">
        <v>390</v>
      </c>
      <c r="E1261">
        <v>4763</v>
      </c>
      <c r="F1261">
        <v>1035</v>
      </c>
      <c r="G1261">
        <v>95.22</v>
      </c>
      <c r="L1261">
        <v>44</v>
      </c>
      <c r="M1261">
        <v>3401</v>
      </c>
      <c r="N1261">
        <v>1308</v>
      </c>
      <c r="O1261">
        <v>10</v>
      </c>
    </row>
    <row r="1262" spans="1:16" x14ac:dyDescent="0.2">
      <c r="A1262" t="s">
        <v>341</v>
      </c>
      <c r="B1262" t="s">
        <v>347</v>
      </c>
      <c r="C1262" t="s">
        <v>538</v>
      </c>
      <c r="D1262" t="s">
        <v>390</v>
      </c>
      <c r="E1262">
        <v>333</v>
      </c>
      <c r="F1262">
        <v>38</v>
      </c>
      <c r="G1262">
        <v>74.92</v>
      </c>
      <c r="L1262">
        <v>124</v>
      </c>
      <c r="M1262">
        <v>169</v>
      </c>
      <c r="N1262">
        <v>3</v>
      </c>
      <c r="O1262">
        <v>37</v>
      </c>
    </row>
    <row r="1263" spans="1:16" x14ac:dyDescent="0.2">
      <c r="A1263" t="s">
        <v>341</v>
      </c>
      <c r="B1263" t="s">
        <v>348</v>
      </c>
      <c r="C1263" t="s">
        <v>538</v>
      </c>
      <c r="D1263" t="s">
        <v>390</v>
      </c>
      <c r="E1263">
        <v>4</v>
      </c>
      <c r="F1263">
        <v>2</v>
      </c>
      <c r="G1263">
        <v>129.75</v>
      </c>
      <c r="M1263">
        <v>3</v>
      </c>
      <c r="N1263">
        <v>1</v>
      </c>
    </row>
    <row r="1264" spans="1:16" x14ac:dyDescent="0.2">
      <c r="A1264" t="s">
        <v>341</v>
      </c>
      <c r="B1264" t="s">
        <v>417</v>
      </c>
      <c r="C1264" t="s">
        <v>539</v>
      </c>
      <c r="D1264" t="s">
        <v>390</v>
      </c>
      <c r="E1264">
        <v>614</v>
      </c>
      <c r="F1264">
        <v>204</v>
      </c>
      <c r="G1264">
        <v>104.28</v>
      </c>
      <c r="L1264">
        <v>132</v>
      </c>
      <c r="M1264">
        <v>293</v>
      </c>
      <c r="N1264">
        <v>144</v>
      </c>
      <c r="O1264">
        <v>34</v>
      </c>
      <c r="P1264">
        <v>11</v>
      </c>
    </row>
    <row r="1265" spans="1:16" x14ac:dyDescent="0.2">
      <c r="A1265" t="s">
        <v>341</v>
      </c>
      <c r="B1265" t="s">
        <v>346</v>
      </c>
      <c r="C1265" t="s">
        <v>539</v>
      </c>
      <c r="D1265" t="s">
        <v>390</v>
      </c>
      <c r="E1265">
        <v>512</v>
      </c>
      <c r="F1265">
        <v>177</v>
      </c>
      <c r="G1265">
        <v>106.45</v>
      </c>
      <c r="L1265">
        <v>96</v>
      </c>
      <c r="M1265">
        <v>256</v>
      </c>
      <c r="N1265">
        <v>139</v>
      </c>
      <c r="O1265">
        <v>11</v>
      </c>
      <c r="P1265">
        <v>10</v>
      </c>
    </row>
    <row r="1266" spans="1:16" x14ac:dyDescent="0.2">
      <c r="A1266" t="s">
        <v>341</v>
      </c>
      <c r="B1266" t="s">
        <v>347</v>
      </c>
      <c r="C1266" t="s">
        <v>539</v>
      </c>
      <c r="D1266" t="s">
        <v>390</v>
      </c>
      <c r="E1266">
        <v>100</v>
      </c>
      <c r="F1266">
        <v>26</v>
      </c>
      <c r="G1266">
        <v>92.8</v>
      </c>
      <c r="L1266">
        <v>34</v>
      </c>
      <c r="M1266">
        <v>37</v>
      </c>
      <c r="N1266">
        <v>5</v>
      </c>
      <c r="O1266">
        <v>23</v>
      </c>
      <c r="P1266">
        <v>1</v>
      </c>
    </row>
    <row r="1267" spans="1:16" x14ac:dyDescent="0.2">
      <c r="A1267" t="s">
        <v>341</v>
      </c>
      <c r="B1267" t="s">
        <v>348</v>
      </c>
      <c r="C1267" t="s">
        <v>539</v>
      </c>
      <c r="D1267" t="s">
        <v>390</v>
      </c>
      <c r="E1267">
        <v>2</v>
      </c>
      <c r="F1267">
        <v>1</v>
      </c>
      <c r="G1267">
        <v>124</v>
      </c>
      <c r="L1267">
        <v>2</v>
      </c>
    </row>
    <row r="1268" spans="1:16" x14ac:dyDescent="0.2">
      <c r="A1268" t="s">
        <v>341</v>
      </c>
      <c r="B1268" t="s">
        <v>417</v>
      </c>
      <c r="C1268" t="s">
        <v>540</v>
      </c>
      <c r="D1268" t="s">
        <v>390</v>
      </c>
      <c r="E1268">
        <v>374</v>
      </c>
      <c r="F1268">
        <v>38</v>
      </c>
      <c r="G1268">
        <v>81.41</v>
      </c>
      <c r="L1268">
        <v>34</v>
      </c>
      <c r="M1268">
        <v>309</v>
      </c>
      <c r="N1268">
        <v>31</v>
      </c>
    </row>
    <row r="1269" spans="1:16" x14ac:dyDescent="0.2">
      <c r="A1269" t="s">
        <v>341</v>
      </c>
      <c r="B1269" t="s">
        <v>346</v>
      </c>
      <c r="C1269" t="s">
        <v>540</v>
      </c>
      <c r="D1269" t="s">
        <v>390</v>
      </c>
      <c r="E1269">
        <v>371</v>
      </c>
      <c r="F1269">
        <v>35</v>
      </c>
      <c r="G1269">
        <v>79.900000000000006</v>
      </c>
      <c r="L1269">
        <v>34</v>
      </c>
      <c r="M1269">
        <v>306</v>
      </c>
      <c r="N1269">
        <v>31</v>
      </c>
    </row>
    <row r="1270" spans="1:16" x14ac:dyDescent="0.2">
      <c r="A1270" t="s">
        <v>341</v>
      </c>
      <c r="B1270" t="s">
        <v>348</v>
      </c>
      <c r="C1270" t="s">
        <v>540</v>
      </c>
      <c r="D1270" t="s">
        <v>390</v>
      </c>
      <c r="E1270">
        <v>3</v>
      </c>
      <c r="F1270">
        <v>3</v>
      </c>
      <c r="G1270">
        <v>268.67</v>
      </c>
      <c r="M1270">
        <v>3</v>
      </c>
    </row>
    <row r="1271" spans="1:16" x14ac:dyDescent="0.2">
      <c r="A1271" t="s">
        <v>341</v>
      </c>
      <c r="B1271" t="s">
        <v>417</v>
      </c>
      <c r="C1271" t="s">
        <v>541</v>
      </c>
      <c r="D1271" t="s">
        <v>390</v>
      </c>
      <c r="E1271">
        <v>2779</v>
      </c>
      <c r="F1271">
        <v>688</v>
      </c>
      <c r="G1271">
        <v>106.71</v>
      </c>
      <c r="L1271">
        <v>47</v>
      </c>
      <c r="M1271">
        <v>2076</v>
      </c>
      <c r="N1271">
        <v>590</v>
      </c>
      <c r="O1271">
        <v>66</v>
      </c>
    </row>
    <row r="1272" spans="1:16" x14ac:dyDescent="0.2">
      <c r="A1272" t="s">
        <v>341</v>
      </c>
      <c r="B1272" t="s">
        <v>346</v>
      </c>
      <c r="C1272" t="s">
        <v>541</v>
      </c>
      <c r="D1272" t="s">
        <v>390</v>
      </c>
      <c r="E1272">
        <v>2531</v>
      </c>
      <c r="F1272">
        <v>626</v>
      </c>
      <c r="G1272">
        <v>106.59</v>
      </c>
      <c r="L1272">
        <v>16</v>
      </c>
      <c r="M1272">
        <v>1921</v>
      </c>
      <c r="N1272">
        <v>586</v>
      </c>
      <c r="O1272">
        <v>8</v>
      </c>
    </row>
    <row r="1273" spans="1:16" x14ac:dyDescent="0.2">
      <c r="A1273" t="s">
        <v>341</v>
      </c>
      <c r="B1273" t="s">
        <v>347</v>
      </c>
      <c r="C1273" t="s">
        <v>541</v>
      </c>
      <c r="D1273" t="s">
        <v>390</v>
      </c>
      <c r="E1273">
        <v>242</v>
      </c>
      <c r="F1273">
        <v>58</v>
      </c>
      <c r="G1273">
        <v>107.01</v>
      </c>
      <c r="L1273">
        <v>31</v>
      </c>
      <c r="M1273">
        <v>149</v>
      </c>
      <c r="N1273">
        <v>4</v>
      </c>
      <c r="O1273">
        <v>58</v>
      </c>
    </row>
    <row r="1274" spans="1:16" x14ac:dyDescent="0.2">
      <c r="A1274" t="s">
        <v>341</v>
      </c>
      <c r="B1274" t="s">
        <v>348</v>
      </c>
      <c r="C1274" t="s">
        <v>541</v>
      </c>
      <c r="D1274" t="s">
        <v>390</v>
      </c>
      <c r="E1274">
        <v>6</v>
      </c>
      <c r="F1274">
        <v>4</v>
      </c>
      <c r="G1274">
        <v>144.83000000000001</v>
      </c>
      <c r="M1274">
        <v>6</v>
      </c>
    </row>
    <row r="1275" spans="1:16" x14ac:dyDescent="0.2">
      <c r="A1275" t="s">
        <v>341</v>
      </c>
      <c r="B1275" t="s">
        <v>417</v>
      </c>
      <c r="C1275" t="s">
        <v>542</v>
      </c>
      <c r="D1275" t="s">
        <v>390</v>
      </c>
      <c r="E1275">
        <v>1429</v>
      </c>
      <c r="F1275">
        <v>516</v>
      </c>
      <c r="G1275">
        <v>113.55</v>
      </c>
      <c r="L1275">
        <v>237</v>
      </c>
      <c r="M1275">
        <v>882</v>
      </c>
      <c r="N1275">
        <v>247</v>
      </c>
      <c r="O1275">
        <v>56</v>
      </c>
      <c r="P1275">
        <v>7</v>
      </c>
    </row>
    <row r="1276" spans="1:16" x14ac:dyDescent="0.2">
      <c r="A1276" t="s">
        <v>341</v>
      </c>
      <c r="B1276" t="s">
        <v>346</v>
      </c>
      <c r="C1276" t="s">
        <v>542</v>
      </c>
      <c r="D1276" t="s">
        <v>390</v>
      </c>
      <c r="E1276">
        <v>1307</v>
      </c>
      <c r="F1276">
        <v>472</v>
      </c>
      <c r="G1276">
        <v>114.1</v>
      </c>
      <c r="L1276">
        <v>199</v>
      </c>
      <c r="M1276">
        <v>845</v>
      </c>
      <c r="N1276">
        <v>238</v>
      </c>
      <c r="O1276">
        <v>19</v>
      </c>
      <c r="P1276">
        <v>6</v>
      </c>
    </row>
    <row r="1277" spans="1:16" x14ac:dyDescent="0.2">
      <c r="A1277" t="s">
        <v>341</v>
      </c>
      <c r="B1277" t="s">
        <v>347</v>
      </c>
      <c r="C1277" t="s">
        <v>542</v>
      </c>
      <c r="D1277" t="s">
        <v>390</v>
      </c>
      <c r="E1277">
        <v>116</v>
      </c>
      <c r="F1277">
        <v>42</v>
      </c>
      <c r="G1277">
        <v>103.61</v>
      </c>
      <c r="L1277">
        <v>38</v>
      </c>
      <c r="M1277">
        <v>33</v>
      </c>
      <c r="N1277">
        <v>7</v>
      </c>
      <c r="O1277">
        <v>37</v>
      </c>
      <c r="P1277">
        <v>1</v>
      </c>
    </row>
    <row r="1278" spans="1:16" x14ac:dyDescent="0.2">
      <c r="A1278" t="s">
        <v>341</v>
      </c>
      <c r="B1278" t="s">
        <v>348</v>
      </c>
      <c r="C1278" t="s">
        <v>542</v>
      </c>
      <c r="D1278" t="s">
        <v>390</v>
      </c>
      <c r="E1278">
        <v>6</v>
      </c>
      <c r="F1278">
        <v>2</v>
      </c>
      <c r="G1278">
        <v>186.83</v>
      </c>
      <c r="M1278">
        <v>4</v>
      </c>
      <c r="N1278">
        <v>2</v>
      </c>
    </row>
    <row r="1279" spans="1:16" x14ac:dyDescent="0.2">
      <c r="A1279" t="s">
        <v>341</v>
      </c>
      <c r="B1279" t="s">
        <v>417</v>
      </c>
      <c r="C1279" t="s">
        <v>543</v>
      </c>
      <c r="D1279" t="s">
        <v>390</v>
      </c>
      <c r="E1279">
        <v>318</v>
      </c>
      <c r="F1279">
        <v>62</v>
      </c>
      <c r="G1279">
        <v>93.62</v>
      </c>
      <c r="L1279">
        <v>41</v>
      </c>
      <c r="M1279">
        <v>206</v>
      </c>
      <c r="N1279">
        <v>43</v>
      </c>
      <c r="O1279">
        <v>28</v>
      </c>
    </row>
    <row r="1280" spans="1:16" x14ac:dyDescent="0.2">
      <c r="A1280" t="s">
        <v>341</v>
      </c>
      <c r="B1280" t="s">
        <v>346</v>
      </c>
      <c r="C1280" t="s">
        <v>543</v>
      </c>
      <c r="D1280" t="s">
        <v>390</v>
      </c>
      <c r="E1280">
        <v>317</v>
      </c>
      <c r="F1280">
        <v>62</v>
      </c>
      <c r="G1280">
        <v>93.88</v>
      </c>
      <c r="L1280">
        <v>40</v>
      </c>
      <c r="M1280">
        <v>206</v>
      </c>
      <c r="N1280">
        <v>43</v>
      </c>
      <c r="O1280">
        <v>28</v>
      </c>
    </row>
    <row r="1281" spans="1:16" x14ac:dyDescent="0.2">
      <c r="A1281" t="s">
        <v>341</v>
      </c>
      <c r="B1281" t="s">
        <v>348</v>
      </c>
      <c r="C1281" t="s">
        <v>543</v>
      </c>
      <c r="D1281" t="s">
        <v>390</v>
      </c>
      <c r="E1281">
        <v>1</v>
      </c>
      <c r="G1281">
        <v>12</v>
      </c>
      <c r="L1281">
        <v>1</v>
      </c>
    </row>
    <row r="1282" spans="1:16" x14ac:dyDescent="0.2">
      <c r="A1282" t="s">
        <v>341</v>
      </c>
      <c r="B1282" t="s">
        <v>417</v>
      </c>
      <c r="C1282" t="s">
        <v>544</v>
      </c>
      <c r="D1282" t="s">
        <v>390</v>
      </c>
      <c r="E1282">
        <v>5162</v>
      </c>
      <c r="F1282">
        <v>1206</v>
      </c>
      <c r="G1282">
        <v>97.78</v>
      </c>
      <c r="L1282">
        <v>87</v>
      </c>
      <c r="M1282">
        <v>3444</v>
      </c>
      <c r="N1282">
        <v>1545</v>
      </c>
      <c r="O1282">
        <v>86</v>
      </c>
    </row>
    <row r="1283" spans="1:16" x14ac:dyDescent="0.2">
      <c r="A1283" t="s">
        <v>341</v>
      </c>
      <c r="B1283" t="s">
        <v>346</v>
      </c>
      <c r="C1283" t="s">
        <v>544</v>
      </c>
      <c r="D1283" t="s">
        <v>390</v>
      </c>
      <c r="E1283">
        <v>4847</v>
      </c>
      <c r="F1283">
        <v>1146</v>
      </c>
      <c r="G1283">
        <v>98.08</v>
      </c>
      <c r="L1283">
        <v>25</v>
      </c>
      <c r="M1283">
        <v>3271</v>
      </c>
      <c r="N1283">
        <v>1537</v>
      </c>
      <c r="O1283">
        <v>14</v>
      </c>
    </row>
    <row r="1284" spans="1:16" x14ac:dyDescent="0.2">
      <c r="A1284" t="s">
        <v>341</v>
      </c>
      <c r="B1284" t="s">
        <v>347</v>
      </c>
      <c r="C1284" t="s">
        <v>544</v>
      </c>
      <c r="D1284" t="s">
        <v>390</v>
      </c>
      <c r="E1284">
        <v>305</v>
      </c>
      <c r="F1284">
        <v>56</v>
      </c>
      <c r="G1284">
        <v>92.07</v>
      </c>
      <c r="L1284">
        <v>62</v>
      </c>
      <c r="M1284">
        <v>164</v>
      </c>
      <c r="N1284">
        <v>7</v>
      </c>
      <c r="O1284">
        <v>72</v>
      </c>
    </row>
    <row r="1285" spans="1:16" x14ac:dyDescent="0.2">
      <c r="A1285" t="s">
        <v>341</v>
      </c>
      <c r="B1285" t="s">
        <v>348</v>
      </c>
      <c r="C1285" t="s">
        <v>544</v>
      </c>
      <c r="D1285" t="s">
        <v>390</v>
      </c>
      <c r="E1285">
        <v>9</v>
      </c>
      <c r="F1285">
        <v>3</v>
      </c>
      <c r="G1285">
        <v>98.56</v>
      </c>
      <c r="M1285">
        <v>8</v>
      </c>
      <c r="N1285">
        <v>1</v>
      </c>
    </row>
    <row r="1286" spans="1:16" x14ac:dyDescent="0.2">
      <c r="A1286" t="s">
        <v>341</v>
      </c>
      <c r="B1286" t="s">
        <v>349</v>
      </c>
      <c r="C1286" t="s">
        <v>544</v>
      </c>
      <c r="D1286" t="s">
        <v>390</v>
      </c>
      <c r="E1286">
        <v>1</v>
      </c>
      <c r="F1286">
        <v>1</v>
      </c>
      <c r="G1286">
        <v>381</v>
      </c>
      <c r="M1286">
        <v>1</v>
      </c>
    </row>
    <row r="1287" spans="1:16" x14ac:dyDescent="0.2">
      <c r="A1287" t="s">
        <v>341</v>
      </c>
      <c r="B1287" t="s">
        <v>417</v>
      </c>
      <c r="C1287" t="s">
        <v>545</v>
      </c>
      <c r="D1287" t="s">
        <v>390</v>
      </c>
      <c r="E1287">
        <v>203</v>
      </c>
      <c r="F1287">
        <v>86</v>
      </c>
      <c r="G1287">
        <v>137.36000000000001</v>
      </c>
      <c r="L1287">
        <v>29</v>
      </c>
      <c r="M1287">
        <v>116</v>
      </c>
      <c r="N1287">
        <v>42</v>
      </c>
      <c r="O1287">
        <v>15</v>
      </c>
      <c r="P1287">
        <v>1</v>
      </c>
    </row>
    <row r="1288" spans="1:16" x14ac:dyDescent="0.2">
      <c r="A1288" t="s">
        <v>341</v>
      </c>
      <c r="B1288" t="s">
        <v>346</v>
      </c>
      <c r="C1288" t="s">
        <v>545</v>
      </c>
      <c r="D1288" t="s">
        <v>390</v>
      </c>
      <c r="E1288">
        <v>178</v>
      </c>
      <c r="F1288">
        <v>78</v>
      </c>
      <c r="G1288">
        <v>142.46</v>
      </c>
      <c r="L1288">
        <v>19</v>
      </c>
      <c r="M1288">
        <v>108</v>
      </c>
      <c r="N1288">
        <v>42</v>
      </c>
      <c r="O1288">
        <v>8</v>
      </c>
      <c r="P1288">
        <v>1</v>
      </c>
    </row>
    <row r="1289" spans="1:16" x14ac:dyDescent="0.2">
      <c r="A1289" t="s">
        <v>341</v>
      </c>
      <c r="B1289" t="s">
        <v>347</v>
      </c>
      <c r="C1289" t="s">
        <v>545</v>
      </c>
      <c r="D1289" t="s">
        <v>390</v>
      </c>
      <c r="E1289">
        <v>24</v>
      </c>
      <c r="F1289">
        <v>8</v>
      </c>
      <c r="G1289">
        <v>104.71</v>
      </c>
      <c r="L1289">
        <v>9</v>
      </c>
      <c r="M1289">
        <v>8</v>
      </c>
      <c r="O1289">
        <v>7</v>
      </c>
    </row>
    <row r="1290" spans="1:16" x14ac:dyDescent="0.2">
      <c r="A1290" t="s">
        <v>341</v>
      </c>
      <c r="B1290" t="s">
        <v>348</v>
      </c>
      <c r="C1290" t="s">
        <v>545</v>
      </c>
      <c r="D1290" t="s">
        <v>390</v>
      </c>
      <c r="E1290">
        <v>1</v>
      </c>
      <c r="G1290">
        <v>14</v>
      </c>
      <c r="L1290">
        <v>1</v>
      </c>
    </row>
    <row r="1291" spans="1:16" x14ac:dyDescent="0.2">
      <c r="A1291" t="s">
        <v>341</v>
      </c>
      <c r="B1291" t="s">
        <v>417</v>
      </c>
      <c r="C1291" t="s">
        <v>546</v>
      </c>
      <c r="D1291" t="s">
        <v>390</v>
      </c>
      <c r="E1291">
        <v>118</v>
      </c>
      <c r="F1291">
        <v>9</v>
      </c>
      <c r="G1291">
        <v>64.040000000000006</v>
      </c>
      <c r="L1291">
        <v>28</v>
      </c>
      <c r="M1291">
        <v>83</v>
      </c>
      <c r="N1291">
        <v>7</v>
      </c>
    </row>
    <row r="1292" spans="1:16" x14ac:dyDescent="0.2">
      <c r="A1292" t="s">
        <v>341</v>
      </c>
      <c r="B1292" t="s">
        <v>346</v>
      </c>
      <c r="C1292" t="s">
        <v>546</v>
      </c>
      <c r="D1292" t="s">
        <v>390</v>
      </c>
      <c r="E1292">
        <v>118</v>
      </c>
      <c r="F1292">
        <v>9</v>
      </c>
      <c r="G1292">
        <v>64.040000000000006</v>
      </c>
      <c r="L1292">
        <v>28</v>
      </c>
      <c r="M1292">
        <v>83</v>
      </c>
      <c r="N1292">
        <v>7</v>
      </c>
    </row>
    <row r="1293" spans="1:16" x14ac:dyDescent="0.2">
      <c r="A1293" t="s">
        <v>341</v>
      </c>
      <c r="B1293" t="s">
        <v>417</v>
      </c>
      <c r="C1293" t="s">
        <v>547</v>
      </c>
      <c r="D1293" t="s">
        <v>390</v>
      </c>
      <c r="E1293">
        <v>1009</v>
      </c>
      <c r="F1293">
        <v>220</v>
      </c>
      <c r="G1293">
        <v>92.89</v>
      </c>
      <c r="L1293">
        <v>23</v>
      </c>
      <c r="M1293">
        <v>617</v>
      </c>
      <c r="N1293">
        <v>335</v>
      </c>
      <c r="O1293">
        <v>34</v>
      </c>
    </row>
    <row r="1294" spans="1:16" x14ac:dyDescent="0.2">
      <c r="A1294" t="s">
        <v>341</v>
      </c>
      <c r="B1294" t="s">
        <v>346</v>
      </c>
      <c r="C1294" t="s">
        <v>547</v>
      </c>
      <c r="D1294" t="s">
        <v>390</v>
      </c>
      <c r="E1294">
        <v>923</v>
      </c>
      <c r="F1294">
        <v>205</v>
      </c>
      <c r="G1294">
        <v>93.24</v>
      </c>
      <c r="L1294">
        <v>8</v>
      </c>
      <c r="M1294">
        <v>575</v>
      </c>
      <c r="N1294">
        <v>334</v>
      </c>
      <c r="O1294">
        <v>6</v>
      </c>
    </row>
    <row r="1295" spans="1:16" x14ac:dyDescent="0.2">
      <c r="A1295" t="s">
        <v>341</v>
      </c>
      <c r="B1295" t="s">
        <v>347</v>
      </c>
      <c r="C1295" t="s">
        <v>547</v>
      </c>
      <c r="D1295" t="s">
        <v>390</v>
      </c>
      <c r="E1295">
        <v>82</v>
      </c>
      <c r="F1295">
        <v>15</v>
      </c>
      <c r="G1295">
        <v>90.38</v>
      </c>
      <c r="L1295">
        <v>15</v>
      </c>
      <c r="M1295">
        <v>38</v>
      </c>
      <c r="N1295">
        <v>1</v>
      </c>
      <c r="O1295">
        <v>28</v>
      </c>
    </row>
    <row r="1296" spans="1:16" x14ac:dyDescent="0.2">
      <c r="A1296" t="s">
        <v>341</v>
      </c>
      <c r="B1296" t="s">
        <v>348</v>
      </c>
      <c r="C1296" t="s">
        <v>547</v>
      </c>
      <c r="D1296" t="s">
        <v>390</v>
      </c>
      <c r="E1296">
        <v>4</v>
      </c>
      <c r="G1296">
        <v>62.75</v>
      </c>
      <c r="M1296">
        <v>4</v>
      </c>
    </row>
    <row r="1297" spans="1:16" x14ac:dyDescent="0.2">
      <c r="A1297" t="s">
        <v>341</v>
      </c>
      <c r="B1297" t="s">
        <v>417</v>
      </c>
      <c r="C1297" t="s">
        <v>548</v>
      </c>
      <c r="D1297" t="s">
        <v>390</v>
      </c>
      <c r="E1297">
        <v>1274</v>
      </c>
      <c r="F1297">
        <v>415</v>
      </c>
      <c r="G1297">
        <v>112.86</v>
      </c>
      <c r="L1297">
        <v>215</v>
      </c>
      <c r="M1297">
        <v>767</v>
      </c>
      <c r="N1297">
        <v>222</v>
      </c>
      <c r="O1297">
        <v>58</v>
      </c>
      <c r="P1297">
        <v>12</v>
      </c>
    </row>
    <row r="1298" spans="1:16" x14ac:dyDescent="0.2">
      <c r="A1298" t="s">
        <v>341</v>
      </c>
      <c r="B1298" t="s">
        <v>346</v>
      </c>
      <c r="C1298" t="s">
        <v>548</v>
      </c>
      <c r="D1298" t="s">
        <v>390</v>
      </c>
      <c r="E1298">
        <v>1107</v>
      </c>
      <c r="F1298">
        <v>390</v>
      </c>
      <c r="G1298">
        <v>117.72</v>
      </c>
      <c r="L1298">
        <v>142</v>
      </c>
      <c r="M1298">
        <v>722</v>
      </c>
      <c r="N1298">
        <v>212</v>
      </c>
      <c r="O1298">
        <v>19</v>
      </c>
      <c r="P1298">
        <v>12</v>
      </c>
    </row>
    <row r="1299" spans="1:16" x14ac:dyDescent="0.2">
      <c r="A1299" t="s">
        <v>341</v>
      </c>
      <c r="B1299" t="s">
        <v>347</v>
      </c>
      <c r="C1299" t="s">
        <v>548</v>
      </c>
      <c r="D1299" t="s">
        <v>390</v>
      </c>
      <c r="E1299">
        <v>165</v>
      </c>
      <c r="F1299">
        <v>23</v>
      </c>
      <c r="G1299">
        <v>79.13</v>
      </c>
      <c r="L1299">
        <v>73</v>
      </c>
      <c r="M1299">
        <v>44</v>
      </c>
      <c r="N1299">
        <v>9</v>
      </c>
      <c r="O1299">
        <v>39</v>
      </c>
    </row>
    <row r="1300" spans="1:16" x14ac:dyDescent="0.2">
      <c r="A1300" t="s">
        <v>341</v>
      </c>
      <c r="B1300" t="s">
        <v>348</v>
      </c>
      <c r="C1300" t="s">
        <v>548</v>
      </c>
      <c r="D1300" t="s">
        <v>390</v>
      </c>
      <c r="E1300">
        <v>2</v>
      </c>
      <c r="F1300">
        <v>2</v>
      </c>
      <c r="G1300">
        <v>202.5</v>
      </c>
      <c r="M1300">
        <v>1</v>
      </c>
      <c r="N1300">
        <v>1</v>
      </c>
    </row>
    <row r="1301" spans="1:16" x14ac:dyDescent="0.2">
      <c r="A1301" t="s">
        <v>341</v>
      </c>
      <c r="B1301" t="s">
        <v>417</v>
      </c>
      <c r="C1301" t="s">
        <v>549</v>
      </c>
      <c r="D1301" t="s">
        <v>390</v>
      </c>
      <c r="E1301">
        <v>325</v>
      </c>
      <c r="F1301">
        <v>41</v>
      </c>
      <c r="G1301">
        <v>80.98</v>
      </c>
      <c r="L1301">
        <v>53</v>
      </c>
      <c r="M1301">
        <v>233</v>
      </c>
      <c r="N1301">
        <v>39</v>
      </c>
    </row>
    <row r="1302" spans="1:16" x14ac:dyDescent="0.2">
      <c r="A1302" t="s">
        <v>341</v>
      </c>
      <c r="B1302" t="s">
        <v>346</v>
      </c>
      <c r="C1302" t="s">
        <v>549</v>
      </c>
      <c r="D1302" t="s">
        <v>390</v>
      </c>
      <c r="E1302">
        <v>323</v>
      </c>
      <c r="F1302">
        <v>41</v>
      </c>
      <c r="G1302">
        <v>80.97</v>
      </c>
      <c r="L1302">
        <v>53</v>
      </c>
      <c r="M1302">
        <v>231</v>
      </c>
      <c r="N1302">
        <v>39</v>
      </c>
    </row>
    <row r="1303" spans="1:16" x14ac:dyDescent="0.2">
      <c r="A1303" t="s">
        <v>341</v>
      </c>
      <c r="B1303" t="s">
        <v>348</v>
      </c>
      <c r="C1303" t="s">
        <v>549</v>
      </c>
      <c r="D1303" t="s">
        <v>390</v>
      </c>
      <c r="E1303">
        <v>2</v>
      </c>
      <c r="G1303">
        <v>83</v>
      </c>
      <c r="M1303">
        <v>2</v>
      </c>
    </row>
    <row r="1304" spans="1:16" x14ac:dyDescent="0.2">
      <c r="A1304" t="s">
        <v>341</v>
      </c>
      <c r="B1304" t="s">
        <v>417</v>
      </c>
      <c r="C1304" t="s">
        <v>550</v>
      </c>
      <c r="D1304" t="s">
        <v>390</v>
      </c>
      <c r="E1304">
        <v>5469</v>
      </c>
      <c r="F1304">
        <v>1153</v>
      </c>
      <c r="G1304">
        <v>95.55</v>
      </c>
      <c r="L1304">
        <v>162</v>
      </c>
      <c r="M1304">
        <v>3797</v>
      </c>
      <c r="N1304">
        <v>1437</v>
      </c>
      <c r="O1304">
        <v>73</v>
      </c>
    </row>
    <row r="1305" spans="1:16" x14ac:dyDescent="0.2">
      <c r="A1305" t="s">
        <v>341</v>
      </c>
      <c r="B1305" t="s">
        <v>346</v>
      </c>
      <c r="C1305" t="s">
        <v>550</v>
      </c>
      <c r="D1305" t="s">
        <v>390</v>
      </c>
      <c r="E1305">
        <v>5028</v>
      </c>
      <c r="F1305">
        <v>1099</v>
      </c>
      <c r="G1305">
        <v>96.72</v>
      </c>
      <c r="L1305">
        <v>47</v>
      </c>
      <c r="M1305">
        <v>3547</v>
      </c>
      <c r="N1305">
        <v>1426</v>
      </c>
      <c r="O1305">
        <v>8</v>
      </c>
    </row>
    <row r="1306" spans="1:16" x14ac:dyDescent="0.2">
      <c r="A1306" t="s">
        <v>341</v>
      </c>
      <c r="B1306" t="s">
        <v>347</v>
      </c>
      <c r="C1306" t="s">
        <v>550</v>
      </c>
      <c r="D1306" t="s">
        <v>390</v>
      </c>
      <c r="E1306">
        <v>432</v>
      </c>
      <c r="F1306">
        <v>52</v>
      </c>
      <c r="G1306">
        <v>81.64</v>
      </c>
      <c r="L1306">
        <v>115</v>
      </c>
      <c r="M1306">
        <v>245</v>
      </c>
      <c r="N1306">
        <v>7</v>
      </c>
      <c r="O1306">
        <v>65</v>
      </c>
    </row>
    <row r="1307" spans="1:16" x14ac:dyDescent="0.2">
      <c r="A1307" t="s">
        <v>341</v>
      </c>
      <c r="B1307" t="s">
        <v>348</v>
      </c>
      <c r="C1307" t="s">
        <v>550</v>
      </c>
      <c r="D1307" t="s">
        <v>390</v>
      </c>
      <c r="E1307">
        <v>9</v>
      </c>
      <c r="F1307">
        <v>2</v>
      </c>
      <c r="G1307">
        <v>110.44</v>
      </c>
      <c r="M1307">
        <v>5</v>
      </c>
      <c r="N1307">
        <v>4</v>
      </c>
    </row>
    <row r="1308" spans="1:16" x14ac:dyDescent="0.2">
      <c r="A1308" t="s">
        <v>341</v>
      </c>
      <c r="B1308" t="s">
        <v>417</v>
      </c>
      <c r="C1308" t="s">
        <v>551</v>
      </c>
      <c r="D1308" t="s">
        <v>390</v>
      </c>
      <c r="E1308">
        <v>834</v>
      </c>
      <c r="F1308">
        <v>272</v>
      </c>
      <c r="G1308">
        <v>110.89</v>
      </c>
      <c r="L1308">
        <v>102</v>
      </c>
      <c r="M1308">
        <v>567</v>
      </c>
      <c r="N1308">
        <v>138</v>
      </c>
      <c r="O1308">
        <v>21</v>
      </c>
      <c r="P1308">
        <v>6</v>
      </c>
    </row>
    <row r="1309" spans="1:16" x14ac:dyDescent="0.2">
      <c r="A1309" t="s">
        <v>341</v>
      </c>
      <c r="B1309" t="s">
        <v>346</v>
      </c>
      <c r="C1309" t="s">
        <v>551</v>
      </c>
      <c r="D1309" t="s">
        <v>390</v>
      </c>
      <c r="E1309">
        <v>801</v>
      </c>
      <c r="F1309">
        <v>266</v>
      </c>
      <c r="G1309">
        <v>111.73</v>
      </c>
      <c r="L1309">
        <v>95</v>
      </c>
      <c r="M1309">
        <v>549</v>
      </c>
      <c r="N1309">
        <v>138</v>
      </c>
      <c r="O1309">
        <v>13</v>
      </c>
      <c r="P1309">
        <v>6</v>
      </c>
    </row>
    <row r="1310" spans="1:16" x14ac:dyDescent="0.2">
      <c r="A1310" t="s">
        <v>341</v>
      </c>
      <c r="B1310" t="s">
        <v>347</v>
      </c>
      <c r="C1310" t="s">
        <v>551</v>
      </c>
      <c r="D1310" t="s">
        <v>390</v>
      </c>
      <c r="E1310">
        <v>33</v>
      </c>
      <c r="F1310">
        <v>6</v>
      </c>
      <c r="G1310">
        <v>90.42</v>
      </c>
      <c r="L1310">
        <v>7</v>
      </c>
      <c r="M1310">
        <v>18</v>
      </c>
      <c r="O1310">
        <v>8</v>
      </c>
    </row>
    <row r="1311" spans="1:16" x14ac:dyDescent="0.2">
      <c r="A1311" t="s">
        <v>341</v>
      </c>
      <c r="B1311" t="s">
        <v>417</v>
      </c>
      <c r="C1311" t="s">
        <v>552</v>
      </c>
      <c r="D1311" t="s">
        <v>390</v>
      </c>
      <c r="E1311">
        <v>257</v>
      </c>
      <c r="F1311">
        <v>33</v>
      </c>
      <c r="G1311">
        <v>81.739999999999995</v>
      </c>
      <c r="L1311">
        <v>61</v>
      </c>
      <c r="M1311">
        <v>146</v>
      </c>
      <c r="N1311">
        <v>36</v>
      </c>
      <c r="O1311">
        <v>14</v>
      </c>
    </row>
    <row r="1312" spans="1:16" x14ac:dyDescent="0.2">
      <c r="A1312" t="s">
        <v>341</v>
      </c>
      <c r="B1312" t="s">
        <v>346</v>
      </c>
      <c r="C1312" t="s">
        <v>552</v>
      </c>
      <c r="D1312" t="s">
        <v>390</v>
      </c>
      <c r="E1312">
        <v>197</v>
      </c>
      <c r="F1312">
        <v>19</v>
      </c>
      <c r="G1312">
        <v>80.099999999999994</v>
      </c>
      <c r="L1312">
        <v>34</v>
      </c>
      <c r="M1312">
        <v>130</v>
      </c>
      <c r="N1312">
        <v>33</v>
      </c>
    </row>
    <row r="1313" spans="1:16" x14ac:dyDescent="0.2">
      <c r="A1313" t="s">
        <v>341</v>
      </c>
      <c r="B1313" t="s">
        <v>347</v>
      </c>
      <c r="C1313" t="s">
        <v>552</v>
      </c>
      <c r="D1313" t="s">
        <v>390</v>
      </c>
      <c r="E1313">
        <v>60</v>
      </c>
      <c r="F1313">
        <v>14</v>
      </c>
      <c r="G1313">
        <v>87.12</v>
      </c>
      <c r="L1313">
        <v>27</v>
      </c>
      <c r="M1313">
        <v>16</v>
      </c>
      <c r="N1313">
        <v>3</v>
      </c>
      <c r="O1313">
        <v>14</v>
      </c>
    </row>
    <row r="1314" spans="1:16" x14ac:dyDescent="0.2">
      <c r="A1314" t="s">
        <v>341</v>
      </c>
      <c r="B1314" t="s">
        <v>417</v>
      </c>
      <c r="C1314" t="s">
        <v>553</v>
      </c>
      <c r="D1314" t="s">
        <v>390</v>
      </c>
      <c r="E1314">
        <v>3484</v>
      </c>
      <c r="F1314">
        <v>681</v>
      </c>
      <c r="G1314">
        <v>92.08</v>
      </c>
      <c r="L1314">
        <v>51</v>
      </c>
      <c r="M1314">
        <v>2431</v>
      </c>
      <c r="N1314">
        <v>937</v>
      </c>
      <c r="O1314">
        <v>65</v>
      </c>
    </row>
    <row r="1315" spans="1:16" x14ac:dyDescent="0.2">
      <c r="A1315" t="s">
        <v>341</v>
      </c>
      <c r="B1315" t="s">
        <v>346</v>
      </c>
      <c r="C1315" t="s">
        <v>553</v>
      </c>
      <c r="D1315" t="s">
        <v>390</v>
      </c>
      <c r="E1315">
        <v>3243</v>
      </c>
      <c r="F1315">
        <v>644</v>
      </c>
      <c r="G1315">
        <v>91.8</v>
      </c>
      <c r="L1315">
        <v>21</v>
      </c>
      <c r="M1315">
        <v>2279</v>
      </c>
      <c r="N1315">
        <v>932</v>
      </c>
      <c r="O1315">
        <v>11</v>
      </c>
    </row>
    <row r="1316" spans="1:16" x14ac:dyDescent="0.2">
      <c r="A1316" t="s">
        <v>341</v>
      </c>
      <c r="B1316" t="s">
        <v>347</v>
      </c>
      <c r="C1316" t="s">
        <v>553</v>
      </c>
      <c r="D1316" t="s">
        <v>390</v>
      </c>
      <c r="E1316">
        <v>239</v>
      </c>
      <c r="F1316">
        <v>37</v>
      </c>
      <c r="G1316">
        <v>96</v>
      </c>
      <c r="L1316">
        <v>30</v>
      </c>
      <c r="M1316">
        <v>150</v>
      </c>
      <c r="N1316">
        <v>5</v>
      </c>
      <c r="O1316">
        <v>54</v>
      </c>
    </row>
    <row r="1317" spans="1:16" x14ac:dyDescent="0.2">
      <c r="A1317" t="s">
        <v>341</v>
      </c>
      <c r="B1317" t="s">
        <v>348</v>
      </c>
      <c r="C1317" t="s">
        <v>553</v>
      </c>
      <c r="D1317" t="s">
        <v>390</v>
      </c>
      <c r="E1317">
        <v>2</v>
      </c>
      <c r="G1317">
        <v>78</v>
      </c>
      <c r="M1317">
        <v>2</v>
      </c>
    </row>
    <row r="1318" spans="1:16" x14ac:dyDescent="0.2">
      <c r="A1318" t="s">
        <v>341</v>
      </c>
      <c r="B1318" t="s">
        <v>417</v>
      </c>
      <c r="C1318" t="s">
        <v>554</v>
      </c>
      <c r="D1318" t="s">
        <v>390</v>
      </c>
      <c r="E1318">
        <v>1028</v>
      </c>
      <c r="F1318">
        <v>386</v>
      </c>
      <c r="G1318">
        <v>116.53</v>
      </c>
      <c r="L1318">
        <v>243</v>
      </c>
      <c r="M1318">
        <v>555</v>
      </c>
      <c r="N1318">
        <v>177</v>
      </c>
      <c r="O1318">
        <v>45</v>
      </c>
      <c r="P1318">
        <v>8</v>
      </c>
    </row>
    <row r="1319" spans="1:16" x14ac:dyDescent="0.2">
      <c r="A1319" t="s">
        <v>341</v>
      </c>
      <c r="B1319" t="s">
        <v>346</v>
      </c>
      <c r="C1319" t="s">
        <v>554</v>
      </c>
      <c r="D1319" t="s">
        <v>390</v>
      </c>
      <c r="E1319">
        <v>871</v>
      </c>
      <c r="F1319">
        <v>362</v>
      </c>
      <c r="G1319">
        <v>123.18</v>
      </c>
      <c r="L1319">
        <v>163</v>
      </c>
      <c r="M1319">
        <v>516</v>
      </c>
      <c r="N1319">
        <v>170</v>
      </c>
      <c r="O1319">
        <v>14</v>
      </c>
      <c r="P1319">
        <v>8</v>
      </c>
    </row>
    <row r="1320" spans="1:16" x14ac:dyDescent="0.2">
      <c r="A1320" t="s">
        <v>341</v>
      </c>
      <c r="B1320" t="s">
        <v>347</v>
      </c>
      <c r="C1320" t="s">
        <v>554</v>
      </c>
      <c r="D1320" t="s">
        <v>390</v>
      </c>
      <c r="E1320">
        <v>156</v>
      </c>
      <c r="F1320">
        <v>23</v>
      </c>
      <c r="G1320">
        <v>79.14</v>
      </c>
      <c r="L1320">
        <v>80</v>
      </c>
      <c r="M1320">
        <v>38</v>
      </c>
      <c r="N1320">
        <v>7</v>
      </c>
      <c r="O1320">
        <v>31</v>
      </c>
    </row>
    <row r="1321" spans="1:16" x14ac:dyDescent="0.2">
      <c r="A1321" t="s">
        <v>341</v>
      </c>
      <c r="B1321" t="s">
        <v>348</v>
      </c>
      <c r="C1321" t="s">
        <v>554</v>
      </c>
      <c r="D1321" t="s">
        <v>390</v>
      </c>
      <c r="E1321">
        <v>1</v>
      </c>
      <c r="F1321">
        <v>1</v>
      </c>
      <c r="G1321">
        <v>164</v>
      </c>
      <c r="M1321">
        <v>1</v>
      </c>
    </row>
    <row r="1322" spans="1:16" x14ac:dyDescent="0.2">
      <c r="A1322" t="s">
        <v>341</v>
      </c>
      <c r="B1322" t="s">
        <v>417</v>
      </c>
      <c r="C1322" t="s">
        <v>555</v>
      </c>
      <c r="D1322" t="s">
        <v>390</v>
      </c>
      <c r="E1322">
        <v>408</v>
      </c>
      <c r="F1322">
        <v>29</v>
      </c>
      <c r="G1322">
        <v>71.48</v>
      </c>
      <c r="L1322">
        <v>51</v>
      </c>
      <c r="M1322">
        <v>313</v>
      </c>
      <c r="N1322">
        <v>42</v>
      </c>
      <c r="O1322">
        <v>2</v>
      </c>
    </row>
    <row r="1323" spans="1:16" x14ac:dyDescent="0.2">
      <c r="A1323" t="s">
        <v>341</v>
      </c>
      <c r="B1323" t="s">
        <v>346</v>
      </c>
      <c r="C1323" t="s">
        <v>555</v>
      </c>
      <c r="D1323" t="s">
        <v>390</v>
      </c>
      <c r="E1323">
        <v>408</v>
      </c>
      <c r="F1323">
        <v>29</v>
      </c>
      <c r="G1323">
        <v>71.48</v>
      </c>
      <c r="L1323">
        <v>51</v>
      </c>
      <c r="M1323">
        <v>313</v>
      </c>
      <c r="N1323">
        <v>42</v>
      </c>
      <c r="O1323">
        <v>2</v>
      </c>
    </row>
    <row r="1324" spans="1:16" x14ac:dyDescent="0.2">
      <c r="A1324" t="s">
        <v>341</v>
      </c>
      <c r="B1324" t="s">
        <v>417</v>
      </c>
      <c r="C1324" t="s">
        <v>556</v>
      </c>
      <c r="D1324" t="s">
        <v>390</v>
      </c>
      <c r="E1324">
        <v>4663</v>
      </c>
      <c r="F1324">
        <v>977</v>
      </c>
      <c r="G1324">
        <v>94.3</v>
      </c>
      <c r="L1324">
        <v>146</v>
      </c>
      <c r="M1324">
        <v>3268</v>
      </c>
      <c r="N1324">
        <v>1190</v>
      </c>
      <c r="O1324">
        <v>59</v>
      </c>
    </row>
    <row r="1325" spans="1:16" x14ac:dyDescent="0.2">
      <c r="A1325" t="s">
        <v>341</v>
      </c>
      <c r="B1325" t="s">
        <v>346</v>
      </c>
      <c r="C1325" t="s">
        <v>556</v>
      </c>
      <c r="D1325" t="s">
        <v>390</v>
      </c>
      <c r="E1325">
        <v>4267</v>
      </c>
      <c r="F1325">
        <v>923</v>
      </c>
      <c r="G1325">
        <v>95.08</v>
      </c>
      <c r="L1325">
        <v>43</v>
      </c>
      <c r="M1325">
        <v>3037</v>
      </c>
      <c r="N1325">
        <v>1181</v>
      </c>
      <c r="O1325">
        <v>6</v>
      </c>
    </row>
    <row r="1326" spans="1:16" x14ac:dyDescent="0.2">
      <c r="A1326" t="s">
        <v>341</v>
      </c>
      <c r="B1326" t="s">
        <v>347</v>
      </c>
      <c r="C1326" t="s">
        <v>556</v>
      </c>
      <c r="D1326" t="s">
        <v>390</v>
      </c>
      <c r="E1326">
        <v>393</v>
      </c>
      <c r="F1326">
        <v>52</v>
      </c>
      <c r="G1326">
        <v>85.23</v>
      </c>
      <c r="L1326">
        <v>103</v>
      </c>
      <c r="M1326">
        <v>229</v>
      </c>
      <c r="N1326">
        <v>8</v>
      </c>
      <c r="O1326">
        <v>53</v>
      </c>
    </row>
    <row r="1327" spans="1:16" x14ac:dyDescent="0.2">
      <c r="A1327" t="s">
        <v>341</v>
      </c>
      <c r="B1327" t="s">
        <v>348</v>
      </c>
      <c r="C1327" t="s">
        <v>556</v>
      </c>
      <c r="D1327" t="s">
        <v>390</v>
      </c>
      <c r="E1327">
        <v>3</v>
      </c>
      <c r="F1327">
        <v>2</v>
      </c>
      <c r="G1327">
        <v>172.33</v>
      </c>
      <c r="M1327">
        <v>2</v>
      </c>
      <c r="N1327">
        <v>1</v>
      </c>
    </row>
    <row r="1328" spans="1:16" x14ac:dyDescent="0.2">
      <c r="A1328" t="s">
        <v>341</v>
      </c>
      <c r="B1328" t="s">
        <v>417</v>
      </c>
      <c r="C1328" t="s">
        <v>557</v>
      </c>
      <c r="D1328" t="s">
        <v>390</v>
      </c>
      <c r="E1328">
        <v>837</v>
      </c>
      <c r="F1328">
        <v>375</v>
      </c>
      <c r="G1328">
        <v>133.29</v>
      </c>
      <c r="L1328">
        <v>143</v>
      </c>
      <c r="M1328">
        <v>548</v>
      </c>
      <c r="N1328">
        <v>121</v>
      </c>
      <c r="O1328">
        <v>23</v>
      </c>
      <c r="P1328">
        <v>2</v>
      </c>
    </row>
    <row r="1329" spans="1:16" x14ac:dyDescent="0.2">
      <c r="A1329" t="s">
        <v>341</v>
      </c>
      <c r="B1329" t="s">
        <v>346</v>
      </c>
      <c r="C1329" t="s">
        <v>557</v>
      </c>
      <c r="D1329" t="s">
        <v>390</v>
      </c>
      <c r="E1329">
        <v>773</v>
      </c>
      <c r="F1329">
        <v>364</v>
      </c>
      <c r="G1329">
        <v>137.1</v>
      </c>
      <c r="L1329">
        <v>106</v>
      </c>
      <c r="M1329">
        <v>534</v>
      </c>
      <c r="N1329">
        <v>118</v>
      </c>
      <c r="O1329">
        <v>13</v>
      </c>
      <c r="P1329">
        <v>2</v>
      </c>
    </row>
    <row r="1330" spans="1:16" x14ac:dyDescent="0.2">
      <c r="A1330" t="s">
        <v>341</v>
      </c>
      <c r="B1330" t="s">
        <v>347</v>
      </c>
      <c r="C1330" t="s">
        <v>557</v>
      </c>
      <c r="D1330" t="s">
        <v>390</v>
      </c>
      <c r="E1330">
        <v>62</v>
      </c>
      <c r="F1330">
        <v>9</v>
      </c>
      <c r="G1330">
        <v>77.81</v>
      </c>
      <c r="L1330">
        <v>37</v>
      </c>
      <c r="M1330">
        <v>13</v>
      </c>
      <c r="N1330">
        <v>2</v>
      </c>
      <c r="O1330">
        <v>10</v>
      </c>
    </row>
    <row r="1331" spans="1:16" x14ac:dyDescent="0.2">
      <c r="A1331" t="s">
        <v>341</v>
      </c>
      <c r="B1331" t="s">
        <v>348</v>
      </c>
      <c r="C1331" t="s">
        <v>557</v>
      </c>
      <c r="D1331" t="s">
        <v>390</v>
      </c>
      <c r="E1331">
        <v>2</v>
      </c>
      <c r="F1331">
        <v>2</v>
      </c>
      <c r="G1331">
        <v>382.5</v>
      </c>
      <c r="M1331">
        <v>1</v>
      </c>
      <c r="N1331">
        <v>1</v>
      </c>
    </row>
    <row r="1332" spans="1:16" x14ac:dyDescent="0.2">
      <c r="A1332" t="s">
        <v>341</v>
      </c>
      <c r="B1332" t="s">
        <v>417</v>
      </c>
      <c r="C1332" t="s">
        <v>558</v>
      </c>
      <c r="D1332" t="s">
        <v>390</v>
      </c>
      <c r="E1332">
        <v>180</v>
      </c>
      <c r="F1332">
        <v>15</v>
      </c>
      <c r="G1332">
        <v>79.709999999999994</v>
      </c>
      <c r="L1332">
        <v>20</v>
      </c>
      <c r="M1332">
        <v>141</v>
      </c>
      <c r="N1332">
        <v>19</v>
      </c>
    </row>
    <row r="1333" spans="1:16" x14ac:dyDescent="0.2">
      <c r="A1333" t="s">
        <v>341</v>
      </c>
      <c r="B1333" t="s">
        <v>346</v>
      </c>
      <c r="C1333" t="s">
        <v>558</v>
      </c>
      <c r="D1333" t="s">
        <v>390</v>
      </c>
      <c r="E1333">
        <v>180</v>
      </c>
      <c r="F1333">
        <v>15</v>
      </c>
      <c r="G1333">
        <v>79.709999999999994</v>
      </c>
      <c r="L1333">
        <v>20</v>
      </c>
      <c r="M1333">
        <v>141</v>
      </c>
      <c r="N1333">
        <v>19</v>
      </c>
    </row>
    <row r="1334" spans="1:16" x14ac:dyDescent="0.2">
      <c r="A1334" t="s">
        <v>341</v>
      </c>
      <c r="B1334" t="s">
        <v>417</v>
      </c>
      <c r="C1334" t="s">
        <v>559</v>
      </c>
      <c r="D1334" t="s">
        <v>390</v>
      </c>
      <c r="E1334">
        <v>3680</v>
      </c>
      <c r="F1334">
        <v>918</v>
      </c>
      <c r="G1334">
        <v>102.99</v>
      </c>
      <c r="L1334">
        <v>83</v>
      </c>
      <c r="M1334">
        <v>2611</v>
      </c>
      <c r="N1334">
        <v>955</v>
      </c>
      <c r="O1334">
        <v>31</v>
      </c>
    </row>
    <row r="1335" spans="1:16" x14ac:dyDescent="0.2">
      <c r="A1335" t="s">
        <v>341</v>
      </c>
      <c r="B1335" t="s">
        <v>346</v>
      </c>
      <c r="C1335" t="s">
        <v>559</v>
      </c>
      <c r="D1335" t="s">
        <v>390</v>
      </c>
      <c r="E1335">
        <v>3481</v>
      </c>
      <c r="F1335">
        <v>891</v>
      </c>
      <c r="G1335">
        <v>104.13</v>
      </c>
      <c r="L1335">
        <v>22</v>
      </c>
      <c r="M1335">
        <v>2499</v>
      </c>
      <c r="N1335">
        <v>951</v>
      </c>
      <c r="O1335">
        <v>9</v>
      </c>
    </row>
    <row r="1336" spans="1:16" x14ac:dyDescent="0.2">
      <c r="A1336" t="s">
        <v>341</v>
      </c>
      <c r="B1336" t="s">
        <v>347</v>
      </c>
      <c r="C1336" t="s">
        <v>559</v>
      </c>
      <c r="D1336" t="s">
        <v>390</v>
      </c>
      <c r="E1336">
        <v>192</v>
      </c>
      <c r="F1336">
        <v>25</v>
      </c>
      <c r="G1336">
        <v>82.12</v>
      </c>
      <c r="L1336">
        <v>61</v>
      </c>
      <c r="M1336">
        <v>107</v>
      </c>
      <c r="N1336">
        <v>2</v>
      </c>
      <c r="O1336">
        <v>22</v>
      </c>
    </row>
    <row r="1337" spans="1:16" x14ac:dyDescent="0.2">
      <c r="A1337" t="s">
        <v>341</v>
      </c>
      <c r="B1337" t="s">
        <v>348</v>
      </c>
      <c r="C1337" t="s">
        <v>559</v>
      </c>
      <c r="D1337" t="s">
        <v>390</v>
      </c>
      <c r="E1337">
        <v>7</v>
      </c>
      <c r="F1337">
        <v>2</v>
      </c>
      <c r="G1337">
        <v>108.71</v>
      </c>
      <c r="M1337">
        <v>5</v>
      </c>
      <c r="N1337">
        <v>2</v>
      </c>
    </row>
    <row r="1338" spans="1:16" x14ac:dyDescent="0.2">
      <c r="A1338" t="s">
        <v>341</v>
      </c>
      <c r="B1338" t="s">
        <v>417</v>
      </c>
      <c r="C1338" t="s">
        <v>560</v>
      </c>
      <c r="D1338" t="s">
        <v>390</v>
      </c>
      <c r="E1338">
        <v>165</v>
      </c>
      <c r="F1338">
        <v>58</v>
      </c>
      <c r="G1338">
        <v>98.52</v>
      </c>
      <c r="L1338">
        <v>53</v>
      </c>
      <c r="M1338">
        <v>70</v>
      </c>
      <c r="N1338">
        <v>27</v>
      </c>
      <c r="O1338">
        <v>15</v>
      </c>
    </row>
    <row r="1339" spans="1:16" x14ac:dyDescent="0.2">
      <c r="A1339" t="s">
        <v>341</v>
      </c>
      <c r="B1339" t="s">
        <v>346</v>
      </c>
      <c r="C1339" t="s">
        <v>560</v>
      </c>
      <c r="D1339" t="s">
        <v>390</v>
      </c>
      <c r="E1339">
        <v>134</v>
      </c>
      <c r="F1339">
        <v>49</v>
      </c>
      <c r="G1339">
        <v>99.01</v>
      </c>
      <c r="L1339">
        <v>43</v>
      </c>
      <c r="M1339">
        <v>59</v>
      </c>
      <c r="N1339">
        <v>27</v>
      </c>
      <c r="O1339">
        <v>5</v>
      </c>
    </row>
    <row r="1340" spans="1:16" x14ac:dyDescent="0.2">
      <c r="A1340" t="s">
        <v>341</v>
      </c>
      <c r="B1340" t="s">
        <v>347</v>
      </c>
      <c r="C1340" t="s">
        <v>560</v>
      </c>
      <c r="D1340" t="s">
        <v>390</v>
      </c>
      <c r="E1340">
        <v>30</v>
      </c>
      <c r="F1340">
        <v>8</v>
      </c>
      <c r="G1340">
        <v>90.53</v>
      </c>
      <c r="L1340">
        <v>10</v>
      </c>
      <c r="M1340">
        <v>10</v>
      </c>
      <c r="O1340">
        <v>10</v>
      </c>
    </row>
    <row r="1341" spans="1:16" x14ac:dyDescent="0.2">
      <c r="A1341" t="s">
        <v>341</v>
      </c>
      <c r="B1341" t="s">
        <v>348</v>
      </c>
      <c r="C1341" t="s">
        <v>560</v>
      </c>
      <c r="D1341" t="s">
        <v>390</v>
      </c>
      <c r="E1341">
        <v>1</v>
      </c>
      <c r="F1341">
        <v>1</v>
      </c>
      <c r="G1341">
        <v>272</v>
      </c>
      <c r="M1341">
        <v>1</v>
      </c>
    </row>
    <row r="1342" spans="1:16" x14ac:dyDescent="0.2">
      <c r="A1342" t="s">
        <v>341</v>
      </c>
      <c r="B1342" t="s">
        <v>417</v>
      </c>
      <c r="C1342" t="s">
        <v>561</v>
      </c>
      <c r="D1342" t="s">
        <v>390</v>
      </c>
      <c r="E1342">
        <v>99</v>
      </c>
      <c r="G1342">
        <v>43.9</v>
      </c>
      <c r="L1342">
        <v>15</v>
      </c>
      <c r="M1342">
        <v>72</v>
      </c>
      <c r="N1342">
        <v>12</v>
      </c>
    </row>
    <row r="1343" spans="1:16" x14ac:dyDescent="0.2">
      <c r="A1343" t="s">
        <v>341</v>
      </c>
      <c r="B1343" t="s">
        <v>346</v>
      </c>
      <c r="C1343" t="s">
        <v>561</v>
      </c>
      <c r="D1343" t="s">
        <v>390</v>
      </c>
      <c r="E1343">
        <v>99</v>
      </c>
      <c r="G1343">
        <v>43.9</v>
      </c>
      <c r="L1343">
        <v>15</v>
      </c>
      <c r="M1343">
        <v>72</v>
      </c>
      <c r="N1343">
        <v>12</v>
      </c>
    </row>
    <row r="1344" spans="1:16" x14ac:dyDescent="0.2">
      <c r="A1344" t="s">
        <v>341</v>
      </c>
      <c r="B1344" t="s">
        <v>417</v>
      </c>
      <c r="C1344" t="s">
        <v>562</v>
      </c>
      <c r="D1344" t="s">
        <v>390</v>
      </c>
      <c r="E1344">
        <v>948</v>
      </c>
      <c r="F1344">
        <v>129</v>
      </c>
      <c r="G1344">
        <v>78.23</v>
      </c>
      <c r="L1344">
        <v>19</v>
      </c>
      <c r="M1344">
        <v>594</v>
      </c>
      <c r="N1344">
        <v>314</v>
      </c>
      <c r="O1344">
        <v>21</v>
      </c>
    </row>
    <row r="1345" spans="1:16" x14ac:dyDescent="0.2">
      <c r="A1345" t="s">
        <v>341</v>
      </c>
      <c r="B1345" t="s">
        <v>346</v>
      </c>
      <c r="C1345" t="s">
        <v>562</v>
      </c>
      <c r="D1345" t="s">
        <v>390</v>
      </c>
      <c r="E1345">
        <v>858</v>
      </c>
      <c r="F1345">
        <v>117</v>
      </c>
      <c r="G1345">
        <v>76.569999999999993</v>
      </c>
      <c r="L1345">
        <v>8</v>
      </c>
      <c r="M1345">
        <v>536</v>
      </c>
      <c r="N1345">
        <v>310</v>
      </c>
      <c r="O1345">
        <v>4</v>
      </c>
    </row>
    <row r="1346" spans="1:16" x14ac:dyDescent="0.2">
      <c r="A1346" t="s">
        <v>341</v>
      </c>
      <c r="B1346" t="s">
        <v>347</v>
      </c>
      <c r="C1346" t="s">
        <v>562</v>
      </c>
      <c r="D1346" t="s">
        <v>390</v>
      </c>
      <c r="E1346">
        <v>89</v>
      </c>
      <c r="F1346">
        <v>12</v>
      </c>
      <c r="G1346">
        <v>94.85</v>
      </c>
      <c r="L1346">
        <v>11</v>
      </c>
      <c r="M1346">
        <v>58</v>
      </c>
      <c r="N1346">
        <v>3</v>
      </c>
      <c r="O1346">
        <v>17</v>
      </c>
    </row>
    <row r="1347" spans="1:16" x14ac:dyDescent="0.2">
      <c r="A1347" t="s">
        <v>341</v>
      </c>
      <c r="B1347" t="s">
        <v>348</v>
      </c>
      <c r="C1347" t="s">
        <v>562</v>
      </c>
      <c r="D1347" t="s">
        <v>390</v>
      </c>
      <c r="E1347">
        <v>1</v>
      </c>
      <c r="G1347">
        <v>25</v>
      </c>
      <c r="N1347">
        <v>1</v>
      </c>
    </row>
    <row r="1348" spans="1:16" x14ac:dyDescent="0.2">
      <c r="A1348" t="s">
        <v>341</v>
      </c>
      <c r="B1348" t="s">
        <v>417</v>
      </c>
      <c r="C1348" t="s">
        <v>563</v>
      </c>
      <c r="D1348" t="s">
        <v>390</v>
      </c>
      <c r="E1348">
        <v>3012</v>
      </c>
      <c r="F1348">
        <v>1143</v>
      </c>
      <c r="G1348">
        <v>115.52</v>
      </c>
      <c r="L1348">
        <v>562</v>
      </c>
      <c r="M1348">
        <v>1802</v>
      </c>
      <c r="N1348">
        <v>529</v>
      </c>
      <c r="O1348">
        <v>103</v>
      </c>
      <c r="P1348">
        <v>16</v>
      </c>
    </row>
    <row r="1349" spans="1:16" x14ac:dyDescent="0.2">
      <c r="A1349" t="s">
        <v>341</v>
      </c>
      <c r="B1349" t="s">
        <v>346</v>
      </c>
      <c r="C1349" t="s">
        <v>563</v>
      </c>
      <c r="D1349" t="s">
        <v>390</v>
      </c>
      <c r="E1349">
        <v>2766</v>
      </c>
      <c r="F1349">
        <v>1072</v>
      </c>
      <c r="G1349">
        <v>117.42</v>
      </c>
      <c r="L1349">
        <v>460</v>
      </c>
      <c r="M1349">
        <v>1734</v>
      </c>
      <c r="N1349">
        <v>515</v>
      </c>
      <c r="O1349">
        <v>42</v>
      </c>
      <c r="P1349">
        <v>15</v>
      </c>
    </row>
    <row r="1350" spans="1:16" x14ac:dyDescent="0.2">
      <c r="A1350" t="s">
        <v>341</v>
      </c>
      <c r="B1350" t="s">
        <v>347</v>
      </c>
      <c r="C1350" t="s">
        <v>563</v>
      </c>
      <c r="D1350" t="s">
        <v>390</v>
      </c>
      <c r="E1350">
        <v>241</v>
      </c>
      <c r="F1350">
        <v>69</v>
      </c>
      <c r="G1350">
        <v>93.21</v>
      </c>
      <c r="L1350">
        <v>102</v>
      </c>
      <c r="M1350">
        <v>65</v>
      </c>
      <c r="N1350">
        <v>12</v>
      </c>
      <c r="O1350">
        <v>61</v>
      </c>
      <c r="P1350">
        <v>1</v>
      </c>
    </row>
    <row r="1351" spans="1:16" x14ac:dyDescent="0.2">
      <c r="A1351" t="s">
        <v>341</v>
      </c>
      <c r="B1351" t="s">
        <v>348</v>
      </c>
      <c r="C1351" t="s">
        <v>563</v>
      </c>
      <c r="D1351" t="s">
        <v>390</v>
      </c>
      <c r="E1351">
        <v>5</v>
      </c>
      <c r="F1351">
        <v>2</v>
      </c>
      <c r="G1351">
        <v>142.6</v>
      </c>
      <c r="M1351">
        <v>3</v>
      </c>
      <c r="N1351">
        <v>2</v>
      </c>
    </row>
    <row r="1352" spans="1:16" x14ac:dyDescent="0.2">
      <c r="A1352" t="s">
        <v>341</v>
      </c>
      <c r="B1352" t="s">
        <v>417</v>
      </c>
      <c r="C1352" t="s">
        <v>564</v>
      </c>
      <c r="D1352" t="s">
        <v>390</v>
      </c>
      <c r="E1352">
        <v>1592</v>
      </c>
      <c r="F1352">
        <v>168</v>
      </c>
      <c r="G1352">
        <v>76.58</v>
      </c>
      <c r="L1352">
        <v>289</v>
      </c>
      <c r="M1352">
        <v>1108</v>
      </c>
      <c r="N1352">
        <v>151</v>
      </c>
      <c r="O1352">
        <v>20</v>
      </c>
      <c r="P1352">
        <v>24</v>
      </c>
    </row>
    <row r="1353" spans="1:16" x14ac:dyDescent="0.2">
      <c r="A1353" t="s">
        <v>341</v>
      </c>
      <c r="B1353" t="s">
        <v>346</v>
      </c>
      <c r="C1353" t="s">
        <v>564</v>
      </c>
      <c r="D1353" t="s">
        <v>390</v>
      </c>
      <c r="E1353">
        <v>1590</v>
      </c>
      <c r="F1353">
        <v>167</v>
      </c>
      <c r="G1353">
        <v>76.489999999999995</v>
      </c>
      <c r="L1353">
        <v>289</v>
      </c>
      <c r="M1353">
        <v>1106</v>
      </c>
      <c r="N1353">
        <v>151</v>
      </c>
      <c r="O1353">
        <v>20</v>
      </c>
      <c r="P1353">
        <v>24</v>
      </c>
    </row>
    <row r="1354" spans="1:16" x14ac:dyDescent="0.2">
      <c r="A1354" t="s">
        <v>341</v>
      </c>
      <c r="B1354" t="s">
        <v>348</v>
      </c>
      <c r="C1354" t="s">
        <v>564</v>
      </c>
      <c r="D1354" t="s">
        <v>390</v>
      </c>
      <c r="E1354">
        <v>2</v>
      </c>
      <c r="F1354">
        <v>1</v>
      </c>
      <c r="G1354">
        <v>147</v>
      </c>
      <c r="M1354">
        <v>2</v>
      </c>
    </row>
    <row r="1355" spans="1:16" x14ac:dyDescent="0.2">
      <c r="A1355" t="s">
        <v>341</v>
      </c>
      <c r="B1355" t="s">
        <v>417</v>
      </c>
      <c r="C1355" t="s">
        <v>565</v>
      </c>
      <c r="D1355" t="s">
        <v>390</v>
      </c>
      <c r="E1355">
        <v>12345</v>
      </c>
      <c r="F1355">
        <v>2647</v>
      </c>
      <c r="G1355">
        <v>94.6</v>
      </c>
      <c r="L1355">
        <v>233</v>
      </c>
      <c r="M1355">
        <v>8205</v>
      </c>
      <c r="N1355">
        <v>3633</v>
      </c>
      <c r="O1355">
        <v>274</v>
      </c>
    </row>
    <row r="1356" spans="1:16" x14ac:dyDescent="0.2">
      <c r="A1356" t="s">
        <v>341</v>
      </c>
      <c r="B1356" t="s">
        <v>346</v>
      </c>
      <c r="C1356" t="s">
        <v>565</v>
      </c>
      <c r="D1356" t="s">
        <v>390</v>
      </c>
      <c r="E1356">
        <v>11576</v>
      </c>
      <c r="F1356">
        <v>2513</v>
      </c>
      <c r="G1356">
        <v>94.79</v>
      </c>
      <c r="L1356">
        <v>73</v>
      </c>
      <c r="M1356">
        <v>7841</v>
      </c>
      <c r="N1356">
        <v>3615</v>
      </c>
      <c r="O1356">
        <v>47</v>
      </c>
    </row>
    <row r="1357" spans="1:16" x14ac:dyDescent="0.2">
      <c r="A1357" t="s">
        <v>341</v>
      </c>
      <c r="B1357" t="s">
        <v>347</v>
      </c>
      <c r="C1357" t="s">
        <v>565</v>
      </c>
      <c r="D1357" t="s">
        <v>390</v>
      </c>
      <c r="E1357">
        <v>750</v>
      </c>
      <c r="F1357">
        <v>126</v>
      </c>
      <c r="G1357">
        <v>91.23</v>
      </c>
      <c r="L1357">
        <v>160</v>
      </c>
      <c r="M1357">
        <v>348</v>
      </c>
      <c r="N1357">
        <v>15</v>
      </c>
      <c r="O1357">
        <v>227</v>
      </c>
    </row>
    <row r="1358" spans="1:16" x14ac:dyDescent="0.2">
      <c r="A1358" t="s">
        <v>341</v>
      </c>
      <c r="B1358" t="s">
        <v>348</v>
      </c>
      <c r="C1358" t="s">
        <v>565</v>
      </c>
      <c r="D1358" t="s">
        <v>390</v>
      </c>
      <c r="E1358">
        <v>19</v>
      </c>
      <c r="F1358">
        <v>8</v>
      </c>
      <c r="G1358">
        <v>114.74</v>
      </c>
      <c r="M1358">
        <v>16</v>
      </c>
      <c r="N1358">
        <v>3</v>
      </c>
    </row>
    <row r="1359" spans="1:16" x14ac:dyDescent="0.2">
      <c r="A1359" t="s">
        <v>341</v>
      </c>
      <c r="B1359" t="s">
        <v>417</v>
      </c>
      <c r="C1359" t="s">
        <v>566</v>
      </c>
      <c r="D1359" t="s">
        <v>390</v>
      </c>
      <c r="E1359">
        <v>112</v>
      </c>
      <c r="F1359">
        <v>38</v>
      </c>
      <c r="G1359">
        <v>112.83</v>
      </c>
      <c r="L1359">
        <v>23</v>
      </c>
      <c r="M1359">
        <v>56</v>
      </c>
      <c r="N1359">
        <v>25</v>
      </c>
      <c r="O1359">
        <v>5</v>
      </c>
      <c r="P1359">
        <v>3</v>
      </c>
    </row>
    <row r="1360" spans="1:16" x14ac:dyDescent="0.2">
      <c r="A1360" t="s">
        <v>341</v>
      </c>
      <c r="B1360" t="s">
        <v>346</v>
      </c>
      <c r="C1360" t="s">
        <v>566</v>
      </c>
      <c r="D1360" t="s">
        <v>390</v>
      </c>
      <c r="E1360">
        <v>103</v>
      </c>
      <c r="F1360">
        <v>36</v>
      </c>
      <c r="G1360">
        <v>115.08</v>
      </c>
      <c r="L1360">
        <v>19</v>
      </c>
      <c r="M1360">
        <v>54</v>
      </c>
      <c r="N1360">
        <v>25</v>
      </c>
      <c r="O1360">
        <v>2</v>
      </c>
      <c r="P1360">
        <v>3</v>
      </c>
    </row>
    <row r="1361" spans="1:16" x14ac:dyDescent="0.2">
      <c r="A1361" t="s">
        <v>341</v>
      </c>
      <c r="B1361" t="s">
        <v>347</v>
      </c>
      <c r="C1361" t="s">
        <v>566</v>
      </c>
      <c r="D1361" t="s">
        <v>390</v>
      </c>
      <c r="E1361">
        <v>9</v>
      </c>
      <c r="F1361">
        <v>2</v>
      </c>
      <c r="G1361">
        <v>87.11</v>
      </c>
      <c r="L1361">
        <v>4</v>
      </c>
      <c r="M1361">
        <v>2</v>
      </c>
      <c r="O1361">
        <v>3</v>
      </c>
    </row>
    <row r="1362" spans="1:16" x14ac:dyDescent="0.2">
      <c r="A1362" t="s">
        <v>341</v>
      </c>
      <c r="B1362" t="s">
        <v>417</v>
      </c>
      <c r="C1362" t="s">
        <v>567</v>
      </c>
      <c r="D1362" t="s">
        <v>390</v>
      </c>
      <c r="E1362">
        <v>74</v>
      </c>
      <c r="F1362">
        <v>3</v>
      </c>
      <c r="G1362">
        <v>69.36</v>
      </c>
      <c r="L1362">
        <v>7</v>
      </c>
      <c r="M1362">
        <v>60</v>
      </c>
      <c r="N1362">
        <v>6</v>
      </c>
      <c r="P1362">
        <v>1</v>
      </c>
    </row>
    <row r="1363" spans="1:16" x14ac:dyDescent="0.2">
      <c r="A1363" t="s">
        <v>341</v>
      </c>
      <c r="B1363" t="s">
        <v>346</v>
      </c>
      <c r="C1363" t="s">
        <v>567</v>
      </c>
      <c r="D1363" t="s">
        <v>390</v>
      </c>
      <c r="E1363">
        <v>73</v>
      </c>
      <c r="F1363">
        <v>3</v>
      </c>
      <c r="G1363">
        <v>69.040000000000006</v>
      </c>
      <c r="L1363">
        <v>6</v>
      </c>
      <c r="M1363">
        <v>60</v>
      </c>
      <c r="N1363">
        <v>6</v>
      </c>
      <c r="P1363">
        <v>1</v>
      </c>
    </row>
    <row r="1364" spans="1:16" x14ac:dyDescent="0.2">
      <c r="A1364" t="s">
        <v>341</v>
      </c>
      <c r="B1364" t="s">
        <v>348</v>
      </c>
      <c r="C1364" t="s">
        <v>567</v>
      </c>
      <c r="D1364" t="s">
        <v>390</v>
      </c>
      <c r="E1364">
        <v>1</v>
      </c>
      <c r="G1364">
        <v>93</v>
      </c>
      <c r="L1364">
        <v>1</v>
      </c>
    </row>
    <row r="1365" spans="1:16" x14ac:dyDescent="0.2">
      <c r="A1365" t="s">
        <v>341</v>
      </c>
      <c r="B1365" t="s">
        <v>417</v>
      </c>
      <c r="C1365" t="s">
        <v>568</v>
      </c>
      <c r="D1365" t="s">
        <v>390</v>
      </c>
      <c r="E1365">
        <v>618</v>
      </c>
      <c r="F1365">
        <v>114</v>
      </c>
      <c r="G1365">
        <v>90.99</v>
      </c>
      <c r="L1365">
        <v>7</v>
      </c>
      <c r="M1365">
        <v>422</v>
      </c>
      <c r="N1365">
        <v>178</v>
      </c>
      <c r="O1365">
        <v>11</v>
      </c>
    </row>
    <row r="1366" spans="1:16" x14ac:dyDescent="0.2">
      <c r="A1366" t="s">
        <v>341</v>
      </c>
      <c r="B1366" t="s">
        <v>346</v>
      </c>
      <c r="C1366" t="s">
        <v>568</v>
      </c>
      <c r="D1366" t="s">
        <v>390</v>
      </c>
      <c r="E1366">
        <v>585</v>
      </c>
      <c r="F1366">
        <v>110</v>
      </c>
      <c r="G1366">
        <v>90.44</v>
      </c>
      <c r="L1366">
        <v>5</v>
      </c>
      <c r="M1366">
        <v>401</v>
      </c>
      <c r="N1366">
        <v>176</v>
      </c>
      <c r="O1366">
        <v>3</v>
      </c>
    </row>
    <row r="1367" spans="1:16" x14ac:dyDescent="0.2">
      <c r="A1367" t="s">
        <v>341</v>
      </c>
      <c r="B1367" t="s">
        <v>347</v>
      </c>
      <c r="C1367" t="s">
        <v>568</v>
      </c>
      <c r="D1367" t="s">
        <v>390</v>
      </c>
      <c r="E1367">
        <v>33</v>
      </c>
      <c r="F1367">
        <v>4</v>
      </c>
      <c r="G1367">
        <v>100.7</v>
      </c>
      <c r="L1367">
        <v>2</v>
      </c>
      <c r="M1367">
        <v>21</v>
      </c>
      <c r="N1367">
        <v>2</v>
      </c>
      <c r="O1367">
        <v>8</v>
      </c>
    </row>
    <row r="1368" spans="1:16" x14ac:dyDescent="0.2">
      <c r="A1368" t="s">
        <v>341</v>
      </c>
      <c r="B1368" t="s">
        <v>417</v>
      </c>
      <c r="C1368" t="s">
        <v>569</v>
      </c>
      <c r="D1368" t="s">
        <v>390</v>
      </c>
      <c r="E1368">
        <v>328</v>
      </c>
      <c r="F1368">
        <v>128</v>
      </c>
      <c r="G1368">
        <v>123.82</v>
      </c>
      <c r="L1368">
        <v>46</v>
      </c>
      <c r="M1368">
        <v>209</v>
      </c>
      <c r="N1368">
        <v>57</v>
      </c>
      <c r="O1368">
        <v>13</v>
      </c>
      <c r="P1368">
        <v>3</v>
      </c>
    </row>
    <row r="1369" spans="1:16" x14ac:dyDescent="0.2">
      <c r="A1369" t="s">
        <v>341</v>
      </c>
      <c r="B1369" t="s">
        <v>346</v>
      </c>
      <c r="C1369" t="s">
        <v>569</v>
      </c>
      <c r="D1369" t="s">
        <v>390</v>
      </c>
      <c r="E1369">
        <v>304</v>
      </c>
      <c r="F1369">
        <v>120</v>
      </c>
      <c r="G1369">
        <v>125.69</v>
      </c>
      <c r="L1369">
        <v>39</v>
      </c>
      <c r="M1369">
        <v>202</v>
      </c>
      <c r="N1369">
        <v>56</v>
      </c>
      <c r="O1369">
        <v>4</v>
      </c>
      <c r="P1369">
        <v>3</v>
      </c>
    </row>
    <row r="1370" spans="1:16" x14ac:dyDescent="0.2">
      <c r="A1370" t="s">
        <v>341</v>
      </c>
      <c r="B1370" t="s">
        <v>347</v>
      </c>
      <c r="C1370" t="s">
        <v>569</v>
      </c>
      <c r="D1370" t="s">
        <v>390</v>
      </c>
      <c r="E1370">
        <v>23</v>
      </c>
      <c r="F1370">
        <v>8</v>
      </c>
      <c r="G1370">
        <v>103.65</v>
      </c>
      <c r="L1370">
        <v>6</v>
      </c>
      <c r="M1370">
        <v>7</v>
      </c>
      <c r="N1370">
        <v>1</v>
      </c>
      <c r="O1370">
        <v>9</v>
      </c>
    </row>
    <row r="1371" spans="1:16" x14ac:dyDescent="0.2">
      <c r="A1371" t="s">
        <v>341</v>
      </c>
      <c r="B1371" t="s">
        <v>348</v>
      </c>
      <c r="C1371" t="s">
        <v>569</v>
      </c>
      <c r="D1371" t="s">
        <v>390</v>
      </c>
      <c r="E1371">
        <v>1</v>
      </c>
      <c r="G1371">
        <v>19</v>
      </c>
      <c r="L1371">
        <v>1</v>
      </c>
    </row>
    <row r="1372" spans="1:16" x14ac:dyDescent="0.2">
      <c r="A1372" t="s">
        <v>341</v>
      </c>
      <c r="B1372" t="s">
        <v>417</v>
      </c>
      <c r="C1372" t="s">
        <v>570</v>
      </c>
      <c r="D1372" t="s">
        <v>390</v>
      </c>
      <c r="E1372">
        <v>149</v>
      </c>
      <c r="F1372">
        <v>6</v>
      </c>
      <c r="G1372">
        <v>51.17</v>
      </c>
      <c r="L1372">
        <v>41</v>
      </c>
      <c r="M1372">
        <v>91</v>
      </c>
      <c r="N1372">
        <v>17</v>
      </c>
    </row>
    <row r="1373" spans="1:16" x14ac:dyDescent="0.2">
      <c r="A1373" t="s">
        <v>341</v>
      </c>
      <c r="B1373" t="s">
        <v>346</v>
      </c>
      <c r="C1373" t="s">
        <v>570</v>
      </c>
      <c r="D1373" t="s">
        <v>390</v>
      </c>
      <c r="E1373">
        <v>149</v>
      </c>
      <c r="F1373">
        <v>6</v>
      </c>
      <c r="G1373">
        <v>51.17</v>
      </c>
      <c r="L1373">
        <v>41</v>
      </c>
      <c r="M1373">
        <v>91</v>
      </c>
      <c r="N1373">
        <v>17</v>
      </c>
    </row>
    <row r="1374" spans="1:16" x14ac:dyDescent="0.2">
      <c r="A1374" t="s">
        <v>341</v>
      </c>
      <c r="B1374" t="s">
        <v>417</v>
      </c>
      <c r="C1374" t="s">
        <v>571</v>
      </c>
      <c r="D1374" t="s">
        <v>390</v>
      </c>
      <c r="E1374">
        <v>1462</v>
      </c>
      <c r="F1374">
        <v>255</v>
      </c>
      <c r="G1374">
        <v>87.98</v>
      </c>
      <c r="L1374">
        <v>27</v>
      </c>
      <c r="M1374">
        <v>973</v>
      </c>
      <c r="N1374">
        <v>442</v>
      </c>
      <c r="O1374">
        <v>20</v>
      </c>
    </row>
    <row r="1375" spans="1:16" x14ac:dyDescent="0.2">
      <c r="A1375" t="s">
        <v>341</v>
      </c>
      <c r="B1375" t="s">
        <v>346</v>
      </c>
      <c r="C1375" t="s">
        <v>571</v>
      </c>
      <c r="D1375" t="s">
        <v>390</v>
      </c>
      <c r="E1375">
        <v>1378</v>
      </c>
      <c r="F1375">
        <v>240</v>
      </c>
      <c r="G1375">
        <v>87.5</v>
      </c>
      <c r="L1375">
        <v>14</v>
      </c>
      <c r="M1375">
        <v>920</v>
      </c>
      <c r="N1375">
        <v>442</v>
      </c>
      <c r="O1375">
        <v>2</v>
      </c>
    </row>
    <row r="1376" spans="1:16" x14ac:dyDescent="0.2">
      <c r="A1376" t="s">
        <v>341</v>
      </c>
      <c r="B1376" t="s">
        <v>347</v>
      </c>
      <c r="C1376" t="s">
        <v>571</v>
      </c>
      <c r="D1376" t="s">
        <v>390</v>
      </c>
      <c r="E1376">
        <v>82</v>
      </c>
      <c r="F1376">
        <v>14</v>
      </c>
      <c r="G1376">
        <v>95.67</v>
      </c>
      <c r="L1376">
        <v>13</v>
      </c>
      <c r="M1376">
        <v>51</v>
      </c>
      <c r="O1376">
        <v>18</v>
      </c>
    </row>
    <row r="1377" spans="1:16" x14ac:dyDescent="0.2">
      <c r="A1377" t="s">
        <v>341</v>
      </c>
      <c r="B1377" t="s">
        <v>348</v>
      </c>
      <c r="C1377" t="s">
        <v>571</v>
      </c>
      <c r="D1377" t="s">
        <v>390</v>
      </c>
      <c r="E1377">
        <v>2</v>
      </c>
      <c r="F1377">
        <v>1</v>
      </c>
      <c r="G1377">
        <v>98</v>
      </c>
      <c r="M1377">
        <v>2</v>
      </c>
    </row>
    <row r="1378" spans="1:16" x14ac:dyDescent="0.2">
      <c r="A1378" t="s">
        <v>341</v>
      </c>
      <c r="B1378" t="s">
        <v>417</v>
      </c>
      <c r="C1378" t="s">
        <v>572</v>
      </c>
      <c r="D1378" t="s">
        <v>390</v>
      </c>
      <c r="E1378">
        <v>160</v>
      </c>
      <c r="F1378">
        <v>83</v>
      </c>
      <c r="G1378">
        <v>131.16</v>
      </c>
      <c r="L1378">
        <v>35</v>
      </c>
      <c r="M1378">
        <v>75</v>
      </c>
      <c r="N1378">
        <v>36</v>
      </c>
      <c r="O1378">
        <v>12</v>
      </c>
      <c r="P1378">
        <v>2</v>
      </c>
    </row>
    <row r="1379" spans="1:16" x14ac:dyDescent="0.2">
      <c r="A1379" t="s">
        <v>341</v>
      </c>
      <c r="B1379" t="s">
        <v>346</v>
      </c>
      <c r="C1379" t="s">
        <v>572</v>
      </c>
      <c r="D1379" t="s">
        <v>390</v>
      </c>
      <c r="E1379">
        <v>133</v>
      </c>
      <c r="F1379">
        <v>73</v>
      </c>
      <c r="G1379">
        <v>138.72999999999999</v>
      </c>
      <c r="L1379">
        <v>23</v>
      </c>
      <c r="M1379">
        <v>70</v>
      </c>
      <c r="N1379">
        <v>35</v>
      </c>
      <c r="O1379">
        <v>3</v>
      </c>
      <c r="P1379">
        <v>2</v>
      </c>
    </row>
    <row r="1380" spans="1:16" x14ac:dyDescent="0.2">
      <c r="A1380" t="s">
        <v>341</v>
      </c>
      <c r="B1380" t="s">
        <v>347</v>
      </c>
      <c r="C1380" t="s">
        <v>572</v>
      </c>
      <c r="D1380" t="s">
        <v>390</v>
      </c>
      <c r="E1380">
        <v>27</v>
      </c>
      <c r="F1380">
        <v>10</v>
      </c>
      <c r="G1380">
        <v>93.89</v>
      </c>
      <c r="L1380">
        <v>12</v>
      </c>
      <c r="M1380">
        <v>5</v>
      </c>
      <c r="N1380">
        <v>1</v>
      </c>
      <c r="O1380">
        <v>9</v>
      </c>
    </row>
    <row r="1381" spans="1:16" x14ac:dyDescent="0.2">
      <c r="A1381" t="s">
        <v>341</v>
      </c>
      <c r="B1381" t="s">
        <v>417</v>
      </c>
      <c r="C1381" t="s">
        <v>573</v>
      </c>
      <c r="D1381" t="s">
        <v>390</v>
      </c>
      <c r="E1381">
        <v>71</v>
      </c>
      <c r="F1381">
        <v>3</v>
      </c>
      <c r="G1381">
        <v>62.85</v>
      </c>
      <c r="L1381">
        <v>10</v>
      </c>
      <c r="M1381">
        <v>39</v>
      </c>
      <c r="N1381">
        <v>22</v>
      </c>
    </row>
    <row r="1382" spans="1:16" x14ac:dyDescent="0.2">
      <c r="A1382" t="s">
        <v>341</v>
      </c>
      <c r="B1382" t="s">
        <v>346</v>
      </c>
      <c r="C1382" t="s">
        <v>573</v>
      </c>
      <c r="D1382" t="s">
        <v>390</v>
      </c>
      <c r="E1382">
        <v>71</v>
      </c>
      <c r="F1382">
        <v>3</v>
      </c>
      <c r="G1382">
        <v>62.85</v>
      </c>
      <c r="L1382">
        <v>10</v>
      </c>
      <c r="M1382">
        <v>39</v>
      </c>
      <c r="N1382">
        <v>22</v>
      </c>
    </row>
    <row r="1383" spans="1:16" x14ac:dyDescent="0.2">
      <c r="A1383" t="s">
        <v>341</v>
      </c>
      <c r="B1383" t="s">
        <v>417</v>
      </c>
      <c r="C1383" t="s">
        <v>574</v>
      </c>
      <c r="D1383" t="s">
        <v>390</v>
      </c>
      <c r="E1383">
        <v>1044</v>
      </c>
      <c r="F1383">
        <v>217</v>
      </c>
      <c r="G1383">
        <v>94.96</v>
      </c>
      <c r="L1383">
        <v>22</v>
      </c>
      <c r="M1383">
        <v>779</v>
      </c>
      <c r="N1383">
        <v>230</v>
      </c>
      <c r="O1383">
        <v>13</v>
      </c>
    </row>
    <row r="1384" spans="1:16" x14ac:dyDescent="0.2">
      <c r="A1384" t="s">
        <v>341</v>
      </c>
      <c r="B1384" t="s">
        <v>346</v>
      </c>
      <c r="C1384" t="s">
        <v>574</v>
      </c>
      <c r="D1384" t="s">
        <v>390</v>
      </c>
      <c r="E1384">
        <v>978</v>
      </c>
      <c r="F1384">
        <v>202</v>
      </c>
      <c r="G1384">
        <v>94.36</v>
      </c>
      <c r="L1384">
        <v>9</v>
      </c>
      <c r="M1384">
        <v>736</v>
      </c>
      <c r="N1384">
        <v>230</v>
      </c>
      <c r="O1384">
        <v>3</v>
      </c>
    </row>
    <row r="1385" spans="1:16" x14ac:dyDescent="0.2">
      <c r="A1385" t="s">
        <v>341</v>
      </c>
      <c r="B1385" t="s">
        <v>347</v>
      </c>
      <c r="C1385" t="s">
        <v>574</v>
      </c>
      <c r="D1385" t="s">
        <v>390</v>
      </c>
      <c r="E1385">
        <v>66</v>
      </c>
      <c r="F1385">
        <v>15</v>
      </c>
      <c r="G1385">
        <v>103.98</v>
      </c>
      <c r="L1385">
        <v>13</v>
      </c>
      <c r="M1385">
        <v>43</v>
      </c>
      <c r="O1385">
        <v>10</v>
      </c>
    </row>
    <row r="1386" spans="1:16" x14ac:dyDescent="0.2">
      <c r="A1386" t="s">
        <v>341</v>
      </c>
      <c r="B1386" t="s">
        <v>417</v>
      </c>
      <c r="C1386" t="s">
        <v>575</v>
      </c>
      <c r="D1386" t="s">
        <v>390</v>
      </c>
      <c r="E1386">
        <v>921</v>
      </c>
      <c r="F1386">
        <v>353</v>
      </c>
      <c r="G1386">
        <v>117.33</v>
      </c>
      <c r="L1386">
        <v>168</v>
      </c>
      <c r="M1386">
        <v>528</v>
      </c>
      <c r="N1386">
        <v>171</v>
      </c>
      <c r="O1386">
        <v>51</v>
      </c>
      <c r="P1386">
        <v>3</v>
      </c>
    </row>
    <row r="1387" spans="1:16" x14ac:dyDescent="0.2">
      <c r="A1387" t="s">
        <v>341</v>
      </c>
      <c r="B1387" t="s">
        <v>346</v>
      </c>
      <c r="C1387" t="s">
        <v>575</v>
      </c>
      <c r="D1387" t="s">
        <v>390</v>
      </c>
      <c r="E1387">
        <v>782</v>
      </c>
      <c r="F1387">
        <v>300</v>
      </c>
      <c r="G1387">
        <v>120.04</v>
      </c>
      <c r="L1387">
        <v>114</v>
      </c>
      <c r="M1387">
        <v>478</v>
      </c>
      <c r="N1387">
        <v>166</v>
      </c>
      <c r="O1387">
        <v>21</v>
      </c>
      <c r="P1387">
        <v>3</v>
      </c>
    </row>
    <row r="1388" spans="1:16" x14ac:dyDescent="0.2">
      <c r="A1388" t="s">
        <v>341</v>
      </c>
      <c r="B1388" t="s">
        <v>347</v>
      </c>
      <c r="C1388" t="s">
        <v>575</v>
      </c>
      <c r="D1388" t="s">
        <v>390</v>
      </c>
      <c r="E1388">
        <v>137</v>
      </c>
      <c r="F1388">
        <v>52</v>
      </c>
      <c r="G1388">
        <v>100.62</v>
      </c>
      <c r="L1388">
        <v>54</v>
      </c>
      <c r="M1388">
        <v>48</v>
      </c>
      <c r="N1388">
        <v>5</v>
      </c>
      <c r="O1388">
        <v>30</v>
      </c>
    </row>
    <row r="1389" spans="1:16" x14ac:dyDescent="0.2">
      <c r="A1389" t="s">
        <v>341</v>
      </c>
      <c r="B1389" t="s">
        <v>348</v>
      </c>
      <c r="C1389" t="s">
        <v>575</v>
      </c>
      <c r="D1389" t="s">
        <v>390</v>
      </c>
      <c r="E1389">
        <v>2</v>
      </c>
      <c r="F1389">
        <v>1</v>
      </c>
      <c r="G1389">
        <v>199.5</v>
      </c>
      <c r="M1389">
        <v>2</v>
      </c>
    </row>
    <row r="1390" spans="1:16" x14ac:dyDescent="0.2">
      <c r="A1390" t="s">
        <v>341</v>
      </c>
      <c r="B1390" t="s">
        <v>417</v>
      </c>
      <c r="C1390" t="s">
        <v>576</v>
      </c>
      <c r="D1390" t="s">
        <v>390</v>
      </c>
      <c r="E1390">
        <v>99</v>
      </c>
      <c r="F1390">
        <v>3</v>
      </c>
      <c r="G1390">
        <v>59.97</v>
      </c>
      <c r="L1390">
        <v>11</v>
      </c>
      <c r="M1390">
        <v>70</v>
      </c>
      <c r="N1390">
        <v>18</v>
      </c>
    </row>
    <row r="1391" spans="1:16" x14ac:dyDescent="0.2">
      <c r="A1391" t="s">
        <v>341</v>
      </c>
      <c r="B1391" t="s">
        <v>346</v>
      </c>
      <c r="C1391" t="s">
        <v>576</v>
      </c>
      <c r="D1391" t="s">
        <v>390</v>
      </c>
      <c r="E1391">
        <v>98</v>
      </c>
      <c r="F1391">
        <v>3</v>
      </c>
      <c r="G1391">
        <v>60.26</v>
      </c>
      <c r="L1391">
        <v>11</v>
      </c>
      <c r="M1391">
        <v>69</v>
      </c>
      <c r="N1391">
        <v>18</v>
      </c>
    </row>
    <row r="1392" spans="1:16" x14ac:dyDescent="0.2">
      <c r="A1392" t="s">
        <v>341</v>
      </c>
      <c r="B1392" t="s">
        <v>348</v>
      </c>
      <c r="C1392" t="s">
        <v>576</v>
      </c>
      <c r="D1392" t="s">
        <v>390</v>
      </c>
      <c r="E1392">
        <v>1</v>
      </c>
      <c r="G1392">
        <v>32</v>
      </c>
      <c r="M1392">
        <v>1</v>
      </c>
    </row>
    <row r="1393" spans="1:16" x14ac:dyDescent="0.2">
      <c r="A1393" t="s">
        <v>341</v>
      </c>
      <c r="B1393" t="s">
        <v>417</v>
      </c>
      <c r="C1393" t="s">
        <v>577</v>
      </c>
      <c r="D1393" t="s">
        <v>390</v>
      </c>
      <c r="E1393">
        <v>3623</v>
      </c>
      <c r="F1393">
        <v>871</v>
      </c>
      <c r="G1393">
        <v>99.76</v>
      </c>
      <c r="L1393">
        <v>90</v>
      </c>
      <c r="M1393">
        <v>2670</v>
      </c>
      <c r="N1393">
        <v>763</v>
      </c>
      <c r="O1393">
        <v>100</v>
      </c>
    </row>
    <row r="1394" spans="1:16" x14ac:dyDescent="0.2">
      <c r="A1394" t="s">
        <v>341</v>
      </c>
      <c r="B1394" t="s">
        <v>346</v>
      </c>
      <c r="C1394" t="s">
        <v>577</v>
      </c>
      <c r="D1394" t="s">
        <v>390</v>
      </c>
      <c r="E1394">
        <v>3265</v>
      </c>
      <c r="F1394">
        <v>797</v>
      </c>
      <c r="G1394">
        <v>100.19</v>
      </c>
      <c r="L1394">
        <v>19</v>
      </c>
      <c r="M1394">
        <v>2469</v>
      </c>
      <c r="N1394">
        <v>758</v>
      </c>
      <c r="O1394">
        <v>19</v>
      </c>
    </row>
    <row r="1395" spans="1:16" x14ac:dyDescent="0.2">
      <c r="A1395" t="s">
        <v>341</v>
      </c>
      <c r="B1395" t="s">
        <v>347</v>
      </c>
      <c r="C1395" t="s">
        <v>577</v>
      </c>
      <c r="D1395" t="s">
        <v>390</v>
      </c>
      <c r="E1395">
        <v>354</v>
      </c>
      <c r="F1395">
        <v>73</v>
      </c>
      <c r="G1395">
        <v>95.23</v>
      </c>
      <c r="L1395">
        <v>71</v>
      </c>
      <c r="M1395">
        <v>197</v>
      </c>
      <c r="N1395">
        <v>5</v>
      </c>
      <c r="O1395">
        <v>81</v>
      </c>
    </row>
    <row r="1396" spans="1:16" x14ac:dyDescent="0.2">
      <c r="A1396" t="s">
        <v>341</v>
      </c>
      <c r="B1396" t="s">
        <v>348</v>
      </c>
      <c r="C1396" t="s">
        <v>577</v>
      </c>
      <c r="D1396" t="s">
        <v>390</v>
      </c>
      <c r="E1396">
        <v>4</v>
      </c>
      <c r="F1396">
        <v>1</v>
      </c>
      <c r="G1396">
        <v>151.5</v>
      </c>
      <c r="M1396">
        <v>4</v>
      </c>
    </row>
    <row r="1397" spans="1:16" x14ac:dyDescent="0.2">
      <c r="A1397" t="s">
        <v>341</v>
      </c>
      <c r="B1397" t="s">
        <v>417</v>
      </c>
      <c r="C1397" t="s">
        <v>578</v>
      </c>
      <c r="D1397" t="s">
        <v>390</v>
      </c>
      <c r="E1397">
        <v>438</v>
      </c>
      <c r="F1397">
        <v>189</v>
      </c>
      <c r="G1397">
        <v>131.88999999999999</v>
      </c>
      <c r="L1397">
        <v>85</v>
      </c>
      <c r="M1397">
        <v>247</v>
      </c>
      <c r="N1397">
        <v>81</v>
      </c>
      <c r="O1397">
        <v>22</v>
      </c>
      <c r="P1397">
        <v>3</v>
      </c>
    </row>
    <row r="1398" spans="1:16" x14ac:dyDescent="0.2">
      <c r="A1398" t="s">
        <v>341</v>
      </c>
      <c r="B1398" t="s">
        <v>346</v>
      </c>
      <c r="C1398" t="s">
        <v>578</v>
      </c>
      <c r="D1398" t="s">
        <v>390</v>
      </c>
      <c r="E1398">
        <v>384</v>
      </c>
      <c r="F1398">
        <v>175</v>
      </c>
      <c r="G1398">
        <v>136.66</v>
      </c>
      <c r="L1398">
        <v>65</v>
      </c>
      <c r="M1398">
        <v>230</v>
      </c>
      <c r="N1398">
        <v>77</v>
      </c>
      <c r="O1398">
        <v>9</v>
      </c>
      <c r="P1398">
        <v>3</v>
      </c>
    </row>
    <row r="1399" spans="1:16" x14ac:dyDescent="0.2">
      <c r="A1399" t="s">
        <v>341</v>
      </c>
      <c r="B1399" t="s">
        <v>347</v>
      </c>
      <c r="C1399" t="s">
        <v>578</v>
      </c>
      <c r="D1399" t="s">
        <v>390</v>
      </c>
      <c r="E1399">
        <v>54</v>
      </c>
      <c r="F1399">
        <v>14</v>
      </c>
      <c r="G1399">
        <v>98.02</v>
      </c>
      <c r="L1399">
        <v>20</v>
      </c>
      <c r="M1399">
        <v>17</v>
      </c>
      <c r="N1399">
        <v>4</v>
      </c>
      <c r="O1399">
        <v>13</v>
      </c>
    </row>
    <row r="1400" spans="1:16" x14ac:dyDescent="0.2">
      <c r="A1400" t="s">
        <v>341</v>
      </c>
      <c r="B1400" t="s">
        <v>417</v>
      </c>
      <c r="C1400" t="s">
        <v>579</v>
      </c>
      <c r="D1400" t="s">
        <v>390</v>
      </c>
      <c r="E1400">
        <v>78</v>
      </c>
      <c r="F1400">
        <v>5</v>
      </c>
      <c r="G1400">
        <v>73.78</v>
      </c>
      <c r="L1400">
        <v>7</v>
      </c>
      <c r="M1400">
        <v>59</v>
      </c>
      <c r="N1400">
        <v>12</v>
      </c>
    </row>
    <row r="1401" spans="1:16" x14ac:dyDescent="0.2">
      <c r="A1401" t="s">
        <v>341</v>
      </c>
      <c r="B1401" t="s">
        <v>346</v>
      </c>
      <c r="C1401" t="s">
        <v>579</v>
      </c>
      <c r="D1401" t="s">
        <v>390</v>
      </c>
      <c r="E1401">
        <v>78</v>
      </c>
      <c r="F1401">
        <v>5</v>
      </c>
      <c r="G1401">
        <v>73.78</v>
      </c>
      <c r="L1401">
        <v>7</v>
      </c>
      <c r="M1401">
        <v>59</v>
      </c>
      <c r="N1401">
        <v>12</v>
      </c>
    </row>
    <row r="1402" spans="1:16" x14ac:dyDescent="0.2">
      <c r="A1402" t="s">
        <v>341</v>
      </c>
      <c r="B1402" t="s">
        <v>417</v>
      </c>
      <c r="C1402" t="s">
        <v>580</v>
      </c>
      <c r="D1402" t="s">
        <v>390</v>
      </c>
      <c r="E1402">
        <v>1940</v>
      </c>
      <c r="F1402">
        <v>477</v>
      </c>
      <c r="G1402">
        <v>106.09</v>
      </c>
      <c r="L1402">
        <v>48</v>
      </c>
      <c r="M1402">
        <v>1369</v>
      </c>
      <c r="N1402">
        <v>476</v>
      </c>
      <c r="O1402">
        <v>47</v>
      </c>
    </row>
    <row r="1403" spans="1:16" x14ac:dyDescent="0.2">
      <c r="A1403" t="s">
        <v>341</v>
      </c>
      <c r="B1403" t="s">
        <v>346</v>
      </c>
      <c r="C1403" t="s">
        <v>580</v>
      </c>
      <c r="D1403" t="s">
        <v>390</v>
      </c>
      <c r="E1403">
        <v>1770</v>
      </c>
      <c r="F1403">
        <v>452</v>
      </c>
      <c r="G1403">
        <v>107.32</v>
      </c>
      <c r="L1403">
        <v>14</v>
      </c>
      <c r="M1403">
        <v>1273</v>
      </c>
      <c r="N1403">
        <v>472</v>
      </c>
      <c r="O1403">
        <v>11</v>
      </c>
    </row>
    <row r="1404" spans="1:16" x14ac:dyDescent="0.2">
      <c r="A1404" t="s">
        <v>341</v>
      </c>
      <c r="B1404" t="s">
        <v>347</v>
      </c>
      <c r="C1404" t="s">
        <v>580</v>
      </c>
      <c r="D1404" t="s">
        <v>390</v>
      </c>
      <c r="E1404">
        <v>167</v>
      </c>
      <c r="F1404">
        <v>24</v>
      </c>
      <c r="G1404">
        <v>92.52</v>
      </c>
      <c r="L1404">
        <v>34</v>
      </c>
      <c r="M1404">
        <v>95</v>
      </c>
      <c r="N1404">
        <v>2</v>
      </c>
      <c r="O1404">
        <v>36</v>
      </c>
    </row>
    <row r="1405" spans="1:16" x14ac:dyDescent="0.2">
      <c r="A1405" t="s">
        <v>341</v>
      </c>
      <c r="B1405" t="s">
        <v>348</v>
      </c>
      <c r="C1405" t="s">
        <v>580</v>
      </c>
      <c r="D1405" t="s">
        <v>390</v>
      </c>
      <c r="E1405">
        <v>3</v>
      </c>
      <c r="F1405">
        <v>1</v>
      </c>
      <c r="G1405">
        <v>136</v>
      </c>
      <c r="M1405">
        <v>1</v>
      </c>
      <c r="N1405">
        <v>2</v>
      </c>
    </row>
    <row r="1406" spans="1:16" x14ac:dyDescent="0.2">
      <c r="A1406" t="s">
        <v>341</v>
      </c>
      <c r="B1406" t="s">
        <v>417</v>
      </c>
      <c r="C1406" t="s">
        <v>581</v>
      </c>
      <c r="D1406" t="s">
        <v>390</v>
      </c>
      <c r="E1406">
        <v>1191</v>
      </c>
      <c r="F1406">
        <v>511</v>
      </c>
      <c r="G1406">
        <v>131.04</v>
      </c>
      <c r="L1406">
        <v>189</v>
      </c>
      <c r="M1406">
        <v>788</v>
      </c>
      <c r="N1406">
        <v>179</v>
      </c>
      <c r="O1406">
        <v>30</v>
      </c>
      <c r="P1406">
        <v>5</v>
      </c>
    </row>
    <row r="1407" spans="1:16" x14ac:dyDescent="0.2">
      <c r="A1407" t="s">
        <v>341</v>
      </c>
      <c r="B1407" t="s">
        <v>346</v>
      </c>
      <c r="C1407" t="s">
        <v>581</v>
      </c>
      <c r="D1407" t="s">
        <v>390</v>
      </c>
      <c r="E1407">
        <v>1115</v>
      </c>
      <c r="F1407">
        <v>496</v>
      </c>
      <c r="G1407">
        <v>133.59</v>
      </c>
      <c r="L1407">
        <v>153</v>
      </c>
      <c r="M1407">
        <v>769</v>
      </c>
      <c r="N1407">
        <v>173</v>
      </c>
      <c r="O1407">
        <v>15</v>
      </c>
      <c r="P1407">
        <v>5</v>
      </c>
    </row>
    <row r="1408" spans="1:16" x14ac:dyDescent="0.2">
      <c r="A1408" t="s">
        <v>341</v>
      </c>
      <c r="B1408" t="s">
        <v>347</v>
      </c>
      <c r="C1408" t="s">
        <v>581</v>
      </c>
      <c r="D1408" t="s">
        <v>390</v>
      </c>
      <c r="E1408">
        <v>75</v>
      </c>
      <c r="F1408">
        <v>14</v>
      </c>
      <c r="G1408">
        <v>91.91</v>
      </c>
      <c r="L1408">
        <v>36</v>
      </c>
      <c r="M1408">
        <v>18</v>
      </c>
      <c r="N1408">
        <v>6</v>
      </c>
      <c r="O1408">
        <v>15</v>
      </c>
    </row>
    <row r="1409" spans="1:16" x14ac:dyDescent="0.2">
      <c r="A1409" t="s">
        <v>341</v>
      </c>
      <c r="B1409" t="s">
        <v>348</v>
      </c>
      <c r="C1409" t="s">
        <v>581</v>
      </c>
      <c r="D1409" t="s">
        <v>390</v>
      </c>
      <c r="E1409">
        <v>1</v>
      </c>
      <c r="F1409">
        <v>1</v>
      </c>
      <c r="G1409">
        <v>231</v>
      </c>
      <c r="M1409">
        <v>1</v>
      </c>
    </row>
    <row r="1410" spans="1:16" x14ac:dyDescent="0.2">
      <c r="A1410" t="s">
        <v>341</v>
      </c>
      <c r="B1410" t="s">
        <v>417</v>
      </c>
      <c r="C1410" t="s">
        <v>582</v>
      </c>
      <c r="D1410" t="s">
        <v>390</v>
      </c>
      <c r="E1410">
        <v>171</v>
      </c>
      <c r="F1410">
        <v>17</v>
      </c>
      <c r="G1410">
        <v>73.87</v>
      </c>
      <c r="L1410">
        <v>44</v>
      </c>
      <c r="M1410">
        <v>112</v>
      </c>
      <c r="N1410">
        <v>15</v>
      </c>
    </row>
    <row r="1411" spans="1:16" x14ac:dyDescent="0.2">
      <c r="A1411" t="s">
        <v>341</v>
      </c>
      <c r="B1411" t="s">
        <v>346</v>
      </c>
      <c r="C1411" t="s">
        <v>582</v>
      </c>
      <c r="D1411" t="s">
        <v>390</v>
      </c>
      <c r="E1411">
        <v>171</v>
      </c>
      <c r="F1411">
        <v>17</v>
      </c>
      <c r="G1411">
        <v>73.87</v>
      </c>
      <c r="L1411">
        <v>44</v>
      </c>
      <c r="M1411">
        <v>112</v>
      </c>
      <c r="N1411">
        <v>15</v>
      </c>
    </row>
    <row r="1412" spans="1:16" x14ac:dyDescent="0.2">
      <c r="A1412" t="s">
        <v>341</v>
      </c>
      <c r="B1412" t="s">
        <v>417</v>
      </c>
      <c r="C1412" t="s">
        <v>583</v>
      </c>
      <c r="D1412" t="s">
        <v>390</v>
      </c>
      <c r="E1412">
        <v>3812</v>
      </c>
      <c r="F1412">
        <v>1195</v>
      </c>
      <c r="G1412">
        <v>112.53</v>
      </c>
      <c r="L1412">
        <v>70</v>
      </c>
      <c r="M1412">
        <v>2855</v>
      </c>
      <c r="N1412">
        <v>859</v>
      </c>
      <c r="O1412">
        <v>28</v>
      </c>
    </row>
    <row r="1413" spans="1:16" x14ac:dyDescent="0.2">
      <c r="A1413" t="s">
        <v>341</v>
      </c>
      <c r="B1413" t="s">
        <v>346</v>
      </c>
      <c r="C1413" t="s">
        <v>583</v>
      </c>
      <c r="D1413" t="s">
        <v>390</v>
      </c>
      <c r="E1413">
        <v>3618</v>
      </c>
      <c r="F1413">
        <v>1165</v>
      </c>
      <c r="G1413">
        <v>113.73</v>
      </c>
      <c r="L1413">
        <v>12</v>
      </c>
      <c r="M1413">
        <v>2747</v>
      </c>
      <c r="N1413">
        <v>855</v>
      </c>
      <c r="O1413">
        <v>4</v>
      </c>
    </row>
    <row r="1414" spans="1:16" x14ac:dyDescent="0.2">
      <c r="A1414" t="s">
        <v>341</v>
      </c>
      <c r="B1414" t="s">
        <v>347</v>
      </c>
      <c r="C1414" t="s">
        <v>583</v>
      </c>
      <c r="D1414" t="s">
        <v>390</v>
      </c>
      <c r="E1414">
        <v>186</v>
      </c>
      <c r="F1414">
        <v>27</v>
      </c>
      <c r="G1414">
        <v>87.33</v>
      </c>
      <c r="L1414">
        <v>57</v>
      </c>
      <c r="M1414">
        <v>102</v>
      </c>
      <c r="N1414">
        <v>3</v>
      </c>
      <c r="O1414">
        <v>24</v>
      </c>
    </row>
    <row r="1415" spans="1:16" x14ac:dyDescent="0.2">
      <c r="A1415" t="s">
        <v>341</v>
      </c>
      <c r="B1415" t="s">
        <v>348</v>
      </c>
      <c r="C1415" t="s">
        <v>583</v>
      </c>
      <c r="D1415" t="s">
        <v>390</v>
      </c>
      <c r="E1415">
        <v>8</v>
      </c>
      <c r="F1415">
        <v>3</v>
      </c>
      <c r="G1415">
        <v>153</v>
      </c>
      <c r="L1415">
        <v>1</v>
      </c>
      <c r="M1415">
        <v>6</v>
      </c>
      <c r="N1415">
        <v>1</v>
      </c>
    </row>
    <row r="1416" spans="1:16" x14ac:dyDescent="0.2">
      <c r="A1416" t="s">
        <v>341</v>
      </c>
      <c r="B1416" t="s">
        <v>417</v>
      </c>
      <c r="C1416" t="s">
        <v>584</v>
      </c>
      <c r="D1416" t="s">
        <v>390</v>
      </c>
      <c r="E1416">
        <v>1529</v>
      </c>
      <c r="F1416">
        <v>525</v>
      </c>
      <c r="G1416">
        <v>111.14</v>
      </c>
      <c r="L1416">
        <v>295</v>
      </c>
      <c r="M1416">
        <v>830</v>
      </c>
      <c r="N1416">
        <v>286</v>
      </c>
      <c r="O1416">
        <v>109</v>
      </c>
      <c r="P1416">
        <v>9</v>
      </c>
    </row>
    <row r="1417" spans="1:16" x14ac:dyDescent="0.2">
      <c r="A1417" t="s">
        <v>341</v>
      </c>
      <c r="B1417" t="s">
        <v>346</v>
      </c>
      <c r="C1417" t="s">
        <v>584</v>
      </c>
      <c r="D1417" t="s">
        <v>390</v>
      </c>
      <c r="E1417">
        <v>1274</v>
      </c>
      <c r="F1417">
        <v>430</v>
      </c>
      <c r="G1417">
        <v>111.13</v>
      </c>
      <c r="L1417">
        <v>216</v>
      </c>
      <c r="M1417">
        <v>735</v>
      </c>
      <c r="N1417">
        <v>280</v>
      </c>
      <c r="O1417">
        <v>34</v>
      </c>
      <c r="P1417">
        <v>9</v>
      </c>
    </row>
    <row r="1418" spans="1:16" x14ac:dyDescent="0.2">
      <c r="A1418" t="s">
        <v>341</v>
      </c>
      <c r="B1418" t="s">
        <v>347</v>
      </c>
      <c r="C1418" t="s">
        <v>584</v>
      </c>
      <c r="D1418" t="s">
        <v>390</v>
      </c>
      <c r="E1418">
        <v>254</v>
      </c>
      <c r="F1418">
        <v>94</v>
      </c>
      <c r="G1418">
        <v>111.03</v>
      </c>
      <c r="L1418">
        <v>79</v>
      </c>
      <c r="M1418">
        <v>94</v>
      </c>
      <c r="N1418">
        <v>6</v>
      </c>
      <c r="O1418">
        <v>75</v>
      </c>
    </row>
    <row r="1419" spans="1:16" x14ac:dyDescent="0.2">
      <c r="A1419" t="s">
        <v>341</v>
      </c>
      <c r="B1419" t="s">
        <v>348</v>
      </c>
      <c r="C1419" t="s">
        <v>584</v>
      </c>
      <c r="D1419" t="s">
        <v>390</v>
      </c>
      <c r="E1419">
        <v>1</v>
      </c>
      <c r="F1419">
        <v>1</v>
      </c>
      <c r="G1419">
        <v>159</v>
      </c>
      <c r="M1419">
        <v>1</v>
      </c>
    </row>
    <row r="1420" spans="1:16" x14ac:dyDescent="0.2">
      <c r="A1420" t="s">
        <v>341</v>
      </c>
      <c r="B1420" t="s">
        <v>417</v>
      </c>
      <c r="C1420" t="s">
        <v>585</v>
      </c>
      <c r="D1420" t="s">
        <v>390</v>
      </c>
      <c r="E1420">
        <v>219</v>
      </c>
      <c r="F1420">
        <v>20</v>
      </c>
      <c r="G1420">
        <v>79.52</v>
      </c>
      <c r="L1420">
        <v>28</v>
      </c>
      <c r="M1420">
        <v>169</v>
      </c>
      <c r="N1420">
        <v>18</v>
      </c>
      <c r="O1420">
        <v>4</v>
      </c>
    </row>
    <row r="1421" spans="1:16" x14ac:dyDescent="0.2">
      <c r="A1421" t="s">
        <v>341</v>
      </c>
      <c r="B1421" t="s">
        <v>346</v>
      </c>
      <c r="C1421" t="s">
        <v>585</v>
      </c>
      <c r="D1421" t="s">
        <v>390</v>
      </c>
      <c r="E1421">
        <v>218</v>
      </c>
      <c r="F1421">
        <v>20</v>
      </c>
      <c r="G1421">
        <v>79.67</v>
      </c>
      <c r="L1421">
        <v>28</v>
      </c>
      <c r="M1421">
        <v>168</v>
      </c>
      <c r="N1421">
        <v>18</v>
      </c>
      <c r="O1421">
        <v>4</v>
      </c>
    </row>
    <row r="1422" spans="1:16" x14ac:dyDescent="0.2">
      <c r="A1422" t="s">
        <v>341</v>
      </c>
      <c r="B1422" t="s">
        <v>348</v>
      </c>
      <c r="C1422" t="s">
        <v>585</v>
      </c>
      <c r="D1422" t="s">
        <v>390</v>
      </c>
      <c r="E1422">
        <v>1</v>
      </c>
      <c r="G1422">
        <v>46</v>
      </c>
      <c r="M1422">
        <v>1</v>
      </c>
    </row>
    <row r="1423" spans="1:16" x14ac:dyDescent="0.2">
      <c r="A1423" t="s">
        <v>341</v>
      </c>
      <c r="B1423" t="s">
        <v>417</v>
      </c>
      <c r="C1423" t="s">
        <v>586</v>
      </c>
      <c r="D1423" t="s">
        <v>390</v>
      </c>
      <c r="E1423">
        <v>258</v>
      </c>
      <c r="F1423">
        <v>15</v>
      </c>
      <c r="G1423">
        <v>72.89</v>
      </c>
      <c r="L1423">
        <v>17</v>
      </c>
      <c r="M1423">
        <v>202</v>
      </c>
      <c r="N1423">
        <v>37</v>
      </c>
      <c r="O1423">
        <v>2</v>
      </c>
    </row>
    <row r="1424" spans="1:16" x14ac:dyDescent="0.2">
      <c r="A1424" t="s">
        <v>341</v>
      </c>
      <c r="B1424" t="s">
        <v>346</v>
      </c>
      <c r="C1424" t="s">
        <v>586</v>
      </c>
      <c r="D1424" t="s">
        <v>390</v>
      </c>
      <c r="E1424">
        <v>258</v>
      </c>
      <c r="F1424">
        <v>15</v>
      </c>
      <c r="G1424">
        <v>72.89</v>
      </c>
      <c r="L1424">
        <v>17</v>
      </c>
      <c r="M1424">
        <v>202</v>
      </c>
      <c r="N1424">
        <v>37</v>
      </c>
      <c r="O1424">
        <v>2</v>
      </c>
    </row>
    <row r="1425" spans="1:16" x14ac:dyDescent="0.2">
      <c r="A1425" t="s">
        <v>341</v>
      </c>
      <c r="B1425" t="s">
        <v>417</v>
      </c>
      <c r="C1425" t="s">
        <v>587</v>
      </c>
      <c r="D1425" t="s">
        <v>390</v>
      </c>
      <c r="E1425">
        <v>7045</v>
      </c>
      <c r="F1425">
        <v>1511</v>
      </c>
      <c r="G1425">
        <v>96.06</v>
      </c>
      <c r="L1425">
        <v>149</v>
      </c>
      <c r="M1425">
        <v>5079</v>
      </c>
      <c r="N1425">
        <v>1621</v>
      </c>
      <c r="O1425">
        <v>196</v>
      </c>
    </row>
    <row r="1426" spans="1:16" x14ac:dyDescent="0.2">
      <c r="A1426" t="s">
        <v>341</v>
      </c>
      <c r="B1426" t="s">
        <v>346</v>
      </c>
      <c r="C1426" t="s">
        <v>587</v>
      </c>
      <c r="D1426" t="s">
        <v>390</v>
      </c>
      <c r="E1426">
        <v>6345</v>
      </c>
      <c r="F1426">
        <v>1378</v>
      </c>
      <c r="G1426">
        <v>95.66</v>
      </c>
      <c r="L1426">
        <v>51</v>
      </c>
      <c r="M1426">
        <v>4653</v>
      </c>
      <c r="N1426">
        <v>1614</v>
      </c>
      <c r="O1426">
        <v>27</v>
      </c>
    </row>
    <row r="1427" spans="1:16" x14ac:dyDescent="0.2">
      <c r="A1427" t="s">
        <v>341</v>
      </c>
      <c r="B1427" t="s">
        <v>347</v>
      </c>
      <c r="C1427" t="s">
        <v>587</v>
      </c>
      <c r="D1427" t="s">
        <v>390</v>
      </c>
      <c r="E1427">
        <v>695</v>
      </c>
      <c r="F1427">
        <v>131</v>
      </c>
      <c r="G1427">
        <v>99.27</v>
      </c>
      <c r="L1427">
        <v>98</v>
      </c>
      <c r="M1427">
        <v>421</v>
      </c>
      <c r="N1427">
        <v>7</v>
      </c>
      <c r="O1427">
        <v>169</v>
      </c>
    </row>
    <row r="1428" spans="1:16" x14ac:dyDescent="0.2">
      <c r="A1428" t="s">
        <v>341</v>
      </c>
      <c r="B1428" t="s">
        <v>348</v>
      </c>
      <c r="C1428" t="s">
        <v>587</v>
      </c>
      <c r="D1428" t="s">
        <v>390</v>
      </c>
      <c r="E1428">
        <v>5</v>
      </c>
      <c r="F1428">
        <v>2</v>
      </c>
      <c r="G1428">
        <v>154.4</v>
      </c>
      <c r="M1428">
        <v>5</v>
      </c>
    </row>
    <row r="1429" spans="1:16" x14ac:dyDescent="0.2">
      <c r="A1429" t="s">
        <v>341</v>
      </c>
      <c r="B1429" t="s">
        <v>417</v>
      </c>
      <c r="C1429" t="s">
        <v>588</v>
      </c>
      <c r="D1429" t="s">
        <v>390</v>
      </c>
      <c r="E1429">
        <v>1709</v>
      </c>
      <c r="F1429">
        <v>507</v>
      </c>
      <c r="G1429">
        <v>104.5</v>
      </c>
      <c r="L1429">
        <v>372</v>
      </c>
      <c r="M1429">
        <v>976</v>
      </c>
      <c r="N1429">
        <v>272</v>
      </c>
      <c r="O1429">
        <v>72</v>
      </c>
      <c r="P1429">
        <v>17</v>
      </c>
    </row>
    <row r="1430" spans="1:16" x14ac:dyDescent="0.2">
      <c r="A1430" t="s">
        <v>341</v>
      </c>
      <c r="B1430" t="s">
        <v>346</v>
      </c>
      <c r="C1430" t="s">
        <v>588</v>
      </c>
      <c r="D1430" t="s">
        <v>390</v>
      </c>
      <c r="E1430">
        <v>1482</v>
      </c>
      <c r="F1430">
        <v>474</v>
      </c>
      <c r="G1430">
        <v>108.29</v>
      </c>
      <c r="L1430">
        <v>265</v>
      </c>
      <c r="M1430">
        <v>912</v>
      </c>
      <c r="N1430">
        <v>259</v>
      </c>
      <c r="O1430">
        <v>29</v>
      </c>
      <c r="P1430">
        <v>17</v>
      </c>
    </row>
    <row r="1431" spans="1:16" x14ac:dyDescent="0.2">
      <c r="A1431" t="s">
        <v>341</v>
      </c>
      <c r="B1431" t="s">
        <v>347</v>
      </c>
      <c r="C1431" t="s">
        <v>588</v>
      </c>
      <c r="D1431" t="s">
        <v>390</v>
      </c>
      <c r="E1431">
        <v>223</v>
      </c>
      <c r="F1431">
        <v>31</v>
      </c>
      <c r="G1431">
        <v>77.650000000000006</v>
      </c>
      <c r="L1431">
        <v>107</v>
      </c>
      <c r="M1431">
        <v>60</v>
      </c>
      <c r="N1431">
        <v>13</v>
      </c>
      <c r="O1431">
        <v>43</v>
      </c>
    </row>
    <row r="1432" spans="1:16" x14ac:dyDescent="0.2">
      <c r="A1432" t="s">
        <v>341</v>
      </c>
      <c r="B1432" t="s">
        <v>348</v>
      </c>
      <c r="C1432" t="s">
        <v>588</v>
      </c>
      <c r="D1432" t="s">
        <v>390</v>
      </c>
      <c r="E1432">
        <v>4</v>
      </c>
      <c r="F1432">
        <v>2</v>
      </c>
      <c r="G1432">
        <v>198.25</v>
      </c>
      <c r="M1432">
        <v>4</v>
      </c>
    </row>
    <row r="1433" spans="1:16" x14ac:dyDescent="0.2">
      <c r="A1433" t="s">
        <v>341</v>
      </c>
      <c r="B1433" t="s">
        <v>417</v>
      </c>
      <c r="C1433" t="s">
        <v>589</v>
      </c>
      <c r="D1433" t="s">
        <v>390</v>
      </c>
      <c r="E1433">
        <v>648</v>
      </c>
      <c r="F1433">
        <v>76</v>
      </c>
      <c r="G1433">
        <v>78.819999999999993</v>
      </c>
      <c r="L1433">
        <v>106</v>
      </c>
      <c r="M1433">
        <v>449</v>
      </c>
      <c r="N1433">
        <v>86</v>
      </c>
      <c r="O1433">
        <v>6</v>
      </c>
      <c r="P1433">
        <v>1</v>
      </c>
    </row>
    <row r="1434" spans="1:16" x14ac:dyDescent="0.2">
      <c r="A1434" t="s">
        <v>341</v>
      </c>
      <c r="B1434" t="s">
        <v>346</v>
      </c>
      <c r="C1434" t="s">
        <v>589</v>
      </c>
      <c r="D1434" t="s">
        <v>390</v>
      </c>
      <c r="E1434">
        <v>648</v>
      </c>
      <c r="F1434">
        <v>76</v>
      </c>
      <c r="G1434">
        <v>78.819999999999993</v>
      </c>
      <c r="L1434">
        <v>106</v>
      </c>
      <c r="M1434">
        <v>449</v>
      </c>
      <c r="N1434">
        <v>86</v>
      </c>
      <c r="O1434">
        <v>6</v>
      </c>
      <c r="P1434">
        <v>1</v>
      </c>
    </row>
    <row r="1435" spans="1:16" x14ac:dyDescent="0.2">
      <c r="A1435" t="s">
        <v>341</v>
      </c>
      <c r="B1435" t="s">
        <v>417</v>
      </c>
      <c r="C1435" t="s">
        <v>590</v>
      </c>
      <c r="D1435" t="s">
        <v>390</v>
      </c>
      <c r="E1435">
        <v>7880</v>
      </c>
      <c r="F1435">
        <v>1500</v>
      </c>
      <c r="G1435">
        <v>90.44</v>
      </c>
      <c r="L1435">
        <v>296</v>
      </c>
      <c r="M1435">
        <v>5491</v>
      </c>
      <c r="N1435">
        <v>2000</v>
      </c>
      <c r="O1435">
        <v>93</v>
      </c>
    </row>
    <row r="1436" spans="1:16" x14ac:dyDescent="0.2">
      <c r="A1436" t="s">
        <v>341</v>
      </c>
      <c r="B1436" t="s">
        <v>346</v>
      </c>
      <c r="C1436" t="s">
        <v>590</v>
      </c>
      <c r="D1436" t="s">
        <v>390</v>
      </c>
      <c r="E1436">
        <v>7222</v>
      </c>
      <c r="F1436">
        <v>1416</v>
      </c>
      <c r="G1436">
        <v>91.02</v>
      </c>
      <c r="L1436">
        <v>96</v>
      </c>
      <c r="M1436">
        <v>5132</v>
      </c>
      <c r="N1436">
        <v>1982</v>
      </c>
      <c r="O1436">
        <v>12</v>
      </c>
    </row>
    <row r="1437" spans="1:16" x14ac:dyDescent="0.2">
      <c r="A1437" t="s">
        <v>341</v>
      </c>
      <c r="B1437" t="s">
        <v>347</v>
      </c>
      <c r="C1437" t="s">
        <v>590</v>
      </c>
      <c r="D1437" t="s">
        <v>390</v>
      </c>
      <c r="E1437">
        <v>647</v>
      </c>
      <c r="F1437">
        <v>81</v>
      </c>
      <c r="G1437">
        <v>83.14</v>
      </c>
      <c r="L1437">
        <v>200</v>
      </c>
      <c r="M1437">
        <v>353</v>
      </c>
      <c r="N1437">
        <v>13</v>
      </c>
      <c r="O1437">
        <v>81</v>
      </c>
    </row>
    <row r="1438" spans="1:16" x14ac:dyDescent="0.2">
      <c r="A1438" t="s">
        <v>341</v>
      </c>
      <c r="B1438" t="s">
        <v>348</v>
      </c>
      <c r="C1438" t="s">
        <v>590</v>
      </c>
      <c r="D1438" t="s">
        <v>390</v>
      </c>
      <c r="E1438">
        <v>11</v>
      </c>
      <c r="F1438">
        <v>3</v>
      </c>
      <c r="G1438">
        <v>133</v>
      </c>
      <c r="M1438">
        <v>6</v>
      </c>
      <c r="N1438">
        <v>5</v>
      </c>
    </row>
    <row r="1439" spans="1:16" x14ac:dyDescent="0.2">
      <c r="A1439" t="s">
        <v>341</v>
      </c>
      <c r="B1439" t="s">
        <v>417</v>
      </c>
      <c r="C1439" t="s">
        <v>591</v>
      </c>
      <c r="D1439" t="s">
        <v>390</v>
      </c>
      <c r="E1439">
        <v>1124</v>
      </c>
      <c r="F1439">
        <v>422</v>
      </c>
      <c r="G1439">
        <v>119.55</v>
      </c>
      <c r="L1439">
        <v>213</v>
      </c>
      <c r="M1439">
        <v>639</v>
      </c>
      <c r="N1439">
        <v>216</v>
      </c>
      <c r="O1439">
        <v>49</v>
      </c>
      <c r="P1439">
        <v>7</v>
      </c>
    </row>
    <row r="1440" spans="1:16" x14ac:dyDescent="0.2">
      <c r="A1440" t="s">
        <v>341</v>
      </c>
      <c r="B1440" t="s">
        <v>346</v>
      </c>
      <c r="C1440" t="s">
        <v>591</v>
      </c>
      <c r="D1440" t="s">
        <v>390</v>
      </c>
      <c r="E1440">
        <v>998</v>
      </c>
      <c r="F1440">
        <v>386</v>
      </c>
      <c r="G1440">
        <v>122.03</v>
      </c>
      <c r="L1440">
        <v>164</v>
      </c>
      <c r="M1440">
        <v>595</v>
      </c>
      <c r="N1440">
        <v>210</v>
      </c>
      <c r="O1440">
        <v>23</v>
      </c>
      <c r="P1440">
        <v>6</v>
      </c>
    </row>
    <row r="1441" spans="1:16" x14ac:dyDescent="0.2">
      <c r="A1441" t="s">
        <v>341</v>
      </c>
      <c r="B1441" t="s">
        <v>347</v>
      </c>
      <c r="C1441" t="s">
        <v>591</v>
      </c>
      <c r="D1441" t="s">
        <v>390</v>
      </c>
      <c r="E1441">
        <v>125</v>
      </c>
      <c r="F1441">
        <v>36</v>
      </c>
      <c r="G1441">
        <v>100.49</v>
      </c>
      <c r="L1441">
        <v>49</v>
      </c>
      <c r="M1441">
        <v>43</v>
      </c>
      <c r="N1441">
        <v>6</v>
      </c>
      <c r="O1441">
        <v>26</v>
      </c>
      <c r="P1441">
        <v>1</v>
      </c>
    </row>
    <row r="1442" spans="1:16" x14ac:dyDescent="0.2">
      <c r="A1442" t="s">
        <v>341</v>
      </c>
      <c r="B1442" t="s">
        <v>348</v>
      </c>
      <c r="C1442" t="s">
        <v>591</v>
      </c>
      <c r="D1442" t="s">
        <v>390</v>
      </c>
      <c r="E1442">
        <v>1</v>
      </c>
      <c r="G1442">
        <v>23</v>
      </c>
      <c r="M1442">
        <v>1</v>
      </c>
    </row>
    <row r="1443" spans="1:16" x14ac:dyDescent="0.2">
      <c r="A1443" t="s">
        <v>341</v>
      </c>
      <c r="B1443" t="s">
        <v>417</v>
      </c>
      <c r="C1443" t="s">
        <v>592</v>
      </c>
      <c r="D1443" t="s">
        <v>390</v>
      </c>
      <c r="E1443">
        <v>704</v>
      </c>
      <c r="F1443">
        <v>31</v>
      </c>
      <c r="G1443">
        <v>67.72</v>
      </c>
      <c r="L1443">
        <v>134</v>
      </c>
      <c r="M1443">
        <v>535</v>
      </c>
      <c r="N1443">
        <v>35</v>
      </c>
    </row>
    <row r="1444" spans="1:16" x14ac:dyDescent="0.2">
      <c r="A1444" t="s">
        <v>341</v>
      </c>
      <c r="B1444" t="s">
        <v>346</v>
      </c>
      <c r="C1444" t="s">
        <v>592</v>
      </c>
      <c r="D1444" t="s">
        <v>390</v>
      </c>
      <c r="E1444">
        <v>704</v>
      </c>
      <c r="F1444">
        <v>31</v>
      </c>
      <c r="G1444">
        <v>67.72</v>
      </c>
      <c r="L1444">
        <v>134</v>
      </c>
      <c r="M1444">
        <v>535</v>
      </c>
      <c r="N1444">
        <v>35</v>
      </c>
    </row>
    <row r="1445" spans="1:16" x14ac:dyDescent="0.2">
      <c r="A1445" t="s">
        <v>341</v>
      </c>
      <c r="B1445" t="s">
        <v>417</v>
      </c>
      <c r="C1445" t="s">
        <v>593</v>
      </c>
      <c r="D1445" t="s">
        <v>390</v>
      </c>
      <c r="E1445">
        <v>4950</v>
      </c>
      <c r="F1445">
        <v>1078</v>
      </c>
      <c r="G1445">
        <v>95.26</v>
      </c>
      <c r="L1445">
        <v>95</v>
      </c>
      <c r="M1445">
        <v>3231</v>
      </c>
      <c r="N1445">
        <v>1507</v>
      </c>
      <c r="O1445">
        <v>117</v>
      </c>
    </row>
    <row r="1446" spans="1:16" x14ac:dyDescent="0.2">
      <c r="A1446" t="s">
        <v>341</v>
      </c>
      <c r="B1446" t="s">
        <v>346</v>
      </c>
      <c r="C1446" t="s">
        <v>593</v>
      </c>
      <c r="D1446" t="s">
        <v>390</v>
      </c>
      <c r="E1446">
        <v>4570</v>
      </c>
      <c r="F1446">
        <v>991</v>
      </c>
      <c r="G1446">
        <v>94.98</v>
      </c>
      <c r="L1446">
        <v>32</v>
      </c>
      <c r="M1446">
        <v>3019</v>
      </c>
      <c r="N1446">
        <v>1495</v>
      </c>
      <c r="O1446">
        <v>24</v>
      </c>
    </row>
    <row r="1447" spans="1:16" x14ac:dyDescent="0.2">
      <c r="A1447" t="s">
        <v>341</v>
      </c>
      <c r="B1447" t="s">
        <v>347</v>
      </c>
      <c r="C1447" t="s">
        <v>593</v>
      </c>
      <c r="D1447" t="s">
        <v>390</v>
      </c>
      <c r="E1447">
        <v>377</v>
      </c>
      <c r="F1447">
        <v>85</v>
      </c>
      <c r="G1447">
        <v>98.4</v>
      </c>
      <c r="L1447">
        <v>63</v>
      </c>
      <c r="M1447">
        <v>210</v>
      </c>
      <c r="N1447">
        <v>11</v>
      </c>
      <c r="O1447">
        <v>93</v>
      </c>
    </row>
    <row r="1448" spans="1:16" x14ac:dyDescent="0.2">
      <c r="A1448" t="s">
        <v>341</v>
      </c>
      <c r="B1448" t="s">
        <v>348</v>
      </c>
      <c r="C1448" t="s">
        <v>593</v>
      </c>
      <c r="D1448" t="s">
        <v>390</v>
      </c>
      <c r="E1448">
        <v>3</v>
      </c>
      <c r="F1448">
        <v>2</v>
      </c>
      <c r="G1448">
        <v>123.33</v>
      </c>
      <c r="M1448">
        <v>2</v>
      </c>
      <c r="N1448">
        <v>1</v>
      </c>
    </row>
    <row r="1449" spans="1:16" x14ac:dyDescent="0.2">
      <c r="A1449" t="s">
        <v>341</v>
      </c>
      <c r="B1449" t="s">
        <v>417</v>
      </c>
      <c r="C1449" t="s">
        <v>594</v>
      </c>
      <c r="D1449" t="s">
        <v>390</v>
      </c>
      <c r="E1449">
        <v>745</v>
      </c>
      <c r="F1449">
        <v>228</v>
      </c>
      <c r="G1449">
        <v>109.14</v>
      </c>
      <c r="L1449">
        <v>157</v>
      </c>
      <c r="M1449">
        <v>419</v>
      </c>
      <c r="N1449">
        <v>117</v>
      </c>
      <c r="O1449">
        <v>46</v>
      </c>
      <c r="P1449">
        <v>6</v>
      </c>
    </row>
    <row r="1450" spans="1:16" x14ac:dyDescent="0.2">
      <c r="A1450" t="s">
        <v>341</v>
      </c>
      <c r="B1450" t="s">
        <v>346</v>
      </c>
      <c r="C1450" t="s">
        <v>594</v>
      </c>
      <c r="D1450" t="s">
        <v>390</v>
      </c>
      <c r="E1450">
        <v>650</v>
      </c>
      <c r="F1450">
        <v>199</v>
      </c>
      <c r="G1450">
        <v>109.66</v>
      </c>
      <c r="L1450">
        <v>124</v>
      </c>
      <c r="M1450">
        <v>392</v>
      </c>
      <c r="N1450">
        <v>112</v>
      </c>
      <c r="O1450">
        <v>16</v>
      </c>
      <c r="P1450">
        <v>6</v>
      </c>
    </row>
    <row r="1451" spans="1:16" x14ac:dyDescent="0.2">
      <c r="A1451" t="s">
        <v>341</v>
      </c>
      <c r="B1451" t="s">
        <v>347</v>
      </c>
      <c r="C1451" t="s">
        <v>594</v>
      </c>
      <c r="D1451" t="s">
        <v>390</v>
      </c>
      <c r="E1451">
        <v>94</v>
      </c>
      <c r="F1451">
        <v>29</v>
      </c>
      <c r="G1451">
        <v>106.66</v>
      </c>
      <c r="L1451">
        <v>32</v>
      </c>
      <c r="M1451">
        <v>27</v>
      </c>
      <c r="N1451">
        <v>5</v>
      </c>
      <c r="O1451">
        <v>30</v>
      </c>
    </row>
    <row r="1452" spans="1:16" x14ac:dyDescent="0.2">
      <c r="A1452" t="s">
        <v>341</v>
      </c>
      <c r="B1452" t="s">
        <v>348</v>
      </c>
      <c r="C1452" t="s">
        <v>594</v>
      </c>
      <c r="D1452" t="s">
        <v>390</v>
      </c>
      <c r="E1452">
        <v>1</v>
      </c>
      <c r="G1452">
        <v>6</v>
      </c>
      <c r="L1452">
        <v>1</v>
      </c>
    </row>
    <row r="1453" spans="1:16" x14ac:dyDescent="0.2">
      <c r="A1453" t="s">
        <v>341</v>
      </c>
      <c r="B1453" t="s">
        <v>417</v>
      </c>
      <c r="C1453" t="s">
        <v>595</v>
      </c>
      <c r="D1453" t="s">
        <v>390</v>
      </c>
      <c r="E1453">
        <v>301</v>
      </c>
      <c r="F1453">
        <v>25</v>
      </c>
      <c r="G1453">
        <v>67.180000000000007</v>
      </c>
      <c r="L1453">
        <v>56</v>
      </c>
      <c r="M1453">
        <v>220</v>
      </c>
      <c r="N1453">
        <v>25</v>
      </c>
    </row>
    <row r="1454" spans="1:16" x14ac:dyDescent="0.2">
      <c r="A1454" t="s">
        <v>341</v>
      </c>
      <c r="B1454" t="s">
        <v>346</v>
      </c>
      <c r="C1454" t="s">
        <v>595</v>
      </c>
      <c r="D1454" t="s">
        <v>390</v>
      </c>
      <c r="E1454">
        <v>300</v>
      </c>
      <c r="F1454">
        <v>25</v>
      </c>
      <c r="G1454">
        <v>67.400000000000006</v>
      </c>
      <c r="L1454">
        <v>56</v>
      </c>
      <c r="M1454">
        <v>219</v>
      </c>
      <c r="N1454">
        <v>25</v>
      </c>
    </row>
    <row r="1455" spans="1:16" x14ac:dyDescent="0.2">
      <c r="A1455" t="s">
        <v>341</v>
      </c>
      <c r="B1455" t="s">
        <v>348</v>
      </c>
      <c r="C1455" t="s">
        <v>595</v>
      </c>
      <c r="D1455" t="s">
        <v>390</v>
      </c>
      <c r="E1455">
        <v>1</v>
      </c>
      <c r="G1455">
        <v>3</v>
      </c>
      <c r="M1455">
        <v>1</v>
      </c>
    </row>
    <row r="1456" spans="1:16" x14ac:dyDescent="0.2">
      <c r="A1456" t="s">
        <v>341</v>
      </c>
      <c r="B1456" t="s">
        <v>417</v>
      </c>
      <c r="C1456" t="s">
        <v>596</v>
      </c>
      <c r="D1456" t="s">
        <v>390</v>
      </c>
      <c r="E1456">
        <v>3646</v>
      </c>
      <c r="F1456">
        <v>625</v>
      </c>
      <c r="G1456">
        <v>85.52</v>
      </c>
      <c r="L1456">
        <v>83</v>
      </c>
      <c r="M1456">
        <v>2500</v>
      </c>
      <c r="N1456">
        <v>992</v>
      </c>
      <c r="O1456">
        <v>71</v>
      </c>
    </row>
    <row r="1457" spans="1:16" x14ac:dyDescent="0.2">
      <c r="A1457" t="s">
        <v>341</v>
      </c>
      <c r="B1457" t="s">
        <v>346</v>
      </c>
      <c r="C1457" t="s">
        <v>596</v>
      </c>
      <c r="D1457" t="s">
        <v>390</v>
      </c>
      <c r="E1457">
        <v>3378</v>
      </c>
      <c r="F1457">
        <v>581</v>
      </c>
      <c r="G1457">
        <v>84.84</v>
      </c>
      <c r="L1457">
        <v>30</v>
      </c>
      <c r="M1457">
        <v>2348</v>
      </c>
      <c r="N1457">
        <v>985</v>
      </c>
      <c r="O1457">
        <v>15</v>
      </c>
    </row>
    <row r="1458" spans="1:16" x14ac:dyDescent="0.2">
      <c r="A1458" t="s">
        <v>341</v>
      </c>
      <c r="B1458" t="s">
        <v>347</v>
      </c>
      <c r="C1458" t="s">
        <v>596</v>
      </c>
      <c r="D1458" t="s">
        <v>390</v>
      </c>
      <c r="E1458">
        <v>266</v>
      </c>
      <c r="F1458">
        <v>43</v>
      </c>
      <c r="G1458">
        <v>93.44</v>
      </c>
      <c r="L1458">
        <v>53</v>
      </c>
      <c r="M1458">
        <v>151</v>
      </c>
      <c r="N1458">
        <v>6</v>
      </c>
      <c r="O1458">
        <v>56</v>
      </c>
    </row>
    <row r="1459" spans="1:16" x14ac:dyDescent="0.2">
      <c r="A1459" t="s">
        <v>341</v>
      </c>
      <c r="B1459" t="s">
        <v>348</v>
      </c>
      <c r="C1459" t="s">
        <v>596</v>
      </c>
      <c r="D1459" t="s">
        <v>390</v>
      </c>
      <c r="E1459">
        <v>2</v>
      </c>
      <c r="F1459">
        <v>1</v>
      </c>
      <c r="G1459">
        <v>170</v>
      </c>
      <c r="M1459">
        <v>1</v>
      </c>
      <c r="N1459">
        <v>1</v>
      </c>
    </row>
    <row r="1460" spans="1:16" x14ac:dyDescent="0.2">
      <c r="A1460" t="s">
        <v>341</v>
      </c>
      <c r="B1460" t="s">
        <v>417</v>
      </c>
      <c r="C1460" t="s">
        <v>597</v>
      </c>
      <c r="D1460" t="s">
        <v>390</v>
      </c>
      <c r="E1460">
        <v>799</v>
      </c>
      <c r="F1460">
        <v>275</v>
      </c>
      <c r="G1460">
        <v>137.26</v>
      </c>
      <c r="L1460">
        <v>121</v>
      </c>
      <c r="M1460">
        <v>509</v>
      </c>
      <c r="N1460">
        <v>124</v>
      </c>
      <c r="O1460">
        <v>43</v>
      </c>
      <c r="P1460">
        <v>2</v>
      </c>
    </row>
    <row r="1461" spans="1:16" x14ac:dyDescent="0.2">
      <c r="A1461" t="s">
        <v>341</v>
      </c>
      <c r="B1461" t="s">
        <v>346</v>
      </c>
      <c r="C1461" t="s">
        <v>597</v>
      </c>
      <c r="D1461" t="s">
        <v>390</v>
      </c>
      <c r="E1461">
        <v>749</v>
      </c>
      <c r="F1461">
        <v>264</v>
      </c>
      <c r="G1461">
        <v>139.86000000000001</v>
      </c>
      <c r="L1461">
        <v>101</v>
      </c>
      <c r="M1461">
        <v>499</v>
      </c>
      <c r="N1461">
        <v>124</v>
      </c>
      <c r="O1461">
        <v>23</v>
      </c>
      <c r="P1461">
        <v>2</v>
      </c>
    </row>
    <row r="1462" spans="1:16" x14ac:dyDescent="0.2">
      <c r="A1462" t="s">
        <v>341</v>
      </c>
      <c r="B1462" t="s">
        <v>347</v>
      </c>
      <c r="C1462" t="s">
        <v>597</v>
      </c>
      <c r="D1462" t="s">
        <v>390</v>
      </c>
      <c r="E1462">
        <v>49</v>
      </c>
      <c r="F1462">
        <v>11</v>
      </c>
      <c r="G1462">
        <v>99.57</v>
      </c>
      <c r="L1462">
        <v>20</v>
      </c>
      <c r="M1462">
        <v>9</v>
      </c>
      <c r="O1462">
        <v>20</v>
      </c>
    </row>
    <row r="1463" spans="1:16" x14ac:dyDescent="0.2">
      <c r="A1463" t="s">
        <v>341</v>
      </c>
      <c r="B1463" t="s">
        <v>348</v>
      </c>
      <c r="C1463" t="s">
        <v>597</v>
      </c>
      <c r="D1463" t="s">
        <v>390</v>
      </c>
      <c r="E1463">
        <v>1</v>
      </c>
      <c r="G1463">
        <v>38</v>
      </c>
      <c r="M1463">
        <v>1</v>
      </c>
    </row>
    <row r="1464" spans="1:16" x14ac:dyDescent="0.2">
      <c r="A1464" t="s">
        <v>341</v>
      </c>
      <c r="B1464" t="s">
        <v>417</v>
      </c>
      <c r="C1464" t="s">
        <v>598</v>
      </c>
      <c r="D1464" t="s">
        <v>390</v>
      </c>
      <c r="E1464">
        <v>2535</v>
      </c>
      <c r="F1464">
        <v>768</v>
      </c>
      <c r="G1464">
        <v>114.22</v>
      </c>
      <c r="L1464">
        <v>62</v>
      </c>
      <c r="M1464">
        <v>2116</v>
      </c>
      <c r="N1464">
        <v>346</v>
      </c>
      <c r="O1464">
        <v>11</v>
      </c>
    </row>
    <row r="1465" spans="1:16" x14ac:dyDescent="0.2">
      <c r="A1465" t="s">
        <v>341</v>
      </c>
      <c r="B1465" t="s">
        <v>346</v>
      </c>
      <c r="C1465" t="s">
        <v>598</v>
      </c>
      <c r="D1465" t="s">
        <v>390</v>
      </c>
      <c r="E1465">
        <v>2412</v>
      </c>
      <c r="F1465">
        <v>742</v>
      </c>
      <c r="G1465">
        <v>115</v>
      </c>
      <c r="L1465">
        <v>29</v>
      </c>
      <c r="M1465">
        <v>2033</v>
      </c>
      <c r="N1465">
        <v>344</v>
      </c>
      <c r="O1465">
        <v>6</v>
      </c>
    </row>
    <row r="1466" spans="1:16" x14ac:dyDescent="0.2">
      <c r="A1466" t="s">
        <v>341</v>
      </c>
      <c r="B1466" t="s">
        <v>347</v>
      </c>
      <c r="C1466" t="s">
        <v>598</v>
      </c>
      <c r="D1466" t="s">
        <v>390</v>
      </c>
      <c r="E1466">
        <v>123</v>
      </c>
      <c r="F1466">
        <v>26</v>
      </c>
      <c r="G1466">
        <v>98.94</v>
      </c>
      <c r="L1466">
        <v>33</v>
      </c>
      <c r="M1466">
        <v>83</v>
      </c>
      <c r="N1466">
        <v>2</v>
      </c>
      <c r="O1466">
        <v>5</v>
      </c>
    </row>
    <row r="1467" spans="1:16" x14ac:dyDescent="0.2">
      <c r="A1467" t="s">
        <v>341</v>
      </c>
      <c r="B1467" t="s">
        <v>417</v>
      </c>
      <c r="C1467" t="s">
        <v>599</v>
      </c>
      <c r="D1467" t="s">
        <v>390</v>
      </c>
      <c r="E1467">
        <v>1758</v>
      </c>
      <c r="F1467">
        <v>565</v>
      </c>
      <c r="G1467">
        <v>111.22</v>
      </c>
      <c r="L1467">
        <v>294</v>
      </c>
      <c r="M1467">
        <v>1097</v>
      </c>
      <c r="N1467">
        <v>267</v>
      </c>
      <c r="O1467">
        <v>88</v>
      </c>
      <c r="P1467">
        <v>12</v>
      </c>
    </row>
    <row r="1468" spans="1:16" x14ac:dyDescent="0.2">
      <c r="A1468" t="s">
        <v>341</v>
      </c>
      <c r="B1468" t="s">
        <v>346</v>
      </c>
      <c r="C1468" t="s">
        <v>599</v>
      </c>
      <c r="D1468" t="s">
        <v>390</v>
      </c>
      <c r="E1468">
        <v>1488</v>
      </c>
      <c r="F1468">
        <v>483</v>
      </c>
      <c r="G1468">
        <v>112.25</v>
      </c>
      <c r="L1468">
        <v>215</v>
      </c>
      <c r="M1468">
        <v>985</v>
      </c>
      <c r="N1468">
        <v>253</v>
      </c>
      <c r="O1468">
        <v>23</v>
      </c>
      <c r="P1468">
        <v>12</v>
      </c>
    </row>
    <row r="1469" spans="1:16" x14ac:dyDescent="0.2">
      <c r="A1469" t="s">
        <v>341</v>
      </c>
      <c r="B1469" t="s">
        <v>347</v>
      </c>
      <c r="C1469" t="s">
        <v>599</v>
      </c>
      <c r="D1469" t="s">
        <v>390</v>
      </c>
      <c r="E1469">
        <v>266</v>
      </c>
      <c r="F1469">
        <v>81</v>
      </c>
      <c r="G1469">
        <v>105.62</v>
      </c>
      <c r="L1469">
        <v>79</v>
      </c>
      <c r="M1469">
        <v>110</v>
      </c>
      <c r="N1469">
        <v>12</v>
      </c>
      <c r="O1469">
        <v>65</v>
      </c>
    </row>
    <row r="1470" spans="1:16" x14ac:dyDescent="0.2">
      <c r="A1470" t="s">
        <v>341</v>
      </c>
      <c r="B1470" t="s">
        <v>348</v>
      </c>
      <c r="C1470" t="s">
        <v>599</v>
      </c>
      <c r="D1470" t="s">
        <v>390</v>
      </c>
      <c r="E1470">
        <v>4</v>
      </c>
      <c r="F1470">
        <v>1</v>
      </c>
      <c r="G1470">
        <v>97.75</v>
      </c>
      <c r="M1470">
        <v>2</v>
      </c>
      <c r="N1470">
        <v>2</v>
      </c>
    </row>
    <row r="1471" spans="1:16" x14ac:dyDescent="0.2">
      <c r="A1471" t="s">
        <v>341</v>
      </c>
      <c r="B1471" t="s">
        <v>417</v>
      </c>
      <c r="C1471" t="s">
        <v>600</v>
      </c>
      <c r="D1471" t="s">
        <v>390</v>
      </c>
      <c r="E1471">
        <v>438</v>
      </c>
      <c r="F1471">
        <v>81</v>
      </c>
      <c r="G1471">
        <v>88.83</v>
      </c>
      <c r="L1471">
        <v>92</v>
      </c>
      <c r="M1471">
        <v>249</v>
      </c>
      <c r="N1471">
        <v>56</v>
      </c>
      <c r="O1471">
        <v>40</v>
      </c>
      <c r="P1471">
        <v>1</v>
      </c>
    </row>
    <row r="1472" spans="1:16" x14ac:dyDescent="0.2">
      <c r="A1472" t="s">
        <v>341</v>
      </c>
      <c r="B1472" t="s">
        <v>346</v>
      </c>
      <c r="C1472" t="s">
        <v>600</v>
      </c>
      <c r="D1472" t="s">
        <v>390</v>
      </c>
      <c r="E1472">
        <v>345</v>
      </c>
      <c r="F1472">
        <v>55</v>
      </c>
      <c r="G1472">
        <v>89.3</v>
      </c>
      <c r="L1472">
        <v>61</v>
      </c>
      <c r="M1472">
        <v>220</v>
      </c>
      <c r="N1472">
        <v>55</v>
      </c>
      <c r="O1472">
        <v>8</v>
      </c>
      <c r="P1472">
        <v>1</v>
      </c>
    </row>
    <row r="1473" spans="1:16" x14ac:dyDescent="0.2">
      <c r="A1473" t="s">
        <v>341</v>
      </c>
      <c r="B1473" t="s">
        <v>347</v>
      </c>
      <c r="C1473" t="s">
        <v>600</v>
      </c>
      <c r="D1473" t="s">
        <v>390</v>
      </c>
      <c r="E1473">
        <v>93</v>
      </c>
      <c r="F1473">
        <v>26</v>
      </c>
      <c r="G1473">
        <v>87.09</v>
      </c>
      <c r="L1473">
        <v>31</v>
      </c>
      <c r="M1473">
        <v>29</v>
      </c>
      <c r="N1473">
        <v>1</v>
      </c>
      <c r="O1473">
        <v>32</v>
      </c>
    </row>
    <row r="1474" spans="1:16" x14ac:dyDescent="0.2">
      <c r="A1474" t="s">
        <v>341</v>
      </c>
      <c r="B1474" t="s">
        <v>417</v>
      </c>
      <c r="C1474" t="s">
        <v>601</v>
      </c>
      <c r="D1474" t="s">
        <v>390</v>
      </c>
      <c r="E1474">
        <v>46</v>
      </c>
      <c r="F1474">
        <v>10</v>
      </c>
      <c r="G1474">
        <v>102.54</v>
      </c>
      <c r="L1474">
        <v>15</v>
      </c>
      <c r="M1474">
        <v>27</v>
      </c>
      <c r="N1474">
        <v>2</v>
      </c>
      <c r="O1474">
        <v>2</v>
      </c>
    </row>
    <row r="1475" spans="1:16" x14ac:dyDescent="0.2">
      <c r="A1475" t="s">
        <v>341</v>
      </c>
      <c r="B1475" t="s">
        <v>346</v>
      </c>
      <c r="C1475" t="s">
        <v>601</v>
      </c>
      <c r="D1475" t="s">
        <v>390</v>
      </c>
      <c r="E1475">
        <v>46</v>
      </c>
      <c r="F1475">
        <v>10</v>
      </c>
      <c r="G1475">
        <v>102.54</v>
      </c>
      <c r="L1475">
        <v>15</v>
      </c>
      <c r="M1475">
        <v>27</v>
      </c>
      <c r="N1475">
        <v>2</v>
      </c>
      <c r="O1475">
        <v>2</v>
      </c>
    </row>
    <row r="1476" spans="1:16" x14ac:dyDescent="0.2">
      <c r="A1476" t="s">
        <v>341</v>
      </c>
      <c r="B1476" t="s">
        <v>417</v>
      </c>
      <c r="C1476" t="s">
        <v>602</v>
      </c>
      <c r="D1476" t="s">
        <v>390</v>
      </c>
      <c r="E1476">
        <v>7449</v>
      </c>
      <c r="F1476">
        <v>1567</v>
      </c>
      <c r="G1476">
        <v>94.44</v>
      </c>
      <c r="L1476">
        <v>258</v>
      </c>
      <c r="M1476">
        <v>5289</v>
      </c>
      <c r="N1476">
        <v>1676</v>
      </c>
      <c r="O1476">
        <v>226</v>
      </c>
    </row>
    <row r="1477" spans="1:16" x14ac:dyDescent="0.2">
      <c r="A1477" t="s">
        <v>341</v>
      </c>
      <c r="B1477" t="s">
        <v>346</v>
      </c>
      <c r="C1477" t="s">
        <v>602</v>
      </c>
      <c r="D1477" t="s">
        <v>390</v>
      </c>
      <c r="E1477">
        <v>6509</v>
      </c>
      <c r="F1477">
        <v>1423</v>
      </c>
      <c r="G1477">
        <v>94.84</v>
      </c>
      <c r="L1477">
        <v>65</v>
      </c>
      <c r="M1477">
        <v>4764</v>
      </c>
      <c r="N1477">
        <v>1651</v>
      </c>
      <c r="O1477">
        <v>29</v>
      </c>
    </row>
    <row r="1478" spans="1:16" x14ac:dyDescent="0.2">
      <c r="A1478" t="s">
        <v>341</v>
      </c>
      <c r="B1478" t="s">
        <v>347</v>
      </c>
      <c r="C1478" t="s">
        <v>602</v>
      </c>
      <c r="D1478" t="s">
        <v>390</v>
      </c>
      <c r="E1478">
        <v>932</v>
      </c>
      <c r="F1478">
        <v>140</v>
      </c>
      <c r="G1478">
        <v>91.29</v>
      </c>
      <c r="L1478">
        <v>193</v>
      </c>
      <c r="M1478">
        <v>521</v>
      </c>
      <c r="N1478">
        <v>21</v>
      </c>
      <c r="O1478">
        <v>197</v>
      </c>
    </row>
    <row r="1479" spans="1:16" x14ac:dyDescent="0.2">
      <c r="A1479" t="s">
        <v>341</v>
      </c>
      <c r="B1479" t="s">
        <v>348</v>
      </c>
      <c r="C1479" t="s">
        <v>602</v>
      </c>
      <c r="D1479" t="s">
        <v>390</v>
      </c>
      <c r="E1479">
        <v>7</v>
      </c>
      <c r="F1479">
        <v>3</v>
      </c>
      <c r="G1479">
        <v>103.14</v>
      </c>
      <c r="M1479">
        <v>3</v>
      </c>
      <c r="N1479">
        <v>4</v>
      </c>
    </row>
    <row r="1480" spans="1:16" x14ac:dyDescent="0.2">
      <c r="A1480" t="s">
        <v>341</v>
      </c>
      <c r="B1480" t="s">
        <v>349</v>
      </c>
      <c r="C1480" t="s">
        <v>602</v>
      </c>
      <c r="D1480" t="s">
        <v>390</v>
      </c>
      <c r="E1480">
        <v>1</v>
      </c>
      <c r="F1480">
        <v>1</v>
      </c>
      <c r="G1480">
        <v>412</v>
      </c>
      <c r="M1480">
        <v>1</v>
      </c>
    </row>
    <row r="1481" spans="1:16" x14ac:dyDescent="0.2">
      <c r="A1481" t="s">
        <v>341</v>
      </c>
      <c r="B1481" t="s">
        <v>417</v>
      </c>
      <c r="C1481" t="s">
        <v>604</v>
      </c>
      <c r="D1481" t="s">
        <v>390</v>
      </c>
      <c r="E1481">
        <v>254</v>
      </c>
      <c r="F1481">
        <v>78</v>
      </c>
      <c r="G1481">
        <v>113.33</v>
      </c>
      <c r="L1481">
        <v>35</v>
      </c>
      <c r="M1481">
        <v>50</v>
      </c>
      <c r="N1481">
        <v>57</v>
      </c>
      <c r="O1481">
        <v>112</v>
      </c>
    </row>
    <row r="1482" spans="1:16" x14ac:dyDescent="0.2">
      <c r="A1482" t="s">
        <v>341</v>
      </c>
      <c r="B1482" t="s">
        <v>346</v>
      </c>
      <c r="C1482" t="s">
        <v>604</v>
      </c>
      <c r="D1482" t="s">
        <v>390</v>
      </c>
      <c r="E1482">
        <v>140</v>
      </c>
      <c r="F1482">
        <v>47</v>
      </c>
      <c r="G1482">
        <v>114.77</v>
      </c>
      <c r="L1482">
        <v>17</v>
      </c>
      <c r="M1482">
        <v>35</v>
      </c>
      <c r="N1482">
        <v>57</v>
      </c>
      <c r="O1482">
        <v>31</v>
      </c>
    </row>
    <row r="1483" spans="1:16" x14ac:dyDescent="0.2">
      <c r="A1483" t="s">
        <v>341</v>
      </c>
      <c r="B1483" t="s">
        <v>347</v>
      </c>
      <c r="C1483" t="s">
        <v>604</v>
      </c>
      <c r="D1483" t="s">
        <v>390</v>
      </c>
      <c r="E1483">
        <v>114</v>
      </c>
      <c r="F1483">
        <v>31</v>
      </c>
      <c r="G1483">
        <v>111.55</v>
      </c>
      <c r="L1483">
        <v>18</v>
      </c>
      <c r="M1483">
        <v>15</v>
      </c>
      <c r="O1483">
        <v>81</v>
      </c>
    </row>
    <row r="1484" spans="1:16" x14ac:dyDescent="0.2">
      <c r="A1484" t="s">
        <v>341</v>
      </c>
      <c r="B1484" t="s">
        <v>417</v>
      </c>
      <c r="C1484" t="s">
        <v>605</v>
      </c>
      <c r="D1484" t="s">
        <v>390</v>
      </c>
      <c r="E1484">
        <v>465</v>
      </c>
      <c r="F1484">
        <v>220</v>
      </c>
      <c r="G1484">
        <v>147.63</v>
      </c>
      <c r="L1484">
        <v>61</v>
      </c>
      <c r="M1484">
        <v>357</v>
      </c>
      <c r="N1484">
        <v>44</v>
      </c>
      <c r="O1484">
        <v>2</v>
      </c>
      <c r="P1484">
        <v>1</v>
      </c>
    </row>
    <row r="1485" spans="1:16" x14ac:dyDescent="0.2">
      <c r="A1485" t="s">
        <v>341</v>
      </c>
      <c r="B1485" t="s">
        <v>346</v>
      </c>
      <c r="C1485" t="s">
        <v>605</v>
      </c>
      <c r="D1485" t="s">
        <v>390</v>
      </c>
      <c r="E1485">
        <v>465</v>
      </c>
      <c r="F1485">
        <v>220</v>
      </c>
      <c r="G1485">
        <v>147.63</v>
      </c>
      <c r="L1485">
        <v>61</v>
      </c>
      <c r="M1485">
        <v>357</v>
      </c>
      <c r="N1485">
        <v>44</v>
      </c>
      <c r="O1485">
        <v>2</v>
      </c>
      <c r="P1485">
        <v>1</v>
      </c>
    </row>
    <row r="1486" spans="1:16" x14ac:dyDescent="0.2">
      <c r="A1486" t="s">
        <v>341</v>
      </c>
      <c r="B1486" t="s">
        <v>417</v>
      </c>
      <c r="C1486" t="s">
        <v>606</v>
      </c>
      <c r="D1486" t="s">
        <v>390</v>
      </c>
      <c r="E1486">
        <v>2611</v>
      </c>
      <c r="F1486">
        <v>941</v>
      </c>
      <c r="G1486">
        <v>122.68</v>
      </c>
      <c r="L1486">
        <v>39</v>
      </c>
      <c r="M1486">
        <v>2077</v>
      </c>
      <c r="N1486">
        <v>457</v>
      </c>
      <c r="O1486">
        <v>38</v>
      </c>
    </row>
    <row r="1487" spans="1:16" x14ac:dyDescent="0.2">
      <c r="A1487" t="s">
        <v>341</v>
      </c>
      <c r="B1487" t="s">
        <v>346</v>
      </c>
      <c r="C1487" t="s">
        <v>606</v>
      </c>
      <c r="D1487" t="s">
        <v>390</v>
      </c>
      <c r="E1487">
        <v>2421</v>
      </c>
      <c r="F1487">
        <v>895</v>
      </c>
      <c r="G1487">
        <v>124.85</v>
      </c>
      <c r="L1487">
        <v>4</v>
      </c>
      <c r="M1487">
        <v>1969</v>
      </c>
      <c r="N1487">
        <v>445</v>
      </c>
      <c r="O1487">
        <v>3</v>
      </c>
    </row>
    <row r="1488" spans="1:16" x14ac:dyDescent="0.2">
      <c r="A1488" t="s">
        <v>341</v>
      </c>
      <c r="B1488" t="s">
        <v>347</v>
      </c>
      <c r="C1488" t="s">
        <v>606</v>
      </c>
      <c r="D1488" t="s">
        <v>390</v>
      </c>
      <c r="E1488">
        <v>183</v>
      </c>
      <c r="F1488">
        <v>42</v>
      </c>
      <c r="G1488">
        <v>92.24</v>
      </c>
      <c r="L1488">
        <v>35</v>
      </c>
      <c r="M1488">
        <v>102</v>
      </c>
      <c r="N1488">
        <v>11</v>
      </c>
      <c r="O1488">
        <v>35</v>
      </c>
    </row>
    <row r="1489" spans="1:16" x14ac:dyDescent="0.2">
      <c r="A1489" t="s">
        <v>341</v>
      </c>
      <c r="B1489" t="s">
        <v>348</v>
      </c>
      <c r="C1489" t="s">
        <v>606</v>
      </c>
      <c r="D1489" t="s">
        <v>390</v>
      </c>
      <c r="E1489">
        <v>7</v>
      </c>
      <c r="F1489">
        <v>4</v>
      </c>
      <c r="G1489">
        <v>166.29</v>
      </c>
      <c r="M1489">
        <v>6</v>
      </c>
      <c r="N1489">
        <v>1</v>
      </c>
    </row>
    <row r="1490" spans="1:16" x14ac:dyDescent="0.2">
      <c r="A1490" t="s">
        <v>341</v>
      </c>
      <c r="B1490" t="s">
        <v>417</v>
      </c>
      <c r="C1490" t="s">
        <v>607</v>
      </c>
      <c r="D1490" t="s">
        <v>390</v>
      </c>
      <c r="E1490">
        <v>99</v>
      </c>
      <c r="F1490">
        <v>34</v>
      </c>
      <c r="G1490">
        <v>116.92</v>
      </c>
      <c r="L1490">
        <v>6</v>
      </c>
      <c r="M1490">
        <v>64</v>
      </c>
      <c r="N1490">
        <v>21</v>
      </c>
      <c r="O1490">
        <v>8</v>
      </c>
    </row>
    <row r="1491" spans="1:16" x14ac:dyDescent="0.2">
      <c r="A1491" t="s">
        <v>341</v>
      </c>
      <c r="B1491" t="s">
        <v>346</v>
      </c>
      <c r="C1491" t="s">
        <v>607</v>
      </c>
      <c r="D1491" t="s">
        <v>390</v>
      </c>
      <c r="E1491">
        <v>87</v>
      </c>
      <c r="F1491">
        <v>31</v>
      </c>
      <c r="G1491">
        <v>118.52</v>
      </c>
      <c r="L1491">
        <v>3</v>
      </c>
      <c r="M1491">
        <v>60</v>
      </c>
      <c r="N1491">
        <v>20</v>
      </c>
      <c r="O1491">
        <v>4</v>
      </c>
    </row>
    <row r="1492" spans="1:16" x14ac:dyDescent="0.2">
      <c r="A1492" t="s">
        <v>341</v>
      </c>
      <c r="B1492" t="s">
        <v>347</v>
      </c>
      <c r="C1492" t="s">
        <v>607</v>
      </c>
      <c r="D1492" t="s">
        <v>390</v>
      </c>
      <c r="E1492">
        <v>12</v>
      </c>
      <c r="F1492">
        <v>3</v>
      </c>
      <c r="G1492">
        <v>105.33</v>
      </c>
      <c r="L1492">
        <v>3</v>
      </c>
      <c r="M1492">
        <v>4</v>
      </c>
      <c r="N1492">
        <v>1</v>
      </c>
      <c r="O1492">
        <v>4</v>
      </c>
    </row>
    <row r="1493" spans="1:16" x14ac:dyDescent="0.2">
      <c r="A1493" t="s">
        <v>341</v>
      </c>
      <c r="B1493" t="s">
        <v>417</v>
      </c>
      <c r="C1493" t="s">
        <v>608</v>
      </c>
      <c r="D1493" t="s">
        <v>390</v>
      </c>
      <c r="E1493">
        <v>64</v>
      </c>
      <c r="F1493">
        <v>2</v>
      </c>
      <c r="G1493">
        <v>48.47</v>
      </c>
      <c r="L1493">
        <v>22</v>
      </c>
      <c r="M1493">
        <v>34</v>
      </c>
      <c r="N1493">
        <v>8</v>
      </c>
    </row>
    <row r="1494" spans="1:16" x14ac:dyDescent="0.2">
      <c r="A1494" t="s">
        <v>341</v>
      </c>
      <c r="B1494" t="s">
        <v>346</v>
      </c>
      <c r="C1494" t="s">
        <v>608</v>
      </c>
      <c r="D1494" t="s">
        <v>390</v>
      </c>
      <c r="E1494">
        <v>64</v>
      </c>
      <c r="F1494">
        <v>2</v>
      </c>
      <c r="G1494">
        <v>48.47</v>
      </c>
      <c r="L1494">
        <v>22</v>
      </c>
      <c r="M1494">
        <v>34</v>
      </c>
      <c r="N1494">
        <v>8</v>
      </c>
    </row>
    <row r="1495" spans="1:16" x14ac:dyDescent="0.2">
      <c r="A1495" t="s">
        <v>341</v>
      </c>
      <c r="B1495" t="s">
        <v>417</v>
      </c>
      <c r="C1495" t="s">
        <v>609</v>
      </c>
      <c r="D1495" t="s">
        <v>390</v>
      </c>
      <c r="E1495">
        <v>620</v>
      </c>
      <c r="F1495">
        <v>131</v>
      </c>
      <c r="G1495">
        <v>95.9</v>
      </c>
      <c r="L1495">
        <v>13</v>
      </c>
      <c r="M1495">
        <v>395</v>
      </c>
      <c r="N1495">
        <v>197</v>
      </c>
      <c r="O1495">
        <v>15</v>
      </c>
    </row>
    <row r="1496" spans="1:16" x14ac:dyDescent="0.2">
      <c r="A1496" t="s">
        <v>341</v>
      </c>
      <c r="B1496" t="s">
        <v>346</v>
      </c>
      <c r="C1496" t="s">
        <v>609</v>
      </c>
      <c r="D1496" t="s">
        <v>390</v>
      </c>
      <c r="E1496">
        <v>570</v>
      </c>
      <c r="F1496">
        <v>119</v>
      </c>
      <c r="G1496">
        <v>95.52</v>
      </c>
      <c r="L1496">
        <v>5</v>
      </c>
      <c r="M1496">
        <v>368</v>
      </c>
      <c r="N1496">
        <v>195</v>
      </c>
      <c r="O1496">
        <v>2</v>
      </c>
    </row>
    <row r="1497" spans="1:16" x14ac:dyDescent="0.2">
      <c r="A1497" t="s">
        <v>341</v>
      </c>
      <c r="B1497" t="s">
        <v>347</v>
      </c>
      <c r="C1497" t="s">
        <v>609</v>
      </c>
      <c r="D1497" t="s">
        <v>390</v>
      </c>
      <c r="E1497">
        <v>49</v>
      </c>
      <c r="F1497">
        <v>12</v>
      </c>
      <c r="G1497">
        <v>100.63</v>
      </c>
      <c r="L1497">
        <v>8</v>
      </c>
      <c r="M1497">
        <v>27</v>
      </c>
      <c r="N1497">
        <v>1</v>
      </c>
      <c r="O1497">
        <v>13</v>
      </c>
    </row>
    <row r="1498" spans="1:16" x14ac:dyDescent="0.2">
      <c r="A1498" t="s">
        <v>341</v>
      </c>
      <c r="B1498" t="s">
        <v>348</v>
      </c>
      <c r="C1498" t="s">
        <v>609</v>
      </c>
      <c r="D1498" t="s">
        <v>390</v>
      </c>
      <c r="E1498">
        <v>1</v>
      </c>
      <c r="G1498">
        <v>82</v>
      </c>
      <c r="N1498">
        <v>1</v>
      </c>
    </row>
    <row r="1499" spans="1:16" x14ac:dyDescent="0.2">
      <c r="A1499" t="s">
        <v>341</v>
      </c>
      <c r="B1499" t="s">
        <v>417</v>
      </c>
      <c r="C1499" t="s">
        <v>610</v>
      </c>
      <c r="D1499" t="s">
        <v>390</v>
      </c>
      <c r="E1499">
        <v>1850</v>
      </c>
      <c r="F1499">
        <v>614</v>
      </c>
      <c r="G1499">
        <v>114.44</v>
      </c>
      <c r="L1499">
        <v>336</v>
      </c>
      <c r="M1499">
        <v>1115</v>
      </c>
      <c r="N1499">
        <v>298</v>
      </c>
      <c r="O1499">
        <v>89</v>
      </c>
      <c r="P1499">
        <v>12</v>
      </c>
    </row>
    <row r="1500" spans="1:16" x14ac:dyDescent="0.2">
      <c r="A1500" t="s">
        <v>341</v>
      </c>
      <c r="B1500" t="s">
        <v>346</v>
      </c>
      <c r="C1500" t="s">
        <v>610</v>
      </c>
      <c r="D1500" t="s">
        <v>390</v>
      </c>
      <c r="E1500">
        <v>1658</v>
      </c>
      <c r="F1500">
        <v>548</v>
      </c>
      <c r="G1500">
        <v>115.3</v>
      </c>
      <c r="L1500">
        <v>258</v>
      </c>
      <c r="M1500">
        <v>1059</v>
      </c>
      <c r="N1500">
        <v>293</v>
      </c>
      <c r="O1500">
        <v>36</v>
      </c>
      <c r="P1500">
        <v>12</v>
      </c>
    </row>
    <row r="1501" spans="1:16" x14ac:dyDescent="0.2">
      <c r="A1501" t="s">
        <v>341</v>
      </c>
      <c r="B1501" t="s">
        <v>347</v>
      </c>
      <c r="C1501" t="s">
        <v>610</v>
      </c>
      <c r="D1501" t="s">
        <v>390</v>
      </c>
      <c r="E1501">
        <v>190</v>
      </c>
      <c r="F1501">
        <v>65</v>
      </c>
      <c r="G1501">
        <v>105.99</v>
      </c>
      <c r="L1501">
        <v>78</v>
      </c>
      <c r="M1501">
        <v>55</v>
      </c>
      <c r="N1501">
        <v>4</v>
      </c>
      <c r="O1501">
        <v>53</v>
      </c>
    </row>
    <row r="1502" spans="1:16" x14ac:dyDescent="0.2">
      <c r="A1502" t="s">
        <v>341</v>
      </c>
      <c r="B1502" t="s">
        <v>348</v>
      </c>
      <c r="C1502" t="s">
        <v>610</v>
      </c>
      <c r="D1502" t="s">
        <v>390</v>
      </c>
      <c r="E1502">
        <v>2</v>
      </c>
      <c r="F1502">
        <v>1</v>
      </c>
      <c r="G1502">
        <v>202</v>
      </c>
      <c r="M1502">
        <v>1</v>
      </c>
      <c r="N1502">
        <v>1</v>
      </c>
    </row>
    <row r="1503" spans="1:16" x14ac:dyDescent="0.2">
      <c r="A1503" t="s">
        <v>341</v>
      </c>
      <c r="B1503" t="s">
        <v>417</v>
      </c>
      <c r="C1503" t="s">
        <v>611</v>
      </c>
      <c r="D1503" t="s">
        <v>390</v>
      </c>
      <c r="E1503">
        <v>434</v>
      </c>
      <c r="F1503">
        <v>51</v>
      </c>
      <c r="G1503">
        <v>81.08</v>
      </c>
      <c r="L1503">
        <v>77</v>
      </c>
      <c r="M1503">
        <v>315</v>
      </c>
      <c r="N1503">
        <v>40</v>
      </c>
      <c r="O1503">
        <v>2</v>
      </c>
    </row>
    <row r="1504" spans="1:16" x14ac:dyDescent="0.2">
      <c r="A1504" t="s">
        <v>341</v>
      </c>
      <c r="B1504" t="s">
        <v>346</v>
      </c>
      <c r="C1504" t="s">
        <v>611</v>
      </c>
      <c r="D1504" t="s">
        <v>390</v>
      </c>
      <c r="E1504">
        <v>434</v>
      </c>
      <c r="F1504">
        <v>51</v>
      </c>
      <c r="G1504">
        <v>81.08</v>
      </c>
      <c r="L1504">
        <v>77</v>
      </c>
      <c r="M1504">
        <v>315</v>
      </c>
      <c r="N1504">
        <v>40</v>
      </c>
      <c r="O1504">
        <v>2</v>
      </c>
    </row>
    <row r="1505" spans="1:16" x14ac:dyDescent="0.2">
      <c r="A1505" t="s">
        <v>341</v>
      </c>
      <c r="B1505" t="s">
        <v>417</v>
      </c>
      <c r="C1505" t="s">
        <v>612</v>
      </c>
      <c r="D1505" t="s">
        <v>390</v>
      </c>
      <c r="E1505">
        <v>6951</v>
      </c>
      <c r="F1505">
        <v>1444</v>
      </c>
      <c r="G1505">
        <v>94.73</v>
      </c>
      <c r="L1505">
        <v>142</v>
      </c>
      <c r="M1505">
        <v>4569</v>
      </c>
      <c r="N1505">
        <v>2065</v>
      </c>
      <c r="O1505">
        <v>175</v>
      </c>
    </row>
    <row r="1506" spans="1:16" x14ac:dyDescent="0.2">
      <c r="A1506" t="s">
        <v>341</v>
      </c>
      <c r="B1506" t="s">
        <v>346</v>
      </c>
      <c r="C1506" t="s">
        <v>612</v>
      </c>
      <c r="D1506" t="s">
        <v>390</v>
      </c>
      <c r="E1506">
        <v>6451</v>
      </c>
      <c r="F1506">
        <v>1361</v>
      </c>
      <c r="G1506">
        <v>94.51</v>
      </c>
      <c r="L1506">
        <v>47</v>
      </c>
      <c r="M1506">
        <v>4314</v>
      </c>
      <c r="N1506">
        <v>2053</v>
      </c>
      <c r="O1506">
        <v>37</v>
      </c>
    </row>
    <row r="1507" spans="1:16" x14ac:dyDescent="0.2">
      <c r="A1507" t="s">
        <v>341</v>
      </c>
      <c r="B1507" t="s">
        <v>347</v>
      </c>
      <c r="C1507" t="s">
        <v>612</v>
      </c>
      <c r="D1507" t="s">
        <v>390</v>
      </c>
      <c r="E1507">
        <v>493</v>
      </c>
      <c r="F1507">
        <v>81</v>
      </c>
      <c r="G1507">
        <v>96.66</v>
      </c>
      <c r="L1507">
        <v>95</v>
      </c>
      <c r="M1507">
        <v>251</v>
      </c>
      <c r="N1507">
        <v>9</v>
      </c>
      <c r="O1507">
        <v>138</v>
      </c>
    </row>
    <row r="1508" spans="1:16" x14ac:dyDescent="0.2">
      <c r="A1508" t="s">
        <v>341</v>
      </c>
      <c r="B1508" t="s">
        <v>348</v>
      </c>
      <c r="C1508" t="s">
        <v>612</v>
      </c>
      <c r="D1508" t="s">
        <v>390</v>
      </c>
      <c r="E1508">
        <v>7</v>
      </c>
      <c r="F1508">
        <v>2</v>
      </c>
      <c r="G1508">
        <v>159.43</v>
      </c>
      <c r="M1508">
        <v>4</v>
      </c>
      <c r="N1508">
        <v>3</v>
      </c>
    </row>
    <row r="1509" spans="1:16" x14ac:dyDescent="0.2">
      <c r="A1509" t="s">
        <v>341</v>
      </c>
      <c r="B1509" t="s">
        <v>417</v>
      </c>
      <c r="C1509" t="s">
        <v>613</v>
      </c>
      <c r="D1509" t="s">
        <v>390</v>
      </c>
      <c r="E1509">
        <v>136</v>
      </c>
      <c r="F1509">
        <v>64</v>
      </c>
      <c r="G1509">
        <v>145.25</v>
      </c>
      <c r="L1509">
        <v>30</v>
      </c>
      <c r="M1509">
        <v>69</v>
      </c>
      <c r="N1509">
        <v>29</v>
      </c>
      <c r="O1509">
        <v>8</v>
      </c>
    </row>
    <row r="1510" spans="1:16" x14ac:dyDescent="0.2">
      <c r="A1510" t="s">
        <v>341</v>
      </c>
      <c r="B1510" t="s">
        <v>346</v>
      </c>
      <c r="C1510" t="s">
        <v>613</v>
      </c>
      <c r="D1510" t="s">
        <v>390</v>
      </c>
      <c r="E1510">
        <v>124</v>
      </c>
      <c r="F1510">
        <v>64</v>
      </c>
      <c r="G1510">
        <v>152.6</v>
      </c>
      <c r="L1510">
        <v>25</v>
      </c>
      <c r="M1510">
        <v>67</v>
      </c>
      <c r="N1510">
        <v>27</v>
      </c>
      <c r="O1510">
        <v>5</v>
      </c>
    </row>
    <row r="1511" spans="1:16" x14ac:dyDescent="0.2">
      <c r="A1511" t="s">
        <v>341</v>
      </c>
      <c r="B1511" t="s">
        <v>347</v>
      </c>
      <c r="C1511" t="s">
        <v>613</v>
      </c>
      <c r="D1511" t="s">
        <v>390</v>
      </c>
      <c r="E1511">
        <v>12</v>
      </c>
      <c r="G1511">
        <v>69.25</v>
      </c>
      <c r="L1511">
        <v>5</v>
      </c>
      <c r="M1511">
        <v>2</v>
      </c>
      <c r="N1511">
        <v>2</v>
      </c>
      <c r="O1511">
        <v>3</v>
      </c>
    </row>
    <row r="1512" spans="1:16" x14ac:dyDescent="0.2">
      <c r="A1512" t="s">
        <v>341</v>
      </c>
      <c r="B1512" t="s">
        <v>417</v>
      </c>
      <c r="C1512" t="s">
        <v>614</v>
      </c>
      <c r="D1512" t="s">
        <v>390</v>
      </c>
      <c r="E1512">
        <v>127</v>
      </c>
      <c r="F1512">
        <v>7</v>
      </c>
      <c r="G1512">
        <v>62.12</v>
      </c>
      <c r="L1512">
        <v>33</v>
      </c>
      <c r="M1512">
        <v>80</v>
      </c>
      <c r="N1512">
        <v>9</v>
      </c>
      <c r="O1512">
        <v>5</v>
      </c>
    </row>
    <row r="1513" spans="1:16" x14ac:dyDescent="0.2">
      <c r="A1513" t="s">
        <v>341</v>
      </c>
      <c r="B1513" t="s">
        <v>346</v>
      </c>
      <c r="C1513" t="s">
        <v>614</v>
      </c>
      <c r="D1513" t="s">
        <v>390</v>
      </c>
      <c r="E1513">
        <v>127</v>
      </c>
      <c r="F1513">
        <v>7</v>
      </c>
      <c r="G1513">
        <v>62.12</v>
      </c>
      <c r="L1513">
        <v>33</v>
      </c>
      <c r="M1513">
        <v>80</v>
      </c>
      <c r="N1513">
        <v>9</v>
      </c>
      <c r="O1513">
        <v>5</v>
      </c>
    </row>
    <row r="1514" spans="1:16" x14ac:dyDescent="0.2">
      <c r="A1514" t="s">
        <v>341</v>
      </c>
      <c r="B1514" t="s">
        <v>417</v>
      </c>
      <c r="C1514" t="s">
        <v>615</v>
      </c>
      <c r="D1514" t="s">
        <v>390</v>
      </c>
      <c r="E1514">
        <v>844</v>
      </c>
      <c r="F1514">
        <v>150</v>
      </c>
      <c r="G1514">
        <v>85.49</v>
      </c>
      <c r="L1514">
        <v>14</v>
      </c>
      <c r="M1514">
        <v>585</v>
      </c>
      <c r="N1514">
        <v>232</v>
      </c>
      <c r="O1514">
        <v>13</v>
      </c>
    </row>
    <row r="1515" spans="1:16" x14ac:dyDescent="0.2">
      <c r="A1515" t="s">
        <v>341</v>
      </c>
      <c r="B1515" t="s">
        <v>346</v>
      </c>
      <c r="C1515" t="s">
        <v>615</v>
      </c>
      <c r="D1515" t="s">
        <v>390</v>
      </c>
      <c r="E1515">
        <v>787</v>
      </c>
      <c r="F1515">
        <v>136</v>
      </c>
      <c r="G1515">
        <v>84.35</v>
      </c>
      <c r="L1515">
        <v>5</v>
      </c>
      <c r="M1515">
        <v>547</v>
      </c>
      <c r="N1515">
        <v>232</v>
      </c>
      <c r="O1515">
        <v>3</v>
      </c>
    </row>
    <row r="1516" spans="1:16" x14ac:dyDescent="0.2">
      <c r="A1516" t="s">
        <v>341</v>
      </c>
      <c r="B1516" t="s">
        <v>347</v>
      </c>
      <c r="C1516" t="s">
        <v>615</v>
      </c>
      <c r="D1516" t="s">
        <v>390</v>
      </c>
      <c r="E1516">
        <v>57</v>
      </c>
      <c r="F1516">
        <v>14</v>
      </c>
      <c r="G1516">
        <v>101.18</v>
      </c>
      <c r="L1516">
        <v>9</v>
      </c>
      <c r="M1516">
        <v>38</v>
      </c>
      <c r="O1516">
        <v>10</v>
      </c>
    </row>
    <row r="1517" spans="1:16" x14ac:dyDescent="0.2">
      <c r="A1517" t="s">
        <v>341</v>
      </c>
      <c r="B1517" t="s">
        <v>417</v>
      </c>
      <c r="C1517" t="s">
        <v>616</v>
      </c>
      <c r="D1517" t="s">
        <v>390</v>
      </c>
      <c r="E1517">
        <v>1863</v>
      </c>
      <c r="F1517">
        <v>431</v>
      </c>
      <c r="G1517">
        <v>90.46</v>
      </c>
      <c r="L1517">
        <v>419</v>
      </c>
      <c r="M1517">
        <v>1018</v>
      </c>
      <c r="N1517">
        <v>354</v>
      </c>
      <c r="O1517">
        <v>63</v>
      </c>
      <c r="P1517">
        <v>9</v>
      </c>
    </row>
    <row r="1518" spans="1:16" x14ac:dyDescent="0.2">
      <c r="A1518" t="s">
        <v>341</v>
      </c>
      <c r="B1518" t="s">
        <v>346</v>
      </c>
      <c r="C1518" t="s">
        <v>616</v>
      </c>
      <c r="D1518" t="s">
        <v>390</v>
      </c>
      <c r="E1518">
        <v>1695</v>
      </c>
      <c r="F1518">
        <v>400</v>
      </c>
      <c r="G1518">
        <v>91.48</v>
      </c>
      <c r="L1518">
        <v>345</v>
      </c>
      <c r="M1518">
        <v>961</v>
      </c>
      <c r="N1518">
        <v>345</v>
      </c>
      <c r="O1518">
        <v>35</v>
      </c>
      <c r="P1518">
        <v>9</v>
      </c>
    </row>
    <row r="1519" spans="1:16" x14ac:dyDescent="0.2">
      <c r="A1519" t="s">
        <v>341</v>
      </c>
      <c r="B1519" t="s">
        <v>347</v>
      </c>
      <c r="C1519" t="s">
        <v>616</v>
      </c>
      <c r="D1519" t="s">
        <v>390</v>
      </c>
      <c r="E1519">
        <v>163</v>
      </c>
      <c r="F1519">
        <v>30</v>
      </c>
      <c r="G1519">
        <v>80.75</v>
      </c>
      <c r="L1519">
        <v>74</v>
      </c>
      <c r="M1519">
        <v>52</v>
      </c>
      <c r="N1519">
        <v>9</v>
      </c>
      <c r="O1519">
        <v>28</v>
      </c>
    </row>
    <row r="1520" spans="1:16" x14ac:dyDescent="0.2">
      <c r="A1520" t="s">
        <v>341</v>
      </c>
      <c r="B1520" t="s">
        <v>348</v>
      </c>
      <c r="C1520" t="s">
        <v>616</v>
      </c>
      <c r="D1520" t="s">
        <v>390</v>
      </c>
      <c r="E1520">
        <v>4</v>
      </c>
      <c r="F1520">
        <v>1</v>
      </c>
      <c r="G1520">
        <v>66.25</v>
      </c>
      <c r="M1520">
        <v>4</v>
      </c>
    </row>
    <row r="1521" spans="1:16" x14ac:dyDescent="0.2">
      <c r="A1521" t="s">
        <v>341</v>
      </c>
      <c r="B1521" t="s">
        <v>349</v>
      </c>
      <c r="C1521" t="s">
        <v>616</v>
      </c>
      <c r="D1521" t="s">
        <v>390</v>
      </c>
      <c r="E1521">
        <v>1</v>
      </c>
      <c r="G1521">
        <v>41</v>
      </c>
      <c r="M1521">
        <v>1</v>
      </c>
    </row>
    <row r="1522" spans="1:16" x14ac:dyDescent="0.2">
      <c r="A1522" t="s">
        <v>341</v>
      </c>
      <c r="B1522" t="s">
        <v>417</v>
      </c>
      <c r="C1522" t="s">
        <v>617</v>
      </c>
      <c r="D1522" t="s">
        <v>390</v>
      </c>
      <c r="E1522">
        <v>432</v>
      </c>
      <c r="F1522">
        <v>45</v>
      </c>
      <c r="G1522">
        <v>72.83</v>
      </c>
      <c r="L1522">
        <v>105</v>
      </c>
      <c r="M1522">
        <v>303</v>
      </c>
      <c r="N1522">
        <v>21</v>
      </c>
      <c r="O1522">
        <v>1</v>
      </c>
      <c r="P1522">
        <v>2</v>
      </c>
    </row>
    <row r="1523" spans="1:16" x14ac:dyDescent="0.2">
      <c r="A1523" t="s">
        <v>341</v>
      </c>
      <c r="B1523" t="s">
        <v>346</v>
      </c>
      <c r="C1523" t="s">
        <v>617</v>
      </c>
      <c r="D1523" t="s">
        <v>390</v>
      </c>
      <c r="E1523">
        <v>432</v>
      </c>
      <c r="F1523">
        <v>45</v>
      </c>
      <c r="G1523">
        <v>72.83</v>
      </c>
      <c r="L1523">
        <v>105</v>
      </c>
      <c r="M1523">
        <v>303</v>
      </c>
      <c r="N1523">
        <v>21</v>
      </c>
      <c r="O1523">
        <v>1</v>
      </c>
      <c r="P1523">
        <v>2</v>
      </c>
    </row>
    <row r="1524" spans="1:16" x14ac:dyDescent="0.2">
      <c r="A1524" t="s">
        <v>341</v>
      </c>
      <c r="B1524" t="s">
        <v>417</v>
      </c>
      <c r="C1524" t="s">
        <v>618</v>
      </c>
      <c r="D1524" t="s">
        <v>390</v>
      </c>
      <c r="E1524">
        <v>7642</v>
      </c>
      <c r="F1524">
        <v>1403</v>
      </c>
      <c r="G1524">
        <v>86.91</v>
      </c>
      <c r="L1524">
        <v>229</v>
      </c>
      <c r="M1524">
        <v>5188</v>
      </c>
      <c r="N1524">
        <v>2156</v>
      </c>
      <c r="O1524">
        <v>69</v>
      </c>
    </row>
    <row r="1525" spans="1:16" x14ac:dyDescent="0.2">
      <c r="A1525" t="s">
        <v>341</v>
      </c>
      <c r="B1525" t="s">
        <v>346</v>
      </c>
      <c r="C1525" t="s">
        <v>618</v>
      </c>
      <c r="D1525" t="s">
        <v>390</v>
      </c>
      <c r="E1525">
        <v>7138</v>
      </c>
      <c r="F1525">
        <v>1342</v>
      </c>
      <c r="G1525">
        <v>87.37</v>
      </c>
      <c r="L1525">
        <v>58</v>
      </c>
      <c r="M1525">
        <v>4927</v>
      </c>
      <c r="N1525">
        <v>2143</v>
      </c>
      <c r="O1525">
        <v>10</v>
      </c>
    </row>
    <row r="1526" spans="1:16" x14ac:dyDescent="0.2">
      <c r="A1526" t="s">
        <v>341</v>
      </c>
      <c r="B1526" t="s">
        <v>347</v>
      </c>
      <c r="C1526" t="s">
        <v>618</v>
      </c>
      <c r="D1526" t="s">
        <v>390</v>
      </c>
      <c r="E1526">
        <v>493</v>
      </c>
      <c r="F1526">
        <v>57</v>
      </c>
      <c r="G1526">
        <v>79.23</v>
      </c>
      <c r="L1526">
        <v>171</v>
      </c>
      <c r="M1526">
        <v>254</v>
      </c>
      <c r="N1526">
        <v>9</v>
      </c>
      <c r="O1526">
        <v>59</v>
      </c>
    </row>
    <row r="1527" spans="1:16" x14ac:dyDescent="0.2">
      <c r="A1527" t="s">
        <v>341</v>
      </c>
      <c r="B1527" t="s">
        <v>348</v>
      </c>
      <c r="C1527" t="s">
        <v>618</v>
      </c>
      <c r="D1527" t="s">
        <v>390</v>
      </c>
      <c r="E1527">
        <v>11</v>
      </c>
      <c r="F1527">
        <v>4</v>
      </c>
      <c r="G1527">
        <v>131.36000000000001</v>
      </c>
      <c r="M1527">
        <v>7</v>
      </c>
      <c r="N1527">
        <v>4</v>
      </c>
    </row>
    <row r="1528" spans="1:16" x14ac:dyDescent="0.2">
      <c r="A1528" t="s">
        <v>341</v>
      </c>
      <c r="B1528" t="s">
        <v>417</v>
      </c>
      <c r="C1528" t="s">
        <v>619</v>
      </c>
      <c r="D1528" t="s">
        <v>390</v>
      </c>
      <c r="E1528">
        <v>6330</v>
      </c>
      <c r="F1528">
        <v>2002</v>
      </c>
      <c r="G1528">
        <v>104.38</v>
      </c>
      <c r="L1528">
        <v>1364</v>
      </c>
      <c r="M1528">
        <v>3528</v>
      </c>
      <c r="N1528">
        <v>1113</v>
      </c>
      <c r="O1528">
        <v>288</v>
      </c>
      <c r="P1528">
        <v>37</v>
      </c>
    </row>
    <row r="1529" spans="1:16" x14ac:dyDescent="0.2">
      <c r="A1529" t="s">
        <v>341</v>
      </c>
      <c r="B1529" t="s">
        <v>346</v>
      </c>
      <c r="C1529" t="s">
        <v>619</v>
      </c>
      <c r="D1529" t="s">
        <v>390</v>
      </c>
      <c r="E1529">
        <v>5720</v>
      </c>
      <c r="F1529">
        <v>1804</v>
      </c>
      <c r="G1529">
        <v>104.83</v>
      </c>
      <c r="L1529">
        <v>1117</v>
      </c>
      <c r="M1529">
        <v>3366</v>
      </c>
      <c r="N1529">
        <v>1080</v>
      </c>
      <c r="O1529">
        <v>121</v>
      </c>
      <c r="P1529">
        <v>36</v>
      </c>
    </row>
    <row r="1530" spans="1:16" x14ac:dyDescent="0.2">
      <c r="A1530" t="s">
        <v>341</v>
      </c>
      <c r="B1530" t="s">
        <v>347</v>
      </c>
      <c r="C1530" t="s">
        <v>619</v>
      </c>
      <c r="D1530" t="s">
        <v>390</v>
      </c>
      <c r="E1530">
        <v>599</v>
      </c>
      <c r="F1530">
        <v>195</v>
      </c>
      <c r="G1530">
        <v>100.26</v>
      </c>
      <c r="L1530">
        <v>243</v>
      </c>
      <c r="M1530">
        <v>157</v>
      </c>
      <c r="N1530">
        <v>31</v>
      </c>
      <c r="O1530">
        <v>167</v>
      </c>
      <c r="P1530">
        <v>1</v>
      </c>
    </row>
    <row r="1531" spans="1:16" x14ac:dyDescent="0.2">
      <c r="A1531" t="s">
        <v>341</v>
      </c>
      <c r="B1531" t="s">
        <v>348</v>
      </c>
      <c r="C1531" t="s">
        <v>619</v>
      </c>
      <c r="D1531" t="s">
        <v>390</v>
      </c>
      <c r="E1531">
        <v>11</v>
      </c>
      <c r="F1531">
        <v>3</v>
      </c>
      <c r="G1531">
        <v>96.09</v>
      </c>
      <c r="L1531">
        <v>4</v>
      </c>
      <c r="M1531">
        <v>5</v>
      </c>
      <c r="N1531">
        <v>2</v>
      </c>
    </row>
    <row r="1532" spans="1:16" x14ac:dyDescent="0.2">
      <c r="A1532" t="s">
        <v>341</v>
      </c>
      <c r="B1532" t="s">
        <v>417</v>
      </c>
      <c r="C1532" t="s">
        <v>620</v>
      </c>
      <c r="D1532" t="s">
        <v>390</v>
      </c>
      <c r="E1532">
        <v>1846</v>
      </c>
      <c r="F1532">
        <v>217</v>
      </c>
      <c r="G1532">
        <v>72.12</v>
      </c>
      <c r="L1532">
        <v>313</v>
      </c>
      <c r="M1532">
        <v>1397</v>
      </c>
      <c r="N1532">
        <v>129</v>
      </c>
      <c r="O1532">
        <v>5</v>
      </c>
      <c r="P1532">
        <v>2</v>
      </c>
    </row>
    <row r="1533" spans="1:16" x14ac:dyDescent="0.2">
      <c r="A1533" t="s">
        <v>341</v>
      </c>
      <c r="B1533" t="s">
        <v>346</v>
      </c>
      <c r="C1533" t="s">
        <v>620</v>
      </c>
      <c r="D1533" t="s">
        <v>390</v>
      </c>
      <c r="E1533">
        <v>1840</v>
      </c>
      <c r="F1533">
        <v>216</v>
      </c>
      <c r="G1533">
        <v>72.17</v>
      </c>
      <c r="L1533">
        <v>312</v>
      </c>
      <c r="M1533">
        <v>1393</v>
      </c>
      <c r="N1533">
        <v>128</v>
      </c>
      <c r="O1533">
        <v>5</v>
      </c>
      <c r="P1533">
        <v>2</v>
      </c>
    </row>
    <row r="1534" spans="1:16" x14ac:dyDescent="0.2">
      <c r="A1534" t="s">
        <v>341</v>
      </c>
      <c r="B1534" t="s">
        <v>347</v>
      </c>
      <c r="C1534" t="s">
        <v>620</v>
      </c>
      <c r="D1534" t="s">
        <v>390</v>
      </c>
      <c r="E1534">
        <v>1</v>
      </c>
      <c r="G1534">
        <v>17</v>
      </c>
      <c r="M1534">
        <v>1</v>
      </c>
    </row>
    <row r="1535" spans="1:16" x14ac:dyDescent="0.2">
      <c r="A1535" t="s">
        <v>341</v>
      </c>
      <c r="B1535" t="s">
        <v>348</v>
      </c>
      <c r="C1535" t="s">
        <v>620</v>
      </c>
      <c r="D1535" t="s">
        <v>390</v>
      </c>
      <c r="E1535">
        <v>5</v>
      </c>
      <c r="F1535">
        <v>1</v>
      </c>
      <c r="G1535">
        <v>63.6</v>
      </c>
      <c r="L1535">
        <v>1</v>
      </c>
      <c r="M1535">
        <v>3</v>
      </c>
      <c r="N1535">
        <v>1</v>
      </c>
    </row>
    <row r="1536" spans="1:16" x14ac:dyDescent="0.2">
      <c r="A1536" t="s">
        <v>341</v>
      </c>
      <c r="B1536" t="s">
        <v>417</v>
      </c>
      <c r="C1536" t="s">
        <v>621</v>
      </c>
      <c r="D1536" t="s">
        <v>390</v>
      </c>
      <c r="E1536">
        <v>1111</v>
      </c>
      <c r="F1536">
        <v>134</v>
      </c>
      <c r="G1536">
        <v>73.44</v>
      </c>
      <c r="L1536">
        <v>254</v>
      </c>
      <c r="M1536">
        <v>752</v>
      </c>
      <c r="N1536">
        <v>95</v>
      </c>
      <c r="O1536">
        <v>10</v>
      </c>
    </row>
    <row r="1537" spans="1:16" x14ac:dyDescent="0.2">
      <c r="A1537" t="s">
        <v>341</v>
      </c>
      <c r="B1537" t="s">
        <v>346</v>
      </c>
      <c r="C1537" t="s">
        <v>621</v>
      </c>
      <c r="D1537" t="s">
        <v>390</v>
      </c>
      <c r="E1537">
        <v>1109</v>
      </c>
      <c r="F1537">
        <v>134</v>
      </c>
      <c r="G1537">
        <v>73.55</v>
      </c>
      <c r="L1537">
        <v>252</v>
      </c>
      <c r="M1537">
        <v>752</v>
      </c>
      <c r="N1537">
        <v>95</v>
      </c>
      <c r="O1537">
        <v>10</v>
      </c>
    </row>
    <row r="1538" spans="1:16" x14ac:dyDescent="0.2">
      <c r="A1538" t="s">
        <v>341</v>
      </c>
      <c r="B1538" t="s">
        <v>348</v>
      </c>
      <c r="C1538" t="s">
        <v>621</v>
      </c>
      <c r="D1538" t="s">
        <v>390</v>
      </c>
      <c r="E1538">
        <v>2</v>
      </c>
      <c r="G1538">
        <v>12</v>
      </c>
      <c r="L1538">
        <v>2</v>
      </c>
    </row>
    <row r="1539" spans="1:16" x14ac:dyDescent="0.2">
      <c r="A1539" t="s">
        <v>341</v>
      </c>
      <c r="B1539" t="s">
        <v>417</v>
      </c>
      <c r="C1539" t="s">
        <v>622</v>
      </c>
      <c r="D1539" t="s">
        <v>390</v>
      </c>
      <c r="E1539">
        <v>28752</v>
      </c>
      <c r="F1539">
        <v>5442</v>
      </c>
      <c r="G1539">
        <v>87.89</v>
      </c>
      <c r="L1539">
        <v>618</v>
      </c>
      <c r="M1539">
        <v>18671</v>
      </c>
      <c r="N1539">
        <v>9053</v>
      </c>
      <c r="O1539">
        <v>410</v>
      </c>
    </row>
    <row r="1540" spans="1:16" x14ac:dyDescent="0.2">
      <c r="A1540" t="s">
        <v>341</v>
      </c>
      <c r="B1540" t="s">
        <v>346</v>
      </c>
      <c r="C1540" t="s">
        <v>622</v>
      </c>
      <c r="D1540" t="s">
        <v>390</v>
      </c>
      <c r="E1540">
        <v>27092</v>
      </c>
      <c r="F1540">
        <v>5140</v>
      </c>
      <c r="G1540">
        <v>87.66</v>
      </c>
      <c r="L1540">
        <v>230</v>
      </c>
      <c r="M1540">
        <v>17777</v>
      </c>
      <c r="N1540">
        <v>9013</v>
      </c>
      <c r="O1540">
        <v>72</v>
      </c>
    </row>
    <row r="1541" spans="1:16" x14ac:dyDescent="0.2">
      <c r="A1541" t="s">
        <v>341</v>
      </c>
      <c r="B1541" t="s">
        <v>347</v>
      </c>
      <c r="C1541" t="s">
        <v>622</v>
      </c>
      <c r="D1541" t="s">
        <v>390</v>
      </c>
      <c r="E1541">
        <v>1636</v>
      </c>
      <c r="F1541">
        <v>294</v>
      </c>
      <c r="G1541">
        <v>91.56</v>
      </c>
      <c r="L1541">
        <v>388</v>
      </c>
      <c r="M1541">
        <v>874</v>
      </c>
      <c r="N1541">
        <v>36</v>
      </c>
      <c r="O1541">
        <v>338</v>
      </c>
    </row>
    <row r="1542" spans="1:16" x14ac:dyDescent="0.2">
      <c r="A1542" t="s">
        <v>341</v>
      </c>
      <c r="B1542" t="s">
        <v>348</v>
      </c>
      <c r="C1542" t="s">
        <v>622</v>
      </c>
      <c r="D1542" t="s">
        <v>390</v>
      </c>
      <c r="E1542">
        <v>24</v>
      </c>
      <c r="F1542">
        <v>8</v>
      </c>
      <c r="G1542">
        <v>97.83</v>
      </c>
      <c r="M1542">
        <v>20</v>
      </c>
      <c r="N1542">
        <v>4</v>
      </c>
    </row>
    <row r="1543" spans="1:16" x14ac:dyDescent="0.2">
      <c r="A1543" t="s">
        <v>341</v>
      </c>
      <c r="B1543" t="s">
        <v>417</v>
      </c>
      <c r="C1543" t="s">
        <v>623</v>
      </c>
      <c r="D1543" t="s">
        <v>390</v>
      </c>
      <c r="E1543">
        <v>359</v>
      </c>
      <c r="F1543">
        <v>125</v>
      </c>
      <c r="G1543">
        <v>106.36</v>
      </c>
      <c r="L1543">
        <v>95</v>
      </c>
      <c r="M1543">
        <v>164</v>
      </c>
      <c r="N1543">
        <v>69</v>
      </c>
      <c r="O1543">
        <v>28</v>
      </c>
      <c r="P1543">
        <v>3</v>
      </c>
    </row>
    <row r="1544" spans="1:16" x14ac:dyDescent="0.2">
      <c r="A1544" t="s">
        <v>341</v>
      </c>
      <c r="B1544" t="s">
        <v>346</v>
      </c>
      <c r="C1544" t="s">
        <v>623</v>
      </c>
      <c r="D1544" t="s">
        <v>390</v>
      </c>
      <c r="E1544">
        <v>291</v>
      </c>
      <c r="F1544">
        <v>104</v>
      </c>
      <c r="G1544">
        <v>108.27</v>
      </c>
      <c r="L1544">
        <v>71</v>
      </c>
      <c r="M1544">
        <v>141</v>
      </c>
      <c r="N1544">
        <v>69</v>
      </c>
      <c r="O1544">
        <v>7</v>
      </c>
      <c r="P1544">
        <v>3</v>
      </c>
    </row>
    <row r="1545" spans="1:16" x14ac:dyDescent="0.2">
      <c r="A1545" t="s">
        <v>341</v>
      </c>
      <c r="B1545" t="s">
        <v>347</v>
      </c>
      <c r="C1545" t="s">
        <v>623</v>
      </c>
      <c r="D1545" t="s">
        <v>390</v>
      </c>
      <c r="E1545">
        <v>68</v>
      </c>
      <c r="F1545">
        <v>21</v>
      </c>
      <c r="G1545">
        <v>98.16</v>
      </c>
      <c r="L1545">
        <v>24</v>
      </c>
      <c r="M1545">
        <v>23</v>
      </c>
      <c r="O1545">
        <v>21</v>
      </c>
    </row>
    <row r="1546" spans="1:16" x14ac:dyDescent="0.2">
      <c r="A1546" t="s">
        <v>341</v>
      </c>
      <c r="B1546" t="s">
        <v>417</v>
      </c>
      <c r="C1546" t="s">
        <v>624</v>
      </c>
      <c r="D1546" t="s">
        <v>390</v>
      </c>
      <c r="E1546">
        <v>197</v>
      </c>
      <c r="F1546">
        <v>6</v>
      </c>
      <c r="G1546">
        <v>61.44</v>
      </c>
      <c r="L1546">
        <v>33</v>
      </c>
      <c r="M1546">
        <v>150</v>
      </c>
      <c r="N1546">
        <v>14</v>
      </c>
    </row>
    <row r="1547" spans="1:16" x14ac:dyDescent="0.2">
      <c r="A1547" t="s">
        <v>341</v>
      </c>
      <c r="B1547" t="s">
        <v>346</v>
      </c>
      <c r="C1547" t="s">
        <v>624</v>
      </c>
      <c r="D1547" t="s">
        <v>390</v>
      </c>
      <c r="E1547">
        <v>197</v>
      </c>
      <c r="F1547">
        <v>6</v>
      </c>
      <c r="G1547">
        <v>61.44</v>
      </c>
      <c r="L1547">
        <v>33</v>
      </c>
      <c r="M1547">
        <v>150</v>
      </c>
      <c r="N1547">
        <v>14</v>
      </c>
    </row>
    <row r="1548" spans="1:16" x14ac:dyDescent="0.2">
      <c r="A1548" t="s">
        <v>341</v>
      </c>
      <c r="B1548" t="s">
        <v>417</v>
      </c>
      <c r="C1548" t="s">
        <v>625</v>
      </c>
      <c r="D1548" t="s">
        <v>390</v>
      </c>
      <c r="E1548">
        <v>1610</v>
      </c>
      <c r="F1548">
        <v>286</v>
      </c>
      <c r="G1548">
        <v>84.82</v>
      </c>
      <c r="L1548">
        <v>67</v>
      </c>
      <c r="M1548">
        <v>1034</v>
      </c>
      <c r="N1548">
        <v>481</v>
      </c>
      <c r="O1548">
        <v>28</v>
      </c>
    </row>
    <row r="1549" spans="1:16" x14ac:dyDescent="0.2">
      <c r="A1549" t="s">
        <v>341</v>
      </c>
      <c r="B1549" t="s">
        <v>346</v>
      </c>
      <c r="C1549" t="s">
        <v>625</v>
      </c>
      <c r="D1549" t="s">
        <v>390</v>
      </c>
      <c r="E1549">
        <v>1452</v>
      </c>
      <c r="F1549">
        <v>265</v>
      </c>
      <c r="G1549">
        <v>85.05</v>
      </c>
      <c r="L1549">
        <v>21</v>
      </c>
      <c r="M1549">
        <v>954</v>
      </c>
      <c r="N1549">
        <v>475</v>
      </c>
      <c r="O1549">
        <v>2</v>
      </c>
    </row>
    <row r="1550" spans="1:16" x14ac:dyDescent="0.2">
      <c r="A1550" t="s">
        <v>341</v>
      </c>
      <c r="B1550" t="s">
        <v>347</v>
      </c>
      <c r="C1550" t="s">
        <v>625</v>
      </c>
      <c r="D1550" t="s">
        <v>390</v>
      </c>
      <c r="E1550">
        <v>158</v>
      </c>
      <c r="F1550">
        <v>21</v>
      </c>
      <c r="G1550">
        <v>82.63</v>
      </c>
      <c r="L1550">
        <v>46</v>
      </c>
      <c r="M1550">
        <v>80</v>
      </c>
      <c r="N1550">
        <v>6</v>
      </c>
      <c r="O1550">
        <v>26</v>
      </c>
    </row>
    <row r="1551" spans="1:16" x14ac:dyDescent="0.2">
      <c r="A1551" t="s">
        <v>341</v>
      </c>
      <c r="B1551" t="s">
        <v>417</v>
      </c>
      <c r="C1551" t="s">
        <v>626</v>
      </c>
      <c r="D1551" t="s">
        <v>390</v>
      </c>
      <c r="E1551">
        <v>2569</v>
      </c>
      <c r="F1551">
        <v>939</v>
      </c>
      <c r="G1551">
        <v>115.02</v>
      </c>
      <c r="L1551">
        <v>453</v>
      </c>
      <c r="M1551">
        <v>1542</v>
      </c>
      <c r="N1551">
        <v>452</v>
      </c>
      <c r="O1551">
        <v>103</v>
      </c>
      <c r="P1551">
        <v>19</v>
      </c>
    </row>
    <row r="1552" spans="1:16" x14ac:dyDescent="0.2">
      <c r="A1552" t="s">
        <v>341</v>
      </c>
      <c r="B1552" t="s">
        <v>346</v>
      </c>
      <c r="C1552" t="s">
        <v>626</v>
      </c>
      <c r="D1552" t="s">
        <v>390</v>
      </c>
      <c r="E1552">
        <v>2403</v>
      </c>
      <c r="F1552">
        <v>880</v>
      </c>
      <c r="G1552">
        <v>115.9</v>
      </c>
      <c r="L1552">
        <v>395</v>
      </c>
      <c r="M1552">
        <v>1489</v>
      </c>
      <c r="N1552">
        <v>443</v>
      </c>
      <c r="O1552">
        <v>57</v>
      </c>
      <c r="P1552">
        <v>19</v>
      </c>
    </row>
    <row r="1553" spans="1:16" x14ac:dyDescent="0.2">
      <c r="A1553" t="s">
        <v>341</v>
      </c>
      <c r="B1553" t="s">
        <v>347</v>
      </c>
      <c r="C1553" t="s">
        <v>626</v>
      </c>
      <c r="D1553" t="s">
        <v>390</v>
      </c>
      <c r="E1553">
        <v>161</v>
      </c>
      <c r="F1553">
        <v>59</v>
      </c>
      <c r="G1553">
        <v>104.14</v>
      </c>
      <c r="L1553">
        <v>57</v>
      </c>
      <c r="M1553">
        <v>50</v>
      </c>
      <c r="N1553">
        <v>8</v>
      </c>
      <c r="O1553">
        <v>46</v>
      </c>
    </row>
    <row r="1554" spans="1:16" x14ac:dyDescent="0.2">
      <c r="A1554" t="s">
        <v>341</v>
      </c>
      <c r="B1554" t="s">
        <v>348</v>
      </c>
      <c r="C1554" t="s">
        <v>626</v>
      </c>
      <c r="D1554" t="s">
        <v>390</v>
      </c>
      <c r="E1554">
        <v>4</v>
      </c>
      <c r="G1554">
        <v>44</v>
      </c>
      <c r="L1554">
        <v>1</v>
      </c>
      <c r="M1554">
        <v>2</v>
      </c>
      <c r="N1554">
        <v>1</v>
      </c>
    </row>
    <row r="1555" spans="1:16" x14ac:dyDescent="0.2">
      <c r="A1555" t="s">
        <v>341</v>
      </c>
      <c r="B1555" t="s">
        <v>349</v>
      </c>
      <c r="C1555" t="s">
        <v>626</v>
      </c>
      <c r="D1555" t="s">
        <v>390</v>
      </c>
      <c r="E1555">
        <v>1</v>
      </c>
      <c r="G1555">
        <v>44</v>
      </c>
      <c r="M1555">
        <v>1</v>
      </c>
    </row>
    <row r="1556" spans="1:16" x14ac:dyDescent="0.2">
      <c r="A1556" t="s">
        <v>341</v>
      </c>
      <c r="B1556" t="s">
        <v>417</v>
      </c>
      <c r="C1556" t="s">
        <v>627</v>
      </c>
      <c r="D1556" t="s">
        <v>390</v>
      </c>
      <c r="E1556">
        <v>934</v>
      </c>
      <c r="F1556">
        <v>107</v>
      </c>
      <c r="G1556">
        <v>78.319999999999993</v>
      </c>
      <c r="L1556">
        <v>183</v>
      </c>
      <c r="M1556">
        <v>682</v>
      </c>
      <c r="N1556">
        <v>65</v>
      </c>
      <c r="O1556">
        <v>3</v>
      </c>
      <c r="P1556">
        <v>1</v>
      </c>
    </row>
    <row r="1557" spans="1:16" x14ac:dyDescent="0.2">
      <c r="A1557" t="s">
        <v>341</v>
      </c>
      <c r="B1557" t="s">
        <v>346</v>
      </c>
      <c r="C1557" t="s">
        <v>627</v>
      </c>
      <c r="D1557" t="s">
        <v>390</v>
      </c>
      <c r="E1557">
        <v>933</v>
      </c>
      <c r="F1557">
        <v>107</v>
      </c>
      <c r="G1557">
        <v>78.400000000000006</v>
      </c>
      <c r="L1557">
        <v>182</v>
      </c>
      <c r="M1557">
        <v>682</v>
      </c>
      <c r="N1557">
        <v>65</v>
      </c>
      <c r="O1557">
        <v>3</v>
      </c>
      <c r="P1557">
        <v>1</v>
      </c>
    </row>
    <row r="1558" spans="1:16" x14ac:dyDescent="0.2">
      <c r="A1558" t="s">
        <v>341</v>
      </c>
      <c r="B1558" t="s">
        <v>348</v>
      </c>
      <c r="C1558" t="s">
        <v>627</v>
      </c>
      <c r="D1558" t="s">
        <v>390</v>
      </c>
      <c r="E1558">
        <v>1</v>
      </c>
      <c r="G1558">
        <v>7</v>
      </c>
      <c r="L1558">
        <v>1</v>
      </c>
    </row>
    <row r="1559" spans="1:16" x14ac:dyDescent="0.2">
      <c r="A1559" t="s">
        <v>341</v>
      </c>
      <c r="B1559" t="s">
        <v>417</v>
      </c>
      <c r="C1559" t="s">
        <v>628</v>
      </c>
      <c r="D1559" t="s">
        <v>390</v>
      </c>
      <c r="E1559">
        <v>9816</v>
      </c>
      <c r="F1559">
        <v>2174</v>
      </c>
      <c r="G1559">
        <v>95.35</v>
      </c>
      <c r="L1559">
        <v>141</v>
      </c>
      <c r="M1559">
        <v>6331</v>
      </c>
      <c r="N1559">
        <v>3173</v>
      </c>
      <c r="O1559">
        <v>171</v>
      </c>
    </row>
    <row r="1560" spans="1:16" x14ac:dyDescent="0.2">
      <c r="A1560" t="s">
        <v>341</v>
      </c>
      <c r="B1560" t="s">
        <v>346</v>
      </c>
      <c r="C1560" t="s">
        <v>628</v>
      </c>
      <c r="D1560" t="s">
        <v>390</v>
      </c>
      <c r="E1560">
        <v>9285</v>
      </c>
      <c r="F1560">
        <v>2074</v>
      </c>
      <c r="G1560">
        <v>95.24</v>
      </c>
      <c r="L1560">
        <v>53</v>
      </c>
      <c r="M1560">
        <v>6045</v>
      </c>
      <c r="N1560">
        <v>3156</v>
      </c>
      <c r="O1560">
        <v>31</v>
      </c>
    </row>
    <row r="1561" spans="1:16" x14ac:dyDescent="0.2">
      <c r="A1561" t="s">
        <v>341</v>
      </c>
      <c r="B1561" t="s">
        <v>347</v>
      </c>
      <c r="C1561" t="s">
        <v>628</v>
      </c>
      <c r="D1561" t="s">
        <v>390</v>
      </c>
      <c r="E1561">
        <v>517</v>
      </c>
      <c r="F1561">
        <v>99</v>
      </c>
      <c r="G1561">
        <v>97.79</v>
      </c>
      <c r="L1561">
        <v>88</v>
      </c>
      <c r="M1561">
        <v>274</v>
      </c>
      <c r="N1561">
        <v>15</v>
      </c>
      <c r="O1561">
        <v>140</v>
      </c>
    </row>
    <row r="1562" spans="1:16" x14ac:dyDescent="0.2">
      <c r="A1562" t="s">
        <v>341</v>
      </c>
      <c r="B1562" t="s">
        <v>348</v>
      </c>
      <c r="C1562" t="s">
        <v>628</v>
      </c>
      <c r="D1562" t="s">
        <v>390</v>
      </c>
      <c r="E1562">
        <v>11</v>
      </c>
      <c r="G1562">
        <v>51.09</v>
      </c>
      <c r="M1562">
        <v>9</v>
      </c>
      <c r="N1562">
        <v>2</v>
      </c>
    </row>
    <row r="1563" spans="1:16" x14ac:dyDescent="0.2">
      <c r="A1563" t="s">
        <v>341</v>
      </c>
      <c r="B1563" t="s">
        <v>349</v>
      </c>
      <c r="C1563" t="s">
        <v>628</v>
      </c>
      <c r="D1563" t="s">
        <v>390</v>
      </c>
      <c r="E1563">
        <v>3</v>
      </c>
      <c r="F1563">
        <v>1</v>
      </c>
      <c r="G1563">
        <v>197.33</v>
      </c>
      <c r="M1563">
        <v>3</v>
      </c>
    </row>
    <row r="1564" spans="1:16" x14ac:dyDescent="0.2">
      <c r="A1564" t="s">
        <v>341</v>
      </c>
      <c r="B1564" t="s">
        <v>417</v>
      </c>
      <c r="C1564" t="s">
        <v>629</v>
      </c>
      <c r="D1564" t="s">
        <v>390</v>
      </c>
      <c r="E1564">
        <v>60</v>
      </c>
      <c r="F1564">
        <v>33</v>
      </c>
      <c r="G1564">
        <v>155.72999999999999</v>
      </c>
      <c r="L1564">
        <v>12</v>
      </c>
      <c r="M1564">
        <v>37</v>
      </c>
      <c r="N1564">
        <v>10</v>
      </c>
      <c r="O1564">
        <v>1</v>
      </c>
    </row>
    <row r="1565" spans="1:16" x14ac:dyDescent="0.2">
      <c r="A1565" t="s">
        <v>341</v>
      </c>
      <c r="B1565" t="s">
        <v>346</v>
      </c>
      <c r="C1565" t="s">
        <v>629</v>
      </c>
      <c r="D1565" t="s">
        <v>390</v>
      </c>
      <c r="E1565">
        <v>51</v>
      </c>
      <c r="F1565">
        <v>29</v>
      </c>
      <c r="G1565">
        <v>161.37</v>
      </c>
      <c r="L1565">
        <v>7</v>
      </c>
      <c r="M1565">
        <v>34</v>
      </c>
      <c r="N1565">
        <v>10</v>
      </c>
    </row>
    <row r="1566" spans="1:16" x14ac:dyDescent="0.2">
      <c r="A1566" t="s">
        <v>341</v>
      </c>
      <c r="B1566" t="s">
        <v>347</v>
      </c>
      <c r="C1566" t="s">
        <v>629</v>
      </c>
      <c r="D1566" t="s">
        <v>390</v>
      </c>
      <c r="E1566">
        <v>9</v>
      </c>
      <c r="F1566">
        <v>4</v>
      </c>
      <c r="G1566">
        <v>123.78</v>
      </c>
      <c r="L1566">
        <v>5</v>
      </c>
      <c r="M1566">
        <v>3</v>
      </c>
      <c r="O1566">
        <v>1</v>
      </c>
    </row>
    <row r="1567" spans="1:16" x14ac:dyDescent="0.2">
      <c r="A1567" t="s">
        <v>341</v>
      </c>
      <c r="B1567" t="s">
        <v>417</v>
      </c>
      <c r="C1567" t="s">
        <v>630</v>
      </c>
      <c r="D1567" t="s">
        <v>390</v>
      </c>
      <c r="E1567">
        <v>54</v>
      </c>
      <c r="F1567">
        <v>5</v>
      </c>
      <c r="G1567">
        <v>83.31</v>
      </c>
      <c r="L1567">
        <v>8</v>
      </c>
      <c r="M1567">
        <v>38</v>
      </c>
      <c r="N1567">
        <v>8</v>
      </c>
    </row>
    <row r="1568" spans="1:16" x14ac:dyDescent="0.2">
      <c r="A1568" t="s">
        <v>341</v>
      </c>
      <c r="B1568" t="s">
        <v>346</v>
      </c>
      <c r="C1568" t="s">
        <v>630</v>
      </c>
      <c r="D1568" t="s">
        <v>390</v>
      </c>
      <c r="E1568">
        <v>54</v>
      </c>
      <c r="F1568">
        <v>5</v>
      </c>
      <c r="G1568">
        <v>83.31</v>
      </c>
      <c r="L1568">
        <v>8</v>
      </c>
      <c r="M1568">
        <v>38</v>
      </c>
      <c r="N1568">
        <v>8</v>
      </c>
    </row>
    <row r="1569" spans="1:16" x14ac:dyDescent="0.2">
      <c r="A1569" t="s">
        <v>341</v>
      </c>
      <c r="B1569" t="s">
        <v>417</v>
      </c>
      <c r="C1569" t="s">
        <v>631</v>
      </c>
      <c r="D1569" t="s">
        <v>390</v>
      </c>
      <c r="E1569">
        <v>358</v>
      </c>
      <c r="F1569">
        <v>85</v>
      </c>
      <c r="G1569">
        <v>100.63</v>
      </c>
      <c r="L1569">
        <v>11</v>
      </c>
      <c r="M1569">
        <v>249</v>
      </c>
      <c r="N1569">
        <v>96</v>
      </c>
      <c r="O1569">
        <v>2</v>
      </c>
    </row>
    <row r="1570" spans="1:16" x14ac:dyDescent="0.2">
      <c r="A1570" t="s">
        <v>341</v>
      </c>
      <c r="B1570" t="s">
        <v>346</v>
      </c>
      <c r="C1570" t="s">
        <v>631</v>
      </c>
      <c r="D1570" t="s">
        <v>390</v>
      </c>
      <c r="E1570">
        <v>341</v>
      </c>
      <c r="F1570">
        <v>81</v>
      </c>
      <c r="G1570">
        <v>101.41</v>
      </c>
      <c r="L1570">
        <v>5</v>
      </c>
      <c r="M1570">
        <v>239</v>
      </c>
      <c r="N1570">
        <v>96</v>
      </c>
      <c r="O1570">
        <v>1</v>
      </c>
    </row>
    <row r="1571" spans="1:16" x14ac:dyDescent="0.2">
      <c r="A1571" t="s">
        <v>341</v>
      </c>
      <c r="B1571" t="s">
        <v>347</v>
      </c>
      <c r="C1571" t="s">
        <v>631</v>
      </c>
      <c r="D1571" t="s">
        <v>390</v>
      </c>
      <c r="E1571">
        <v>17</v>
      </c>
      <c r="F1571">
        <v>4</v>
      </c>
      <c r="G1571">
        <v>85</v>
      </c>
      <c r="L1571">
        <v>6</v>
      </c>
      <c r="M1571">
        <v>10</v>
      </c>
      <c r="O1571">
        <v>1</v>
      </c>
    </row>
    <row r="1572" spans="1:16" x14ac:dyDescent="0.2">
      <c r="A1572" t="s">
        <v>341</v>
      </c>
      <c r="B1572" t="s">
        <v>417</v>
      </c>
      <c r="C1572" t="s">
        <v>632</v>
      </c>
      <c r="D1572" t="s">
        <v>390</v>
      </c>
      <c r="E1572">
        <v>1320</v>
      </c>
      <c r="F1572">
        <v>428</v>
      </c>
      <c r="G1572">
        <v>115.33</v>
      </c>
      <c r="L1572">
        <v>196</v>
      </c>
      <c r="M1572">
        <v>854</v>
      </c>
      <c r="N1572">
        <v>192</v>
      </c>
      <c r="O1572">
        <v>69</v>
      </c>
      <c r="P1572">
        <v>9</v>
      </c>
    </row>
    <row r="1573" spans="1:16" x14ac:dyDescent="0.2">
      <c r="A1573" t="s">
        <v>341</v>
      </c>
      <c r="B1573" t="s">
        <v>346</v>
      </c>
      <c r="C1573" t="s">
        <v>632</v>
      </c>
      <c r="D1573" t="s">
        <v>390</v>
      </c>
      <c r="E1573">
        <v>1181</v>
      </c>
      <c r="F1573">
        <v>380</v>
      </c>
      <c r="G1573">
        <v>116.22</v>
      </c>
      <c r="L1573">
        <v>151</v>
      </c>
      <c r="M1573">
        <v>805</v>
      </c>
      <c r="N1573">
        <v>186</v>
      </c>
      <c r="O1573">
        <v>30</v>
      </c>
      <c r="P1573">
        <v>9</v>
      </c>
    </row>
    <row r="1574" spans="1:16" x14ac:dyDescent="0.2">
      <c r="A1574" t="s">
        <v>341</v>
      </c>
      <c r="B1574" t="s">
        <v>347</v>
      </c>
      <c r="C1574" t="s">
        <v>632</v>
      </c>
      <c r="D1574" t="s">
        <v>390</v>
      </c>
      <c r="E1574">
        <v>139</v>
      </c>
      <c r="F1574">
        <v>48</v>
      </c>
      <c r="G1574">
        <v>107.79</v>
      </c>
      <c r="L1574">
        <v>45</v>
      </c>
      <c r="M1574">
        <v>49</v>
      </c>
      <c r="N1574">
        <v>6</v>
      </c>
      <c r="O1574">
        <v>39</v>
      </c>
    </row>
    <row r="1575" spans="1:16" x14ac:dyDescent="0.2">
      <c r="A1575" t="s">
        <v>341</v>
      </c>
      <c r="B1575" t="s">
        <v>417</v>
      </c>
      <c r="C1575" t="s">
        <v>633</v>
      </c>
      <c r="D1575" t="s">
        <v>390</v>
      </c>
      <c r="E1575">
        <v>518</v>
      </c>
      <c r="F1575">
        <v>39</v>
      </c>
      <c r="G1575">
        <v>69.09</v>
      </c>
      <c r="L1575">
        <v>84</v>
      </c>
      <c r="M1575">
        <v>357</v>
      </c>
      <c r="N1575">
        <v>74</v>
      </c>
      <c r="O1575">
        <v>3</v>
      </c>
    </row>
    <row r="1576" spans="1:16" x14ac:dyDescent="0.2">
      <c r="A1576" t="s">
        <v>341</v>
      </c>
      <c r="B1576" t="s">
        <v>346</v>
      </c>
      <c r="C1576" t="s">
        <v>633</v>
      </c>
      <c r="D1576" t="s">
        <v>390</v>
      </c>
      <c r="E1576">
        <v>516</v>
      </c>
      <c r="F1576">
        <v>39</v>
      </c>
      <c r="G1576">
        <v>69.12</v>
      </c>
      <c r="L1576">
        <v>83</v>
      </c>
      <c r="M1576">
        <v>356</v>
      </c>
      <c r="N1576">
        <v>74</v>
      </c>
      <c r="O1576">
        <v>3</v>
      </c>
    </row>
    <row r="1577" spans="1:16" x14ac:dyDescent="0.2">
      <c r="A1577" t="s">
        <v>341</v>
      </c>
      <c r="B1577" t="s">
        <v>347</v>
      </c>
      <c r="C1577" t="s">
        <v>633</v>
      </c>
      <c r="D1577" t="s">
        <v>390</v>
      </c>
      <c r="E1577">
        <v>1</v>
      </c>
      <c r="G1577">
        <v>52</v>
      </c>
      <c r="L1577">
        <v>1</v>
      </c>
    </row>
    <row r="1578" spans="1:16" x14ac:dyDescent="0.2">
      <c r="A1578" t="s">
        <v>341</v>
      </c>
      <c r="B1578" t="s">
        <v>348</v>
      </c>
      <c r="C1578" t="s">
        <v>633</v>
      </c>
      <c r="D1578" t="s">
        <v>390</v>
      </c>
      <c r="E1578">
        <v>1</v>
      </c>
      <c r="G1578">
        <v>72</v>
      </c>
      <c r="M1578">
        <v>1</v>
      </c>
    </row>
    <row r="1579" spans="1:16" x14ac:dyDescent="0.2">
      <c r="A1579" t="s">
        <v>341</v>
      </c>
      <c r="B1579" t="s">
        <v>417</v>
      </c>
      <c r="C1579" t="s">
        <v>634</v>
      </c>
      <c r="D1579" t="s">
        <v>390</v>
      </c>
      <c r="E1579">
        <v>5061</v>
      </c>
      <c r="F1579">
        <v>878</v>
      </c>
      <c r="G1579">
        <v>88.84</v>
      </c>
      <c r="L1579">
        <v>113</v>
      </c>
      <c r="M1579">
        <v>3274</v>
      </c>
      <c r="N1579">
        <v>1573</v>
      </c>
      <c r="O1579">
        <v>100</v>
      </c>
      <c r="P1579">
        <v>1</v>
      </c>
    </row>
    <row r="1580" spans="1:16" x14ac:dyDescent="0.2">
      <c r="A1580" t="s">
        <v>341</v>
      </c>
      <c r="B1580" t="s">
        <v>346</v>
      </c>
      <c r="C1580" t="s">
        <v>634</v>
      </c>
      <c r="D1580" t="s">
        <v>390</v>
      </c>
      <c r="E1580">
        <v>4654</v>
      </c>
      <c r="F1580">
        <v>821</v>
      </c>
      <c r="G1580">
        <v>88.61</v>
      </c>
      <c r="L1580">
        <v>37</v>
      </c>
      <c r="M1580">
        <v>3028</v>
      </c>
      <c r="N1580">
        <v>1567</v>
      </c>
      <c r="O1580">
        <v>21</v>
      </c>
      <c r="P1580">
        <v>1</v>
      </c>
    </row>
    <row r="1581" spans="1:16" x14ac:dyDescent="0.2">
      <c r="A1581" t="s">
        <v>341</v>
      </c>
      <c r="B1581" t="s">
        <v>347</v>
      </c>
      <c r="C1581" t="s">
        <v>634</v>
      </c>
      <c r="D1581" t="s">
        <v>390</v>
      </c>
      <c r="E1581">
        <v>404</v>
      </c>
      <c r="F1581">
        <v>56</v>
      </c>
      <c r="G1581">
        <v>91.53</v>
      </c>
      <c r="L1581">
        <v>76</v>
      </c>
      <c r="M1581">
        <v>244</v>
      </c>
      <c r="N1581">
        <v>5</v>
      </c>
      <c r="O1581">
        <v>79</v>
      </c>
    </row>
    <row r="1582" spans="1:16" x14ac:dyDescent="0.2">
      <c r="A1582" t="s">
        <v>341</v>
      </c>
      <c r="B1582" t="s">
        <v>348</v>
      </c>
      <c r="C1582" t="s">
        <v>634</v>
      </c>
      <c r="D1582" t="s">
        <v>390</v>
      </c>
      <c r="E1582">
        <v>3</v>
      </c>
      <c r="F1582">
        <v>1</v>
      </c>
      <c r="G1582">
        <v>94</v>
      </c>
      <c r="M1582">
        <v>2</v>
      </c>
      <c r="N1582">
        <v>1</v>
      </c>
    </row>
    <row r="1583" spans="1:16" x14ac:dyDescent="0.2">
      <c r="A1583" t="s">
        <v>341</v>
      </c>
      <c r="B1583" t="s">
        <v>417</v>
      </c>
      <c r="C1583" t="s">
        <v>635</v>
      </c>
      <c r="D1583" t="s">
        <v>390</v>
      </c>
      <c r="E1583">
        <v>690</v>
      </c>
      <c r="F1583">
        <v>224</v>
      </c>
      <c r="G1583">
        <v>112.2</v>
      </c>
      <c r="L1583">
        <v>96</v>
      </c>
      <c r="M1583">
        <v>448</v>
      </c>
      <c r="N1583">
        <v>117</v>
      </c>
      <c r="O1583">
        <v>29</v>
      </c>
    </row>
    <row r="1584" spans="1:16" x14ac:dyDescent="0.2">
      <c r="A1584" t="s">
        <v>341</v>
      </c>
      <c r="B1584" t="s">
        <v>346</v>
      </c>
      <c r="C1584" t="s">
        <v>635</v>
      </c>
      <c r="D1584" t="s">
        <v>390</v>
      </c>
      <c r="E1584">
        <v>636</v>
      </c>
      <c r="F1584">
        <v>217</v>
      </c>
      <c r="G1584">
        <v>115.29</v>
      </c>
      <c r="L1584">
        <v>78</v>
      </c>
      <c r="M1584">
        <v>428</v>
      </c>
      <c r="N1584">
        <v>117</v>
      </c>
      <c r="O1584">
        <v>13</v>
      </c>
    </row>
    <row r="1585" spans="1:16" x14ac:dyDescent="0.2">
      <c r="A1585" t="s">
        <v>341</v>
      </c>
      <c r="B1585" t="s">
        <v>347</v>
      </c>
      <c r="C1585" t="s">
        <v>635</v>
      </c>
      <c r="D1585" t="s">
        <v>390</v>
      </c>
      <c r="E1585">
        <v>54</v>
      </c>
      <c r="F1585">
        <v>7</v>
      </c>
      <c r="G1585">
        <v>75.72</v>
      </c>
      <c r="L1585">
        <v>18</v>
      </c>
      <c r="M1585">
        <v>20</v>
      </c>
      <c r="O1585">
        <v>16</v>
      </c>
    </row>
    <row r="1586" spans="1:16" x14ac:dyDescent="0.2">
      <c r="A1586" t="s">
        <v>341</v>
      </c>
      <c r="B1586" t="s">
        <v>417</v>
      </c>
      <c r="C1586" t="s">
        <v>636</v>
      </c>
      <c r="D1586" t="s">
        <v>390</v>
      </c>
      <c r="E1586">
        <v>220</v>
      </c>
      <c r="F1586">
        <v>28</v>
      </c>
      <c r="G1586">
        <v>82.06</v>
      </c>
      <c r="L1586">
        <v>52</v>
      </c>
      <c r="M1586">
        <v>144</v>
      </c>
      <c r="N1586">
        <v>18</v>
      </c>
      <c r="O1586">
        <v>6</v>
      </c>
    </row>
    <row r="1587" spans="1:16" x14ac:dyDescent="0.2">
      <c r="A1587" t="s">
        <v>341</v>
      </c>
      <c r="B1587" t="s">
        <v>346</v>
      </c>
      <c r="C1587" t="s">
        <v>636</v>
      </c>
      <c r="D1587" t="s">
        <v>390</v>
      </c>
      <c r="E1587">
        <v>195</v>
      </c>
      <c r="F1587">
        <v>26</v>
      </c>
      <c r="G1587">
        <v>85.09</v>
      </c>
      <c r="L1587">
        <v>36</v>
      </c>
      <c r="M1587">
        <v>139</v>
      </c>
      <c r="N1587">
        <v>18</v>
      </c>
      <c r="O1587">
        <v>2</v>
      </c>
    </row>
    <row r="1588" spans="1:16" x14ac:dyDescent="0.2">
      <c r="A1588" t="s">
        <v>341</v>
      </c>
      <c r="B1588" t="s">
        <v>347</v>
      </c>
      <c r="C1588" t="s">
        <v>636</v>
      </c>
      <c r="D1588" t="s">
        <v>390</v>
      </c>
      <c r="E1588">
        <v>24</v>
      </c>
      <c r="F1588">
        <v>2</v>
      </c>
      <c r="G1588">
        <v>57.17</v>
      </c>
      <c r="L1588">
        <v>16</v>
      </c>
      <c r="M1588">
        <v>4</v>
      </c>
      <c r="O1588">
        <v>4</v>
      </c>
    </row>
    <row r="1589" spans="1:16" x14ac:dyDescent="0.2">
      <c r="A1589" t="s">
        <v>341</v>
      </c>
      <c r="B1589" t="s">
        <v>348</v>
      </c>
      <c r="C1589" t="s">
        <v>636</v>
      </c>
      <c r="D1589" t="s">
        <v>390</v>
      </c>
      <c r="E1589">
        <v>1</v>
      </c>
      <c r="G1589">
        <v>89</v>
      </c>
      <c r="M1589">
        <v>1</v>
      </c>
    </row>
    <row r="1590" spans="1:16" x14ac:dyDescent="0.2">
      <c r="A1590" t="s">
        <v>341</v>
      </c>
      <c r="B1590" t="s">
        <v>417</v>
      </c>
      <c r="C1590" t="s">
        <v>637</v>
      </c>
      <c r="D1590" t="s">
        <v>390</v>
      </c>
      <c r="E1590">
        <v>3302</v>
      </c>
      <c r="F1590">
        <v>631</v>
      </c>
      <c r="G1590">
        <v>89.94</v>
      </c>
      <c r="L1590">
        <v>79</v>
      </c>
      <c r="M1590">
        <v>2318</v>
      </c>
      <c r="N1590">
        <v>878</v>
      </c>
      <c r="O1590">
        <v>27</v>
      </c>
    </row>
    <row r="1591" spans="1:16" x14ac:dyDescent="0.2">
      <c r="A1591" t="s">
        <v>341</v>
      </c>
      <c r="B1591" t="s">
        <v>346</v>
      </c>
      <c r="C1591" t="s">
        <v>637</v>
      </c>
      <c r="D1591" t="s">
        <v>390</v>
      </c>
      <c r="E1591">
        <v>3087</v>
      </c>
      <c r="F1591">
        <v>607</v>
      </c>
      <c r="G1591">
        <v>91</v>
      </c>
      <c r="L1591">
        <v>18</v>
      </c>
      <c r="M1591">
        <v>2195</v>
      </c>
      <c r="N1591">
        <v>869</v>
      </c>
      <c r="O1591">
        <v>5</v>
      </c>
    </row>
    <row r="1592" spans="1:16" x14ac:dyDescent="0.2">
      <c r="A1592" t="s">
        <v>341</v>
      </c>
      <c r="B1592" t="s">
        <v>347</v>
      </c>
      <c r="C1592" t="s">
        <v>637</v>
      </c>
      <c r="D1592" t="s">
        <v>390</v>
      </c>
      <c r="E1592">
        <v>211</v>
      </c>
      <c r="F1592">
        <v>24</v>
      </c>
      <c r="G1592">
        <v>75.069999999999993</v>
      </c>
      <c r="L1592">
        <v>61</v>
      </c>
      <c r="M1592">
        <v>121</v>
      </c>
      <c r="N1592">
        <v>7</v>
      </c>
      <c r="O1592">
        <v>22</v>
      </c>
    </row>
    <row r="1593" spans="1:16" x14ac:dyDescent="0.2">
      <c r="A1593" t="s">
        <v>341</v>
      </c>
      <c r="B1593" t="s">
        <v>348</v>
      </c>
      <c r="C1593" t="s">
        <v>637</v>
      </c>
      <c r="D1593" t="s">
        <v>390</v>
      </c>
      <c r="E1593">
        <v>4</v>
      </c>
      <c r="G1593">
        <v>56</v>
      </c>
      <c r="M1593">
        <v>2</v>
      </c>
      <c r="N1593">
        <v>2</v>
      </c>
    </row>
    <row r="1594" spans="1:16" x14ac:dyDescent="0.2">
      <c r="A1594" t="s">
        <v>341</v>
      </c>
      <c r="B1594" t="s">
        <v>417</v>
      </c>
      <c r="C1594" t="s">
        <v>638</v>
      </c>
      <c r="D1594" t="s">
        <v>390</v>
      </c>
      <c r="E1594">
        <v>385</v>
      </c>
      <c r="F1594">
        <v>140</v>
      </c>
      <c r="G1594">
        <v>116.03</v>
      </c>
      <c r="L1594">
        <v>74</v>
      </c>
      <c r="M1594">
        <v>219</v>
      </c>
      <c r="N1594">
        <v>62</v>
      </c>
      <c r="O1594">
        <v>29</v>
      </c>
      <c r="P1594">
        <v>1</v>
      </c>
    </row>
    <row r="1595" spans="1:16" x14ac:dyDescent="0.2">
      <c r="A1595" t="s">
        <v>341</v>
      </c>
      <c r="B1595" t="s">
        <v>346</v>
      </c>
      <c r="C1595" t="s">
        <v>638</v>
      </c>
      <c r="D1595" t="s">
        <v>390</v>
      </c>
      <c r="E1595">
        <v>342</v>
      </c>
      <c r="F1595">
        <v>123</v>
      </c>
      <c r="G1595">
        <v>111.16</v>
      </c>
      <c r="L1595">
        <v>57</v>
      </c>
      <c r="M1595">
        <v>210</v>
      </c>
      <c r="N1595">
        <v>61</v>
      </c>
      <c r="O1595">
        <v>13</v>
      </c>
      <c r="P1595">
        <v>1</v>
      </c>
    </row>
    <row r="1596" spans="1:16" x14ac:dyDescent="0.2">
      <c r="A1596" t="s">
        <v>341</v>
      </c>
      <c r="B1596" t="s">
        <v>347</v>
      </c>
      <c r="C1596" t="s">
        <v>638</v>
      </c>
      <c r="D1596" t="s">
        <v>390</v>
      </c>
      <c r="E1596">
        <v>43</v>
      </c>
      <c r="F1596">
        <v>17</v>
      </c>
      <c r="G1596">
        <v>154.81</v>
      </c>
      <c r="L1596">
        <v>17</v>
      </c>
      <c r="M1596">
        <v>9</v>
      </c>
      <c r="N1596">
        <v>1</v>
      </c>
      <c r="O1596">
        <v>16</v>
      </c>
    </row>
    <row r="1597" spans="1:16" x14ac:dyDescent="0.2">
      <c r="A1597" t="s">
        <v>341</v>
      </c>
      <c r="B1597" t="s">
        <v>417</v>
      </c>
      <c r="C1597" t="s">
        <v>639</v>
      </c>
      <c r="D1597" t="s">
        <v>390</v>
      </c>
      <c r="E1597">
        <v>185</v>
      </c>
      <c r="F1597">
        <v>16</v>
      </c>
      <c r="G1597">
        <v>73</v>
      </c>
      <c r="L1597">
        <v>16</v>
      </c>
      <c r="M1597">
        <v>143</v>
      </c>
      <c r="N1597">
        <v>25</v>
      </c>
      <c r="P1597">
        <v>1</v>
      </c>
    </row>
    <row r="1598" spans="1:16" x14ac:dyDescent="0.2">
      <c r="A1598" t="s">
        <v>341</v>
      </c>
      <c r="B1598" t="s">
        <v>346</v>
      </c>
      <c r="C1598" t="s">
        <v>639</v>
      </c>
      <c r="D1598" t="s">
        <v>390</v>
      </c>
      <c r="E1598">
        <v>185</v>
      </c>
      <c r="F1598">
        <v>16</v>
      </c>
      <c r="G1598">
        <v>73</v>
      </c>
      <c r="L1598">
        <v>16</v>
      </c>
      <c r="M1598">
        <v>143</v>
      </c>
      <c r="N1598">
        <v>25</v>
      </c>
      <c r="P1598">
        <v>1</v>
      </c>
    </row>
    <row r="1599" spans="1:16" x14ac:dyDescent="0.2">
      <c r="A1599" t="s">
        <v>341</v>
      </c>
      <c r="B1599" t="s">
        <v>417</v>
      </c>
      <c r="C1599" t="s">
        <v>640</v>
      </c>
      <c r="D1599" t="s">
        <v>390</v>
      </c>
      <c r="E1599">
        <v>1829</v>
      </c>
      <c r="F1599">
        <v>388</v>
      </c>
      <c r="G1599">
        <v>93.19</v>
      </c>
      <c r="L1599">
        <v>50</v>
      </c>
      <c r="M1599">
        <v>1233</v>
      </c>
      <c r="N1599">
        <v>495</v>
      </c>
      <c r="O1599">
        <v>51</v>
      </c>
    </row>
    <row r="1600" spans="1:16" x14ac:dyDescent="0.2">
      <c r="A1600" t="s">
        <v>341</v>
      </c>
      <c r="B1600" t="s">
        <v>346</v>
      </c>
      <c r="C1600" t="s">
        <v>640</v>
      </c>
      <c r="D1600" t="s">
        <v>390</v>
      </c>
      <c r="E1600">
        <v>1692</v>
      </c>
      <c r="F1600">
        <v>366</v>
      </c>
      <c r="G1600">
        <v>93.55</v>
      </c>
      <c r="L1600">
        <v>21</v>
      </c>
      <c r="M1600">
        <v>1164</v>
      </c>
      <c r="N1600">
        <v>494</v>
      </c>
      <c r="O1600">
        <v>13</v>
      </c>
    </row>
    <row r="1601" spans="1:16" x14ac:dyDescent="0.2">
      <c r="A1601" t="s">
        <v>341</v>
      </c>
      <c r="B1601" t="s">
        <v>347</v>
      </c>
      <c r="C1601" t="s">
        <v>640</v>
      </c>
      <c r="D1601" t="s">
        <v>390</v>
      </c>
      <c r="E1601">
        <v>137</v>
      </c>
      <c r="F1601">
        <v>22</v>
      </c>
      <c r="G1601">
        <v>88.75</v>
      </c>
      <c r="L1601">
        <v>29</v>
      </c>
      <c r="M1601">
        <v>69</v>
      </c>
      <c r="N1601">
        <v>1</v>
      </c>
      <c r="O1601">
        <v>38</v>
      </c>
    </row>
    <row r="1602" spans="1:16" x14ac:dyDescent="0.2">
      <c r="A1602" t="s">
        <v>341</v>
      </c>
      <c r="B1602" t="s">
        <v>417</v>
      </c>
      <c r="C1602" t="s">
        <v>641</v>
      </c>
      <c r="D1602" t="s">
        <v>390</v>
      </c>
      <c r="E1602">
        <v>101</v>
      </c>
      <c r="F1602">
        <v>53</v>
      </c>
      <c r="G1602">
        <v>161.66999999999999</v>
      </c>
      <c r="L1602">
        <v>19</v>
      </c>
      <c r="M1602">
        <v>62</v>
      </c>
      <c r="N1602">
        <v>18</v>
      </c>
      <c r="O1602">
        <v>2</v>
      </c>
    </row>
    <row r="1603" spans="1:16" x14ac:dyDescent="0.2">
      <c r="A1603" t="s">
        <v>341</v>
      </c>
      <c r="B1603" t="s">
        <v>346</v>
      </c>
      <c r="C1603" t="s">
        <v>641</v>
      </c>
      <c r="D1603" t="s">
        <v>390</v>
      </c>
      <c r="E1603">
        <v>95</v>
      </c>
      <c r="F1603">
        <v>52</v>
      </c>
      <c r="G1603">
        <v>167.51</v>
      </c>
      <c r="L1603">
        <v>18</v>
      </c>
      <c r="M1603">
        <v>59</v>
      </c>
      <c r="N1603">
        <v>17</v>
      </c>
      <c r="O1603">
        <v>1</v>
      </c>
    </row>
    <row r="1604" spans="1:16" x14ac:dyDescent="0.2">
      <c r="A1604" t="s">
        <v>341</v>
      </c>
      <c r="B1604" t="s">
        <v>347</v>
      </c>
      <c r="C1604" t="s">
        <v>641</v>
      </c>
      <c r="D1604" t="s">
        <v>390</v>
      </c>
      <c r="E1604">
        <v>6</v>
      </c>
      <c r="F1604">
        <v>1</v>
      </c>
      <c r="G1604">
        <v>69.33</v>
      </c>
      <c r="L1604">
        <v>1</v>
      </c>
      <c r="M1604">
        <v>3</v>
      </c>
      <c r="N1604">
        <v>1</v>
      </c>
      <c r="O1604">
        <v>1</v>
      </c>
    </row>
    <row r="1605" spans="1:16" x14ac:dyDescent="0.2">
      <c r="A1605" t="s">
        <v>341</v>
      </c>
      <c r="B1605" t="s">
        <v>417</v>
      </c>
      <c r="C1605" t="s">
        <v>642</v>
      </c>
      <c r="D1605" t="s">
        <v>390</v>
      </c>
      <c r="E1605">
        <v>35</v>
      </c>
      <c r="F1605">
        <v>1</v>
      </c>
      <c r="G1605">
        <v>68.23</v>
      </c>
      <c r="L1605">
        <v>1</v>
      </c>
      <c r="M1605">
        <v>29</v>
      </c>
      <c r="N1605">
        <v>3</v>
      </c>
      <c r="O1605">
        <v>2</v>
      </c>
    </row>
    <row r="1606" spans="1:16" x14ac:dyDescent="0.2">
      <c r="A1606" t="s">
        <v>341</v>
      </c>
      <c r="B1606" t="s">
        <v>346</v>
      </c>
      <c r="C1606" t="s">
        <v>642</v>
      </c>
      <c r="D1606" t="s">
        <v>390</v>
      </c>
      <c r="E1606">
        <v>35</v>
      </c>
      <c r="F1606">
        <v>1</v>
      </c>
      <c r="G1606">
        <v>68.23</v>
      </c>
      <c r="L1606">
        <v>1</v>
      </c>
      <c r="M1606">
        <v>29</v>
      </c>
      <c r="N1606">
        <v>3</v>
      </c>
      <c r="O1606">
        <v>2</v>
      </c>
    </row>
    <row r="1607" spans="1:16" x14ac:dyDescent="0.2">
      <c r="A1607" t="s">
        <v>341</v>
      </c>
      <c r="B1607" t="s">
        <v>417</v>
      </c>
      <c r="C1607" t="s">
        <v>643</v>
      </c>
      <c r="D1607" t="s">
        <v>390</v>
      </c>
      <c r="E1607">
        <v>671</v>
      </c>
      <c r="F1607">
        <v>136</v>
      </c>
      <c r="G1607">
        <v>91.31</v>
      </c>
      <c r="L1607">
        <v>11</v>
      </c>
      <c r="M1607">
        <v>483</v>
      </c>
      <c r="N1607">
        <v>171</v>
      </c>
      <c r="O1607">
        <v>6</v>
      </c>
    </row>
    <row r="1608" spans="1:16" x14ac:dyDescent="0.2">
      <c r="A1608" t="s">
        <v>341</v>
      </c>
      <c r="B1608" t="s">
        <v>346</v>
      </c>
      <c r="C1608" t="s">
        <v>643</v>
      </c>
      <c r="D1608" t="s">
        <v>390</v>
      </c>
      <c r="E1608">
        <v>643</v>
      </c>
      <c r="F1608">
        <v>135</v>
      </c>
      <c r="G1608">
        <v>91.79</v>
      </c>
      <c r="L1608">
        <v>5</v>
      </c>
      <c r="M1608">
        <v>468</v>
      </c>
      <c r="N1608">
        <v>170</v>
      </c>
    </row>
    <row r="1609" spans="1:16" x14ac:dyDescent="0.2">
      <c r="A1609" t="s">
        <v>341</v>
      </c>
      <c r="B1609" t="s">
        <v>347</v>
      </c>
      <c r="C1609" t="s">
        <v>643</v>
      </c>
      <c r="D1609" t="s">
        <v>390</v>
      </c>
      <c r="E1609">
        <v>27</v>
      </c>
      <c r="F1609">
        <v>1</v>
      </c>
      <c r="G1609">
        <v>80.81</v>
      </c>
      <c r="L1609">
        <v>6</v>
      </c>
      <c r="M1609">
        <v>15</v>
      </c>
      <c r="O1609">
        <v>6</v>
      </c>
    </row>
    <row r="1610" spans="1:16" x14ac:dyDescent="0.2">
      <c r="A1610" t="s">
        <v>341</v>
      </c>
      <c r="B1610" t="s">
        <v>348</v>
      </c>
      <c r="C1610" t="s">
        <v>643</v>
      </c>
      <c r="D1610" t="s">
        <v>390</v>
      </c>
      <c r="E1610">
        <v>1</v>
      </c>
      <c r="G1610">
        <v>62</v>
      </c>
      <c r="N1610">
        <v>1</v>
      </c>
    </row>
    <row r="1611" spans="1:16" x14ac:dyDescent="0.2">
      <c r="A1611" t="s">
        <v>341</v>
      </c>
      <c r="B1611" t="s">
        <v>346</v>
      </c>
      <c r="C1611" t="s">
        <v>670</v>
      </c>
      <c r="D1611" t="s">
        <v>390</v>
      </c>
      <c r="E1611">
        <v>17208</v>
      </c>
      <c r="F1611">
        <v>3918</v>
      </c>
      <c r="G1611">
        <v>94.02</v>
      </c>
      <c r="L1611">
        <v>836</v>
      </c>
      <c r="M1611">
        <v>11399</v>
      </c>
      <c r="N1611">
        <v>4855</v>
      </c>
      <c r="O1611">
        <v>95</v>
      </c>
      <c r="P1611">
        <v>23</v>
      </c>
    </row>
    <row r="1612" spans="1:16" x14ac:dyDescent="0.2">
      <c r="A1612" t="s">
        <v>341</v>
      </c>
      <c r="B1612" t="s">
        <v>347</v>
      </c>
      <c r="C1612" t="s">
        <v>670</v>
      </c>
      <c r="D1612" t="s">
        <v>390</v>
      </c>
      <c r="E1612">
        <v>1126</v>
      </c>
      <c r="F1612">
        <v>233</v>
      </c>
      <c r="G1612">
        <v>91.21</v>
      </c>
      <c r="L1612">
        <v>304</v>
      </c>
      <c r="M1612">
        <v>481</v>
      </c>
      <c r="N1612">
        <v>22</v>
      </c>
      <c r="O1612">
        <v>319</v>
      </c>
    </row>
    <row r="1613" spans="1:16" x14ac:dyDescent="0.2">
      <c r="A1613" t="s">
        <v>341</v>
      </c>
      <c r="B1613" t="s">
        <v>348</v>
      </c>
      <c r="C1613" t="s">
        <v>670</v>
      </c>
      <c r="D1613" t="s">
        <v>390</v>
      </c>
      <c r="E1613">
        <v>33</v>
      </c>
      <c r="F1613">
        <v>12</v>
      </c>
      <c r="G1613">
        <v>207.24</v>
      </c>
      <c r="L1613">
        <v>1</v>
      </c>
      <c r="M1613">
        <v>22</v>
      </c>
      <c r="N1613">
        <v>9</v>
      </c>
      <c r="O1613">
        <v>1</v>
      </c>
    </row>
    <row r="1614" spans="1:16" x14ac:dyDescent="0.2">
      <c r="A1614" t="s">
        <v>341</v>
      </c>
      <c r="B1614" t="s">
        <v>349</v>
      </c>
      <c r="C1614" t="s">
        <v>670</v>
      </c>
      <c r="D1614" t="s">
        <v>390</v>
      </c>
      <c r="E1614">
        <v>1</v>
      </c>
      <c r="G1614">
        <v>38</v>
      </c>
      <c r="M1614">
        <v>1</v>
      </c>
    </row>
    <row r="1615" spans="1:16" x14ac:dyDescent="0.2">
      <c r="A1615" t="s">
        <v>341</v>
      </c>
      <c r="B1615" t="s">
        <v>417</v>
      </c>
      <c r="C1615" t="s">
        <v>670</v>
      </c>
      <c r="D1615" t="s">
        <v>390</v>
      </c>
      <c r="E1615">
        <v>18368</v>
      </c>
      <c r="F1615">
        <v>4163</v>
      </c>
      <c r="G1615">
        <v>94.05</v>
      </c>
      <c r="L1615">
        <v>1141</v>
      </c>
      <c r="M1615">
        <v>11903</v>
      </c>
      <c r="N1615">
        <v>4886</v>
      </c>
      <c r="O1615">
        <v>415</v>
      </c>
      <c r="P1615">
        <v>23</v>
      </c>
    </row>
    <row r="1616" spans="1:16" x14ac:dyDescent="0.2">
      <c r="A1616" t="s">
        <v>341</v>
      </c>
      <c r="B1616" t="s">
        <v>346</v>
      </c>
      <c r="C1616" t="s">
        <v>672</v>
      </c>
      <c r="D1616" t="s">
        <v>390</v>
      </c>
      <c r="E1616">
        <v>2543</v>
      </c>
      <c r="F1616">
        <v>637</v>
      </c>
      <c r="G1616">
        <v>98.22</v>
      </c>
      <c r="L1616">
        <v>101</v>
      </c>
      <c r="M1616">
        <v>1926</v>
      </c>
      <c r="N1616">
        <v>502</v>
      </c>
      <c r="O1616">
        <v>14</v>
      </c>
    </row>
    <row r="1617" spans="1:16" x14ac:dyDescent="0.2">
      <c r="A1617" t="s">
        <v>341</v>
      </c>
      <c r="B1617" t="s">
        <v>347</v>
      </c>
      <c r="C1617" t="s">
        <v>672</v>
      </c>
      <c r="D1617" t="s">
        <v>390</v>
      </c>
      <c r="E1617">
        <v>346</v>
      </c>
      <c r="F1617">
        <v>61</v>
      </c>
      <c r="G1617">
        <v>90.82</v>
      </c>
      <c r="L1617">
        <v>89</v>
      </c>
      <c r="M1617">
        <v>167</v>
      </c>
      <c r="N1617">
        <v>14</v>
      </c>
      <c r="O1617">
        <v>76</v>
      </c>
    </row>
    <row r="1618" spans="1:16" x14ac:dyDescent="0.2">
      <c r="A1618" t="s">
        <v>341</v>
      </c>
      <c r="B1618" t="s">
        <v>348</v>
      </c>
      <c r="C1618" t="s">
        <v>672</v>
      </c>
      <c r="D1618" t="s">
        <v>390</v>
      </c>
      <c r="E1618">
        <v>4</v>
      </c>
      <c r="G1618">
        <v>42.5</v>
      </c>
      <c r="L1618">
        <v>1</v>
      </c>
      <c r="M1618">
        <v>3</v>
      </c>
    </row>
    <row r="1619" spans="1:16" x14ac:dyDescent="0.2">
      <c r="A1619" t="s">
        <v>341</v>
      </c>
      <c r="B1619" t="s">
        <v>417</v>
      </c>
      <c r="C1619" t="s">
        <v>672</v>
      </c>
      <c r="D1619" t="s">
        <v>390</v>
      </c>
      <c r="E1619">
        <v>2893</v>
      </c>
      <c r="F1619">
        <v>698</v>
      </c>
      <c r="G1619">
        <v>97.26</v>
      </c>
      <c r="L1619">
        <v>191</v>
      </c>
      <c r="M1619">
        <v>2096</v>
      </c>
      <c r="N1619">
        <v>516</v>
      </c>
      <c r="O1619">
        <v>90</v>
      </c>
    </row>
    <row r="1620" spans="1:16" x14ac:dyDescent="0.2">
      <c r="A1620" t="s">
        <v>341</v>
      </c>
      <c r="B1620" t="s">
        <v>346</v>
      </c>
      <c r="C1620" t="s">
        <v>675</v>
      </c>
      <c r="D1620" t="s">
        <v>390</v>
      </c>
      <c r="E1620">
        <v>5363</v>
      </c>
      <c r="F1620">
        <v>1159</v>
      </c>
      <c r="G1620">
        <v>94.23</v>
      </c>
      <c r="L1620">
        <v>266</v>
      </c>
      <c r="M1620">
        <v>3775</v>
      </c>
      <c r="N1620">
        <v>1293</v>
      </c>
      <c r="O1620">
        <v>19</v>
      </c>
      <c r="P1620">
        <v>10</v>
      </c>
    </row>
    <row r="1621" spans="1:16" x14ac:dyDescent="0.2">
      <c r="A1621" t="s">
        <v>341</v>
      </c>
      <c r="B1621" t="s">
        <v>347</v>
      </c>
      <c r="C1621" t="s">
        <v>675</v>
      </c>
      <c r="D1621" t="s">
        <v>390</v>
      </c>
      <c r="E1621">
        <v>419</v>
      </c>
      <c r="F1621">
        <v>46</v>
      </c>
      <c r="G1621">
        <v>82.94</v>
      </c>
      <c r="L1621">
        <v>147</v>
      </c>
      <c r="M1621">
        <v>191</v>
      </c>
      <c r="N1621">
        <v>16</v>
      </c>
      <c r="O1621">
        <v>65</v>
      </c>
    </row>
    <row r="1622" spans="1:16" x14ac:dyDescent="0.2">
      <c r="A1622" t="s">
        <v>341</v>
      </c>
      <c r="B1622" t="s">
        <v>348</v>
      </c>
      <c r="C1622" t="s">
        <v>675</v>
      </c>
      <c r="D1622" t="s">
        <v>390</v>
      </c>
      <c r="E1622">
        <v>22</v>
      </c>
      <c r="F1622">
        <v>3</v>
      </c>
      <c r="G1622">
        <v>65.180000000000007</v>
      </c>
      <c r="L1622">
        <v>1</v>
      </c>
      <c r="M1622">
        <v>17</v>
      </c>
      <c r="N1622">
        <v>4</v>
      </c>
    </row>
    <row r="1623" spans="1:16" x14ac:dyDescent="0.2">
      <c r="A1623" t="s">
        <v>341</v>
      </c>
      <c r="B1623" t="s">
        <v>417</v>
      </c>
      <c r="C1623" t="s">
        <v>675</v>
      </c>
      <c r="D1623" t="s">
        <v>390</v>
      </c>
      <c r="E1623">
        <v>5804</v>
      </c>
      <c r="F1623">
        <v>1208</v>
      </c>
      <c r="G1623">
        <v>93.3</v>
      </c>
      <c r="L1623">
        <v>414</v>
      </c>
      <c r="M1623">
        <v>3983</v>
      </c>
      <c r="N1623">
        <v>1313</v>
      </c>
      <c r="O1623">
        <v>84</v>
      </c>
      <c r="P1623">
        <v>10</v>
      </c>
    </row>
    <row r="1624" spans="1:16" x14ac:dyDescent="0.2">
      <c r="A1624" t="s">
        <v>341</v>
      </c>
      <c r="B1624" t="s">
        <v>346</v>
      </c>
      <c r="C1624" t="s">
        <v>681</v>
      </c>
      <c r="D1624" t="s">
        <v>390</v>
      </c>
      <c r="E1624">
        <v>1219</v>
      </c>
      <c r="F1624">
        <v>292</v>
      </c>
      <c r="G1624">
        <v>97.6</v>
      </c>
      <c r="L1624">
        <v>55</v>
      </c>
      <c r="M1624">
        <v>766</v>
      </c>
      <c r="N1624">
        <v>383</v>
      </c>
      <c r="O1624">
        <v>14</v>
      </c>
      <c r="P1624">
        <v>1</v>
      </c>
    </row>
    <row r="1625" spans="1:16" x14ac:dyDescent="0.2">
      <c r="A1625" t="s">
        <v>341</v>
      </c>
      <c r="B1625" t="s">
        <v>347</v>
      </c>
      <c r="C1625" t="s">
        <v>681</v>
      </c>
      <c r="D1625" t="s">
        <v>390</v>
      </c>
      <c r="E1625">
        <v>106</v>
      </c>
      <c r="F1625">
        <v>23</v>
      </c>
      <c r="G1625">
        <v>93.62</v>
      </c>
      <c r="L1625">
        <v>24</v>
      </c>
      <c r="M1625">
        <v>46</v>
      </c>
      <c r="N1625">
        <v>1</v>
      </c>
      <c r="O1625">
        <v>35</v>
      </c>
    </row>
    <row r="1626" spans="1:16" x14ac:dyDescent="0.2">
      <c r="A1626" t="s">
        <v>341</v>
      </c>
      <c r="B1626" t="s">
        <v>348</v>
      </c>
      <c r="C1626" t="s">
        <v>681</v>
      </c>
      <c r="D1626" t="s">
        <v>390</v>
      </c>
      <c r="E1626">
        <v>5</v>
      </c>
      <c r="G1626">
        <v>53</v>
      </c>
      <c r="L1626">
        <v>1</v>
      </c>
      <c r="M1626">
        <v>4</v>
      </c>
    </row>
    <row r="1627" spans="1:16" x14ac:dyDescent="0.2">
      <c r="A1627" t="s">
        <v>341</v>
      </c>
      <c r="B1627" t="s">
        <v>417</v>
      </c>
      <c r="C1627" t="s">
        <v>681</v>
      </c>
      <c r="D1627" t="s">
        <v>390</v>
      </c>
      <c r="E1627">
        <v>1330</v>
      </c>
      <c r="F1627">
        <v>315</v>
      </c>
      <c r="G1627">
        <v>97.12</v>
      </c>
      <c r="L1627">
        <v>80</v>
      </c>
      <c r="M1627">
        <v>816</v>
      </c>
      <c r="N1627">
        <v>384</v>
      </c>
      <c r="O1627">
        <v>49</v>
      </c>
      <c r="P1627">
        <v>1</v>
      </c>
    </row>
    <row r="1628" spans="1:16" x14ac:dyDescent="0.2">
      <c r="A1628" t="s">
        <v>341</v>
      </c>
      <c r="B1628" t="s">
        <v>346</v>
      </c>
      <c r="C1628" t="s">
        <v>687</v>
      </c>
      <c r="D1628" t="s">
        <v>390</v>
      </c>
      <c r="E1628">
        <v>15932</v>
      </c>
      <c r="F1628">
        <v>3752</v>
      </c>
      <c r="G1628">
        <v>96.89</v>
      </c>
      <c r="L1628">
        <v>822</v>
      </c>
      <c r="M1628">
        <v>10681</v>
      </c>
      <c r="N1628">
        <v>4281</v>
      </c>
      <c r="O1628">
        <v>109</v>
      </c>
      <c r="P1628">
        <v>39</v>
      </c>
    </row>
    <row r="1629" spans="1:16" x14ac:dyDescent="0.2">
      <c r="A1629" t="s">
        <v>341</v>
      </c>
      <c r="B1629" t="s">
        <v>347</v>
      </c>
      <c r="C1629" t="s">
        <v>687</v>
      </c>
      <c r="D1629" t="s">
        <v>390</v>
      </c>
      <c r="E1629">
        <v>991</v>
      </c>
      <c r="F1629">
        <v>195</v>
      </c>
      <c r="G1629">
        <v>91.71</v>
      </c>
      <c r="L1629">
        <v>262</v>
      </c>
      <c r="M1629">
        <v>413</v>
      </c>
      <c r="N1629">
        <v>27</v>
      </c>
      <c r="O1629">
        <v>288</v>
      </c>
      <c r="P1629">
        <v>1</v>
      </c>
    </row>
    <row r="1630" spans="1:16" x14ac:dyDescent="0.2">
      <c r="A1630" t="s">
        <v>341</v>
      </c>
      <c r="B1630" t="s">
        <v>348</v>
      </c>
      <c r="C1630" t="s">
        <v>687</v>
      </c>
      <c r="D1630" t="s">
        <v>390</v>
      </c>
      <c r="E1630">
        <v>26</v>
      </c>
      <c r="F1630">
        <v>11</v>
      </c>
      <c r="G1630">
        <v>122.58</v>
      </c>
      <c r="M1630">
        <v>21</v>
      </c>
      <c r="N1630">
        <v>5</v>
      </c>
    </row>
    <row r="1631" spans="1:16" x14ac:dyDescent="0.2">
      <c r="A1631" t="s">
        <v>341</v>
      </c>
      <c r="B1631" t="s">
        <v>417</v>
      </c>
      <c r="C1631" t="s">
        <v>687</v>
      </c>
      <c r="D1631" t="s">
        <v>390</v>
      </c>
      <c r="E1631">
        <v>16949</v>
      </c>
      <c r="F1631">
        <v>3958</v>
      </c>
      <c r="G1631">
        <v>96.63</v>
      </c>
      <c r="L1631">
        <v>1084</v>
      </c>
      <c r="M1631">
        <v>11115</v>
      </c>
      <c r="N1631">
        <v>4313</v>
      </c>
      <c r="O1631">
        <v>397</v>
      </c>
      <c r="P1631">
        <v>40</v>
      </c>
    </row>
    <row r="1632" spans="1:16" x14ac:dyDescent="0.2">
      <c r="A1632" t="s">
        <v>341</v>
      </c>
      <c r="B1632" t="s">
        <v>346</v>
      </c>
      <c r="C1632" t="s">
        <v>702</v>
      </c>
      <c r="D1632" t="s">
        <v>390</v>
      </c>
      <c r="E1632">
        <v>721</v>
      </c>
      <c r="F1632">
        <v>152</v>
      </c>
      <c r="G1632">
        <v>94.12</v>
      </c>
      <c r="L1632">
        <v>30</v>
      </c>
      <c r="M1632">
        <v>462</v>
      </c>
      <c r="N1632">
        <v>223</v>
      </c>
      <c r="O1632">
        <v>6</v>
      </c>
    </row>
    <row r="1633" spans="1:16" x14ac:dyDescent="0.2">
      <c r="A1633" t="s">
        <v>341</v>
      </c>
      <c r="B1633" t="s">
        <v>347</v>
      </c>
      <c r="C1633" t="s">
        <v>702</v>
      </c>
      <c r="D1633" t="s">
        <v>390</v>
      </c>
      <c r="E1633">
        <v>61</v>
      </c>
      <c r="F1633">
        <v>15</v>
      </c>
      <c r="G1633">
        <v>101.56</v>
      </c>
      <c r="L1633">
        <v>11</v>
      </c>
      <c r="M1633">
        <v>31</v>
      </c>
      <c r="N1633">
        <v>2</v>
      </c>
      <c r="O1633">
        <v>17</v>
      </c>
    </row>
    <row r="1634" spans="1:16" x14ac:dyDescent="0.2">
      <c r="A1634" t="s">
        <v>341</v>
      </c>
      <c r="B1634" t="s">
        <v>348</v>
      </c>
      <c r="C1634" t="s">
        <v>702</v>
      </c>
      <c r="D1634" t="s">
        <v>390</v>
      </c>
      <c r="E1634">
        <v>1</v>
      </c>
      <c r="G1634">
        <v>82</v>
      </c>
      <c r="N1634">
        <v>1</v>
      </c>
    </row>
    <row r="1635" spans="1:16" x14ac:dyDescent="0.2">
      <c r="A1635" t="s">
        <v>341</v>
      </c>
      <c r="B1635" t="s">
        <v>417</v>
      </c>
      <c r="C1635" t="s">
        <v>702</v>
      </c>
      <c r="D1635" t="s">
        <v>390</v>
      </c>
      <c r="E1635">
        <v>783</v>
      </c>
      <c r="F1635">
        <v>167</v>
      </c>
      <c r="G1635">
        <v>94.68</v>
      </c>
      <c r="L1635">
        <v>41</v>
      </c>
      <c r="M1635">
        <v>493</v>
      </c>
      <c r="N1635">
        <v>226</v>
      </c>
      <c r="O1635">
        <v>23</v>
      </c>
    </row>
    <row r="1636" spans="1:16" x14ac:dyDescent="0.2">
      <c r="A1636" t="s">
        <v>341</v>
      </c>
      <c r="B1636" t="s">
        <v>346</v>
      </c>
      <c r="C1636" t="s">
        <v>703</v>
      </c>
      <c r="D1636" t="s">
        <v>390</v>
      </c>
      <c r="E1636">
        <v>8543</v>
      </c>
      <c r="F1636">
        <v>1960</v>
      </c>
      <c r="G1636">
        <v>97.86</v>
      </c>
      <c r="L1636">
        <v>382</v>
      </c>
      <c r="M1636">
        <v>5688</v>
      </c>
      <c r="N1636">
        <v>2386</v>
      </c>
      <c r="O1636">
        <v>75</v>
      </c>
      <c r="P1636">
        <v>12</v>
      </c>
    </row>
    <row r="1637" spans="1:16" x14ac:dyDescent="0.2">
      <c r="A1637" t="s">
        <v>341</v>
      </c>
      <c r="B1637" t="s">
        <v>347</v>
      </c>
      <c r="C1637" t="s">
        <v>703</v>
      </c>
      <c r="D1637" t="s">
        <v>390</v>
      </c>
      <c r="E1637">
        <v>683</v>
      </c>
      <c r="F1637">
        <v>146</v>
      </c>
      <c r="G1637">
        <v>99.25</v>
      </c>
      <c r="L1637">
        <v>173</v>
      </c>
      <c r="M1637">
        <v>306</v>
      </c>
      <c r="N1637">
        <v>13</v>
      </c>
      <c r="O1637">
        <v>191</v>
      </c>
    </row>
    <row r="1638" spans="1:16" x14ac:dyDescent="0.2">
      <c r="A1638" t="s">
        <v>341</v>
      </c>
      <c r="B1638" t="s">
        <v>348</v>
      </c>
      <c r="C1638" t="s">
        <v>703</v>
      </c>
      <c r="D1638" t="s">
        <v>390</v>
      </c>
      <c r="E1638">
        <v>9</v>
      </c>
      <c r="F1638">
        <v>3</v>
      </c>
      <c r="G1638">
        <v>168.89</v>
      </c>
      <c r="M1638">
        <v>5</v>
      </c>
      <c r="N1638">
        <v>4</v>
      </c>
    </row>
    <row r="1639" spans="1:16" x14ac:dyDescent="0.2">
      <c r="A1639" t="s">
        <v>341</v>
      </c>
      <c r="B1639" t="s">
        <v>417</v>
      </c>
      <c r="C1639" t="s">
        <v>703</v>
      </c>
      <c r="D1639" t="s">
        <v>390</v>
      </c>
      <c r="E1639">
        <v>9235</v>
      </c>
      <c r="F1639">
        <v>2109</v>
      </c>
      <c r="G1639">
        <v>98.03</v>
      </c>
      <c r="L1639">
        <v>555</v>
      </c>
      <c r="M1639">
        <v>5999</v>
      </c>
      <c r="N1639">
        <v>2403</v>
      </c>
      <c r="O1639">
        <v>266</v>
      </c>
      <c r="P1639">
        <v>12</v>
      </c>
    </row>
    <row r="1640" spans="1:16" x14ac:dyDescent="0.2">
      <c r="A1640" t="s">
        <v>341</v>
      </c>
      <c r="B1640" t="s">
        <v>346</v>
      </c>
      <c r="C1640" t="s">
        <v>705</v>
      </c>
      <c r="D1640" t="s">
        <v>390</v>
      </c>
      <c r="E1640">
        <v>9265</v>
      </c>
      <c r="F1640">
        <v>1787</v>
      </c>
      <c r="G1640">
        <v>87.44</v>
      </c>
      <c r="L1640">
        <v>508</v>
      </c>
      <c r="M1640">
        <v>6191</v>
      </c>
      <c r="N1640">
        <v>2509</v>
      </c>
      <c r="O1640">
        <v>46</v>
      </c>
      <c r="P1640">
        <v>11</v>
      </c>
    </row>
    <row r="1641" spans="1:16" x14ac:dyDescent="0.2">
      <c r="A1641" t="s">
        <v>341</v>
      </c>
      <c r="B1641" t="s">
        <v>347</v>
      </c>
      <c r="C1641" t="s">
        <v>705</v>
      </c>
      <c r="D1641" t="s">
        <v>390</v>
      </c>
      <c r="E1641">
        <v>656</v>
      </c>
      <c r="F1641">
        <v>87</v>
      </c>
      <c r="G1641">
        <v>79.61</v>
      </c>
      <c r="L1641">
        <v>245</v>
      </c>
      <c r="M1641">
        <v>306</v>
      </c>
      <c r="N1641">
        <v>18</v>
      </c>
      <c r="O1641">
        <v>87</v>
      </c>
    </row>
    <row r="1642" spans="1:16" x14ac:dyDescent="0.2">
      <c r="A1642" t="s">
        <v>341</v>
      </c>
      <c r="B1642" t="s">
        <v>348</v>
      </c>
      <c r="C1642" t="s">
        <v>705</v>
      </c>
      <c r="D1642" t="s">
        <v>390</v>
      </c>
      <c r="E1642">
        <v>15</v>
      </c>
      <c r="F1642">
        <v>5</v>
      </c>
      <c r="G1642">
        <v>114</v>
      </c>
      <c r="M1642">
        <v>11</v>
      </c>
      <c r="N1642">
        <v>4</v>
      </c>
    </row>
    <row r="1643" spans="1:16" x14ac:dyDescent="0.2">
      <c r="A1643" t="s">
        <v>341</v>
      </c>
      <c r="B1643" t="s">
        <v>349</v>
      </c>
      <c r="C1643" t="s">
        <v>705</v>
      </c>
      <c r="D1643" t="s">
        <v>390</v>
      </c>
      <c r="E1643">
        <v>1</v>
      </c>
      <c r="G1643">
        <v>41</v>
      </c>
      <c r="M1643">
        <v>1</v>
      </c>
    </row>
    <row r="1644" spans="1:16" x14ac:dyDescent="0.2">
      <c r="A1644" t="s">
        <v>341</v>
      </c>
      <c r="B1644" t="s">
        <v>417</v>
      </c>
      <c r="C1644" t="s">
        <v>705</v>
      </c>
      <c r="D1644" t="s">
        <v>390</v>
      </c>
      <c r="E1644">
        <v>9937</v>
      </c>
      <c r="F1644">
        <v>1879</v>
      </c>
      <c r="G1644">
        <v>86.96</v>
      </c>
      <c r="L1644">
        <v>753</v>
      </c>
      <c r="M1644">
        <v>6509</v>
      </c>
      <c r="N1644">
        <v>2531</v>
      </c>
      <c r="O1644">
        <v>133</v>
      </c>
      <c r="P1644">
        <v>11</v>
      </c>
    </row>
    <row r="1645" spans="1:16" x14ac:dyDescent="0.2">
      <c r="A1645" t="s">
        <v>341</v>
      </c>
      <c r="B1645" t="s">
        <v>346</v>
      </c>
      <c r="C1645" t="s">
        <v>710</v>
      </c>
      <c r="D1645" t="s">
        <v>390</v>
      </c>
      <c r="E1645">
        <v>6351</v>
      </c>
      <c r="F1645">
        <v>1240</v>
      </c>
      <c r="G1645">
        <v>92.16</v>
      </c>
      <c r="L1645">
        <v>271</v>
      </c>
      <c r="M1645">
        <v>4189</v>
      </c>
      <c r="N1645">
        <v>1827</v>
      </c>
      <c r="O1645">
        <v>54</v>
      </c>
      <c r="P1645">
        <v>10</v>
      </c>
    </row>
    <row r="1646" spans="1:16" x14ac:dyDescent="0.2">
      <c r="A1646" t="s">
        <v>341</v>
      </c>
      <c r="B1646" t="s">
        <v>347</v>
      </c>
      <c r="C1646" t="s">
        <v>710</v>
      </c>
      <c r="D1646" t="s">
        <v>390</v>
      </c>
      <c r="E1646">
        <v>544</v>
      </c>
      <c r="F1646">
        <v>104</v>
      </c>
      <c r="G1646">
        <v>95.61</v>
      </c>
      <c r="L1646">
        <v>122</v>
      </c>
      <c r="M1646">
        <v>293</v>
      </c>
      <c r="N1646">
        <v>11</v>
      </c>
      <c r="O1646">
        <v>118</v>
      </c>
    </row>
    <row r="1647" spans="1:16" x14ac:dyDescent="0.2">
      <c r="A1647" t="s">
        <v>341</v>
      </c>
      <c r="B1647" t="s">
        <v>348</v>
      </c>
      <c r="C1647" t="s">
        <v>710</v>
      </c>
      <c r="D1647" t="s">
        <v>390</v>
      </c>
      <c r="E1647">
        <v>4</v>
      </c>
      <c r="F1647">
        <v>1</v>
      </c>
      <c r="G1647">
        <v>88.5</v>
      </c>
      <c r="M1647">
        <v>3</v>
      </c>
      <c r="N1647">
        <v>1</v>
      </c>
    </row>
    <row r="1648" spans="1:16" x14ac:dyDescent="0.2">
      <c r="A1648" t="s">
        <v>341</v>
      </c>
      <c r="B1648" t="s">
        <v>417</v>
      </c>
      <c r="C1648" t="s">
        <v>710</v>
      </c>
      <c r="D1648" t="s">
        <v>390</v>
      </c>
      <c r="E1648">
        <v>6899</v>
      </c>
      <c r="F1648">
        <v>1345</v>
      </c>
      <c r="G1648">
        <v>92.43</v>
      </c>
      <c r="L1648">
        <v>393</v>
      </c>
      <c r="M1648">
        <v>4485</v>
      </c>
      <c r="N1648">
        <v>1839</v>
      </c>
      <c r="O1648">
        <v>172</v>
      </c>
      <c r="P1648">
        <v>10</v>
      </c>
    </row>
    <row r="1649" spans="1:16" x14ac:dyDescent="0.2">
      <c r="A1649" t="s">
        <v>341</v>
      </c>
      <c r="B1649" t="s">
        <v>346</v>
      </c>
      <c r="C1649" t="s">
        <v>664</v>
      </c>
      <c r="D1649" t="s">
        <v>390</v>
      </c>
      <c r="E1649">
        <v>7795</v>
      </c>
      <c r="F1649">
        <v>1749</v>
      </c>
      <c r="G1649">
        <v>93.04</v>
      </c>
      <c r="L1649">
        <v>462</v>
      </c>
      <c r="M1649">
        <v>5183</v>
      </c>
      <c r="N1649">
        <v>2082</v>
      </c>
      <c r="O1649">
        <v>55</v>
      </c>
      <c r="P1649">
        <v>13</v>
      </c>
    </row>
    <row r="1650" spans="1:16" x14ac:dyDescent="0.2">
      <c r="A1650" t="s">
        <v>341</v>
      </c>
      <c r="B1650" t="s">
        <v>347</v>
      </c>
      <c r="C1650" t="s">
        <v>664</v>
      </c>
      <c r="D1650" t="s">
        <v>390</v>
      </c>
      <c r="E1650">
        <v>662</v>
      </c>
      <c r="F1650">
        <v>67</v>
      </c>
      <c r="G1650">
        <v>71.62</v>
      </c>
      <c r="L1650">
        <v>265</v>
      </c>
      <c r="M1650">
        <v>292</v>
      </c>
      <c r="N1650">
        <v>14</v>
      </c>
      <c r="O1650">
        <v>91</v>
      </c>
    </row>
    <row r="1651" spans="1:16" x14ac:dyDescent="0.2">
      <c r="A1651" t="s">
        <v>341</v>
      </c>
      <c r="B1651" t="s">
        <v>348</v>
      </c>
      <c r="C1651" t="s">
        <v>664</v>
      </c>
      <c r="D1651" t="s">
        <v>390</v>
      </c>
      <c r="E1651">
        <v>7</v>
      </c>
      <c r="F1651">
        <v>1</v>
      </c>
      <c r="G1651">
        <v>54.57</v>
      </c>
      <c r="L1651">
        <v>1</v>
      </c>
      <c r="M1651">
        <v>3</v>
      </c>
      <c r="N1651">
        <v>3</v>
      </c>
    </row>
    <row r="1652" spans="1:16" x14ac:dyDescent="0.2">
      <c r="A1652" t="s">
        <v>341</v>
      </c>
      <c r="B1652" t="s">
        <v>349</v>
      </c>
      <c r="C1652" t="s">
        <v>664</v>
      </c>
      <c r="D1652" t="s">
        <v>390</v>
      </c>
      <c r="E1652">
        <v>2</v>
      </c>
      <c r="F1652">
        <v>1</v>
      </c>
      <c r="G1652">
        <v>299.5</v>
      </c>
      <c r="M1652">
        <v>1</v>
      </c>
      <c r="N1652">
        <v>1</v>
      </c>
    </row>
    <row r="1653" spans="1:16" x14ac:dyDescent="0.2">
      <c r="A1653" t="s">
        <v>341</v>
      </c>
      <c r="B1653" t="s">
        <v>417</v>
      </c>
      <c r="C1653" t="s">
        <v>664</v>
      </c>
      <c r="D1653" t="s">
        <v>390</v>
      </c>
      <c r="E1653">
        <v>8466</v>
      </c>
      <c r="F1653">
        <v>1818</v>
      </c>
      <c r="G1653">
        <v>91.38</v>
      </c>
      <c r="L1653">
        <v>728</v>
      </c>
      <c r="M1653">
        <v>5479</v>
      </c>
      <c r="N1653">
        <v>2100</v>
      </c>
      <c r="O1653">
        <v>146</v>
      </c>
      <c r="P1653">
        <v>13</v>
      </c>
    </row>
    <row r="1654" spans="1:16" x14ac:dyDescent="0.2">
      <c r="A1654" t="s">
        <v>341</v>
      </c>
      <c r="B1654" t="s">
        <v>346</v>
      </c>
      <c r="C1654" t="s">
        <v>667</v>
      </c>
      <c r="D1654" t="s">
        <v>390</v>
      </c>
      <c r="E1654">
        <v>30849</v>
      </c>
      <c r="F1654">
        <v>7297</v>
      </c>
      <c r="G1654">
        <v>98.04</v>
      </c>
      <c r="L1654">
        <v>1403</v>
      </c>
      <c r="M1654">
        <v>21832</v>
      </c>
      <c r="N1654">
        <v>7359</v>
      </c>
      <c r="O1654">
        <v>206</v>
      </c>
      <c r="P1654">
        <v>49</v>
      </c>
    </row>
    <row r="1655" spans="1:16" x14ac:dyDescent="0.2">
      <c r="A1655" t="s">
        <v>341</v>
      </c>
      <c r="B1655" t="s">
        <v>347</v>
      </c>
      <c r="C1655" t="s">
        <v>667</v>
      </c>
      <c r="D1655" t="s">
        <v>390</v>
      </c>
      <c r="E1655">
        <v>2326</v>
      </c>
      <c r="F1655">
        <v>480</v>
      </c>
      <c r="G1655">
        <v>93.09</v>
      </c>
      <c r="L1655">
        <v>612</v>
      </c>
      <c r="M1655">
        <v>1164</v>
      </c>
      <c r="N1655">
        <v>48</v>
      </c>
      <c r="O1655">
        <v>502</v>
      </c>
    </row>
    <row r="1656" spans="1:16" x14ac:dyDescent="0.2">
      <c r="A1656" t="s">
        <v>341</v>
      </c>
      <c r="B1656" t="s">
        <v>348</v>
      </c>
      <c r="C1656" t="s">
        <v>667</v>
      </c>
      <c r="D1656" t="s">
        <v>390</v>
      </c>
      <c r="E1656">
        <v>45</v>
      </c>
      <c r="F1656">
        <v>10</v>
      </c>
      <c r="G1656">
        <v>92.96</v>
      </c>
      <c r="L1656">
        <v>5</v>
      </c>
      <c r="M1656">
        <v>26</v>
      </c>
      <c r="N1656">
        <v>14</v>
      </c>
    </row>
    <row r="1657" spans="1:16" x14ac:dyDescent="0.2">
      <c r="A1657" t="s">
        <v>341</v>
      </c>
      <c r="B1657" t="s">
        <v>349</v>
      </c>
      <c r="C1657" t="s">
        <v>667</v>
      </c>
      <c r="D1657" t="s">
        <v>390</v>
      </c>
      <c r="E1657">
        <v>1</v>
      </c>
      <c r="F1657">
        <v>1</v>
      </c>
      <c r="G1657">
        <v>133</v>
      </c>
      <c r="M1657">
        <v>1</v>
      </c>
    </row>
    <row r="1658" spans="1:16" x14ac:dyDescent="0.2">
      <c r="A1658" t="s">
        <v>341</v>
      </c>
      <c r="B1658" t="s">
        <v>417</v>
      </c>
      <c r="C1658" t="s">
        <v>667</v>
      </c>
      <c r="D1658" t="s">
        <v>390</v>
      </c>
      <c r="E1658">
        <v>33221</v>
      </c>
      <c r="F1658">
        <v>7788</v>
      </c>
      <c r="G1658">
        <v>97.69</v>
      </c>
      <c r="L1658">
        <v>2020</v>
      </c>
      <c r="M1658">
        <v>23023</v>
      </c>
      <c r="N1658">
        <v>7421</v>
      </c>
      <c r="O1658">
        <v>708</v>
      </c>
      <c r="P1658">
        <v>49</v>
      </c>
    </row>
    <row r="1659" spans="1:16" x14ac:dyDescent="0.2">
      <c r="A1659" t="s">
        <v>341</v>
      </c>
      <c r="B1659" t="s">
        <v>346</v>
      </c>
      <c r="C1659" t="s">
        <v>668</v>
      </c>
      <c r="D1659" t="s">
        <v>390</v>
      </c>
      <c r="E1659">
        <v>6271</v>
      </c>
      <c r="F1659">
        <v>1275</v>
      </c>
      <c r="G1659">
        <v>90.11</v>
      </c>
      <c r="L1659">
        <v>271</v>
      </c>
      <c r="M1659">
        <v>4059</v>
      </c>
      <c r="N1659">
        <v>1890</v>
      </c>
      <c r="O1659">
        <v>43</v>
      </c>
      <c r="P1659">
        <v>8</v>
      </c>
    </row>
    <row r="1660" spans="1:16" x14ac:dyDescent="0.2">
      <c r="A1660" t="s">
        <v>341</v>
      </c>
      <c r="B1660" t="s">
        <v>347</v>
      </c>
      <c r="C1660" t="s">
        <v>668</v>
      </c>
      <c r="D1660" t="s">
        <v>390</v>
      </c>
      <c r="E1660">
        <v>379</v>
      </c>
      <c r="F1660">
        <v>79</v>
      </c>
      <c r="G1660">
        <v>92.34</v>
      </c>
      <c r="L1660">
        <v>97</v>
      </c>
      <c r="M1660">
        <v>199</v>
      </c>
      <c r="N1660">
        <v>10</v>
      </c>
      <c r="O1660">
        <v>73</v>
      </c>
    </row>
    <row r="1661" spans="1:16" x14ac:dyDescent="0.2">
      <c r="A1661" t="s">
        <v>341</v>
      </c>
      <c r="B1661" t="s">
        <v>348</v>
      </c>
      <c r="C1661" t="s">
        <v>668</v>
      </c>
      <c r="D1661" t="s">
        <v>390</v>
      </c>
      <c r="E1661">
        <v>8</v>
      </c>
      <c r="F1661">
        <v>2</v>
      </c>
      <c r="G1661">
        <v>95.5</v>
      </c>
      <c r="L1661">
        <v>1</v>
      </c>
      <c r="M1661">
        <v>6</v>
      </c>
      <c r="N1661">
        <v>1</v>
      </c>
    </row>
    <row r="1662" spans="1:16" x14ac:dyDescent="0.2">
      <c r="A1662" t="s">
        <v>341</v>
      </c>
      <c r="B1662" t="s">
        <v>349</v>
      </c>
      <c r="C1662" t="s">
        <v>668</v>
      </c>
      <c r="D1662" t="s">
        <v>390</v>
      </c>
      <c r="E1662">
        <v>1</v>
      </c>
      <c r="G1662">
        <v>40</v>
      </c>
      <c r="M1662">
        <v>1</v>
      </c>
    </row>
    <row r="1663" spans="1:16" x14ac:dyDescent="0.2">
      <c r="A1663" t="s">
        <v>341</v>
      </c>
      <c r="B1663" t="s">
        <v>417</v>
      </c>
      <c r="C1663" t="s">
        <v>668</v>
      </c>
      <c r="D1663" t="s">
        <v>390</v>
      </c>
      <c r="E1663">
        <v>6659</v>
      </c>
      <c r="F1663">
        <v>1356</v>
      </c>
      <c r="G1663">
        <v>90.24</v>
      </c>
      <c r="L1663">
        <v>369</v>
      </c>
      <c r="M1663">
        <v>4265</v>
      </c>
      <c r="N1663">
        <v>1901</v>
      </c>
      <c r="O1663">
        <v>116</v>
      </c>
      <c r="P1663">
        <v>8</v>
      </c>
    </row>
    <row r="1664" spans="1:16" x14ac:dyDescent="0.2">
      <c r="A1664" t="s">
        <v>341</v>
      </c>
      <c r="B1664" t="s">
        <v>346</v>
      </c>
      <c r="C1664" t="s">
        <v>646</v>
      </c>
      <c r="D1664" t="s">
        <v>390</v>
      </c>
      <c r="E1664">
        <v>906</v>
      </c>
      <c r="F1664">
        <v>258</v>
      </c>
      <c r="G1664">
        <v>114.25</v>
      </c>
      <c r="L1664">
        <v>29</v>
      </c>
      <c r="M1664">
        <v>633</v>
      </c>
      <c r="N1664">
        <v>238</v>
      </c>
      <c r="O1664">
        <v>6</v>
      </c>
    </row>
    <row r="1665" spans="1:16" x14ac:dyDescent="0.2">
      <c r="A1665" t="s">
        <v>341</v>
      </c>
      <c r="B1665" t="s">
        <v>347</v>
      </c>
      <c r="C1665" t="s">
        <v>646</v>
      </c>
      <c r="D1665" t="s">
        <v>390</v>
      </c>
      <c r="E1665">
        <v>56</v>
      </c>
      <c r="F1665">
        <v>16</v>
      </c>
      <c r="G1665">
        <v>113.2</v>
      </c>
      <c r="L1665">
        <v>11</v>
      </c>
      <c r="M1665">
        <v>25</v>
      </c>
      <c r="N1665">
        <v>2</v>
      </c>
      <c r="O1665">
        <v>18</v>
      </c>
    </row>
    <row r="1666" spans="1:16" x14ac:dyDescent="0.2">
      <c r="A1666" t="s">
        <v>341</v>
      </c>
      <c r="B1666" t="s">
        <v>417</v>
      </c>
      <c r="C1666" t="s">
        <v>646</v>
      </c>
      <c r="D1666" t="s">
        <v>390</v>
      </c>
      <c r="E1666">
        <v>962</v>
      </c>
      <c r="F1666">
        <v>274</v>
      </c>
      <c r="G1666">
        <v>114.19</v>
      </c>
      <c r="L1666">
        <v>40</v>
      </c>
      <c r="M1666">
        <v>658</v>
      </c>
      <c r="N1666">
        <v>240</v>
      </c>
      <c r="O1666">
        <v>24</v>
      </c>
    </row>
    <row r="1667" spans="1:16" x14ac:dyDescent="0.2">
      <c r="A1667" t="s">
        <v>341</v>
      </c>
      <c r="B1667" t="s">
        <v>346</v>
      </c>
      <c r="C1667" t="s">
        <v>669</v>
      </c>
      <c r="D1667" t="s">
        <v>390</v>
      </c>
      <c r="E1667">
        <v>24942</v>
      </c>
      <c r="F1667">
        <v>5724</v>
      </c>
      <c r="G1667">
        <v>96.51</v>
      </c>
      <c r="L1667">
        <v>1100</v>
      </c>
      <c r="M1667">
        <v>17497</v>
      </c>
      <c r="N1667">
        <v>6157</v>
      </c>
      <c r="O1667">
        <v>151</v>
      </c>
      <c r="P1667">
        <v>37</v>
      </c>
    </row>
    <row r="1668" spans="1:16" x14ac:dyDescent="0.2">
      <c r="A1668" t="s">
        <v>341</v>
      </c>
      <c r="B1668" t="s">
        <v>347</v>
      </c>
      <c r="C1668" t="s">
        <v>669</v>
      </c>
      <c r="D1668" t="s">
        <v>390</v>
      </c>
      <c r="E1668">
        <v>2198</v>
      </c>
      <c r="F1668">
        <v>452</v>
      </c>
      <c r="G1668">
        <v>95.16</v>
      </c>
      <c r="L1668">
        <v>550</v>
      </c>
      <c r="M1668">
        <v>1003</v>
      </c>
      <c r="N1668">
        <v>55</v>
      </c>
      <c r="O1668">
        <v>588</v>
      </c>
      <c r="P1668">
        <v>2</v>
      </c>
    </row>
    <row r="1669" spans="1:16" x14ac:dyDescent="0.2">
      <c r="A1669" t="s">
        <v>341</v>
      </c>
      <c r="B1669" t="s">
        <v>348</v>
      </c>
      <c r="C1669" t="s">
        <v>669</v>
      </c>
      <c r="D1669" t="s">
        <v>390</v>
      </c>
      <c r="E1669">
        <v>41</v>
      </c>
      <c r="F1669">
        <v>13</v>
      </c>
      <c r="G1669">
        <v>123.44</v>
      </c>
      <c r="L1669">
        <v>4</v>
      </c>
      <c r="M1669">
        <v>25</v>
      </c>
      <c r="N1669">
        <v>12</v>
      </c>
    </row>
    <row r="1670" spans="1:16" x14ac:dyDescent="0.2">
      <c r="A1670" t="s">
        <v>341</v>
      </c>
      <c r="B1670" t="s">
        <v>349</v>
      </c>
      <c r="C1670" t="s">
        <v>669</v>
      </c>
      <c r="D1670" t="s">
        <v>390</v>
      </c>
      <c r="E1670">
        <v>1</v>
      </c>
      <c r="G1670">
        <v>107</v>
      </c>
      <c r="M1670">
        <v>1</v>
      </c>
    </row>
    <row r="1671" spans="1:16" x14ac:dyDescent="0.2">
      <c r="A1671" t="s">
        <v>341</v>
      </c>
      <c r="B1671" t="s">
        <v>417</v>
      </c>
      <c r="C1671" t="s">
        <v>669</v>
      </c>
      <c r="D1671" t="s">
        <v>390</v>
      </c>
      <c r="E1671">
        <v>27182</v>
      </c>
      <c r="F1671">
        <v>6189</v>
      </c>
      <c r="G1671">
        <v>96.44</v>
      </c>
      <c r="L1671">
        <v>1654</v>
      </c>
      <c r="M1671">
        <v>18526</v>
      </c>
      <c r="N1671">
        <v>6224</v>
      </c>
      <c r="O1671">
        <v>739</v>
      </c>
      <c r="P1671">
        <v>39</v>
      </c>
    </row>
    <row r="1672" spans="1:16" x14ac:dyDescent="0.2">
      <c r="A1672" t="s">
        <v>341</v>
      </c>
      <c r="B1672" t="s">
        <v>346</v>
      </c>
      <c r="C1672" t="s">
        <v>676</v>
      </c>
      <c r="D1672" t="s">
        <v>390</v>
      </c>
      <c r="E1672">
        <v>2367</v>
      </c>
      <c r="F1672">
        <v>513</v>
      </c>
      <c r="G1672">
        <v>92.68</v>
      </c>
      <c r="L1672">
        <v>87</v>
      </c>
      <c r="M1672">
        <v>1642</v>
      </c>
      <c r="N1672">
        <v>622</v>
      </c>
      <c r="O1672">
        <v>14</v>
      </c>
      <c r="P1672">
        <v>2</v>
      </c>
    </row>
    <row r="1673" spans="1:16" x14ac:dyDescent="0.2">
      <c r="A1673" t="s">
        <v>341</v>
      </c>
      <c r="B1673" t="s">
        <v>347</v>
      </c>
      <c r="C1673" t="s">
        <v>676</v>
      </c>
      <c r="D1673" t="s">
        <v>390</v>
      </c>
      <c r="E1673">
        <v>332</v>
      </c>
      <c r="F1673">
        <v>62</v>
      </c>
      <c r="G1673">
        <v>89.97</v>
      </c>
      <c r="L1673">
        <v>99</v>
      </c>
      <c r="M1673">
        <v>160</v>
      </c>
      <c r="N1673">
        <v>10</v>
      </c>
      <c r="O1673">
        <v>63</v>
      </c>
    </row>
    <row r="1674" spans="1:16" x14ac:dyDescent="0.2">
      <c r="A1674" t="s">
        <v>341</v>
      </c>
      <c r="B1674" t="s">
        <v>417</v>
      </c>
      <c r="C1674" t="s">
        <v>676</v>
      </c>
      <c r="D1674" t="s">
        <v>390</v>
      </c>
      <c r="E1674">
        <v>2699</v>
      </c>
      <c r="F1674">
        <v>575</v>
      </c>
      <c r="G1674">
        <v>92.34</v>
      </c>
      <c r="L1674">
        <v>186</v>
      </c>
      <c r="M1674">
        <v>1802</v>
      </c>
      <c r="N1674">
        <v>632</v>
      </c>
      <c r="O1674">
        <v>77</v>
      </c>
      <c r="P1674">
        <v>2</v>
      </c>
    </row>
    <row r="1675" spans="1:16" x14ac:dyDescent="0.2">
      <c r="A1675" t="s">
        <v>341</v>
      </c>
      <c r="B1675" t="s">
        <v>346</v>
      </c>
      <c r="C1675" t="s">
        <v>678</v>
      </c>
      <c r="D1675" t="s">
        <v>390</v>
      </c>
      <c r="E1675">
        <v>6025</v>
      </c>
      <c r="F1675">
        <v>1439</v>
      </c>
      <c r="G1675">
        <v>97.24</v>
      </c>
      <c r="L1675">
        <v>268</v>
      </c>
      <c r="M1675">
        <v>4200</v>
      </c>
      <c r="N1675">
        <v>1526</v>
      </c>
      <c r="O1675">
        <v>28</v>
      </c>
      <c r="P1675">
        <v>3</v>
      </c>
    </row>
    <row r="1676" spans="1:16" x14ac:dyDescent="0.2">
      <c r="A1676" t="s">
        <v>341</v>
      </c>
      <c r="B1676" t="s">
        <v>347</v>
      </c>
      <c r="C1676" t="s">
        <v>678</v>
      </c>
      <c r="D1676" t="s">
        <v>390</v>
      </c>
      <c r="E1676">
        <v>444</v>
      </c>
      <c r="F1676">
        <v>56</v>
      </c>
      <c r="G1676">
        <v>75.3</v>
      </c>
      <c r="L1676">
        <v>187</v>
      </c>
      <c r="M1676">
        <v>191</v>
      </c>
      <c r="N1676">
        <v>10</v>
      </c>
      <c r="O1676">
        <v>56</v>
      </c>
    </row>
    <row r="1677" spans="1:16" x14ac:dyDescent="0.2">
      <c r="A1677" t="s">
        <v>341</v>
      </c>
      <c r="B1677" t="s">
        <v>348</v>
      </c>
      <c r="C1677" t="s">
        <v>678</v>
      </c>
      <c r="D1677" t="s">
        <v>390</v>
      </c>
      <c r="E1677">
        <v>9</v>
      </c>
      <c r="F1677">
        <v>3</v>
      </c>
      <c r="G1677">
        <v>131.66999999999999</v>
      </c>
      <c r="L1677">
        <v>1</v>
      </c>
      <c r="M1677">
        <v>5</v>
      </c>
      <c r="N1677">
        <v>3</v>
      </c>
    </row>
    <row r="1678" spans="1:16" x14ac:dyDescent="0.2">
      <c r="A1678" t="s">
        <v>341</v>
      </c>
      <c r="B1678" t="s">
        <v>417</v>
      </c>
      <c r="C1678" t="s">
        <v>678</v>
      </c>
      <c r="D1678" t="s">
        <v>390</v>
      </c>
      <c r="E1678">
        <v>6478</v>
      </c>
      <c r="F1678">
        <v>1498</v>
      </c>
      <c r="G1678">
        <v>95.78</v>
      </c>
      <c r="L1678">
        <v>456</v>
      </c>
      <c r="M1678">
        <v>4396</v>
      </c>
      <c r="N1678">
        <v>1539</v>
      </c>
      <c r="O1678">
        <v>84</v>
      </c>
      <c r="P1678">
        <v>3</v>
      </c>
    </row>
    <row r="1679" spans="1:16" x14ac:dyDescent="0.2">
      <c r="A1679" t="s">
        <v>341</v>
      </c>
      <c r="B1679" t="s">
        <v>346</v>
      </c>
      <c r="C1679" t="s">
        <v>679</v>
      </c>
      <c r="D1679" t="s">
        <v>390</v>
      </c>
      <c r="E1679">
        <v>3414</v>
      </c>
      <c r="F1679">
        <v>838</v>
      </c>
      <c r="G1679">
        <v>103.67</v>
      </c>
      <c r="L1679">
        <v>146</v>
      </c>
      <c r="M1679">
        <v>2483</v>
      </c>
      <c r="N1679">
        <v>756</v>
      </c>
      <c r="O1679">
        <v>19</v>
      </c>
      <c r="P1679">
        <v>10</v>
      </c>
    </row>
    <row r="1680" spans="1:16" x14ac:dyDescent="0.2">
      <c r="A1680" t="s">
        <v>341</v>
      </c>
      <c r="B1680" t="s">
        <v>347</v>
      </c>
      <c r="C1680" t="s">
        <v>679</v>
      </c>
      <c r="D1680" t="s">
        <v>390</v>
      </c>
      <c r="E1680">
        <v>342</v>
      </c>
      <c r="F1680">
        <v>84</v>
      </c>
      <c r="G1680">
        <v>102.85</v>
      </c>
      <c r="L1680">
        <v>65</v>
      </c>
      <c r="M1680">
        <v>186</v>
      </c>
      <c r="N1680">
        <v>9</v>
      </c>
      <c r="O1680">
        <v>81</v>
      </c>
      <c r="P1680">
        <v>1</v>
      </c>
    </row>
    <row r="1681" spans="1:16" x14ac:dyDescent="0.2">
      <c r="A1681" t="s">
        <v>341</v>
      </c>
      <c r="B1681" t="s">
        <v>348</v>
      </c>
      <c r="C1681" t="s">
        <v>679</v>
      </c>
      <c r="D1681" t="s">
        <v>390</v>
      </c>
      <c r="E1681">
        <v>11</v>
      </c>
      <c r="F1681">
        <v>8</v>
      </c>
      <c r="G1681">
        <v>174.82</v>
      </c>
      <c r="L1681">
        <v>2</v>
      </c>
      <c r="M1681">
        <v>9</v>
      </c>
    </row>
    <row r="1682" spans="1:16" x14ac:dyDescent="0.2">
      <c r="A1682" t="s">
        <v>341</v>
      </c>
      <c r="B1682" t="s">
        <v>417</v>
      </c>
      <c r="C1682" t="s">
        <v>679</v>
      </c>
      <c r="D1682" t="s">
        <v>390</v>
      </c>
      <c r="E1682">
        <v>3767</v>
      </c>
      <c r="F1682">
        <v>930</v>
      </c>
      <c r="G1682">
        <v>103.8</v>
      </c>
      <c r="L1682">
        <v>213</v>
      </c>
      <c r="M1682">
        <v>2678</v>
      </c>
      <c r="N1682">
        <v>765</v>
      </c>
      <c r="O1682">
        <v>100</v>
      </c>
      <c r="P1682">
        <v>11</v>
      </c>
    </row>
    <row r="1683" spans="1:16" x14ac:dyDescent="0.2">
      <c r="A1683" t="s">
        <v>341</v>
      </c>
      <c r="B1683" t="s">
        <v>346</v>
      </c>
      <c r="C1683" t="s">
        <v>691</v>
      </c>
      <c r="D1683" t="s">
        <v>390</v>
      </c>
      <c r="E1683">
        <v>4145</v>
      </c>
      <c r="F1683">
        <v>1100</v>
      </c>
      <c r="G1683">
        <v>102.99</v>
      </c>
      <c r="L1683">
        <v>144</v>
      </c>
      <c r="M1683">
        <v>3016</v>
      </c>
      <c r="N1683">
        <v>942</v>
      </c>
      <c r="O1683">
        <v>40</v>
      </c>
      <c r="P1683">
        <v>3</v>
      </c>
    </row>
    <row r="1684" spans="1:16" x14ac:dyDescent="0.2">
      <c r="A1684" t="s">
        <v>341</v>
      </c>
      <c r="B1684" t="s">
        <v>347</v>
      </c>
      <c r="C1684" t="s">
        <v>691</v>
      </c>
      <c r="D1684" t="s">
        <v>390</v>
      </c>
      <c r="E1684">
        <v>491</v>
      </c>
      <c r="F1684">
        <v>125</v>
      </c>
      <c r="G1684">
        <v>96.73</v>
      </c>
      <c r="L1684">
        <v>125</v>
      </c>
      <c r="M1684">
        <v>245</v>
      </c>
      <c r="N1684">
        <v>10</v>
      </c>
      <c r="O1684">
        <v>111</v>
      </c>
    </row>
    <row r="1685" spans="1:16" x14ac:dyDescent="0.2">
      <c r="A1685" t="s">
        <v>341</v>
      </c>
      <c r="B1685" t="s">
        <v>348</v>
      </c>
      <c r="C1685" t="s">
        <v>691</v>
      </c>
      <c r="D1685" t="s">
        <v>390</v>
      </c>
      <c r="E1685">
        <v>7</v>
      </c>
      <c r="F1685">
        <v>2</v>
      </c>
      <c r="G1685">
        <v>148.13999999999999</v>
      </c>
      <c r="M1685">
        <v>7</v>
      </c>
    </row>
    <row r="1686" spans="1:16" x14ac:dyDescent="0.2">
      <c r="A1686" t="s">
        <v>341</v>
      </c>
      <c r="B1686" t="s">
        <v>417</v>
      </c>
      <c r="C1686" t="s">
        <v>691</v>
      </c>
      <c r="D1686" t="s">
        <v>390</v>
      </c>
      <c r="E1686">
        <v>4643</v>
      </c>
      <c r="F1686">
        <v>1227</v>
      </c>
      <c r="G1686">
        <v>102.4</v>
      </c>
      <c r="L1686">
        <v>269</v>
      </c>
      <c r="M1686">
        <v>3268</v>
      </c>
      <c r="N1686">
        <v>952</v>
      </c>
      <c r="O1686">
        <v>151</v>
      </c>
      <c r="P1686">
        <v>3</v>
      </c>
    </row>
    <row r="1687" spans="1:16" x14ac:dyDescent="0.2">
      <c r="A1687" t="s">
        <v>341</v>
      </c>
      <c r="B1687" t="s">
        <v>346</v>
      </c>
      <c r="C1687" t="s">
        <v>695</v>
      </c>
      <c r="D1687" t="s">
        <v>390</v>
      </c>
      <c r="E1687">
        <v>9352</v>
      </c>
      <c r="F1687">
        <v>1966</v>
      </c>
      <c r="G1687">
        <v>92.92</v>
      </c>
      <c r="L1687">
        <v>467</v>
      </c>
      <c r="M1687">
        <v>6493</v>
      </c>
      <c r="N1687">
        <v>2327</v>
      </c>
      <c r="O1687">
        <v>47</v>
      </c>
      <c r="P1687">
        <v>18</v>
      </c>
    </row>
    <row r="1688" spans="1:16" x14ac:dyDescent="0.2">
      <c r="A1688" t="s">
        <v>341</v>
      </c>
      <c r="B1688" t="s">
        <v>347</v>
      </c>
      <c r="C1688" t="s">
        <v>695</v>
      </c>
      <c r="D1688" t="s">
        <v>390</v>
      </c>
      <c r="E1688">
        <v>870</v>
      </c>
      <c r="F1688">
        <v>112</v>
      </c>
      <c r="G1688">
        <v>81.73</v>
      </c>
      <c r="L1688">
        <v>307</v>
      </c>
      <c r="M1688">
        <v>413</v>
      </c>
      <c r="N1688">
        <v>26</v>
      </c>
      <c r="O1688">
        <v>124</v>
      </c>
    </row>
    <row r="1689" spans="1:16" x14ac:dyDescent="0.2">
      <c r="A1689" t="s">
        <v>341</v>
      </c>
      <c r="B1689" t="s">
        <v>348</v>
      </c>
      <c r="C1689" t="s">
        <v>695</v>
      </c>
      <c r="D1689" t="s">
        <v>390</v>
      </c>
      <c r="E1689">
        <v>15</v>
      </c>
      <c r="F1689">
        <v>5</v>
      </c>
      <c r="G1689">
        <v>150.4</v>
      </c>
      <c r="M1689">
        <v>10</v>
      </c>
      <c r="N1689">
        <v>5</v>
      </c>
    </row>
    <row r="1690" spans="1:16" x14ac:dyDescent="0.2">
      <c r="A1690" t="s">
        <v>341</v>
      </c>
      <c r="B1690" t="s">
        <v>417</v>
      </c>
      <c r="C1690" t="s">
        <v>695</v>
      </c>
      <c r="D1690" t="s">
        <v>390</v>
      </c>
      <c r="E1690">
        <v>10237</v>
      </c>
      <c r="F1690">
        <v>2083</v>
      </c>
      <c r="G1690">
        <v>92.05</v>
      </c>
      <c r="L1690">
        <v>774</v>
      </c>
      <c r="M1690">
        <v>6916</v>
      </c>
      <c r="N1690">
        <v>2358</v>
      </c>
      <c r="O1690">
        <v>171</v>
      </c>
      <c r="P1690">
        <v>18</v>
      </c>
    </row>
    <row r="1691" spans="1:16" x14ac:dyDescent="0.2">
      <c r="A1691" t="s">
        <v>341</v>
      </c>
      <c r="B1691" t="s">
        <v>346</v>
      </c>
      <c r="C1691" t="s">
        <v>697</v>
      </c>
      <c r="D1691" t="s">
        <v>390</v>
      </c>
      <c r="E1691">
        <v>4328</v>
      </c>
      <c r="F1691">
        <v>805</v>
      </c>
      <c r="G1691">
        <v>87.36</v>
      </c>
      <c r="L1691">
        <v>210</v>
      </c>
      <c r="M1691">
        <v>2959</v>
      </c>
      <c r="N1691">
        <v>1122</v>
      </c>
      <c r="O1691">
        <v>31</v>
      </c>
      <c r="P1691">
        <v>6</v>
      </c>
    </row>
    <row r="1692" spans="1:16" x14ac:dyDescent="0.2">
      <c r="A1692" t="s">
        <v>341</v>
      </c>
      <c r="B1692" t="s">
        <v>347</v>
      </c>
      <c r="C1692" t="s">
        <v>697</v>
      </c>
      <c r="D1692" t="s">
        <v>390</v>
      </c>
      <c r="E1692">
        <v>360</v>
      </c>
      <c r="F1692">
        <v>72</v>
      </c>
      <c r="G1692">
        <v>96.89</v>
      </c>
      <c r="L1692">
        <v>85</v>
      </c>
      <c r="M1692">
        <v>178</v>
      </c>
      <c r="N1692">
        <v>11</v>
      </c>
      <c r="O1692">
        <v>86</v>
      </c>
    </row>
    <row r="1693" spans="1:16" x14ac:dyDescent="0.2">
      <c r="A1693" t="s">
        <v>341</v>
      </c>
      <c r="B1693" t="s">
        <v>348</v>
      </c>
      <c r="C1693" t="s">
        <v>697</v>
      </c>
      <c r="D1693" t="s">
        <v>390</v>
      </c>
      <c r="E1693">
        <v>4</v>
      </c>
      <c r="F1693">
        <v>1</v>
      </c>
      <c r="G1693">
        <v>87.25</v>
      </c>
      <c r="L1693">
        <v>1</v>
      </c>
      <c r="M1693">
        <v>2</v>
      </c>
      <c r="N1693">
        <v>1</v>
      </c>
    </row>
    <row r="1694" spans="1:16" x14ac:dyDescent="0.2">
      <c r="A1694" t="s">
        <v>341</v>
      </c>
      <c r="B1694" t="s">
        <v>417</v>
      </c>
      <c r="C1694" t="s">
        <v>697</v>
      </c>
      <c r="D1694" t="s">
        <v>390</v>
      </c>
      <c r="E1694">
        <v>4692</v>
      </c>
      <c r="F1694">
        <v>878</v>
      </c>
      <c r="G1694">
        <v>88.09</v>
      </c>
      <c r="L1694">
        <v>296</v>
      </c>
      <c r="M1694">
        <v>3139</v>
      </c>
      <c r="N1694">
        <v>1134</v>
      </c>
      <c r="O1694">
        <v>117</v>
      </c>
      <c r="P1694">
        <v>6</v>
      </c>
    </row>
    <row r="1695" spans="1:16" x14ac:dyDescent="0.2">
      <c r="A1695" t="s">
        <v>341</v>
      </c>
      <c r="B1695" t="s">
        <v>346</v>
      </c>
      <c r="C1695" t="s">
        <v>699</v>
      </c>
      <c r="D1695" t="s">
        <v>390</v>
      </c>
      <c r="E1695">
        <v>8388</v>
      </c>
      <c r="F1695">
        <v>1971</v>
      </c>
      <c r="G1695">
        <v>97.74</v>
      </c>
      <c r="L1695">
        <v>356</v>
      </c>
      <c r="M1695">
        <v>5996</v>
      </c>
      <c r="N1695">
        <v>1961</v>
      </c>
      <c r="O1695">
        <v>62</v>
      </c>
      <c r="P1695">
        <v>13</v>
      </c>
    </row>
    <row r="1696" spans="1:16" x14ac:dyDescent="0.2">
      <c r="A1696" t="s">
        <v>341</v>
      </c>
      <c r="B1696" t="s">
        <v>347</v>
      </c>
      <c r="C1696" t="s">
        <v>699</v>
      </c>
      <c r="D1696" t="s">
        <v>390</v>
      </c>
      <c r="E1696">
        <v>1291</v>
      </c>
      <c r="F1696">
        <v>247</v>
      </c>
      <c r="G1696">
        <v>93.94</v>
      </c>
      <c r="L1696">
        <v>303</v>
      </c>
      <c r="M1696">
        <v>660</v>
      </c>
      <c r="N1696">
        <v>34</v>
      </c>
      <c r="O1696">
        <v>294</v>
      </c>
    </row>
    <row r="1697" spans="1:16" x14ac:dyDescent="0.2">
      <c r="A1697" t="s">
        <v>341</v>
      </c>
      <c r="B1697" t="s">
        <v>348</v>
      </c>
      <c r="C1697" t="s">
        <v>699</v>
      </c>
      <c r="D1697" t="s">
        <v>390</v>
      </c>
      <c r="E1697">
        <v>11</v>
      </c>
      <c r="F1697">
        <v>4</v>
      </c>
      <c r="G1697">
        <v>101.18</v>
      </c>
      <c r="M1697">
        <v>5</v>
      </c>
      <c r="N1697">
        <v>6</v>
      </c>
    </row>
    <row r="1698" spans="1:16" x14ac:dyDescent="0.2">
      <c r="A1698" t="s">
        <v>341</v>
      </c>
      <c r="B1698" t="s">
        <v>349</v>
      </c>
      <c r="C1698" t="s">
        <v>699</v>
      </c>
      <c r="D1698" t="s">
        <v>390</v>
      </c>
      <c r="E1698">
        <v>1</v>
      </c>
      <c r="F1698">
        <v>1</v>
      </c>
      <c r="G1698">
        <v>412</v>
      </c>
      <c r="M1698">
        <v>1</v>
      </c>
    </row>
    <row r="1699" spans="1:16" x14ac:dyDescent="0.2">
      <c r="A1699" t="s">
        <v>341</v>
      </c>
      <c r="B1699" t="s">
        <v>417</v>
      </c>
      <c r="C1699" t="s">
        <v>699</v>
      </c>
      <c r="D1699" t="s">
        <v>390</v>
      </c>
      <c r="E1699">
        <v>9691</v>
      </c>
      <c r="F1699">
        <v>2223</v>
      </c>
      <c r="G1699">
        <v>97.27</v>
      </c>
      <c r="L1699">
        <v>659</v>
      </c>
      <c r="M1699">
        <v>6662</v>
      </c>
      <c r="N1699">
        <v>2001</v>
      </c>
      <c r="O1699">
        <v>356</v>
      </c>
      <c r="P1699">
        <v>13</v>
      </c>
    </row>
    <row r="1700" spans="1:16" x14ac:dyDescent="0.2">
      <c r="A1700" t="s">
        <v>341</v>
      </c>
      <c r="B1700" t="s">
        <v>346</v>
      </c>
      <c r="C1700" t="s">
        <v>706</v>
      </c>
      <c r="D1700" t="s">
        <v>390</v>
      </c>
      <c r="E1700">
        <v>35761</v>
      </c>
      <c r="F1700">
        <v>7294</v>
      </c>
      <c r="G1700">
        <v>89.17</v>
      </c>
      <c r="L1700">
        <v>1911</v>
      </c>
      <c r="M1700">
        <v>23288</v>
      </c>
      <c r="N1700">
        <v>10316</v>
      </c>
      <c r="O1700">
        <v>208</v>
      </c>
      <c r="P1700">
        <v>38</v>
      </c>
    </row>
    <row r="1701" spans="1:16" x14ac:dyDescent="0.2">
      <c r="A1701" t="s">
        <v>341</v>
      </c>
      <c r="B1701" t="s">
        <v>347</v>
      </c>
      <c r="C1701" t="s">
        <v>706</v>
      </c>
      <c r="D1701" t="s">
        <v>390</v>
      </c>
      <c r="E1701">
        <v>2236</v>
      </c>
      <c r="F1701">
        <v>489</v>
      </c>
      <c r="G1701">
        <v>93.85</v>
      </c>
      <c r="L1701">
        <v>631</v>
      </c>
      <c r="M1701">
        <v>1032</v>
      </c>
      <c r="N1701">
        <v>67</v>
      </c>
      <c r="O1701">
        <v>505</v>
      </c>
      <c r="P1701">
        <v>1</v>
      </c>
    </row>
    <row r="1702" spans="1:16" x14ac:dyDescent="0.2">
      <c r="A1702" t="s">
        <v>341</v>
      </c>
      <c r="B1702" t="s">
        <v>348</v>
      </c>
      <c r="C1702" t="s">
        <v>706</v>
      </c>
      <c r="D1702" t="s">
        <v>390</v>
      </c>
      <c r="E1702">
        <v>42</v>
      </c>
      <c r="F1702">
        <v>12</v>
      </c>
      <c r="G1702">
        <v>89.21</v>
      </c>
      <c r="L1702">
        <v>7</v>
      </c>
      <c r="M1702">
        <v>28</v>
      </c>
      <c r="N1702">
        <v>7</v>
      </c>
    </row>
    <row r="1703" spans="1:16" x14ac:dyDescent="0.2">
      <c r="A1703" t="s">
        <v>341</v>
      </c>
      <c r="B1703" t="s">
        <v>417</v>
      </c>
      <c r="C1703" t="s">
        <v>706</v>
      </c>
      <c r="D1703" t="s">
        <v>390</v>
      </c>
      <c r="E1703">
        <v>38039</v>
      </c>
      <c r="F1703">
        <v>7795</v>
      </c>
      <c r="G1703">
        <v>89.45</v>
      </c>
      <c r="L1703">
        <v>2549</v>
      </c>
      <c r="M1703">
        <v>24348</v>
      </c>
      <c r="N1703">
        <v>10390</v>
      </c>
      <c r="O1703">
        <v>713</v>
      </c>
      <c r="P1703">
        <v>39</v>
      </c>
    </row>
    <row r="1704" spans="1:16" x14ac:dyDescent="0.2">
      <c r="A1704" t="s">
        <v>341</v>
      </c>
      <c r="B1704" t="s">
        <v>346</v>
      </c>
      <c r="C1704" t="s">
        <v>711</v>
      </c>
      <c r="D1704" t="s">
        <v>390</v>
      </c>
      <c r="E1704">
        <v>3918</v>
      </c>
      <c r="F1704">
        <v>850</v>
      </c>
      <c r="G1704">
        <v>94.65</v>
      </c>
      <c r="L1704">
        <v>132</v>
      </c>
      <c r="M1704">
        <v>2762</v>
      </c>
      <c r="N1704">
        <v>1004</v>
      </c>
      <c r="O1704">
        <v>20</v>
      </c>
    </row>
    <row r="1705" spans="1:16" x14ac:dyDescent="0.2">
      <c r="A1705" t="s">
        <v>341</v>
      </c>
      <c r="B1705" t="s">
        <v>347</v>
      </c>
      <c r="C1705" t="s">
        <v>711</v>
      </c>
      <c r="D1705" t="s">
        <v>390</v>
      </c>
      <c r="E1705">
        <v>289</v>
      </c>
      <c r="F1705">
        <v>33</v>
      </c>
      <c r="G1705">
        <v>73.709999999999994</v>
      </c>
      <c r="L1705">
        <v>95</v>
      </c>
      <c r="M1705">
        <v>145</v>
      </c>
      <c r="N1705">
        <v>7</v>
      </c>
      <c r="O1705">
        <v>42</v>
      </c>
    </row>
    <row r="1706" spans="1:16" x14ac:dyDescent="0.2">
      <c r="A1706" t="s">
        <v>341</v>
      </c>
      <c r="B1706" t="s">
        <v>348</v>
      </c>
      <c r="C1706" t="s">
        <v>711</v>
      </c>
      <c r="D1706" t="s">
        <v>390</v>
      </c>
      <c r="E1706">
        <v>5</v>
      </c>
      <c r="G1706">
        <v>62.6</v>
      </c>
      <c r="M1706">
        <v>3</v>
      </c>
      <c r="N1706">
        <v>2</v>
      </c>
    </row>
    <row r="1707" spans="1:16" x14ac:dyDescent="0.2">
      <c r="A1707" t="s">
        <v>341</v>
      </c>
      <c r="B1707" t="s">
        <v>417</v>
      </c>
      <c r="C1707" t="s">
        <v>711</v>
      </c>
      <c r="D1707" t="s">
        <v>390</v>
      </c>
      <c r="E1707">
        <v>4212</v>
      </c>
      <c r="F1707">
        <v>883</v>
      </c>
      <c r="G1707">
        <v>93.17</v>
      </c>
      <c r="L1707">
        <v>227</v>
      </c>
      <c r="M1707">
        <v>2910</v>
      </c>
      <c r="N1707">
        <v>1013</v>
      </c>
      <c r="O1707">
        <v>62</v>
      </c>
    </row>
    <row r="1708" spans="1:16" x14ac:dyDescent="0.2">
      <c r="A1708" t="s">
        <v>341</v>
      </c>
      <c r="B1708" t="s">
        <v>346</v>
      </c>
      <c r="C1708" t="s">
        <v>666</v>
      </c>
      <c r="D1708" t="s">
        <v>390</v>
      </c>
      <c r="E1708">
        <v>6797</v>
      </c>
      <c r="F1708">
        <v>1614</v>
      </c>
      <c r="G1708">
        <v>97.99</v>
      </c>
      <c r="L1708">
        <v>297</v>
      </c>
      <c r="M1708">
        <v>4788</v>
      </c>
      <c r="N1708">
        <v>1656</v>
      </c>
      <c r="O1708">
        <v>46</v>
      </c>
      <c r="P1708">
        <v>10</v>
      </c>
    </row>
    <row r="1709" spans="1:16" x14ac:dyDescent="0.2">
      <c r="A1709" t="s">
        <v>341</v>
      </c>
      <c r="B1709" t="s">
        <v>347</v>
      </c>
      <c r="C1709" t="s">
        <v>666</v>
      </c>
      <c r="D1709" t="s">
        <v>390</v>
      </c>
      <c r="E1709">
        <v>689</v>
      </c>
      <c r="F1709">
        <v>150</v>
      </c>
      <c r="G1709">
        <v>93.86</v>
      </c>
      <c r="L1709">
        <v>185</v>
      </c>
      <c r="M1709">
        <v>356</v>
      </c>
      <c r="N1709">
        <v>9</v>
      </c>
      <c r="O1709">
        <v>138</v>
      </c>
      <c r="P1709">
        <v>1</v>
      </c>
    </row>
    <row r="1710" spans="1:16" x14ac:dyDescent="0.2">
      <c r="A1710" t="s">
        <v>341</v>
      </c>
      <c r="B1710" t="s">
        <v>348</v>
      </c>
      <c r="C1710" t="s">
        <v>666</v>
      </c>
      <c r="D1710" t="s">
        <v>390</v>
      </c>
      <c r="E1710">
        <v>10</v>
      </c>
      <c r="F1710">
        <v>5</v>
      </c>
      <c r="G1710">
        <v>127.1</v>
      </c>
      <c r="M1710">
        <v>8</v>
      </c>
      <c r="N1710">
        <v>2</v>
      </c>
    </row>
    <row r="1711" spans="1:16" x14ac:dyDescent="0.2">
      <c r="A1711" t="s">
        <v>341</v>
      </c>
      <c r="B1711" t="s">
        <v>417</v>
      </c>
      <c r="C1711" t="s">
        <v>666</v>
      </c>
      <c r="D1711" t="s">
        <v>390</v>
      </c>
      <c r="E1711">
        <v>7496</v>
      </c>
      <c r="F1711">
        <v>1769</v>
      </c>
      <c r="G1711">
        <v>97.65</v>
      </c>
      <c r="L1711">
        <v>482</v>
      </c>
      <c r="M1711">
        <v>5152</v>
      </c>
      <c r="N1711">
        <v>1667</v>
      </c>
      <c r="O1711">
        <v>184</v>
      </c>
      <c r="P1711">
        <v>11</v>
      </c>
    </row>
    <row r="1712" spans="1:16" x14ac:dyDescent="0.2">
      <c r="A1712" t="s">
        <v>341</v>
      </c>
      <c r="B1712" t="s">
        <v>346</v>
      </c>
      <c r="C1712" t="s">
        <v>647</v>
      </c>
      <c r="D1712" t="s">
        <v>390</v>
      </c>
      <c r="E1712">
        <v>467</v>
      </c>
      <c r="F1712">
        <v>141</v>
      </c>
      <c r="G1712">
        <v>117.94</v>
      </c>
      <c r="L1712">
        <v>24</v>
      </c>
      <c r="M1712">
        <v>329</v>
      </c>
      <c r="N1712">
        <v>107</v>
      </c>
      <c r="O1712">
        <v>5</v>
      </c>
      <c r="P1712">
        <v>2</v>
      </c>
    </row>
    <row r="1713" spans="1:16" x14ac:dyDescent="0.2">
      <c r="A1713" t="s">
        <v>341</v>
      </c>
      <c r="B1713" t="s">
        <v>347</v>
      </c>
      <c r="C1713" t="s">
        <v>647</v>
      </c>
      <c r="D1713" t="s">
        <v>390</v>
      </c>
      <c r="E1713">
        <v>37</v>
      </c>
      <c r="F1713">
        <v>5</v>
      </c>
      <c r="G1713">
        <v>85.3</v>
      </c>
      <c r="L1713">
        <v>12</v>
      </c>
      <c r="M1713">
        <v>17</v>
      </c>
      <c r="O1713">
        <v>8</v>
      </c>
    </row>
    <row r="1714" spans="1:16" x14ac:dyDescent="0.2">
      <c r="A1714" t="s">
        <v>341</v>
      </c>
      <c r="B1714" t="s">
        <v>348</v>
      </c>
      <c r="C1714" t="s">
        <v>647</v>
      </c>
      <c r="D1714" t="s">
        <v>390</v>
      </c>
      <c r="E1714">
        <v>2</v>
      </c>
      <c r="G1714">
        <v>40</v>
      </c>
      <c r="M1714">
        <v>2</v>
      </c>
    </row>
    <row r="1715" spans="1:16" x14ac:dyDescent="0.2">
      <c r="A1715" t="s">
        <v>341</v>
      </c>
      <c r="B1715" t="s">
        <v>417</v>
      </c>
      <c r="C1715" t="s">
        <v>647</v>
      </c>
      <c r="D1715" t="s">
        <v>390</v>
      </c>
      <c r="E1715">
        <v>506</v>
      </c>
      <c r="F1715">
        <v>146</v>
      </c>
      <c r="G1715">
        <v>115.25</v>
      </c>
      <c r="L1715">
        <v>36</v>
      </c>
      <c r="M1715">
        <v>348</v>
      </c>
      <c r="N1715">
        <v>107</v>
      </c>
      <c r="O1715">
        <v>13</v>
      </c>
      <c r="P1715">
        <v>2</v>
      </c>
    </row>
    <row r="1716" spans="1:16" x14ac:dyDescent="0.2">
      <c r="A1716" t="s">
        <v>341</v>
      </c>
      <c r="B1716" t="s">
        <v>346</v>
      </c>
      <c r="C1716" t="s">
        <v>671</v>
      </c>
      <c r="D1716" t="s">
        <v>390</v>
      </c>
      <c r="E1716">
        <v>1970</v>
      </c>
      <c r="F1716">
        <v>503</v>
      </c>
      <c r="G1716">
        <v>100.46</v>
      </c>
      <c r="L1716">
        <v>85</v>
      </c>
      <c r="M1716">
        <v>1554</v>
      </c>
      <c r="N1716">
        <v>318</v>
      </c>
      <c r="O1716">
        <v>11</v>
      </c>
      <c r="P1716">
        <v>2</v>
      </c>
    </row>
    <row r="1717" spans="1:16" x14ac:dyDescent="0.2">
      <c r="A1717" t="s">
        <v>341</v>
      </c>
      <c r="B1717" t="s">
        <v>347</v>
      </c>
      <c r="C1717" t="s">
        <v>671</v>
      </c>
      <c r="D1717" t="s">
        <v>390</v>
      </c>
      <c r="E1717">
        <v>89</v>
      </c>
      <c r="F1717">
        <v>17</v>
      </c>
      <c r="G1717">
        <v>94.79</v>
      </c>
      <c r="L1717">
        <v>31</v>
      </c>
      <c r="M1717">
        <v>42</v>
      </c>
      <c r="N1717">
        <v>2</v>
      </c>
      <c r="O1717">
        <v>14</v>
      </c>
    </row>
    <row r="1718" spans="1:16" x14ac:dyDescent="0.2">
      <c r="A1718" t="s">
        <v>341</v>
      </c>
      <c r="B1718" t="s">
        <v>348</v>
      </c>
      <c r="C1718" t="s">
        <v>671</v>
      </c>
      <c r="D1718" t="s">
        <v>390</v>
      </c>
      <c r="E1718">
        <v>1</v>
      </c>
      <c r="G1718">
        <v>53</v>
      </c>
      <c r="N1718">
        <v>1</v>
      </c>
    </row>
    <row r="1719" spans="1:16" x14ac:dyDescent="0.2">
      <c r="A1719" t="s">
        <v>341</v>
      </c>
      <c r="B1719" t="s">
        <v>417</v>
      </c>
      <c r="C1719" t="s">
        <v>671</v>
      </c>
      <c r="D1719" t="s">
        <v>390</v>
      </c>
      <c r="E1719">
        <v>2060</v>
      </c>
      <c r="F1719">
        <v>520</v>
      </c>
      <c r="G1719">
        <v>100.19</v>
      </c>
      <c r="L1719">
        <v>116</v>
      </c>
      <c r="M1719">
        <v>1596</v>
      </c>
      <c r="N1719">
        <v>321</v>
      </c>
      <c r="O1719">
        <v>25</v>
      </c>
      <c r="P1719">
        <v>2</v>
      </c>
    </row>
    <row r="1720" spans="1:16" x14ac:dyDescent="0.2">
      <c r="A1720" t="s">
        <v>341</v>
      </c>
      <c r="B1720" t="s">
        <v>346</v>
      </c>
      <c r="C1720" t="s">
        <v>677</v>
      </c>
      <c r="D1720" t="s">
        <v>390</v>
      </c>
      <c r="E1720">
        <v>4140</v>
      </c>
      <c r="F1720">
        <v>872</v>
      </c>
      <c r="G1720">
        <v>95.55</v>
      </c>
      <c r="L1720">
        <v>199</v>
      </c>
      <c r="M1720">
        <v>2868</v>
      </c>
      <c r="N1720">
        <v>1038</v>
      </c>
      <c r="O1720">
        <v>26</v>
      </c>
      <c r="P1720">
        <v>9</v>
      </c>
    </row>
    <row r="1721" spans="1:16" x14ac:dyDescent="0.2">
      <c r="A1721" t="s">
        <v>341</v>
      </c>
      <c r="B1721" t="s">
        <v>347</v>
      </c>
      <c r="C1721" t="s">
        <v>677</v>
      </c>
      <c r="D1721" t="s">
        <v>390</v>
      </c>
      <c r="E1721">
        <v>319</v>
      </c>
      <c r="F1721">
        <v>38</v>
      </c>
      <c r="G1721">
        <v>83.32</v>
      </c>
      <c r="L1721">
        <v>102</v>
      </c>
      <c r="M1721">
        <v>149</v>
      </c>
      <c r="N1721">
        <v>13</v>
      </c>
      <c r="O1721">
        <v>55</v>
      </c>
    </row>
    <row r="1722" spans="1:16" x14ac:dyDescent="0.2">
      <c r="A1722" t="s">
        <v>341</v>
      </c>
      <c r="B1722" t="s">
        <v>348</v>
      </c>
      <c r="C1722" t="s">
        <v>677</v>
      </c>
      <c r="D1722" t="s">
        <v>390</v>
      </c>
      <c r="E1722">
        <v>14</v>
      </c>
      <c r="F1722">
        <v>1</v>
      </c>
      <c r="G1722">
        <v>55.36</v>
      </c>
      <c r="M1722">
        <v>13</v>
      </c>
      <c r="N1722">
        <v>1</v>
      </c>
    </row>
    <row r="1723" spans="1:16" x14ac:dyDescent="0.2">
      <c r="A1723" t="s">
        <v>341</v>
      </c>
      <c r="B1723" t="s">
        <v>349</v>
      </c>
      <c r="C1723" t="s">
        <v>677</v>
      </c>
      <c r="D1723" t="s">
        <v>390</v>
      </c>
      <c r="E1723">
        <v>1</v>
      </c>
      <c r="F1723">
        <v>1</v>
      </c>
      <c r="G1723">
        <v>653</v>
      </c>
      <c r="M1723">
        <v>1</v>
      </c>
    </row>
    <row r="1724" spans="1:16" x14ac:dyDescent="0.2">
      <c r="A1724" t="s">
        <v>341</v>
      </c>
      <c r="B1724" t="s">
        <v>417</v>
      </c>
      <c r="C1724" t="s">
        <v>677</v>
      </c>
      <c r="D1724" t="s">
        <v>390</v>
      </c>
      <c r="E1724">
        <v>4474</v>
      </c>
      <c r="F1724">
        <v>912</v>
      </c>
      <c r="G1724">
        <v>94.68</v>
      </c>
      <c r="L1724">
        <v>301</v>
      </c>
      <c r="M1724">
        <v>3031</v>
      </c>
      <c r="N1724">
        <v>1052</v>
      </c>
      <c r="O1724">
        <v>81</v>
      </c>
      <c r="P1724">
        <v>9</v>
      </c>
    </row>
    <row r="1725" spans="1:16" x14ac:dyDescent="0.2">
      <c r="A1725" t="s">
        <v>341</v>
      </c>
      <c r="B1725" t="s">
        <v>346</v>
      </c>
      <c r="C1725" t="s">
        <v>680</v>
      </c>
      <c r="D1725" t="s">
        <v>390</v>
      </c>
      <c r="E1725">
        <v>6471</v>
      </c>
      <c r="F1725">
        <v>1680</v>
      </c>
      <c r="G1725">
        <v>101.11</v>
      </c>
      <c r="L1725">
        <v>264</v>
      </c>
      <c r="M1725">
        <v>4322</v>
      </c>
      <c r="N1725">
        <v>1818</v>
      </c>
      <c r="O1725">
        <v>61</v>
      </c>
      <c r="P1725">
        <v>6</v>
      </c>
    </row>
    <row r="1726" spans="1:16" x14ac:dyDescent="0.2">
      <c r="A1726" t="s">
        <v>341</v>
      </c>
      <c r="B1726" t="s">
        <v>347</v>
      </c>
      <c r="C1726" t="s">
        <v>680</v>
      </c>
      <c r="D1726" t="s">
        <v>390</v>
      </c>
      <c r="E1726">
        <v>421</v>
      </c>
      <c r="F1726">
        <v>98</v>
      </c>
      <c r="G1726">
        <v>95.25</v>
      </c>
      <c r="L1726">
        <v>100</v>
      </c>
      <c r="M1726">
        <v>197</v>
      </c>
      <c r="N1726">
        <v>14</v>
      </c>
      <c r="O1726">
        <v>109</v>
      </c>
      <c r="P1726">
        <v>1</v>
      </c>
    </row>
    <row r="1727" spans="1:16" x14ac:dyDescent="0.2">
      <c r="A1727" t="s">
        <v>341</v>
      </c>
      <c r="B1727" t="s">
        <v>348</v>
      </c>
      <c r="C1727" t="s">
        <v>680</v>
      </c>
      <c r="D1727" t="s">
        <v>390</v>
      </c>
      <c r="E1727">
        <v>16</v>
      </c>
      <c r="F1727">
        <v>5</v>
      </c>
      <c r="G1727">
        <v>126.25</v>
      </c>
      <c r="L1727">
        <v>1</v>
      </c>
      <c r="M1727">
        <v>12</v>
      </c>
      <c r="N1727">
        <v>3</v>
      </c>
    </row>
    <row r="1728" spans="1:16" x14ac:dyDescent="0.2">
      <c r="A1728" t="s">
        <v>341</v>
      </c>
      <c r="B1728" t="s">
        <v>349</v>
      </c>
      <c r="C1728" t="s">
        <v>680</v>
      </c>
      <c r="D1728" t="s">
        <v>390</v>
      </c>
      <c r="E1728">
        <v>1</v>
      </c>
      <c r="F1728">
        <v>1</v>
      </c>
      <c r="G1728">
        <v>381</v>
      </c>
      <c r="M1728">
        <v>1</v>
      </c>
    </row>
    <row r="1729" spans="1:16" x14ac:dyDescent="0.2">
      <c r="A1729" t="s">
        <v>341</v>
      </c>
      <c r="B1729" t="s">
        <v>417</v>
      </c>
      <c r="C1729" t="s">
        <v>680</v>
      </c>
      <c r="D1729" t="s">
        <v>390</v>
      </c>
      <c r="E1729">
        <v>6909</v>
      </c>
      <c r="F1729">
        <v>1784</v>
      </c>
      <c r="G1729">
        <v>100.85</v>
      </c>
      <c r="L1729">
        <v>365</v>
      </c>
      <c r="M1729">
        <v>4532</v>
      </c>
      <c r="N1729">
        <v>1835</v>
      </c>
      <c r="O1729">
        <v>170</v>
      </c>
      <c r="P1729">
        <v>7</v>
      </c>
    </row>
    <row r="1730" spans="1:16" x14ac:dyDescent="0.2">
      <c r="A1730" t="s">
        <v>341</v>
      </c>
      <c r="B1730" t="s">
        <v>346</v>
      </c>
      <c r="C1730" t="s">
        <v>684</v>
      </c>
      <c r="D1730" t="s">
        <v>390</v>
      </c>
      <c r="E1730">
        <v>5546</v>
      </c>
      <c r="F1730">
        <v>1314</v>
      </c>
      <c r="G1730">
        <v>97.76</v>
      </c>
      <c r="L1730">
        <v>257</v>
      </c>
      <c r="M1730">
        <v>3866</v>
      </c>
      <c r="N1730">
        <v>1393</v>
      </c>
      <c r="O1730">
        <v>22</v>
      </c>
      <c r="P1730">
        <v>8</v>
      </c>
    </row>
    <row r="1731" spans="1:16" x14ac:dyDescent="0.2">
      <c r="A1731" t="s">
        <v>341</v>
      </c>
      <c r="B1731" t="s">
        <v>347</v>
      </c>
      <c r="C1731" t="s">
        <v>684</v>
      </c>
      <c r="D1731" t="s">
        <v>390</v>
      </c>
      <c r="E1731">
        <v>549</v>
      </c>
      <c r="F1731">
        <v>75</v>
      </c>
      <c r="G1731">
        <v>83.5</v>
      </c>
      <c r="L1731">
        <v>183</v>
      </c>
      <c r="M1731">
        <v>267</v>
      </c>
      <c r="N1731">
        <v>15</v>
      </c>
      <c r="O1731">
        <v>84</v>
      </c>
    </row>
    <row r="1732" spans="1:16" x14ac:dyDescent="0.2">
      <c r="A1732" t="s">
        <v>341</v>
      </c>
      <c r="B1732" t="s">
        <v>348</v>
      </c>
      <c r="C1732" t="s">
        <v>684</v>
      </c>
      <c r="D1732" t="s">
        <v>390</v>
      </c>
      <c r="E1732">
        <v>4</v>
      </c>
      <c r="F1732">
        <v>3</v>
      </c>
      <c r="G1732">
        <v>170.25</v>
      </c>
      <c r="M1732">
        <v>3</v>
      </c>
      <c r="N1732">
        <v>1</v>
      </c>
    </row>
    <row r="1733" spans="1:16" x14ac:dyDescent="0.2">
      <c r="A1733" t="s">
        <v>341</v>
      </c>
      <c r="B1733" t="s">
        <v>417</v>
      </c>
      <c r="C1733" t="s">
        <v>684</v>
      </c>
      <c r="D1733" t="s">
        <v>390</v>
      </c>
      <c r="E1733">
        <v>6099</v>
      </c>
      <c r="F1733">
        <v>1392</v>
      </c>
      <c r="G1733">
        <v>96.52</v>
      </c>
      <c r="L1733">
        <v>440</v>
      </c>
      <c r="M1733">
        <v>4136</v>
      </c>
      <c r="N1733">
        <v>1409</v>
      </c>
      <c r="O1733">
        <v>106</v>
      </c>
      <c r="P1733">
        <v>8</v>
      </c>
    </row>
    <row r="1734" spans="1:16" x14ac:dyDescent="0.2">
      <c r="A1734" t="s">
        <v>341</v>
      </c>
      <c r="B1734" t="s">
        <v>346</v>
      </c>
      <c r="C1734" t="s">
        <v>685</v>
      </c>
      <c r="D1734" t="s">
        <v>390</v>
      </c>
      <c r="E1734">
        <v>4434</v>
      </c>
      <c r="F1734">
        <v>1270</v>
      </c>
      <c r="G1734">
        <v>108.89</v>
      </c>
      <c r="L1734">
        <v>148</v>
      </c>
      <c r="M1734">
        <v>3174</v>
      </c>
      <c r="N1734">
        <v>1088</v>
      </c>
      <c r="O1734">
        <v>22</v>
      </c>
      <c r="P1734">
        <v>2</v>
      </c>
    </row>
    <row r="1735" spans="1:16" x14ac:dyDescent="0.2">
      <c r="A1735" t="s">
        <v>341</v>
      </c>
      <c r="B1735" t="s">
        <v>347</v>
      </c>
      <c r="C1735" t="s">
        <v>685</v>
      </c>
      <c r="D1735" t="s">
        <v>390</v>
      </c>
      <c r="E1735">
        <v>254</v>
      </c>
      <c r="F1735">
        <v>34</v>
      </c>
      <c r="G1735">
        <v>81.069999999999993</v>
      </c>
      <c r="L1735">
        <v>98</v>
      </c>
      <c r="M1735">
        <v>120</v>
      </c>
      <c r="N1735">
        <v>4</v>
      </c>
      <c r="O1735">
        <v>32</v>
      </c>
    </row>
    <row r="1736" spans="1:16" x14ac:dyDescent="0.2">
      <c r="A1736" t="s">
        <v>341</v>
      </c>
      <c r="B1736" t="s">
        <v>348</v>
      </c>
      <c r="C1736" t="s">
        <v>685</v>
      </c>
      <c r="D1736" t="s">
        <v>390</v>
      </c>
      <c r="E1736">
        <v>9</v>
      </c>
      <c r="F1736">
        <v>4</v>
      </c>
      <c r="G1736">
        <v>169.56</v>
      </c>
      <c r="M1736">
        <v>6</v>
      </c>
      <c r="N1736">
        <v>3</v>
      </c>
    </row>
    <row r="1737" spans="1:16" x14ac:dyDescent="0.2">
      <c r="A1737" t="s">
        <v>341</v>
      </c>
      <c r="B1737" t="s">
        <v>417</v>
      </c>
      <c r="C1737" t="s">
        <v>685</v>
      </c>
      <c r="D1737" t="s">
        <v>390</v>
      </c>
      <c r="E1737">
        <v>4697</v>
      </c>
      <c r="F1737">
        <v>1308</v>
      </c>
      <c r="G1737">
        <v>107.5</v>
      </c>
      <c r="L1737">
        <v>246</v>
      </c>
      <c r="M1737">
        <v>3300</v>
      </c>
      <c r="N1737">
        <v>1095</v>
      </c>
      <c r="O1737">
        <v>54</v>
      </c>
      <c r="P1737">
        <v>2</v>
      </c>
    </row>
    <row r="1738" spans="1:16" x14ac:dyDescent="0.2">
      <c r="A1738" t="s">
        <v>341</v>
      </c>
      <c r="B1738" t="s">
        <v>346</v>
      </c>
      <c r="C1738" t="s">
        <v>688</v>
      </c>
      <c r="D1738" t="s">
        <v>390</v>
      </c>
      <c r="E1738">
        <v>761</v>
      </c>
      <c r="F1738">
        <v>149</v>
      </c>
      <c r="G1738">
        <v>91.72</v>
      </c>
      <c r="L1738">
        <v>30</v>
      </c>
      <c r="M1738">
        <v>515</v>
      </c>
      <c r="N1738">
        <v>207</v>
      </c>
      <c r="O1738">
        <v>5</v>
      </c>
      <c r="P1738">
        <v>4</v>
      </c>
    </row>
    <row r="1739" spans="1:16" x14ac:dyDescent="0.2">
      <c r="A1739" t="s">
        <v>341</v>
      </c>
      <c r="B1739" t="s">
        <v>347</v>
      </c>
      <c r="C1739" t="s">
        <v>688</v>
      </c>
      <c r="D1739" t="s">
        <v>390</v>
      </c>
      <c r="E1739">
        <v>42</v>
      </c>
      <c r="F1739">
        <v>6</v>
      </c>
      <c r="G1739">
        <v>97.79</v>
      </c>
      <c r="L1739">
        <v>6</v>
      </c>
      <c r="M1739">
        <v>23</v>
      </c>
      <c r="N1739">
        <v>2</v>
      </c>
      <c r="O1739">
        <v>11</v>
      </c>
    </row>
    <row r="1740" spans="1:16" x14ac:dyDescent="0.2">
      <c r="A1740" t="s">
        <v>341</v>
      </c>
      <c r="B1740" t="s">
        <v>348</v>
      </c>
      <c r="C1740" t="s">
        <v>688</v>
      </c>
      <c r="D1740" t="s">
        <v>390</v>
      </c>
      <c r="E1740">
        <v>1</v>
      </c>
      <c r="G1740">
        <v>93</v>
      </c>
      <c r="L1740">
        <v>1</v>
      </c>
    </row>
    <row r="1741" spans="1:16" x14ac:dyDescent="0.2">
      <c r="A1741" t="s">
        <v>341</v>
      </c>
      <c r="B1741" t="s">
        <v>417</v>
      </c>
      <c r="C1741" t="s">
        <v>688</v>
      </c>
      <c r="D1741" t="s">
        <v>390</v>
      </c>
      <c r="E1741">
        <v>804</v>
      </c>
      <c r="F1741">
        <v>155</v>
      </c>
      <c r="G1741">
        <v>92.04</v>
      </c>
      <c r="L1741">
        <v>37</v>
      </c>
      <c r="M1741">
        <v>538</v>
      </c>
      <c r="N1741">
        <v>209</v>
      </c>
      <c r="O1741">
        <v>16</v>
      </c>
      <c r="P1741">
        <v>4</v>
      </c>
    </row>
    <row r="1742" spans="1:16" x14ac:dyDescent="0.2">
      <c r="A1742" t="s">
        <v>341</v>
      </c>
      <c r="B1742" t="s">
        <v>346</v>
      </c>
      <c r="C1742" t="s">
        <v>694</v>
      </c>
      <c r="D1742" t="s">
        <v>390</v>
      </c>
      <c r="E1742">
        <v>8095</v>
      </c>
      <c r="F1742">
        <v>1843</v>
      </c>
      <c r="G1742">
        <v>96.94</v>
      </c>
      <c r="L1742">
        <v>312</v>
      </c>
      <c r="M1742">
        <v>5758</v>
      </c>
      <c r="N1742">
        <v>1949</v>
      </c>
      <c r="O1742">
        <v>67</v>
      </c>
      <c r="P1742">
        <v>9</v>
      </c>
    </row>
    <row r="1743" spans="1:16" x14ac:dyDescent="0.2">
      <c r="A1743" t="s">
        <v>341</v>
      </c>
      <c r="B1743" t="s">
        <v>347</v>
      </c>
      <c r="C1743" t="s">
        <v>694</v>
      </c>
      <c r="D1743" t="s">
        <v>390</v>
      </c>
      <c r="E1743">
        <v>949</v>
      </c>
      <c r="F1743">
        <v>225</v>
      </c>
      <c r="G1743">
        <v>102.42</v>
      </c>
      <c r="L1743">
        <v>177</v>
      </c>
      <c r="M1743">
        <v>515</v>
      </c>
      <c r="N1743">
        <v>13</v>
      </c>
      <c r="O1743">
        <v>244</v>
      </c>
    </row>
    <row r="1744" spans="1:16" x14ac:dyDescent="0.2">
      <c r="A1744" t="s">
        <v>341</v>
      </c>
      <c r="B1744" t="s">
        <v>348</v>
      </c>
      <c r="C1744" t="s">
        <v>694</v>
      </c>
      <c r="D1744" t="s">
        <v>390</v>
      </c>
      <c r="E1744">
        <v>7</v>
      </c>
      <c r="F1744">
        <v>3</v>
      </c>
      <c r="G1744">
        <v>139.57</v>
      </c>
      <c r="M1744">
        <v>7</v>
      </c>
    </row>
    <row r="1745" spans="1:16" x14ac:dyDescent="0.2">
      <c r="A1745" t="s">
        <v>341</v>
      </c>
      <c r="B1745" t="s">
        <v>417</v>
      </c>
      <c r="C1745" t="s">
        <v>694</v>
      </c>
      <c r="D1745" t="s">
        <v>390</v>
      </c>
      <c r="E1745">
        <v>9051</v>
      </c>
      <c r="F1745">
        <v>2071</v>
      </c>
      <c r="G1745">
        <v>97.55</v>
      </c>
      <c r="L1745">
        <v>489</v>
      </c>
      <c r="M1745">
        <v>6280</v>
      </c>
      <c r="N1745">
        <v>1962</v>
      </c>
      <c r="O1745">
        <v>311</v>
      </c>
      <c r="P1745">
        <v>9</v>
      </c>
    </row>
    <row r="1746" spans="1:16" x14ac:dyDescent="0.2">
      <c r="A1746" t="s">
        <v>341</v>
      </c>
      <c r="B1746" t="s">
        <v>346</v>
      </c>
      <c r="C1746" t="s">
        <v>698</v>
      </c>
      <c r="D1746" t="s">
        <v>390</v>
      </c>
      <c r="E1746">
        <v>3161</v>
      </c>
      <c r="F1746">
        <v>1006</v>
      </c>
      <c r="G1746">
        <v>120.89</v>
      </c>
      <c r="L1746">
        <v>130</v>
      </c>
      <c r="M1746">
        <v>2532</v>
      </c>
      <c r="N1746">
        <v>468</v>
      </c>
      <c r="O1746">
        <v>29</v>
      </c>
      <c r="P1746">
        <v>2</v>
      </c>
    </row>
    <row r="1747" spans="1:16" x14ac:dyDescent="0.2">
      <c r="A1747" t="s">
        <v>341</v>
      </c>
      <c r="B1747" t="s">
        <v>347</v>
      </c>
      <c r="C1747" t="s">
        <v>698</v>
      </c>
      <c r="D1747" t="s">
        <v>390</v>
      </c>
      <c r="E1747">
        <v>172</v>
      </c>
      <c r="F1747">
        <v>37</v>
      </c>
      <c r="G1747">
        <v>99.12</v>
      </c>
      <c r="L1747">
        <v>53</v>
      </c>
      <c r="M1747">
        <v>92</v>
      </c>
      <c r="N1747">
        <v>2</v>
      </c>
      <c r="O1747">
        <v>25</v>
      </c>
    </row>
    <row r="1748" spans="1:16" x14ac:dyDescent="0.2">
      <c r="A1748" t="s">
        <v>341</v>
      </c>
      <c r="B1748" t="s">
        <v>348</v>
      </c>
      <c r="C1748" t="s">
        <v>698</v>
      </c>
      <c r="D1748" t="s">
        <v>390</v>
      </c>
      <c r="E1748">
        <v>1</v>
      </c>
      <c r="G1748">
        <v>38</v>
      </c>
      <c r="M1748">
        <v>1</v>
      </c>
    </row>
    <row r="1749" spans="1:16" x14ac:dyDescent="0.2">
      <c r="A1749" t="s">
        <v>341</v>
      </c>
      <c r="B1749" t="s">
        <v>417</v>
      </c>
      <c r="C1749" t="s">
        <v>698</v>
      </c>
      <c r="D1749" t="s">
        <v>390</v>
      </c>
      <c r="E1749">
        <v>3334</v>
      </c>
      <c r="F1749">
        <v>1043</v>
      </c>
      <c r="G1749">
        <v>119.74</v>
      </c>
      <c r="L1749">
        <v>183</v>
      </c>
      <c r="M1749">
        <v>2625</v>
      </c>
      <c r="N1749">
        <v>470</v>
      </c>
      <c r="O1749">
        <v>54</v>
      </c>
      <c r="P1749">
        <v>2</v>
      </c>
    </row>
    <row r="1750" spans="1:16" x14ac:dyDescent="0.2">
      <c r="A1750" t="s">
        <v>341</v>
      </c>
      <c r="B1750" t="s">
        <v>346</v>
      </c>
      <c r="C1750" t="s">
        <v>704</v>
      </c>
      <c r="D1750" t="s">
        <v>390</v>
      </c>
      <c r="E1750">
        <v>1038</v>
      </c>
      <c r="F1750">
        <v>207</v>
      </c>
      <c r="G1750">
        <v>89.79</v>
      </c>
      <c r="L1750">
        <v>63</v>
      </c>
      <c r="M1750">
        <v>694</v>
      </c>
      <c r="N1750">
        <v>268</v>
      </c>
      <c r="O1750">
        <v>13</v>
      </c>
    </row>
    <row r="1751" spans="1:16" x14ac:dyDescent="0.2">
      <c r="A1751" t="s">
        <v>341</v>
      </c>
      <c r="B1751" t="s">
        <v>347</v>
      </c>
      <c r="C1751" t="s">
        <v>704</v>
      </c>
      <c r="D1751" t="s">
        <v>390</v>
      </c>
      <c r="E1751">
        <v>69</v>
      </c>
      <c r="F1751">
        <v>14</v>
      </c>
      <c r="G1751">
        <v>95.62</v>
      </c>
      <c r="L1751">
        <v>14</v>
      </c>
      <c r="M1751">
        <v>40</v>
      </c>
      <c r="N1751">
        <v>2</v>
      </c>
      <c r="O1751">
        <v>13</v>
      </c>
    </row>
    <row r="1752" spans="1:16" x14ac:dyDescent="0.2">
      <c r="A1752" t="s">
        <v>341</v>
      </c>
      <c r="B1752" t="s">
        <v>417</v>
      </c>
      <c r="C1752" t="s">
        <v>704</v>
      </c>
      <c r="D1752" t="s">
        <v>390</v>
      </c>
      <c r="E1752">
        <v>1107</v>
      </c>
      <c r="F1752">
        <v>221</v>
      </c>
      <c r="G1752">
        <v>90.15</v>
      </c>
      <c r="L1752">
        <v>77</v>
      </c>
      <c r="M1752">
        <v>734</v>
      </c>
      <c r="N1752">
        <v>270</v>
      </c>
      <c r="O1752">
        <v>26</v>
      </c>
    </row>
    <row r="1753" spans="1:16" x14ac:dyDescent="0.2">
      <c r="A1753" t="s">
        <v>341</v>
      </c>
      <c r="B1753" t="s">
        <v>346</v>
      </c>
      <c r="C1753" t="s">
        <v>707</v>
      </c>
      <c r="D1753" t="s">
        <v>390</v>
      </c>
      <c r="E1753">
        <v>1940</v>
      </c>
      <c r="F1753">
        <v>375</v>
      </c>
      <c r="G1753">
        <v>86.14</v>
      </c>
      <c r="L1753">
        <v>125</v>
      </c>
      <c r="M1753">
        <v>1245</v>
      </c>
      <c r="N1753">
        <v>558</v>
      </c>
      <c r="O1753">
        <v>9</v>
      </c>
      <c r="P1753">
        <v>3</v>
      </c>
    </row>
    <row r="1754" spans="1:16" x14ac:dyDescent="0.2">
      <c r="A1754" t="s">
        <v>341</v>
      </c>
      <c r="B1754" t="s">
        <v>347</v>
      </c>
      <c r="C1754" t="s">
        <v>707</v>
      </c>
      <c r="D1754" t="s">
        <v>390</v>
      </c>
      <c r="E1754">
        <v>226</v>
      </c>
      <c r="F1754">
        <v>42</v>
      </c>
      <c r="G1754">
        <v>87.3</v>
      </c>
      <c r="L1754">
        <v>70</v>
      </c>
      <c r="M1754">
        <v>103</v>
      </c>
      <c r="N1754">
        <v>6</v>
      </c>
      <c r="O1754">
        <v>47</v>
      </c>
    </row>
    <row r="1755" spans="1:16" x14ac:dyDescent="0.2">
      <c r="A1755" t="s">
        <v>341</v>
      </c>
      <c r="B1755" t="s">
        <v>417</v>
      </c>
      <c r="C1755" t="s">
        <v>707</v>
      </c>
      <c r="D1755" t="s">
        <v>390</v>
      </c>
      <c r="E1755">
        <v>2166</v>
      </c>
      <c r="F1755">
        <v>417</v>
      </c>
      <c r="G1755">
        <v>86.26</v>
      </c>
      <c r="L1755">
        <v>195</v>
      </c>
      <c r="M1755">
        <v>1348</v>
      </c>
      <c r="N1755">
        <v>564</v>
      </c>
      <c r="O1755">
        <v>56</v>
      </c>
      <c r="P1755">
        <v>3</v>
      </c>
    </row>
    <row r="1756" spans="1:16" x14ac:dyDescent="0.2">
      <c r="A1756" t="s">
        <v>341</v>
      </c>
      <c r="B1756" t="s">
        <v>346</v>
      </c>
      <c r="C1756" t="s">
        <v>708</v>
      </c>
      <c r="D1756" t="s">
        <v>390</v>
      </c>
      <c r="E1756">
        <v>12621</v>
      </c>
      <c r="F1756">
        <v>3061</v>
      </c>
      <c r="G1756">
        <v>97.93</v>
      </c>
      <c r="L1756">
        <v>630</v>
      </c>
      <c r="M1756">
        <v>8216</v>
      </c>
      <c r="N1756">
        <v>3664</v>
      </c>
      <c r="O1756">
        <v>91</v>
      </c>
      <c r="P1756">
        <v>20</v>
      </c>
    </row>
    <row r="1757" spans="1:16" x14ac:dyDescent="0.2">
      <c r="A1757" t="s">
        <v>341</v>
      </c>
      <c r="B1757" t="s">
        <v>347</v>
      </c>
      <c r="C1757" t="s">
        <v>708</v>
      </c>
      <c r="D1757" t="s">
        <v>390</v>
      </c>
      <c r="E1757">
        <v>678</v>
      </c>
      <c r="F1757">
        <v>158</v>
      </c>
      <c r="G1757">
        <v>99.3</v>
      </c>
      <c r="L1757">
        <v>145</v>
      </c>
      <c r="M1757">
        <v>324</v>
      </c>
      <c r="N1757">
        <v>23</v>
      </c>
      <c r="O1757">
        <v>186</v>
      </c>
    </row>
    <row r="1758" spans="1:16" x14ac:dyDescent="0.2">
      <c r="A1758" t="s">
        <v>341</v>
      </c>
      <c r="B1758" t="s">
        <v>348</v>
      </c>
      <c r="C1758" t="s">
        <v>708</v>
      </c>
      <c r="D1758" t="s">
        <v>390</v>
      </c>
      <c r="E1758">
        <v>16</v>
      </c>
      <c r="G1758">
        <v>46.56</v>
      </c>
      <c r="L1758">
        <v>2</v>
      </c>
      <c r="M1758">
        <v>11</v>
      </c>
      <c r="N1758">
        <v>3</v>
      </c>
    </row>
    <row r="1759" spans="1:16" x14ac:dyDescent="0.2">
      <c r="A1759" t="s">
        <v>341</v>
      </c>
      <c r="B1759" t="s">
        <v>349</v>
      </c>
      <c r="C1759" t="s">
        <v>708</v>
      </c>
      <c r="D1759" t="s">
        <v>390</v>
      </c>
      <c r="E1759">
        <v>4</v>
      </c>
      <c r="F1759">
        <v>1</v>
      </c>
      <c r="G1759">
        <v>159</v>
      </c>
      <c r="M1759">
        <v>4</v>
      </c>
    </row>
    <row r="1760" spans="1:16" x14ac:dyDescent="0.2">
      <c r="A1760" t="s">
        <v>341</v>
      </c>
      <c r="B1760" t="s">
        <v>417</v>
      </c>
      <c r="C1760" t="s">
        <v>708</v>
      </c>
      <c r="D1760" t="s">
        <v>390</v>
      </c>
      <c r="E1760">
        <v>13319</v>
      </c>
      <c r="F1760">
        <v>3220</v>
      </c>
      <c r="G1760">
        <v>97.95</v>
      </c>
      <c r="L1760">
        <v>777</v>
      </c>
      <c r="M1760">
        <v>8555</v>
      </c>
      <c r="N1760">
        <v>3690</v>
      </c>
      <c r="O1760">
        <v>277</v>
      </c>
      <c r="P1760">
        <v>20</v>
      </c>
    </row>
    <row r="1761" spans="1:16" x14ac:dyDescent="0.2">
      <c r="A1761" t="s">
        <v>341</v>
      </c>
      <c r="B1761" t="s">
        <v>346</v>
      </c>
      <c r="C1761" t="s">
        <v>712</v>
      </c>
      <c r="D1761" t="s">
        <v>390</v>
      </c>
      <c r="E1761">
        <v>2219</v>
      </c>
      <c r="F1761">
        <v>505</v>
      </c>
      <c r="G1761">
        <v>94.55</v>
      </c>
      <c r="L1761">
        <v>94</v>
      </c>
      <c r="M1761">
        <v>1517</v>
      </c>
      <c r="N1761">
        <v>580</v>
      </c>
      <c r="O1761">
        <v>26</v>
      </c>
      <c r="P1761">
        <v>2</v>
      </c>
    </row>
    <row r="1762" spans="1:16" x14ac:dyDescent="0.2">
      <c r="A1762" t="s">
        <v>341</v>
      </c>
      <c r="B1762" t="s">
        <v>347</v>
      </c>
      <c r="C1762" t="s">
        <v>712</v>
      </c>
      <c r="D1762" t="s">
        <v>390</v>
      </c>
      <c r="E1762">
        <v>180</v>
      </c>
      <c r="F1762">
        <v>39</v>
      </c>
      <c r="G1762">
        <v>104.53</v>
      </c>
      <c r="L1762">
        <v>46</v>
      </c>
      <c r="M1762">
        <v>78</v>
      </c>
      <c r="N1762">
        <v>2</v>
      </c>
      <c r="O1762">
        <v>54</v>
      </c>
    </row>
    <row r="1763" spans="1:16" x14ac:dyDescent="0.2">
      <c r="A1763" t="s">
        <v>341</v>
      </c>
      <c r="B1763" t="s">
        <v>417</v>
      </c>
      <c r="C1763" t="s">
        <v>712</v>
      </c>
      <c r="D1763" t="s">
        <v>390</v>
      </c>
      <c r="E1763">
        <v>2399</v>
      </c>
      <c r="F1763">
        <v>544</v>
      </c>
      <c r="G1763">
        <v>95.3</v>
      </c>
      <c r="L1763">
        <v>140</v>
      </c>
      <c r="M1763">
        <v>1595</v>
      </c>
      <c r="N1763">
        <v>582</v>
      </c>
      <c r="O1763">
        <v>80</v>
      </c>
      <c r="P1763">
        <v>2</v>
      </c>
    </row>
    <row r="1764" spans="1:16" x14ac:dyDescent="0.2">
      <c r="A1764" t="s">
        <v>341</v>
      </c>
      <c r="B1764" t="s">
        <v>346</v>
      </c>
      <c r="C1764" t="s">
        <v>713</v>
      </c>
      <c r="D1764" t="s">
        <v>390</v>
      </c>
      <c r="E1764">
        <v>773</v>
      </c>
      <c r="F1764">
        <v>188</v>
      </c>
      <c r="G1764">
        <v>100.03</v>
      </c>
      <c r="L1764">
        <v>24</v>
      </c>
      <c r="M1764">
        <v>556</v>
      </c>
      <c r="N1764">
        <v>190</v>
      </c>
      <c r="O1764">
        <v>3</v>
      </c>
    </row>
    <row r="1765" spans="1:16" x14ac:dyDescent="0.2">
      <c r="A1765" t="s">
        <v>341</v>
      </c>
      <c r="B1765" t="s">
        <v>347</v>
      </c>
      <c r="C1765" t="s">
        <v>713</v>
      </c>
      <c r="D1765" t="s">
        <v>390</v>
      </c>
      <c r="E1765">
        <v>33</v>
      </c>
      <c r="F1765">
        <v>2</v>
      </c>
      <c r="G1765">
        <v>78.73</v>
      </c>
      <c r="L1765">
        <v>7</v>
      </c>
      <c r="M1765">
        <v>18</v>
      </c>
      <c r="N1765">
        <v>1</v>
      </c>
      <c r="O1765">
        <v>7</v>
      </c>
    </row>
    <row r="1766" spans="1:16" x14ac:dyDescent="0.2">
      <c r="A1766" t="s">
        <v>341</v>
      </c>
      <c r="B1766" t="s">
        <v>348</v>
      </c>
      <c r="C1766" t="s">
        <v>713</v>
      </c>
      <c r="D1766" t="s">
        <v>390</v>
      </c>
      <c r="E1766">
        <v>1</v>
      </c>
      <c r="G1766">
        <v>62</v>
      </c>
      <c r="N1766">
        <v>1</v>
      </c>
    </row>
    <row r="1767" spans="1:16" x14ac:dyDescent="0.2">
      <c r="A1767" t="s">
        <v>341</v>
      </c>
      <c r="B1767" t="s">
        <v>417</v>
      </c>
      <c r="C1767" t="s">
        <v>713</v>
      </c>
      <c r="D1767" t="s">
        <v>390</v>
      </c>
      <c r="E1767">
        <v>807</v>
      </c>
      <c r="F1767">
        <v>190</v>
      </c>
      <c r="G1767">
        <v>99.11</v>
      </c>
      <c r="L1767">
        <v>31</v>
      </c>
      <c r="M1767">
        <v>574</v>
      </c>
      <c r="N1767">
        <v>192</v>
      </c>
      <c r="O1767">
        <v>10</v>
      </c>
    </row>
    <row r="1768" spans="1:16" x14ac:dyDescent="0.2">
      <c r="A1768" t="s">
        <v>341</v>
      </c>
      <c r="B1768" t="s">
        <v>346</v>
      </c>
      <c r="C1768" t="s">
        <v>663</v>
      </c>
      <c r="D1768" t="s">
        <v>390</v>
      </c>
      <c r="E1768">
        <v>1110</v>
      </c>
      <c r="F1768">
        <v>311</v>
      </c>
      <c r="G1768">
        <v>111.11</v>
      </c>
      <c r="L1768">
        <v>25</v>
      </c>
      <c r="M1768">
        <v>802</v>
      </c>
      <c r="N1768">
        <v>277</v>
      </c>
      <c r="O1768">
        <v>4</v>
      </c>
      <c r="P1768">
        <v>2</v>
      </c>
    </row>
    <row r="1769" spans="1:16" x14ac:dyDescent="0.2">
      <c r="A1769" t="s">
        <v>341</v>
      </c>
      <c r="B1769" t="s">
        <v>347</v>
      </c>
      <c r="C1769" t="s">
        <v>663</v>
      </c>
      <c r="D1769" t="s">
        <v>390</v>
      </c>
      <c r="E1769">
        <v>34</v>
      </c>
      <c r="F1769">
        <v>7</v>
      </c>
      <c r="G1769">
        <v>88.59</v>
      </c>
      <c r="L1769">
        <v>9</v>
      </c>
      <c r="M1769">
        <v>11</v>
      </c>
      <c r="O1769">
        <v>14</v>
      </c>
    </row>
    <row r="1770" spans="1:16" x14ac:dyDescent="0.2">
      <c r="A1770" t="s">
        <v>341</v>
      </c>
      <c r="B1770" t="s">
        <v>417</v>
      </c>
      <c r="C1770" t="s">
        <v>663</v>
      </c>
      <c r="D1770" t="s">
        <v>390</v>
      </c>
      <c r="E1770">
        <v>1144</v>
      </c>
      <c r="F1770">
        <v>318</v>
      </c>
      <c r="G1770">
        <v>110.44</v>
      </c>
      <c r="L1770">
        <v>34</v>
      </c>
      <c r="M1770">
        <v>813</v>
      </c>
      <c r="N1770">
        <v>277</v>
      </c>
      <c r="O1770">
        <v>18</v>
      </c>
      <c r="P1770">
        <v>2</v>
      </c>
    </row>
    <row r="1771" spans="1:16" x14ac:dyDescent="0.2">
      <c r="A1771" t="s">
        <v>341</v>
      </c>
      <c r="B1771" t="s">
        <v>346</v>
      </c>
      <c r="C1771" t="s">
        <v>665</v>
      </c>
      <c r="D1771" t="s">
        <v>390</v>
      </c>
      <c r="E1771">
        <v>3537</v>
      </c>
      <c r="F1771">
        <v>741</v>
      </c>
      <c r="G1771">
        <v>93.67</v>
      </c>
      <c r="L1771">
        <v>191</v>
      </c>
      <c r="M1771">
        <v>2286</v>
      </c>
      <c r="N1771">
        <v>1038</v>
      </c>
      <c r="O1771">
        <v>20</v>
      </c>
      <c r="P1771">
        <v>2</v>
      </c>
    </row>
    <row r="1772" spans="1:16" x14ac:dyDescent="0.2">
      <c r="A1772" t="s">
        <v>341</v>
      </c>
      <c r="B1772" t="s">
        <v>347</v>
      </c>
      <c r="C1772" t="s">
        <v>665</v>
      </c>
      <c r="D1772" t="s">
        <v>390</v>
      </c>
      <c r="E1772">
        <v>296</v>
      </c>
      <c r="F1772">
        <v>37</v>
      </c>
      <c r="G1772">
        <v>82.93</v>
      </c>
      <c r="L1772">
        <v>91</v>
      </c>
      <c r="M1772">
        <v>149</v>
      </c>
      <c r="N1772">
        <v>5</v>
      </c>
      <c r="O1772">
        <v>51</v>
      </c>
    </row>
    <row r="1773" spans="1:16" x14ac:dyDescent="0.2">
      <c r="A1773" t="s">
        <v>341</v>
      </c>
      <c r="B1773" t="s">
        <v>348</v>
      </c>
      <c r="C1773" t="s">
        <v>665</v>
      </c>
      <c r="D1773" t="s">
        <v>390</v>
      </c>
      <c r="E1773">
        <v>5</v>
      </c>
      <c r="F1773">
        <v>2</v>
      </c>
      <c r="G1773">
        <v>92.4</v>
      </c>
      <c r="M1773">
        <v>4</v>
      </c>
      <c r="N1773">
        <v>1</v>
      </c>
    </row>
    <row r="1774" spans="1:16" x14ac:dyDescent="0.2">
      <c r="A1774" t="s">
        <v>341</v>
      </c>
      <c r="B1774" t="s">
        <v>417</v>
      </c>
      <c r="C1774" t="s">
        <v>665</v>
      </c>
      <c r="D1774" t="s">
        <v>390</v>
      </c>
      <c r="E1774">
        <v>3838</v>
      </c>
      <c r="F1774">
        <v>780</v>
      </c>
      <c r="G1774">
        <v>92.84</v>
      </c>
      <c r="L1774">
        <v>282</v>
      </c>
      <c r="M1774">
        <v>2439</v>
      </c>
      <c r="N1774">
        <v>1044</v>
      </c>
      <c r="O1774">
        <v>71</v>
      </c>
      <c r="P1774">
        <v>2</v>
      </c>
    </row>
    <row r="1775" spans="1:16" x14ac:dyDescent="0.2">
      <c r="A1775" t="s">
        <v>341</v>
      </c>
      <c r="B1775" t="s">
        <v>346</v>
      </c>
      <c r="C1775" t="s">
        <v>645</v>
      </c>
      <c r="D1775" t="s">
        <v>390</v>
      </c>
      <c r="E1775">
        <v>1787</v>
      </c>
      <c r="F1775">
        <v>367</v>
      </c>
      <c r="G1775">
        <v>85.54</v>
      </c>
      <c r="L1775">
        <v>101</v>
      </c>
      <c r="M1775">
        <v>1216</v>
      </c>
      <c r="N1775">
        <v>448</v>
      </c>
      <c r="O1775">
        <v>16</v>
      </c>
      <c r="P1775">
        <v>6</v>
      </c>
    </row>
    <row r="1776" spans="1:16" x14ac:dyDescent="0.2">
      <c r="A1776" t="s">
        <v>341</v>
      </c>
      <c r="B1776" t="s">
        <v>347</v>
      </c>
      <c r="C1776" t="s">
        <v>645</v>
      </c>
      <c r="D1776" t="s">
        <v>390</v>
      </c>
      <c r="E1776">
        <v>198</v>
      </c>
      <c r="F1776">
        <v>56</v>
      </c>
      <c r="G1776">
        <v>102.88</v>
      </c>
      <c r="L1776">
        <v>32</v>
      </c>
      <c r="M1776">
        <v>111</v>
      </c>
      <c r="N1776">
        <v>4</v>
      </c>
      <c r="O1776">
        <v>51</v>
      </c>
    </row>
    <row r="1777" spans="1:16" x14ac:dyDescent="0.2">
      <c r="A1777" t="s">
        <v>341</v>
      </c>
      <c r="B1777" t="s">
        <v>348</v>
      </c>
      <c r="C1777" t="s">
        <v>645</v>
      </c>
      <c r="D1777" t="s">
        <v>390</v>
      </c>
      <c r="E1777">
        <v>2</v>
      </c>
      <c r="G1777">
        <v>32.5</v>
      </c>
      <c r="M1777">
        <v>2</v>
      </c>
    </row>
    <row r="1778" spans="1:16" x14ac:dyDescent="0.2">
      <c r="A1778" t="s">
        <v>341</v>
      </c>
      <c r="B1778" t="s">
        <v>417</v>
      </c>
      <c r="C1778" t="s">
        <v>645</v>
      </c>
      <c r="D1778" t="s">
        <v>390</v>
      </c>
      <c r="E1778">
        <v>1987</v>
      </c>
      <c r="F1778">
        <v>423</v>
      </c>
      <c r="G1778">
        <v>87.21</v>
      </c>
      <c r="L1778">
        <v>133</v>
      </c>
      <c r="M1778">
        <v>1329</v>
      </c>
      <c r="N1778">
        <v>452</v>
      </c>
      <c r="O1778">
        <v>67</v>
      </c>
      <c r="P1778">
        <v>6</v>
      </c>
    </row>
    <row r="1779" spans="1:16" x14ac:dyDescent="0.2">
      <c r="A1779" t="s">
        <v>341</v>
      </c>
      <c r="B1779" t="s">
        <v>346</v>
      </c>
      <c r="C1779" t="s">
        <v>673</v>
      </c>
      <c r="D1779" t="s">
        <v>390</v>
      </c>
      <c r="E1779">
        <v>2139</v>
      </c>
      <c r="F1779">
        <v>525</v>
      </c>
      <c r="G1779">
        <v>97.06</v>
      </c>
      <c r="L1779">
        <v>97</v>
      </c>
      <c r="M1779">
        <v>1591</v>
      </c>
      <c r="N1779">
        <v>438</v>
      </c>
      <c r="O1779">
        <v>9</v>
      </c>
      <c r="P1779">
        <v>4</v>
      </c>
    </row>
    <row r="1780" spans="1:16" x14ac:dyDescent="0.2">
      <c r="A1780" t="s">
        <v>341</v>
      </c>
      <c r="B1780" t="s">
        <v>347</v>
      </c>
      <c r="C1780" t="s">
        <v>673</v>
      </c>
      <c r="D1780" t="s">
        <v>390</v>
      </c>
      <c r="E1780">
        <v>169</v>
      </c>
      <c r="F1780">
        <v>27</v>
      </c>
      <c r="G1780">
        <v>80.34</v>
      </c>
      <c r="L1780">
        <v>63</v>
      </c>
      <c r="M1780">
        <v>63</v>
      </c>
      <c r="N1780">
        <v>2</v>
      </c>
      <c r="O1780">
        <v>41</v>
      </c>
    </row>
    <row r="1781" spans="1:16" x14ac:dyDescent="0.2">
      <c r="A1781" t="s">
        <v>341</v>
      </c>
      <c r="B1781" t="s">
        <v>348</v>
      </c>
      <c r="C1781" t="s">
        <v>673</v>
      </c>
      <c r="D1781" t="s">
        <v>390</v>
      </c>
      <c r="E1781">
        <v>2</v>
      </c>
      <c r="F1781">
        <v>1</v>
      </c>
      <c r="G1781">
        <v>92</v>
      </c>
      <c r="M1781">
        <v>2</v>
      </c>
    </row>
    <row r="1782" spans="1:16" x14ac:dyDescent="0.2">
      <c r="A1782" t="s">
        <v>341</v>
      </c>
      <c r="B1782" t="s">
        <v>417</v>
      </c>
      <c r="C1782" t="s">
        <v>673</v>
      </c>
      <c r="D1782" t="s">
        <v>390</v>
      </c>
      <c r="E1782">
        <v>2310</v>
      </c>
      <c r="F1782">
        <v>553</v>
      </c>
      <c r="G1782">
        <v>95.83</v>
      </c>
      <c r="L1782">
        <v>160</v>
      </c>
      <c r="M1782">
        <v>1656</v>
      </c>
      <c r="N1782">
        <v>440</v>
      </c>
      <c r="O1782">
        <v>50</v>
      </c>
      <c r="P1782">
        <v>4</v>
      </c>
    </row>
    <row r="1783" spans="1:16" x14ac:dyDescent="0.2">
      <c r="A1783" t="s">
        <v>341</v>
      </c>
      <c r="B1783" t="s">
        <v>346</v>
      </c>
      <c r="C1783" t="s">
        <v>674</v>
      </c>
      <c r="D1783" t="s">
        <v>390</v>
      </c>
      <c r="E1783">
        <v>7125</v>
      </c>
      <c r="F1783">
        <v>1717</v>
      </c>
      <c r="G1783">
        <v>100.76</v>
      </c>
      <c r="L1783">
        <v>258</v>
      </c>
      <c r="M1783">
        <v>4964</v>
      </c>
      <c r="N1783">
        <v>1862</v>
      </c>
      <c r="O1783">
        <v>32</v>
      </c>
      <c r="P1783">
        <v>9</v>
      </c>
    </row>
    <row r="1784" spans="1:16" x14ac:dyDescent="0.2">
      <c r="A1784" t="s">
        <v>341</v>
      </c>
      <c r="B1784" t="s">
        <v>347</v>
      </c>
      <c r="C1784" t="s">
        <v>674</v>
      </c>
      <c r="D1784" t="s">
        <v>390</v>
      </c>
      <c r="E1784">
        <v>576</v>
      </c>
      <c r="F1784">
        <v>78</v>
      </c>
      <c r="G1784">
        <v>79.42</v>
      </c>
      <c r="L1784">
        <v>204</v>
      </c>
      <c r="M1784">
        <v>283</v>
      </c>
      <c r="N1784">
        <v>13</v>
      </c>
      <c r="O1784">
        <v>75</v>
      </c>
      <c r="P1784">
        <v>1</v>
      </c>
    </row>
    <row r="1785" spans="1:16" x14ac:dyDescent="0.2">
      <c r="A1785" t="s">
        <v>341</v>
      </c>
      <c r="B1785" t="s">
        <v>348</v>
      </c>
      <c r="C1785" t="s">
        <v>674</v>
      </c>
      <c r="D1785" t="s">
        <v>390</v>
      </c>
      <c r="E1785">
        <v>8</v>
      </c>
      <c r="G1785">
        <v>39.880000000000003</v>
      </c>
      <c r="L1785">
        <v>1</v>
      </c>
      <c r="M1785">
        <v>3</v>
      </c>
      <c r="N1785">
        <v>4</v>
      </c>
    </row>
    <row r="1786" spans="1:16" x14ac:dyDescent="0.2">
      <c r="A1786" t="s">
        <v>341</v>
      </c>
      <c r="B1786" t="s">
        <v>417</v>
      </c>
      <c r="C1786" t="s">
        <v>674</v>
      </c>
      <c r="D1786" t="s">
        <v>390</v>
      </c>
      <c r="E1786">
        <v>7709</v>
      </c>
      <c r="F1786">
        <v>1795</v>
      </c>
      <c r="G1786">
        <v>99.11</v>
      </c>
      <c r="L1786">
        <v>463</v>
      </c>
      <c r="M1786">
        <v>5250</v>
      </c>
      <c r="N1786">
        <v>1879</v>
      </c>
      <c r="O1786">
        <v>107</v>
      </c>
      <c r="P1786">
        <v>10</v>
      </c>
    </row>
    <row r="1787" spans="1:16" x14ac:dyDescent="0.2">
      <c r="A1787" t="s">
        <v>341</v>
      </c>
      <c r="B1787" t="s">
        <v>346</v>
      </c>
      <c r="C1787" t="s">
        <v>682</v>
      </c>
      <c r="D1787" t="s">
        <v>390</v>
      </c>
      <c r="E1787">
        <v>6458</v>
      </c>
      <c r="F1787">
        <v>1530</v>
      </c>
      <c r="G1787">
        <v>99.53</v>
      </c>
      <c r="L1787">
        <v>242</v>
      </c>
      <c r="M1787">
        <v>4500</v>
      </c>
      <c r="N1787">
        <v>1677</v>
      </c>
      <c r="O1787">
        <v>27</v>
      </c>
      <c r="P1787">
        <v>12</v>
      </c>
    </row>
    <row r="1788" spans="1:16" x14ac:dyDescent="0.2">
      <c r="A1788" t="s">
        <v>341</v>
      </c>
      <c r="B1788" t="s">
        <v>347</v>
      </c>
      <c r="C1788" t="s">
        <v>682</v>
      </c>
      <c r="D1788" t="s">
        <v>390</v>
      </c>
      <c r="E1788">
        <v>597</v>
      </c>
      <c r="F1788">
        <v>75</v>
      </c>
      <c r="G1788">
        <v>80.94</v>
      </c>
      <c r="L1788">
        <v>188</v>
      </c>
      <c r="M1788">
        <v>289</v>
      </c>
      <c r="N1788">
        <v>16</v>
      </c>
      <c r="O1788">
        <v>104</v>
      </c>
    </row>
    <row r="1789" spans="1:16" x14ac:dyDescent="0.2">
      <c r="A1789" t="s">
        <v>341</v>
      </c>
      <c r="B1789" t="s">
        <v>348</v>
      </c>
      <c r="C1789" t="s">
        <v>682</v>
      </c>
      <c r="D1789" t="s">
        <v>390</v>
      </c>
      <c r="E1789">
        <v>13</v>
      </c>
      <c r="F1789">
        <v>4</v>
      </c>
      <c r="G1789">
        <v>120.38</v>
      </c>
      <c r="M1789">
        <v>8</v>
      </c>
      <c r="N1789">
        <v>5</v>
      </c>
    </row>
    <row r="1790" spans="1:16" x14ac:dyDescent="0.2">
      <c r="A1790" t="s">
        <v>341</v>
      </c>
      <c r="B1790" t="s">
        <v>417</v>
      </c>
      <c r="C1790" t="s">
        <v>682</v>
      </c>
      <c r="D1790" t="s">
        <v>390</v>
      </c>
      <c r="E1790">
        <v>7068</v>
      </c>
      <c r="F1790">
        <v>1609</v>
      </c>
      <c r="G1790">
        <v>98</v>
      </c>
      <c r="L1790">
        <v>430</v>
      </c>
      <c r="M1790">
        <v>4797</v>
      </c>
      <c r="N1790">
        <v>1698</v>
      </c>
      <c r="O1790">
        <v>131</v>
      </c>
      <c r="P1790">
        <v>12</v>
      </c>
    </row>
    <row r="1791" spans="1:16" x14ac:dyDescent="0.2">
      <c r="A1791" t="s">
        <v>341</v>
      </c>
      <c r="B1791" t="s">
        <v>346</v>
      </c>
      <c r="C1791" t="s">
        <v>683</v>
      </c>
      <c r="D1791" t="s">
        <v>390</v>
      </c>
      <c r="E1791">
        <v>4241</v>
      </c>
      <c r="F1791">
        <v>929</v>
      </c>
      <c r="G1791">
        <v>95.02</v>
      </c>
      <c r="L1791">
        <v>150</v>
      </c>
      <c r="M1791">
        <v>2958</v>
      </c>
      <c r="N1791">
        <v>1103</v>
      </c>
      <c r="O1791">
        <v>24</v>
      </c>
      <c r="P1791">
        <v>6</v>
      </c>
    </row>
    <row r="1792" spans="1:16" x14ac:dyDescent="0.2">
      <c r="A1792" t="s">
        <v>341</v>
      </c>
      <c r="B1792" t="s">
        <v>347</v>
      </c>
      <c r="C1792" t="s">
        <v>683</v>
      </c>
      <c r="D1792" t="s">
        <v>390</v>
      </c>
      <c r="E1792">
        <v>332</v>
      </c>
      <c r="F1792">
        <v>57</v>
      </c>
      <c r="G1792">
        <v>93.84</v>
      </c>
      <c r="L1792">
        <v>64</v>
      </c>
      <c r="M1792">
        <v>184</v>
      </c>
      <c r="N1792">
        <v>8</v>
      </c>
      <c r="O1792">
        <v>76</v>
      </c>
    </row>
    <row r="1793" spans="1:16" x14ac:dyDescent="0.2">
      <c r="A1793" t="s">
        <v>341</v>
      </c>
      <c r="B1793" t="s">
        <v>348</v>
      </c>
      <c r="C1793" t="s">
        <v>683</v>
      </c>
      <c r="D1793" t="s">
        <v>390</v>
      </c>
      <c r="E1793">
        <v>2</v>
      </c>
      <c r="G1793">
        <v>78</v>
      </c>
      <c r="M1793">
        <v>2</v>
      </c>
    </row>
    <row r="1794" spans="1:16" x14ac:dyDescent="0.2">
      <c r="A1794" t="s">
        <v>341</v>
      </c>
      <c r="B1794" t="s">
        <v>417</v>
      </c>
      <c r="C1794" t="s">
        <v>683</v>
      </c>
      <c r="D1794" t="s">
        <v>390</v>
      </c>
      <c r="E1794">
        <v>4575</v>
      </c>
      <c r="F1794">
        <v>986</v>
      </c>
      <c r="G1794">
        <v>94.93</v>
      </c>
      <c r="L1794">
        <v>214</v>
      </c>
      <c r="M1794">
        <v>3144</v>
      </c>
      <c r="N1794">
        <v>1111</v>
      </c>
      <c r="O1794">
        <v>100</v>
      </c>
      <c r="P1794">
        <v>6</v>
      </c>
    </row>
    <row r="1795" spans="1:16" x14ac:dyDescent="0.2">
      <c r="A1795" t="s">
        <v>341</v>
      </c>
      <c r="B1795" t="s">
        <v>346</v>
      </c>
      <c r="C1795" t="s">
        <v>686</v>
      </c>
      <c r="D1795" t="s">
        <v>390</v>
      </c>
      <c r="E1795">
        <v>1091</v>
      </c>
      <c r="F1795">
        <v>166</v>
      </c>
      <c r="G1795">
        <v>76.36</v>
      </c>
      <c r="L1795">
        <v>66</v>
      </c>
      <c r="M1795">
        <v>667</v>
      </c>
      <c r="N1795">
        <v>349</v>
      </c>
      <c r="O1795">
        <v>9</v>
      </c>
    </row>
    <row r="1796" spans="1:16" x14ac:dyDescent="0.2">
      <c r="A1796" t="s">
        <v>341</v>
      </c>
      <c r="B1796" t="s">
        <v>347</v>
      </c>
      <c r="C1796" t="s">
        <v>686</v>
      </c>
      <c r="D1796" t="s">
        <v>390</v>
      </c>
      <c r="E1796">
        <v>119</v>
      </c>
      <c r="F1796">
        <v>20</v>
      </c>
      <c r="G1796">
        <v>93.76</v>
      </c>
      <c r="L1796">
        <v>21</v>
      </c>
      <c r="M1796">
        <v>68</v>
      </c>
      <c r="N1796">
        <v>3</v>
      </c>
      <c r="O1796">
        <v>27</v>
      </c>
    </row>
    <row r="1797" spans="1:16" x14ac:dyDescent="0.2">
      <c r="A1797" t="s">
        <v>341</v>
      </c>
      <c r="B1797" t="s">
        <v>348</v>
      </c>
      <c r="C1797" t="s">
        <v>686</v>
      </c>
      <c r="D1797" t="s">
        <v>390</v>
      </c>
      <c r="E1797">
        <v>2</v>
      </c>
      <c r="F1797">
        <v>1</v>
      </c>
      <c r="G1797">
        <v>148.5</v>
      </c>
      <c r="M1797">
        <v>1</v>
      </c>
      <c r="N1797">
        <v>1</v>
      </c>
    </row>
    <row r="1798" spans="1:16" x14ac:dyDescent="0.2">
      <c r="A1798" t="s">
        <v>341</v>
      </c>
      <c r="B1798" t="s">
        <v>417</v>
      </c>
      <c r="C1798" t="s">
        <v>686</v>
      </c>
      <c r="D1798" t="s">
        <v>390</v>
      </c>
      <c r="E1798">
        <v>1212</v>
      </c>
      <c r="F1798">
        <v>187</v>
      </c>
      <c r="G1798">
        <v>78.19</v>
      </c>
      <c r="L1798">
        <v>87</v>
      </c>
      <c r="M1798">
        <v>736</v>
      </c>
      <c r="N1798">
        <v>353</v>
      </c>
      <c r="O1798">
        <v>36</v>
      </c>
    </row>
    <row r="1799" spans="1:16" x14ac:dyDescent="0.2">
      <c r="A1799" t="s">
        <v>341</v>
      </c>
      <c r="B1799" t="s">
        <v>346</v>
      </c>
      <c r="C1799" t="s">
        <v>689</v>
      </c>
      <c r="D1799" t="s">
        <v>390</v>
      </c>
      <c r="E1799">
        <v>1831</v>
      </c>
      <c r="F1799">
        <v>366</v>
      </c>
      <c r="G1799">
        <v>90.89</v>
      </c>
      <c r="L1799">
        <v>94</v>
      </c>
      <c r="M1799">
        <v>1213</v>
      </c>
      <c r="N1799">
        <v>515</v>
      </c>
      <c r="O1799">
        <v>6</v>
      </c>
      <c r="P1799">
        <v>3</v>
      </c>
    </row>
    <row r="1800" spans="1:16" x14ac:dyDescent="0.2">
      <c r="A1800" t="s">
        <v>341</v>
      </c>
      <c r="B1800" t="s">
        <v>347</v>
      </c>
      <c r="C1800" t="s">
        <v>689</v>
      </c>
      <c r="D1800" t="s">
        <v>390</v>
      </c>
      <c r="E1800">
        <v>105</v>
      </c>
      <c r="F1800">
        <v>22</v>
      </c>
      <c r="G1800">
        <v>97.42</v>
      </c>
      <c r="L1800">
        <v>19</v>
      </c>
      <c r="M1800">
        <v>58</v>
      </c>
      <c r="N1800">
        <v>1</v>
      </c>
      <c r="O1800">
        <v>27</v>
      </c>
    </row>
    <row r="1801" spans="1:16" x14ac:dyDescent="0.2">
      <c r="A1801" t="s">
        <v>341</v>
      </c>
      <c r="B1801" t="s">
        <v>348</v>
      </c>
      <c r="C1801" t="s">
        <v>689</v>
      </c>
      <c r="D1801" t="s">
        <v>390</v>
      </c>
      <c r="E1801">
        <v>3</v>
      </c>
      <c r="F1801">
        <v>1</v>
      </c>
      <c r="G1801">
        <v>71.67</v>
      </c>
      <c r="L1801">
        <v>1</v>
      </c>
      <c r="M1801">
        <v>2</v>
      </c>
    </row>
    <row r="1802" spans="1:16" x14ac:dyDescent="0.2">
      <c r="A1802" t="s">
        <v>341</v>
      </c>
      <c r="B1802" t="s">
        <v>417</v>
      </c>
      <c r="C1802" t="s">
        <v>689</v>
      </c>
      <c r="D1802" t="s">
        <v>390</v>
      </c>
      <c r="E1802">
        <v>1939</v>
      </c>
      <c r="F1802">
        <v>389</v>
      </c>
      <c r="G1802">
        <v>91.21</v>
      </c>
      <c r="L1802">
        <v>114</v>
      </c>
      <c r="M1802">
        <v>1273</v>
      </c>
      <c r="N1802">
        <v>516</v>
      </c>
      <c r="O1802">
        <v>33</v>
      </c>
      <c r="P1802">
        <v>3</v>
      </c>
    </row>
    <row r="1803" spans="1:16" x14ac:dyDescent="0.2">
      <c r="A1803" t="s">
        <v>341</v>
      </c>
      <c r="B1803" t="s">
        <v>346</v>
      </c>
      <c r="C1803" t="s">
        <v>690</v>
      </c>
      <c r="D1803" t="s">
        <v>390</v>
      </c>
      <c r="E1803">
        <v>1182</v>
      </c>
      <c r="F1803">
        <v>278</v>
      </c>
      <c r="G1803">
        <v>97.46</v>
      </c>
      <c r="L1803">
        <v>42</v>
      </c>
      <c r="M1803">
        <v>845</v>
      </c>
      <c r="N1803">
        <v>287</v>
      </c>
      <c r="O1803">
        <v>6</v>
      </c>
      <c r="P1803">
        <v>2</v>
      </c>
    </row>
    <row r="1804" spans="1:16" x14ac:dyDescent="0.2">
      <c r="A1804" t="s">
        <v>341</v>
      </c>
      <c r="B1804" t="s">
        <v>347</v>
      </c>
      <c r="C1804" t="s">
        <v>690</v>
      </c>
      <c r="D1804" t="s">
        <v>390</v>
      </c>
      <c r="E1804">
        <v>93</v>
      </c>
      <c r="F1804">
        <v>25</v>
      </c>
      <c r="G1804">
        <v>101.05</v>
      </c>
      <c r="L1804">
        <v>25</v>
      </c>
      <c r="M1804">
        <v>48</v>
      </c>
      <c r="N1804">
        <v>1</v>
      </c>
      <c r="O1804">
        <v>19</v>
      </c>
    </row>
    <row r="1805" spans="1:16" x14ac:dyDescent="0.2">
      <c r="A1805" t="s">
        <v>341</v>
      </c>
      <c r="B1805" t="s">
        <v>417</v>
      </c>
      <c r="C1805" t="s">
        <v>690</v>
      </c>
      <c r="D1805" t="s">
        <v>390</v>
      </c>
      <c r="E1805">
        <v>1275</v>
      </c>
      <c r="F1805">
        <v>303</v>
      </c>
      <c r="G1805">
        <v>97.72</v>
      </c>
      <c r="L1805">
        <v>67</v>
      </c>
      <c r="M1805">
        <v>893</v>
      </c>
      <c r="N1805">
        <v>288</v>
      </c>
      <c r="O1805">
        <v>25</v>
      </c>
      <c r="P1805">
        <v>2</v>
      </c>
    </row>
    <row r="1806" spans="1:16" x14ac:dyDescent="0.2">
      <c r="A1806" t="s">
        <v>341</v>
      </c>
      <c r="B1806" t="s">
        <v>346</v>
      </c>
      <c r="C1806" t="s">
        <v>692</v>
      </c>
      <c r="D1806" t="s">
        <v>390</v>
      </c>
      <c r="E1806">
        <v>2232</v>
      </c>
      <c r="F1806">
        <v>632</v>
      </c>
      <c r="G1806">
        <v>111.19</v>
      </c>
      <c r="L1806">
        <v>86</v>
      </c>
      <c r="M1806">
        <v>1562</v>
      </c>
      <c r="N1806">
        <v>561</v>
      </c>
      <c r="O1806">
        <v>20</v>
      </c>
      <c r="P1806">
        <v>3</v>
      </c>
    </row>
    <row r="1807" spans="1:16" x14ac:dyDescent="0.2">
      <c r="A1807" t="s">
        <v>341</v>
      </c>
      <c r="B1807" t="s">
        <v>347</v>
      </c>
      <c r="C1807" t="s">
        <v>692</v>
      </c>
      <c r="D1807" t="s">
        <v>390</v>
      </c>
      <c r="E1807">
        <v>221</v>
      </c>
      <c r="F1807">
        <v>38</v>
      </c>
      <c r="G1807">
        <v>93.86</v>
      </c>
      <c r="L1807">
        <v>54</v>
      </c>
      <c r="M1807">
        <v>112</v>
      </c>
      <c r="N1807">
        <v>6</v>
      </c>
      <c r="O1807">
        <v>49</v>
      </c>
    </row>
    <row r="1808" spans="1:16" x14ac:dyDescent="0.2">
      <c r="A1808" t="s">
        <v>341</v>
      </c>
      <c r="B1808" t="s">
        <v>348</v>
      </c>
      <c r="C1808" t="s">
        <v>692</v>
      </c>
      <c r="D1808" t="s">
        <v>390</v>
      </c>
      <c r="E1808">
        <v>3</v>
      </c>
      <c r="F1808">
        <v>1</v>
      </c>
      <c r="G1808">
        <v>136</v>
      </c>
      <c r="M1808">
        <v>1</v>
      </c>
      <c r="N1808">
        <v>2</v>
      </c>
    </row>
    <row r="1809" spans="1:16" x14ac:dyDescent="0.2">
      <c r="A1809" t="s">
        <v>341</v>
      </c>
      <c r="B1809" t="s">
        <v>417</v>
      </c>
      <c r="C1809" t="s">
        <v>692</v>
      </c>
      <c r="D1809" t="s">
        <v>390</v>
      </c>
      <c r="E1809">
        <v>2456</v>
      </c>
      <c r="F1809">
        <v>671</v>
      </c>
      <c r="G1809">
        <v>109.66</v>
      </c>
      <c r="L1809">
        <v>140</v>
      </c>
      <c r="M1809">
        <v>1675</v>
      </c>
      <c r="N1809">
        <v>569</v>
      </c>
      <c r="O1809">
        <v>69</v>
      </c>
      <c r="P1809">
        <v>3</v>
      </c>
    </row>
    <row r="1810" spans="1:16" x14ac:dyDescent="0.2">
      <c r="A1810" t="s">
        <v>341</v>
      </c>
      <c r="B1810" t="s">
        <v>346</v>
      </c>
      <c r="C1810" t="s">
        <v>693</v>
      </c>
      <c r="D1810" t="s">
        <v>390</v>
      </c>
      <c r="E1810">
        <v>4904</v>
      </c>
      <c r="F1810">
        <v>1678</v>
      </c>
      <c r="G1810">
        <v>116.86</v>
      </c>
      <c r="L1810">
        <v>209</v>
      </c>
      <c r="M1810">
        <v>3628</v>
      </c>
      <c r="N1810">
        <v>1043</v>
      </c>
      <c r="O1810">
        <v>19</v>
      </c>
      <c r="P1810">
        <v>5</v>
      </c>
    </row>
    <row r="1811" spans="1:16" x14ac:dyDescent="0.2">
      <c r="A1811" t="s">
        <v>341</v>
      </c>
      <c r="B1811" t="s">
        <v>347</v>
      </c>
      <c r="C1811" t="s">
        <v>693</v>
      </c>
      <c r="D1811" t="s">
        <v>390</v>
      </c>
      <c r="E1811">
        <v>261</v>
      </c>
      <c r="F1811">
        <v>41</v>
      </c>
      <c r="G1811">
        <v>88.65</v>
      </c>
      <c r="L1811">
        <v>93</v>
      </c>
      <c r="M1811">
        <v>120</v>
      </c>
      <c r="N1811">
        <v>9</v>
      </c>
      <c r="O1811">
        <v>39</v>
      </c>
    </row>
    <row r="1812" spans="1:16" x14ac:dyDescent="0.2">
      <c r="A1812" t="s">
        <v>341</v>
      </c>
      <c r="B1812" t="s">
        <v>348</v>
      </c>
      <c r="C1812" t="s">
        <v>693</v>
      </c>
      <c r="D1812" t="s">
        <v>390</v>
      </c>
      <c r="E1812">
        <v>9</v>
      </c>
      <c r="F1812">
        <v>4</v>
      </c>
      <c r="G1812">
        <v>161.66999999999999</v>
      </c>
      <c r="L1812">
        <v>1</v>
      </c>
      <c r="M1812">
        <v>7</v>
      </c>
      <c r="N1812">
        <v>1</v>
      </c>
    </row>
    <row r="1813" spans="1:16" x14ac:dyDescent="0.2">
      <c r="A1813" t="s">
        <v>341</v>
      </c>
      <c r="B1813" t="s">
        <v>417</v>
      </c>
      <c r="C1813" t="s">
        <v>693</v>
      </c>
      <c r="D1813" t="s">
        <v>390</v>
      </c>
      <c r="E1813">
        <v>5174</v>
      </c>
      <c r="F1813">
        <v>1723</v>
      </c>
      <c r="G1813">
        <v>115.51</v>
      </c>
      <c r="L1813">
        <v>303</v>
      </c>
      <c r="M1813">
        <v>3755</v>
      </c>
      <c r="N1813">
        <v>1053</v>
      </c>
      <c r="O1813">
        <v>58</v>
      </c>
      <c r="P1813">
        <v>5</v>
      </c>
    </row>
    <row r="1814" spans="1:16" x14ac:dyDescent="0.2">
      <c r="A1814" t="s">
        <v>341</v>
      </c>
      <c r="B1814" t="s">
        <v>346</v>
      </c>
      <c r="C1814" t="s">
        <v>696</v>
      </c>
      <c r="D1814" t="s">
        <v>390</v>
      </c>
      <c r="E1814">
        <v>6272</v>
      </c>
      <c r="F1814">
        <v>1408</v>
      </c>
      <c r="G1814">
        <v>96.23</v>
      </c>
      <c r="L1814">
        <v>330</v>
      </c>
      <c r="M1814">
        <v>4149</v>
      </c>
      <c r="N1814">
        <v>1740</v>
      </c>
      <c r="O1814">
        <v>47</v>
      </c>
      <c r="P1814">
        <v>6</v>
      </c>
    </row>
    <row r="1815" spans="1:16" x14ac:dyDescent="0.2">
      <c r="A1815" t="s">
        <v>341</v>
      </c>
      <c r="B1815" t="s">
        <v>347</v>
      </c>
      <c r="C1815" t="s">
        <v>696</v>
      </c>
      <c r="D1815" t="s">
        <v>390</v>
      </c>
      <c r="E1815">
        <v>502</v>
      </c>
      <c r="F1815">
        <v>121</v>
      </c>
      <c r="G1815">
        <v>98.92</v>
      </c>
      <c r="L1815">
        <v>112</v>
      </c>
      <c r="M1815">
        <v>253</v>
      </c>
      <c r="N1815">
        <v>17</v>
      </c>
      <c r="O1815">
        <v>119</v>
      </c>
      <c r="P1815">
        <v>1</v>
      </c>
    </row>
    <row r="1816" spans="1:16" x14ac:dyDescent="0.2">
      <c r="A1816" t="s">
        <v>341</v>
      </c>
      <c r="B1816" t="s">
        <v>348</v>
      </c>
      <c r="C1816" t="s">
        <v>696</v>
      </c>
      <c r="D1816" t="s">
        <v>390</v>
      </c>
      <c r="E1816">
        <v>4</v>
      </c>
      <c r="F1816">
        <v>2</v>
      </c>
      <c r="G1816">
        <v>98.25</v>
      </c>
      <c r="M1816">
        <v>3</v>
      </c>
      <c r="N1816">
        <v>1</v>
      </c>
    </row>
    <row r="1817" spans="1:16" x14ac:dyDescent="0.2">
      <c r="A1817" t="s">
        <v>341</v>
      </c>
      <c r="B1817" t="s">
        <v>417</v>
      </c>
      <c r="C1817" t="s">
        <v>696</v>
      </c>
      <c r="D1817" t="s">
        <v>390</v>
      </c>
      <c r="E1817">
        <v>6778</v>
      </c>
      <c r="F1817">
        <v>1531</v>
      </c>
      <c r="G1817">
        <v>96.43</v>
      </c>
      <c r="L1817">
        <v>442</v>
      </c>
      <c r="M1817">
        <v>4405</v>
      </c>
      <c r="N1817">
        <v>1758</v>
      </c>
      <c r="O1817">
        <v>166</v>
      </c>
      <c r="P1817">
        <v>7</v>
      </c>
    </row>
    <row r="1818" spans="1:16" x14ac:dyDescent="0.2">
      <c r="A1818" t="s">
        <v>341</v>
      </c>
      <c r="B1818" t="s">
        <v>346</v>
      </c>
      <c r="C1818" t="s">
        <v>701</v>
      </c>
      <c r="D1818" t="s">
        <v>390</v>
      </c>
      <c r="E1818">
        <v>3026</v>
      </c>
      <c r="F1818">
        <v>1162</v>
      </c>
      <c r="G1818">
        <v>127.88</v>
      </c>
      <c r="L1818">
        <v>82</v>
      </c>
      <c r="M1818">
        <v>2361</v>
      </c>
      <c r="N1818">
        <v>546</v>
      </c>
      <c r="O1818">
        <v>36</v>
      </c>
      <c r="P1818">
        <v>1</v>
      </c>
    </row>
    <row r="1819" spans="1:16" x14ac:dyDescent="0.2">
      <c r="A1819" t="s">
        <v>341</v>
      </c>
      <c r="B1819" t="s">
        <v>347</v>
      </c>
      <c r="C1819" t="s">
        <v>701</v>
      </c>
      <c r="D1819" t="s">
        <v>390</v>
      </c>
      <c r="E1819">
        <v>297</v>
      </c>
      <c r="F1819">
        <v>73</v>
      </c>
      <c r="G1819">
        <v>99.65</v>
      </c>
      <c r="L1819">
        <v>53</v>
      </c>
      <c r="M1819">
        <v>117</v>
      </c>
      <c r="N1819">
        <v>11</v>
      </c>
      <c r="O1819">
        <v>116</v>
      </c>
    </row>
    <row r="1820" spans="1:16" x14ac:dyDescent="0.2">
      <c r="A1820" t="s">
        <v>341</v>
      </c>
      <c r="B1820" t="s">
        <v>348</v>
      </c>
      <c r="C1820" t="s">
        <v>701</v>
      </c>
      <c r="D1820" t="s">
        <v>390</v>
      </c>
      <c r="E1820">
        <v>7</v>
      </c>
      <c r="F1820">
        <v>4</v>
      </c>
      <c r="G1820">
        <v>166.29</v>
      </c>
      <c r="M1820">
        <v>6</v>
      </c>
      <c r="N1820">
        <v>1</v>
      </c>
    </row>
    <row r="1821" spans="1:16" x14ac:dyDescent="0.2">
      <c r="A1821" t="s">
        <v>341</v>
      </c>
      <c r="B1821" t="s">
        <v>417</v>
      </c>
      <c r="C1821" t="s">
        <v>701</v>
      </c>
      <c r="D1821" t="s">
        <v>390</v>
      </c>
      <c r="E1821">
        <v>3330</v>
      </c>
      <c r="F1821">
        <v>1239</v>
      </c>
      <c r="G1821">
        <v>125.45</v>
      </c>
      <c r="L1821">
        <v>135</v>
      </c>
      <c r="M1821">
        <v>2484</v>
      </c>
      <c r="N1821">
        <v>558</v>
      </c>
      <c r="O1821">
        <v>152</v>
      </c>
      <c r="P1821">
        <v>1</v>
      </c>
    </row>
    <row r="1822" spans="1:16" x14ac:dyDescent="0.2">
      <c r="A1822" t="s">
        <v>341</v>
      </c>
      <c r="B1822" t="s">
        <v>346</v>
      </c>
      <c r="C1822" t="s">
        <v>709</v>
      </c>
      <c r="D1822" t="s">
        <v>390</v>
      </c>
      <c r="E1822">
        <v>446</v>
      </c>
      <c r="F1822">
        <v>115</v>
      </c>
      <c r="G1822">
        <v>106.08</v>
      </c>
      <c r="L1822">
        <v>20</v>
      </c>
      <c r="M1822">
        <v>311</v>
      </c>
      <c r="N1822">
        <v>114</v>
      </c>
      <c r="O1822">
        <v>1</v>
      </c>
    </row>
    <row r="1823" spans="1:16" x14ac:dyDescent="0.2">
      <c r="A1823" t="s">
        <v>341</v>
      </c>
      <c r="B1823" t="s">
        <v>347</v>
      </c>
      <c r="C1823" t="s">
        <v>709</v>
      </c>
      <c r="D1823" t="s">
        <v>390</v>
      </c>
      <c r="E1823">
        <v>26</v>
      </c>
      <c r="F1823">
        <v>8</v>
      </c>
      <c r="G1823">
        <v>98.42</v>
      </c>
      <c r="L1823">
        <v>11</v>
      </c>
      <c r="M1823">
        <v>13</v>
      </c>
      <c r="O1823">
        <v>2</v>
      </c>
    </row>
    <row r="1824" spans="1:16" x14ac:dyDescent="0.2">
      <c r="A1824" t="s">
        <v>341</v>
      </c>
      <c r="B1824" t="s">
        <v>417</v>
      </c>
      <c r="C1824" t="s">
        <v>709</v>
      </c>
      <c r="D1824" t="s">
        <v>390</v>
      </c>
      <c r="E1824">
        <v>472</v>
      </c>
      <c r="F1824">
        <v>123</v>
      </c>
      <c r="G1824">
        <v>105.66</v>
      </c>
      <c r="L1824">
        <v>31</v>
      </c>
      <c r="M1824">
        <v>324</v>
      </c>
      <c r="N1824">
        <v>114</v>
      </c>
      <c r="O1824">
        <v>3</v>
      </c>
    </row>
    <row r="1825" spans="1:16" x14ac:dyDescent="0.2">
      <c r="A1825" t="s">
        <v>341</v>
      </c>
      <c r="B1825" t="s">
        <v>417</v>
      </c>
      <c r="C1825" t="s">
        <v>359</v>
      </c>
      <c r="D1825" t="s">
        <v>390</v>
      </c>
      <c r="E1825">
        <v>3334</v>
      </c>
      <c r="F1825">
        <v>1043</v>
      </c>
      <c r="G1825">
        <v>119.74</v>
      </c>
      <c r="H1825">
        <v>462</v>
      </c>
      <c r="I1825">
        <v>4784</v>
      </c>
      <c r="J1825">
        <v>126.47</v>
      </c>
      <c r="K1825">
        <v>132.49</v>
      </c>
      <c r="L1825">
        <v>183</v>
      </c>
      <c r="M1825">
        <v>2625</v>
      </c>
      <c r="N1825">
        <v>470</v>
      </c>
      <c r="O1825">
        <v>54</v>
      </c>
      <c r="P1825">
        <v>2</v>
      </c>
    </row>
    <row r="1826" spans="1:16" x14ac:dyDescent="0.2">
      <c r="A1826" t="s">
        <v>341</v>
      </c>
      <c r="B1826" t="s">
        <v>417</v>
      </c>
      <c r="C1826" t="s">
        <v>386</v>
      </c>
      <c r="D1826" t="s">
        <v>390</v>
      </c>
      <c r="E1826">
        <v>67512</v>
      </c>
      <c r="F1826">
        <v>14083</v>
      </c>
      <c r="G1826">
        <v>91.05</v>
      </c>
      <c r="H1826">
        <v>10714</v>
      </c>
      <c r="I1826">
        <v>98031</v>
      </c>
      <c r="J1826">
        <v>111.14</v>
      </c>
      <c r="K1826">
        <v>105.96</v>
      </c>
      <c r="L1826">
        <v>4297</v>
      </c>
      <c r="M1826">
        <v>43915</v>
      </c>
      <c r="N1826">
        <v>17848</v>
      </c>
      <c r="O1826">
        <v>1383</v>
      </c>
      <c r="P1826">
        <v>69</v>
      </c>
    </row>
    <row r="1827" spans="1:16" x14ac:dyDescent="0.2">
      <c r="A1827" t="s">
        <v>341</v>
      </c>
      <c r="B1827" t="s">
        <v>417</v>
      </c>
      <c r="C1827" t="s">
        <v>385</v>
      </c>
      <c r="D1827" t="s">
        <v>390</v>
      </c>
      <c r="E1827">
        <v>128672</v>
      </c>
      <c r="F1827">
        <v>29617</v>
      </c>
      <c r="G1827">
        <v>96.26</v>
      </c>
      <c r="H1827">
        <v>19418</v>
      </c>
      <c r="I1827">
        <v>177259</v>
      </c>
      <c r="J1827">
        <v>119.67</v>
      </c>
      <c r="K1827">
        <v>110.52</v>
      </c>
      <c r="L1827">
        <v>8252</v>
      </c>
      <c r="M1827">
        <v>85331</v>
      </c>
      <c r="N1827">
        <v>32017</v>
      </c>
      <c r="O1827">
        <v>2895</v>
      </c>
      <c r="P1827">
        <v>177</v>
      </c>
    </row>
    <row r="1828" spans="1:16" x14ac:dyDescent="0.2">
      <c r="A1828" t="s">
        <v>341</v>
      </c>
      <c r="B1828" t="s">
        <v>417</v>
      </c>
      <c r="C1828" t="s">
        <v>387</v>
      </c>
      <c r="D1828" t="s">
        <v>390</v>
      </c>
      <c r="E1828">
        <v>82505</v>
      </c>
      <c r="F1828">
        <v>18956</v>
      </c>
      <c r="G1828">
        <v>97.32</v>
      </c>
      <c r="H1828">
        <v>12597</v>
      </c>
      <c r="I1828">
        <v>117213</v>
      </c>
      <c r="J1828">
        <v>119.55</v>
      </c>
      <c r="K1828">
        <v>110.55</v>
      </c>
      <c r="L1828">
        <v>5171</v>
      </c>
      <c r="M1828">
        <v>56273</v>
      </c>
      <c r="N1828">
        <v>18996</v>
      </c>
      <c r="O1828">
        <v>1953</v>
      </c>
      <c r="P1828">
        <v>112</v>
      </c>
    </row>
    <row r="1829" spans="1:16" x14ac:dyDescent="0.2">
      <c r="A1829" t="s">
        <v>341</v>
      </c>
      <c r="B1829" t="s">
        <v>417</v>
      </c>
      <c r="C1829" t="s">
        <v>388</v>
      </c>
      <c r="D1829" t="s">
        <v>390</v>
      </c>
      <c r="E1829">
        <v>67618</v>
      </c>
      <c r="F1829">
        <v>15982</v>
      </c>
      <c r="G1829">
        <v>98.14</v>
      </c>
      <c r="H1829">
        <v>9913</v>
      </c>
      <c r="I1829">
        <v>94482</v>
      </c>
      <c r="J1829">
        <v>116.91</v>
      </c>
      <c r="K1829">
        <v>112.27</v>
      </c>
      <c r="L1829">
        <v>4139</v>
      </c>
      <c r="M1829">
        <v>46642</v>
      </c>
      <c r="N1829">
        <v>15285</v>
      </c>
      <c r="O1829">
        <v>1457</v>
      </c>
      <c r="P1829">
        <v>95</v>
      </c>
    </row>
    <row r="1830" spans="1:16" x14ac:dyDescent="0.2">
      <c r="A1830" t="s">
        <v>341</v>
      </c>
      <c r="B1830" t="s">
        <v>346</v>
      </c>
      <c r="C1830" t="s">
        <v>359</v>
      </c>
      <c r="D1830" t="s">
        <v>390</v>
      </c>
      <c r="E1830">
        <v>3161</v>
      </c>
      <c r="F1830">
        <v>1006</v>
      </c>
      <c r="G1830">
        <v>120.89</v>
      </c>
      <c r="H1830">
        <v>446</v>
      </c>
      <c r="I1830">
        <v>4568</v>
      </c>
      <c r="J1830">
        <v>126.67</v>
      </c>
      <c r="K1830">
        <v>132.69</v>
      </c>
      <c r="L1830">
        <v>130</v>
      </c>
      <c r="M1830">
        <v>2532</v>
      </c>
      <c r="N1830">
        <v>468</v>
      </c>
      <c r="O1830">
        <v>29</v>
      </c>
      <c r="P1830">
        <v>2</v>
      </c>
    </row>
    <row r="1831" spans="1:16" x14ac:dyDescent="0.2">
      <c r="A1831" t="s">
        <v>341</v>
      </c>
      <c r="B1831" t="s">
        <v>346</v>
      </c>
      <c r="C1831" t="s">
        <v>386</v>
      </c>
      <c r="D1831" t="s">
        <v>390</v>
      </c>
      <c r="E1831">
        <v>62949</v>
      </c>
      <c r="F1831">
        <v>13132</v>
      </c>
      <c r="G1831">
        <v>90.86</v>
      </c>
      <c r="H1831">
        <v>10097</v>
      </c>
      <c r="I1831">
        <v>92112</v>
      </c>
      <c r="J1831">
        <v>111.18</v>
      </c>
      <c r="K1831">
        <v>106.28</v>
      </c>
      <c r="L1831">
        <v>3127</v>
      </c>
      <c r="M1831">
        <v>41667</v>
      </c>
      <c r="N1831">
        <v>17702</v>
      </c>
      <c r="O1831">
        <v>386</v>
      </c>
      <c r="P1831">
        <v>67</v>
      </c>
    </row>
    <row r="1832" spans="1:16" x14ac:dyDescent="0.2">
      <c r="A1832" t="s">
        <v>341</v>
      </c>
      <c r="B1832" t="s">
        <v>346</v>
      </c>
      <c r="C1832" t="s">
        <v>385</v>
      </c>
      <c r="D1832" t="s">
        <v>390</v>
      </c>
      <c r="E1832">
        <v>119687</v>
      </c>
      <c r="F1832">
        <v>27940</v>
      </c>
      <c r="G1832">
        <v>96.66</v>
      </c>
      <c r="H1832">
        <v>18379</v>
      </c>
      <c r="I1832">
        <v>167466</v>
      </c>
      <c r="J1832">
        <v>119.77</v>
      </c>
      <c r="K1832">
        <v>111.86</v>
      </c>
      <c r="L1832">
        <v>5722</v>
      </c>
      <c r="M1832">
        <v>81261</v>
      </c>
      <c r="N1832">
        <v>31750</v>
      </c>
      <c r="O1832">
        <v>780</v>
      </c>
      <c r="P1832">
        <v>174</v>
      </c>
    </row>
    <row r="1833" spans="1:16" x14ac:dyDescent="0.2">
      <c r="A1833" t="s">
        <v>341</v>
      </c>
      <c r="B1833" t="s">
        <v>346</v>
      </c>
      <c r="C1833" t="s">
        <v>387</v>
      </c>
      <c r="D1833" t="s">
        <v>390</v>
      </c>
      <c r="E1833">
        <v>75003</v>
      </c>
      <c r="F1833">
        <v>17571</v>
      </c>
      <c r="G1833">
        <v>97.98</v>
      </c>
      <c r="H1833">
        <v>11753</v>
      </c>
      <c r="I1833">
        <v>108187</v>
      </c>
      <c r="J1833">
        <v>120.61</v>
      </c>
      <c r="K1833">
        <v>113.04</v>
      </c>
      <c r="L1833">
        <v>3145</v>
      </c>
      <c r="M1833">
        <v>52497</v>
      </c>
      <c r="N1833">
        <v>18782</v>
      </c>
      <c r="O1833">
        <v>470</v>
      </c>
      <c r="P1833">
        <v>109</v>
      </c>
    </row>
    <row r="1834" spans="1:16" x14ac:dyDescent="0.2">
      <c r="A1834" t="s">
        <v>341</v>
      </c>
      <c r="B1834" t="s">
        <v>346</v>
      </c>
      <c r="C1834" t="s">
        <v>388</v>
      </c>
      <c r="D1834" t="s">
        <v>390</v>
      </c>
      <c r="E1834">
        <v>62620</v>
      </c>
      <c r="F1834">
        <v>14980</v>
      </c>
      <c r="G1834">
        <v>98.55</v>
      </c>
      <c r="H1834">
        <v>9297</v>
      </c>
      <c r="I1834">
        <v>88073</v>
      </c>
      <c r="J1834">
        <v>117.46</v>
      </c>
      <c r="K1834">
        <v>113.11</v>
      </c>
      <c r="L1834">
        <v>2808</v>
      </c>
      <c r="M1834">
        <v>44150</v>
      </c>
      <c r="N1834">
        <v>15159</v>
      </c>
      <c r="O1834">
        <v>409</v>
      </c>
      <c r="P1834">
        <v>94</v>
      </c>
    </row>
    <row r="1835" spans="1:16" x14ac:dyDescent="0.2">
      <c r="A1835" t="s">
        <v>341</v>
      </c>
      <c r="B1835" t="s">
        <v>347</v>
      </c>
      <c r="C1835" t="s">
        <v>359</v>
      </c>
      <c r="D1835" t="s">
        <v>390</v>
      </c>
      <c r="E1835">
        <v>172</v>
      </c>
      <c r="F1835">
        <v>37</v>
      </c>
      <c r="G1835">
        <v>99.12</v>
      </c>
      <c r="H1835">
        <v>16</v>
      </c>
      <c r="I1835">
        <v>204</v>
      </c>
      <c r="J1835">
        <v>120.75</v>
      </c>
      <c r="K1835">
        <v>133.61000000000001</v>
      </c>
      <c r="L1835">
        <v>53</v>
      </c>
      <c r="M1835">
        <v>92</v>
      </c>
      <c r="N1835">
        <v>2</v>
      </c>
      <c r="O1835">
        <v>25</v>
      </c>
    </row>
    <row r="1836" spans="1:16" x14ac:dyDescent="0.2">
      <c r="A1836" t="s">
        <v>341</v>
      </c>
      <c r="B1836" t="s">
        <v>347</v>
      </c>
      <c r="C1836" t="s">
        <v>386</v>
      </c>
      <c r="D1836" t="s">
        <v>390</v>
      </c>
      <c r="E1836">
        <v>4495</v>
      </c>
      <c r="F1836">
        <v>933</v>
      </c>
      <c r="G1836">
        <v>93.8</v>
      </c>
      <c r="H1836">
        <v>590</v>
      </c>
      <c r="I1836">
        <v>5707</v>
      </c>
      <c r="J1836">
        <v>111.9</v>
      </c>
      <c r="K1836">
        <v>100.29</v>
      </c>
      <c r="L1836">
        <v>1159</v>
      </c>
      <c r="M1836">
        <v>2202</v>
      </c>
      <c r="N1836">
        <v>135</v>
      </c>
      <c r="O1836">
        <v>997</v>
      </c>
      <c r="P1836">
        <v>2</v>
      </c>
    </row>
    <row r="1837" spans="1:16" x14ac:dyDescent="0.2">
      <c r="A1837" t="s">
        <v>341</v>
      </c>
      <c r="B1837" t="s">
        <v>347</v>
      </c>
      <c r="C1837" t="s">
        <v>385</v>
      </c>
      <c r="D1837" t="s">
        <v>390</v>
      </c>
      <c r="E1837">
        <v>8784</v>
      </c>
      <c r="F1837">
        <v>1615</v>
      </c>
      <c r="G1837">
        <v>90.06</v>
      </c>
      <c r="H1837">
        <v>994</v>
      </c>
      <c r="I1837">
        <v>9377</v>
      </c>
      <c r="J1837">
        <v>118.13</v>
      </c>
      <c r="K1837">
        <v>86.59</v>
      </c>
      <c r="L1837">
        <v>2521</v>
      </c>
      <c r="M1837">
        <v>3929</v>
      </c>
      <c r="N1837">
        <v>217</v>
      </c>
      <c r="O1837">
        <v>2114</v>
      </c>
      <c r="P1837">
        <v>3</v>
      </c>
    </row>
    <row r="1838" spans="1:16" x14ac:dyDescent="0.2">
      <c r="A1838" t="s">
        <v>341</v>
      </c>
      <c r="B1838" t="s">
        <v>347</v>
      </c>
      <c r="C1838" t="s">
        <v>387</v>
      </c>
      <c r="D1838" t="s">
        <v>390</v>
      </c>
      <c r="E1838">
        <v>7371</v>
      </c>
      <c r="F1838">
        <v>1346</v>
      </c>
      <c r="G1838">
        <v>90.39</v>
      </c>
      <c r="H1838">
        <v>817</v>
      </c>
      <c r="I1838">
        <v>8813</v>
      </c>
      <c r="J1838">
        <v>104.73</v>
      </c>
      <c r="K1838">
        <v>80.12</v>
      </c>
      <c r="L1838">
        <v>2020</v>
      </c>
      <c r="M1838">
        <v>3682</v>
      </c>
      <c r="N1838">
        <v>183</v>
      </c>
      <c r="O1838">
        <v>1483</v>
      </c>
      <c r="P1838">
        <v>3</v>
      </c>
    </row>
    <row r="1839" spans="1:16" x14ac:dyDescent="0.2">
      <c r="A1839" t="s">
        <v>341</v>
      </c>
      <c r="B1839" t="s">
        <v>347</v>
      </c>
      <c r="C1839" t="s">
        <v>388</v>
      </c>
      <c r="D1839" t="s">
        <v>390</v>
      </c>
      <c r="E1839">
        <v>4919</v>
      </c>
      <c r="F1839">
        <v>978</v>
      </c>
      <c r="G1839">
        <v>92.85</v>
      </c>
      <c r="H1839">
        <v>597</v>
      </c>
      <c r="I1839">
        <v>6220</v>
      </c>
      <c r="J1839">
        <v>109.95</v>
      </c>
      <c r="K1839">
        <v>100.62</v>
      </c>
      <c r="L1839">
        <v>1324</v>
      </c>
      <c r="M1839">
        <v>2442</v>
      </c>
      <c r="N1839">
        <v>104</v>
      </c>
      <c r="O1839">
        <v>1048</v>
      </c>
      <c r="P1839">
        <v>1</v>
      </c>
    </row>
    <row r="1840" spans="1:16" x14ac:dyDescent="0.2">
      <c r="A1840" t="s">
        <v>341</v>
      </c>
      <c r="B1840" t="s">
        <v>348</v>
      </c>
      <c r="C1840" t="s">
        <v>359</v>
      </c>
      <c r="D1840" t="s">
        <v>390</v>
      </c>
      <c r="E1840">
        <v>1</v>
      </c>
      <c r="G1840">
        <v>38</v>
      </c>
      <c r="I1840">
        <v>12</v>
      </c>
      <c r="K1840">
        <v>36</v>
      </c>
      <c r="M1840">
        <v>1</v>
      </c>
    </row>
    <row r="1841" spans="1:16" x14ac:dyDescent="0.2">
      <c r="A1841" t="s">
        <v>341</v>
      </c>
      <c r="B1841" t="s">
        <v>348</v>
      </c>
      <c r="C1841" t="s">
        <v>386</v>
      </c>
      <c r="D1841" t="s">
        <v>390</v>
      </c>
      <c r="E1841">
        <v>67</v>
      </c>
      <c r="F1841">
        <v>18</v>
      </c>
      <c r="G1841">
        <v>88.01</v>
      </c>
      <c r="H1841">
        <v>27</v>
      </c>
      <c r="I1841">
        <v>200</v>
      </c>
      <c r="J1841">
        <v>81.78</v>
      </c>
      <c r="K1841">
        <v>99.87</v>
      </c>
      <c r="L1841">
        <v>11</v>
      </c>
      <c r="M1841">
        <v>45</v>
      </c>
      <c r="N1841">
        <v>11</v>
      </c>
    </row>
    <row r="1842" spans="1:16" x14ac:dyDescent="0.2">
      <c r="A1842" t="s">
        <v>341</v>
      </c>
      <c r="B1842" t="s">
        <v>348</v>
      </c>
      <c r="C1842" t="s">
        <v>385</v>
      </c>
      <c r="D1842" t="s">
        <v>390</v>
      </c>
      <c r="E1842">
        <v>191</v>
      </c>
      <c r="F1842">
        <v>59</v>
      </c>
      <c r="G1842">
        <v>128.57</v>
      </c>
      <c r="H1842">
        <v>44</v>
      </c>
      <c r="I1842">
        <v>400</v>
      </c>
      <c r="J1842">
        <v>116.23</v>
      </c>
      <c r="K1842">
        <v>99.16</v>
      </c>
      <c r="L1842">
        <v>9</v>
      </c>
      <c r="M1842">
        <v>132</v>
      </c>
      <c r="N1842">
        <v>49</v>
      </c>
      <c r="O1842">
        <v>1</v>
      </c>
    </row>
    <row r="1843" spans="1:16" x14ac:dyDescent="0.2">
      <c r="A1843" t="s">
        <v>341</v>
      </c>
      <c r="B1843" t="s">
        <v>348</v>
      </c>
      <c r="C1843" t="s">
        <v>387</v>
      </c>
      <c r="D1843" t="s">
        <v>390</v>
      </c>
      <c r="E1843">
        <v>129</v>
      </c>
      <c r="F1843">
        <v>37</v>
      </c>
      <c r="G1843">
        <v>109.53</v>
      </c>
      <c r="H1843">
        <v>25</v>
      </c>
      <c r="I1843">
        <v>206</v>
      </c>
      <c r="J1843">
        <v>113.92</v>
      </c>
      <c r="K1843">
        <v>96.22</v>
      </c>
      <c r="L1843">
        <v>6</v>
      </c>
      <c r="M1843">
        <v>92</v>
      </c>
      <c r="N1843">
        <v>31</v>
      </c>
    </row>
    <row r="1844" spans="1:16" x14ac:dyDescent="0.2">
      <c r="A1844" t="s">
        <v>341</v>
      </c>
      <c r="B1844" t="s">
        <v>348</v>
      </c>
      <c r="C1844" t="s">
        <v>388</v>
      </c>
      <c r="D1844" t="s">
        <v>390</v>
      </c>
      <c r="E1844">
        <v>78</v>
      </c>
      <c r="F1844">
        <v>23</v>
      </c>
      <c r="G1844">
        <v>105.86</v>
      </c>
      <c r="H1844">
        <v>18</v>
      </c>
      <c r="I1844">
        <v>176</v>
      </c>
      <c r="J1844">
        <v>69.28</v>
      </c>
      <c r="K1844">
        <v>89.38</v>
      </c>
      <c r="L1844">
        <v>7</v>
      </c>
      <c r="M1844">
        <v>49</v>
      </c>
      <c r="N1844">
        <v>22</v>
      </c>
    </row>
    <row r="1845" spans="1:16" x14ac:dyDescent="0.2">
      <c r="A1845" t="s">
        <v>341</v>
      </c>
      <c r="B1845" t="s">
        <v>349</v>
      </c>
      <c r="C1845" t="s">
        <v>386</v>
      </c>
      <c r="D1845" t="s">
        <v>390</v>
      </c>
      <c r="E1845">
        <v>1</v>
      </c>
      <c r="G1845">
        <v>40</v>
      </c>
      <c r="I1845">
        <v>12</v>
      </c>
      <c r="K1845">
        <v>414.67</v>
      </c>
      <c r="M1845">
        <v>1</v>
      </c>
    </row>
    <row r="1846" spans="1:16" x14ac:dyDescent="0.2">
      <c r="A1846" t="s">
        <v>341</v>
      </c>
      <c r="B1846" t="s">
        <v>349</v>
      </c>
      <c r="C1846" t="s">
        <v>385</v>
      </c>
      <c r="D1846" t="s">
        <v>390</v>
      </c>
      <c r="E1846">
        <v>10</v>
      </c>
      <c r="F1846">
        <v>3</v>
      </c>
      <c r="G1846">
        <v>207.4</v>
      </c>
      <c r="H1846">
        <v>1</v>
      </c>
      <c r="I1846">
        <v>16</v>
      </c>
      <c r="J1846">
        <v>1</v>
      </c>
      <c r="K1846">
        <v>308.5</v>
      </c>
      <c r="M1846">
        <v>9</v>
      </c>
      <c r="N1846">
        <v>1</v>
      </c>
    </row>
    <row r="1847" spans="1:16" x14ac:dyDescent="0.2">
      <c r="A1847" t="s">
        <v>341</v>
      </c>
      <c r="B1847" t="s">
        <v>349</v>
      </c>
      <c r="C1847" t="s">
        <v>387</v>
      </c>
      <c r="D1847" t="s">
        <v>390</v>
      </c>
      <c r="E1847">
        <v>2</v>
      </c>
      <c r="F1847">
        <v>2</v>
      </c>
      <c r="G1847">
        <v>396.5</v>
      </c>
      <c r="H1847">
        <v>2</v>
      </c>
      <c r="I1847">
        <v>7</v>
      </c>
      <c r="J1847">
        <v>1</v>
      </c>
      <c r="K1847">
        <v>333.29</v>
      </c>
      <c r="M1847">
        <v>2</v>
      </c>
    </row>
    <row r="1848" spans="1:16" x14ac:dyDescent="0.2">
      <c r="A1848" t="s">
        <v>341</v>
      </c>
      <c r="B1848" t="s">
        <v>349</v>
      </c>
      <c r="C1848" t="s">
        <v>388</v>
      </c>
      <c r="D1848" t="s">
        <v>390</v>
      </c>
      <c r="E1848">
        <v>1</v>
      </c>
      <c r="F1848">
        <v>1</v>
      </c>
      <c r="G1848">
        <v>133</v>
      </c>
      <c r="H1848">
        <v>1</v>
      </c>
      <c r="I1848">
        <v>13</v>
      </c>
      <c r="J1848">
        <v>1</v>
      </c>
      <c r="K1848">
        <v>313.69</v>
      </c>
      <c r="M1848">
        <v>1</v>
      </c>
    </row>
    <row r="1849" spans="1:16" x14ac:dyDescent="0.2">
      <c r="A1849" t="s">
        <v>341</v>
      </c>
      <c r="B1849" t="s">
        <v>417</v>
      </c>
      <c r="C1849" t="s">
        <v>390</v>
      </c>
      <c r="D1849" t="s">
        <v>390</v>
      </c>
      <c r="E1849">
        <v>264994</v>
      </c>
      <c r="F1849">
        <v>55784</v>
      </c>
      <c r="G1849">
        <v>93.82</v>
      </c>
      <c r="H1849">
        <v>278</v>
      </c>
      <c r="I1849">
        <v>2277</v>
      </c>
      <c r="J1849">
        <v>86</v>
      </c>
      <c r="K1849">
        <v>90.25</v>
      </c>
      <c r="L1849">
        <v>6352</v>
      </c>
      <c r="M1849">
        <v>182200</v>
      </c>
      <c r="N1849">
        <v>71839</v>
      </c>
      <c r="O1849">
        <v>4602</v>
      </c>
      <c r="P1849">
        <v>1</v>
      </c>
    </row>
    <row r="1850" spans="1:16" x14ac:dyDescent="0.2">
      <c r="A1850" t="s">
        <v>341</v>
      </c>
      <c r="B1850" t="s">
        <v>346</v>
      </c>
      <c r="C1850" t="s">
        <v>390</v>
      </c>
      <c r="D1850" t="s">
        <v>390</v>
      </c>
      <c r="E1850">
        <v>245777</v>
      </c>
      <c r="F1850">
        <v>52631</v>
      </c>
      <c r="G1850">
        <v>94.07</v>
      </c>
      <c r="H1850">
        <v>218</v>
      </c>
      <c r="I1850">
        <v>2103</v>
      </c>
      <c r="J1850">
        <v>86.45</v>
      </c>
      <c r="K1850">
        <v>91.2</v>
      </c>
      <c r="L1850">
        <v>2002</v>
      </c>
      <c r="M1850">
        <v>171600</v>
      </c>
      <c r="N1850">
        <v>71408</v>
      </c>
      <c r="O1850">
        <v>766</v>
      </c>
      <c r="P1850">
        <v>1</v>
      </c>
    </row>
    <row r="1851" spans="1:16" x14ac:dyDescent="0.2">
      <c r="A1851" t="s">
        <v>341</v>
      </c>
      <c r="B1851" t="s">
        <v>347</v>
      </c>
      <c r="C1851" t="s">
        <v>390</v>
      </c>
      <c r="D1851" t="s">
        <v>390</v>
      </c>
      <c r="E1851">
        <v>18886</v>
      </c>
      <c r="F1851">
        <v>3059</v>
      </c>
      <c r="G1851">
        <v>90.31</v>
      </c>
      <c r="H1851">
        <v>56</v>
      </c>
      <c r="I1851">
        <v>150</v>
      </c>
      <c r="J1851">
        <v>88.16</v>
      </c>
      <c r="K1851">
        <v>85.58</v>
      </c>
      <c r="L1851">
        <v>4349</v>
      </c>
      <c r="M1851">
        <v>10360</v>
      </c>
      <c r="N1851">
        <v>341</v>
      </c>
      <c r="O1851">
        <v>3836</v>
      </c>
    </row>
    <row r="1852" spans="1:16" x14ac:dyDescent="0.2">
      <c r="A1852" t="s">
        <v>341</v>
      </c>
      <c r="B1852" t="s">
        <v>348</v>
      </c>
      <c r="C1852" t="s">
        <v>390</v>
      </c>
      <c r="D1852" t="s">
        <v>390</v>
      </c>
      <c r="E1852">
        <v>323</v>
      </c>
      <c r="F1852">
        <v>89</v>
      </c>
      <c r="G1852">
        <v>103.16</v>
      </c>
      <c r="H1852">
        <v>4</v>
      </c>
      <c r="I1852">
        <v>23</v>
      </c>
      <c r="J1852">
        <v>31</v>
      </c>
      <c r="K1852">
        <v>37.74</v>
      </c>
      <c r="L1852">
        <v>1</v>
      </c>
      <c r="M1852">
        <v>232</v>
      </c>
      <c r="N1852">
        <v>90</v>
      </c>
    </row>
    <row r="1853" spans="1:16" x14ac:dyDescent="0.2">
      <c r="A1853" t="s">
        <v>341</v>
      </c>
      <c r="B1853" t="s">
        <v>349</v>
      </c>
      <c r="C1853" t="s">
        <v>390</v>
      </c>
      <c r="D1853" t="s">
        <v>390</v>
      </c>
      <c r="E1853">
        <v>8</v>
      </c>
      <c r="F1853">
        <v>5</v>
      </c>
      <c r="G1853">
        <v>284.75</v>
      </c>
      <c r="I1853">
        <v>1</v>
      </c>
      <c r="K1853">
        <v>1</v>
      </c>
      <c r="M1853">
        <v>8</v>
      </c>
    </row>
    <row r="1854" spans="1:16" x14ac:dyDescent="0.2">
      <c r="A1854" t="s">
        <v>343</v>
      </c>
      <c r="B1854" t="s">
        <v>338</v>
      </c>
      <c r="C1854" t="s">
        <v>649</v>
      </c>
      <c r="D1854" t="s">
        <v>343</v>
      </c>
      <c r="E1854">
        <v>5158</v>
      </c>
      <c r="G1854">
        <v>75.489999999999995</v>
      </c>
    </row>
    <row r="1855" spans="1:16" x14ac:dyDescent="0.2">
      <c r="A1855" t="s">
        <v>343</v>
      </c>
      <c r="B1855" t="s">
        <v>338</v>
      </c>
      <c r="C1855" t="s">
        <v>649</v>
      </c>
      <c r="D1855" t="s">
        <v>345</v>
      </c>
      <c r="E1855">
        <v>21445</v>
      </c>
      <c r="G1855">
        <v>525.44000000000005</v>
      </c>
    </row>
    <row r="1856" spans="1:16" x14ac:dyDescent="0.2">
      <c r="A1856" t="s">
        <v>343</v>
      </c>
      <c r="B1856" t="s">
        <v>338</v>
      </c>
      <c r="C1856" t="s">
        <v>649</v>
      </c>
      <c r="D1856" t="s">
        <v>341</v>
      </c>
      <c r="E1856">
        <v>166</v>
      </c>
      <c r="G1856">
        <v>711.33</v>
      </c>
    </row>
    <row r="1857" spans="1:7" x14ac:dyDescent="0.2">
      <c r="A1857" t="s">
        <v>343</v>
      </c>
      <c r="B1857" t="s">
        <v>338</v>
      </c>
      <c r="C1857" t="s">
        <v>649</v>
      </c>
      <c r="D1857" t="s">
        <v>358</v>
      </c>
      <c r="E1857">
        <v>21770</v>
      </c>
      <c r="G1857">
        <v>379.95</v>
      </c>
    </row>
    <row r="1858" spans="1:7" x14ac:dyDescent="0.2">
      <c r="A1858" t="s">
        <v>343</v>
      </c>
      <c r="B1858" t="s">
        <v>338</v>
      </c>
      <c r="C1858" t="s">
        <v>649</v>
      </c>
      <c r="D1858" t="s">
        <v>340</v>
      </c>
      <c r="E1858">
        <v>39739</v>
      </c>
      <c r="G1858">
        <v>240.25</v>
      </c>
    </row>
    <row r="1859" spans="1:7" x14ac:dyDescent="0.2">
      <c r="A1859" t="s">
        <v>343</v>
      </c>
      <c r="B1859" t="s">
        <v>338</v>
      </c>
      <c r="C1859" t="s">
        <v>649</v>
      </c>
      <c r="D1859" t="s">
        <v>344</v>
      </c>
      <c r="E1859">
        <v>17505</v>
      </c>
      <c r="G1859">
        <v>124.15</v>
      </c>
    </row>
    <row r="1860" spans="1:7" x14ac:dyDescent="0.2">
      <c r="A1860" t="s">
        <v>343</v>
      </c>
      <c r="B1860" t="s">
        <v>338</v>
      </c>
      <c r="C1860" t="s">
        <v>649</v>
      </c>
      <c r="D1860" t="s">
        <v>339</v>
      </c>
      <c r="E1860">
        <v>17565</v>
      </c>
      <c r="G1860">
        <v>379.55</v>
      </c>
    </row>
    <row r="1861" spans="1:7" x14ac:dyDescent="0.2">
      <c r="A1861" t="s">
        <v>343</v>
      </c>
      <c r="B1861" t="s">
        <v>338</v>
      </c>
      <c r="C1861" t="s">
        <v>649</v>
      </c>
      <c r="D1861" t="s">
        <v>338</v>
      </c>
      <c r="E1861">
        <v>164316</v>
      </c>
      <c r="G1861">
        <v>387.71</v>
      </c>
    </row>
    <row r="1862" spans="1:7" x14ac:dyDescent="0.2">
      <c r="A1862" t="s">
        <v>343</v>
      </c>
      <c r="B1862" t="s">
        <v>338</v>
      </c>
      <c r="C1862" t="s">
        <v>649</v>
      </c>
      <c r="D1862" t="s">
        <v>342</v>
      </c>
      <c r="E1862">
        <v>22663</v>
      </c>
      <c r="G1862">
        <v>113.07</v>
      </c>
    </row>
    <row r="1863" spans="1:7" x14ac:dyDescent="0.2">
      <c r="A1863" t="s">
        <v>343</v>
      </c>
      <c r="B1863" t="s">
        <v>339</v>
      </c>
      <c r="C1863" t="s">
        <v>384</v>
      </c>
      <c r="D1863" t="s">
        <v>648</v>
      </c>
      <c r="E1863">
        <v>39589</v>
      </c>
      <c r="G1863">
        <v>240.74</v>
      </c>
    </row>
    <row r="1864" spans="1:7" x14ac:dyDescent="0.2">
      <c r="A1864" t="s">
        <v>343</v>
      </c>
      <c r="B1864" t="s">
        <v>339</v>
      </c>
      <c r="C1864" t="s">
        <v>109</v>
      </c>
      <c r="D1864" t="s">
        <v>648</v>
      </c>
      <c r="E1864">
        <v>3463</v>
      </c>
      <c r="G1864">
        <v>435.85</v>
      </c>
    </row>
    <row r="1865" spans="1:7" x14ac:dyDescent="0.2">
      <c r="A1865" t="s">
        <v>343</v>
      </c>
      <c r="B1865" t="s">
        <v>339</v>
      </c>
      <c r="C1865" t="s">
        <v>110</v>
      </c>
      <c r="D1865" t="s">
        <v>648</v>
      </c>
      <c r="E1865">
        <v>2064</v>
      </c>
      <c r="G1865">
        <v>394.22</v>
      </c>
    </row>
    <row r="1866" spans="1:7" x14ac:dyDescent="0.2">
      <c r="A1866" t="s">
        <v>343</v>
      </c>
      <c r="B1866" t="s">
        <v>339</v>
      </c>
      <c r="C1866" t="s">
        <v>111</v>
      </c>
      <c r="D1866" t="s">
        <v>648</v>
      </c>
      <c r="E1866">
        <v>4232</v>
      </c>
      <c r="G1866">
        <v>343.39</v>
      </c>
    </row>
    <row r="1867" spans="1:7" x14ac:dyDescent="0.2">
      <c r="A1867" t="s">
        <v>343</v>
      </c>
      <c r="B1867" t="s">
        <v>339</v>
      </c>
      <c r="C1867" t="s">
        <v>112</v>
      </c>
      <c r="D1867" t="s">
        <v>648</v>
      </c>
      <c r="E1867">
        <v>3311</v>
      </c>
      <c r="G1867">
        <v>310.77</v>
      </c>
    </row>
    <row r="1868" spans="1:7" x14ac:dyDescent="0.2">
      <c r="A1868" t="s">
        <v>343</v>
      </c>
      <c r="B1868" t="s">
        <v>339</v>
      </c>
      <c r="C1868" t="s">
        <v>113</v>
      </c>
      <c r="D1868" t="s">
        <v>648</v>
      </c>
      <c r="E1868">
        <v>1873</v>
      </c>
      <c r="G1868">
        <v>318.83999999999997</v>
      </c>
    </row>
    <row r="1869" spans="1:7" x14ac:dyDescent="0.2">
      <c r="A1869" t="s">
        <v>343</v>
      </c>
      <c r="B1869" t="s">
        <v>339</v>
      </c>
      <c r="C1869" t="s">
        <v>114</v>
      </c>
      <c r="D1869" t="s">
        <v>648</v>
      </c>
      <c r="E1869">
        <v>3450</v>
      </c>
      <c r="G1869">
        <v>375.32</v>
      </c>
    </row>
    <row r="1870" spans="1:7" x14ac:dyDescent="0.2">
      <c r="A1870" t="s">
        <v>343</v>
      </c>
      <c r="B1870" t="s">
        <v>339</v>
      </c>
      <c r="C1870" t="s">
        <v>86</v>
      </c>
      <c r="D1870" t="s">
        <v>648</v>
      </c>
      <c r="E1870">
        <v>6392</v>
      </c>
      <c r="G1870">
        <v>467.54</v>
      </c>
    </row>
    <row r="1871" spans="1:7" x14ac:dyDescent="0.2">
      <c r="A1871" t="s">
        <v>343</v>
      </c>
      <c r="B1871" t="s">
        <v>339</v>
      </c>
      <c r="C1871" t="s">
        <v>115</v>
      </c>
      <c r="D1871" t="s">
        <v>648</v>
      </c>
      <c r="E1871">
        <v>4117</v>
      </c>
      <c r="G1871">
        <v>645.78</v>
      </c>
    </row>
    <row r="1872" spans="1:7" x14ac:dyDescent="0.2">
      <c r="A1872" t="s">
        <v>343</v>
      </c>
      <c r="B1872" t="s">
        <v>339</v>
      </c>
      <c r="C1872" t="s">
        <v>116</v>
      </c>
      <c r="D1872" t="s">
        <v>648</v>
      </c>
      <c r="E1872">
        <v>3763</v>
      </c>
      <c r="G1872">
        <v>503.48</v>
      </c>
    </row>
    <row r="1873" spans="1:7" x14ac:dyDescent="0.2">
      <c r="A1873" t="s">
        <v>343</v>
      </c>
      <c r="B1873" t="s">
        <v>339</v>
      </c>
      <c r="C1873" t="s">
        <v>89</v>
      </c>
      <c r="D1873" t="s">
        <v>648</v>
      </c>
      <c r="E1873">
        <v>9594</v>
      </c>
      <c r="G1873">
        <v>387.17</v>
      </c>
    </row>
    <row r="1874" spans="1:7" x14ac:dyDescent="0.2">
      <c r="A1874" t="s">
        <v>343</v>
      </c>
      <c r="B1874" t="s">
        <v>339</v>
      </c>
      <c r="C1874" t="s">
        <v>117</v>
      </c>
      <c r="D1874" t="s">
        <v>648</v>
      </c>
      <c r="E1874">
        <v>4374</v>
      </c>
      <c r="G1874">
        <v>364.85</v>
      </c>
    </row>
    <row r="1875" spans="1:7" x14ac:dyDescent="0.2">
      <c r="A1875" t="s">
        <v>343</v>
      </c>
      <c r="B1875" t="s">
        <v>339</v>
      </c>
      <c r="C1875" t="s">
        <v>118</v>
      </c>
      <c r="D1875" t="s">
        <v>648</v>
      </c>
      <c r="E1875">
        <v>2285</v>
      </c>
      <c r="G1875">
        <v>284.88</v>
      </c>
    </row>
    <row r="1876" spans="1:7" x14ac:dyDescent="0.2">
      <c r="A1876" t="s">
        <v>343</v>
      </c>
      <c r="B1876" t="s">
        <v>339</v>
      </c>
      <c r="C1876" t="s">
        <v>119</v>
      </c>
      <c r="D1876" t="s">
        <v>648</v>
      </c>
      <c r="E1876">
        <v>2177</v>
      </c>
      <c r="G1876">
        <v>242.39</v>
      </c>
    </row>
    <row r="1877" spans="1:7" x14ac:dyDescent="0.2">
      <c r="A1877" t="s">
        <v>343</v>
      </c>
      <c r="B1877" t="s">
        <v>339</v>
      </c>
      <c r="C1877" t="s">
        <v>120</v>
      </c>
      <c r="D1877" t="s">
        <v>648</v>
      </c>
      <c r="E1877">
        <v>1627</v>
      </c>
      <c r="G1877">
        <v>164.11</v>
      </c>
    </row>
    <row r="1878" spans="1:7" x14ac:dyDescent="0.2">
      <c r="A1878" t="s">
        <v>343</v>
      </c>
      <c r="B1878" t="s">
        <v>339</v>
      </c>
      <c r="C1878" t="s">
        <v>121</v>
      </c>
      <c r="D1878" t="s">
        <v>648</v>
      </c>
      <c r="E1878">
        <v>1539</v>
      </c>
      <c r="G1878">
        <v>472.82</v>
      </c>
    </row>
    <row r="1879" spans="1:7" x14ac:dyDescent="0.2">
      <c r="A1879" t="s">
        <v>343</v>
      </c>
      <c r="B1879" t="s">
        <v>339</v>
      </c>
      <c r="C1879" t="s">
        <v>80</v>
      </c>
      <c r="D1879" t="s">
        <v>648</v>
      </c>
      <c r="E1879">
        <v>1463</v>
      </c>
      <c r="G1879">
        <v>366.16</v>
      </c>
    </row>
    <row r="1880" spans="1:7" x14ac:dyDescent="0.2">
      <c r="A1880" t="s">
        <v>343</v>
      </c>
      <c r="B1880" t="s">
        <v>339</v>
      </c>
      <c r="C1880" t="s">
        <v>122</v>
      </c>
      <c r="D1880" t="s">
        <v>648</v>
      </c>
      <c r="E1880">
        <v>5080</v>
      </c>
      <c r="G1880">
        <v>559.67999999999995</v>
      </c>
    </row>
    <row r="1881" spans="1:7" x14ac:dyDescent="0.2">
      <c r="A1881" t="s">
        <v>343</v>
      </c>
      <c r="B1881" t="s">
        <v>339</v>
      </c>
      <c r="C1881" t="s">
        <v>123</v>
      </c>
      <c r="D1881" t="s">
        <v>648</v>
      </c>
      <c r="E1881">
        <v>7485</v>
      </c>
      <c r="G1881">
        <v>356.17</v>
      </c>
    </row>
    <row r="1882" spans="1:7" x14ac:dyDescent="0.2">
      <c r="A1882" t="s">
        <v>343</v>
      </c>
      <c r="B1882" t="s">
        <v>339</v>
      </c>
      <c r="C1882" t="s">
        <v>124</v>
      </c>
      <c r="D1882" t="s">
        <v>648</v>
      </c>
      <c r="E1882">
        <v>4930</v>
      </c>
      <c r="G1882">
        <v>329.2</v>
      </c>
    </row>
    <row r="1883" spans="1:7" x14ac:dyDescent="0.2">
      <c r="A1883" t="s">
        <v>343</v>
      </c>
      <c r="B1883" t="s">
        <v>339</v>
      </c>
      <c r="C1883" t="s">
        <v>125</v>
      </c>
      <c r="D1883" t="s">
        <v>648</v>
      </c>
      <c r="E1883">
        <v>9457</v>
      </c>
      <c r="G1883">
        <v>294.98</v>
      </c>
    </row>
    <row r="1884" spans="1:7" x14ac:dyDescent="0.2">
      <c r="A1884" t="s">
        <v>343</v>
      </c>
      <c r="B1884" t="s">
        <v>339</v>
      </c>
      <c r="C1884" t="s">
        <v>126</v>
      </c>
      <c r="D1884" t="s">
        <v>648</v>
      </c>
      <c r="E1884">
        <v>5088</v>
      </c>
      <c r="G1884">
        <v>508.77</v>
      </c>
    </row>
    <row r="1885" spans="1:7" x14ac:dyDescent="0.2">
      <c r="A1885" t="s">
        <v>343</v>
      </c>
      <c r="B1885" t="s">
        <v>339</v>
      </c>
      <c r="C1885" t="s">
        <v>127</v>
      </c>
      <c r="D1885" t="s">
        <v>648</v>
      </c>
      <c r="E1885">
        <v>6742</v>
      </c>
      <c r="G1885">
        <v>466.34</v>
      </c>
    </row>
    <row r="1886" spans="1:7" x14ac:dyDescent="0.2">
      <c r="A1886" t="s">
        <v>343</v>
      </c>
      <c r="B1886" t="s">
        <v>339</v>
      </c>
      <c r="C1886" t="s">
        <v>128</v>
      </c>
      <c r="D1886" t="s">
        <v>648</v>
      </c>
      <c r="E1886">
        <v>4979</v>
      </c>
      <c r="G1886">
        <v>413.58</v>
      </c>
    </row>
    <row r="1887" spans="1:7" x14ac:dyDescent="0.2">
      <c r="A1887" t="s">
        <v>343</v>
      </c>
      <c r="B1887" t="s">
        <v>339</v>
      </c>
      <c r="C1887" t="s">
        <v>129</v>
      </c>
      <c r="D1887" t="s">
        <v>648</v>
      </c>
      <c r="E1887">
        <v>6041</v>
      </c>
      <c r="G1887">
        <v>420.78</v>
      </c>
    </row>
    <row r="1888" spans="1:7" x14ac:dyDescent="0.2">
      <c r="A1888" t="s">
        <v>343</v>
      </c>
      <c r="B1888" t="s">
        <v>339</v>
      </c>
      <c r="C1888" t="s">
        <v>130</v>
      </c>
      <c r="D1888" t="s">
        <v>648</v>
      </c>
      <c r="E1888">
        <v>2857</v>
      </c>
      <c r="G1888">
        <v>339.78</v>
      </c>
    </row>
    <row r="1889" spans="1:7" x14ac:dyDescent="0.2">
      <c r="A1889" t="s">
        <v>343</v>
      </c>
      <c r="B1889" t="s">
        <v>339</v>
      </c>
      <c r="C1889" t="s">
        <v>131</v>
      </c>
      <c r="D1889" t="s">
        <v>648</v>
      </c>
      <c r="E1889">
        <v>6912</v>
      </c>
      <c r="G1889">
        <v>358.05</v>
      </c>
    </row>
    <row r="1890" spans="1:7" x14ac:dyDescent="0.2">
      <c r="A1890" t="s">
        <v>343</v>
      </c>
      <c r="B1890" t="s">
        <v>339</v>
      </c>
      <c r="C1890" t="s">
        <v>132</v>
      </c>
      <c r="D1890" t="s">
        <v>648</v>
      </c>
      <c r="E1890">
        <v>2940</v>
      </c>
      <c r="G1890">
        <v>449.15</v>
      </c>
    </row>
    <row r="1891" spans="1:7" x14ac:dyDescent="0.2">
      <c r="A1891" t="s">
        <v>343</v>
      </c>
      <c r="B1891" t="s">
        <v>339</v>
      </c>
      <c r="C1891" t="s">
        <v>133</v>
      </c>
      <c r="D1891" t="s">
        <v>648</v>
      </c>
      <c r="E1891">
        <v>3867</v>
      </c>
      <c r="G1891">
        <v>276.74</v>
      </c>
    </row>
    <row r="1892" spans="1:7" x14ac:dyDescent="0.2">
      <c r="A1892" t="s">
        <v>343</v>
      </c>
      <c r="B1892" t="s">
        <v>339</v>
      </c>
      <c r="C1892" t="s">
        <v>134</v>
      </c>
      <c r="D1892" t="s">
        <v>648</v>
      </c>
      <c r="E1892">
        <v>1210</v>
      </c>
      <c r="G1892">
        <v>186.44</v>
      </c>
    </row>
    <row r="1893" spans="1:7" x14ac:dyDescent="0.2">
      <c r="A1893" t="s">
        <v>343</v>
      </c>
      <c r="B1893" t="s">
        <v>339</v>
      </c>
      <c r="C1893" t="s">
        <v>135</v>
      </c>
      <c r="D1893" t="s">
        <v>648</v>
      </c>
      <c r="E1893">
        <v>1184</v>
      </c>
      <c r="G1893">
        <v>390.85</v>
      </c>
    </row>
    <row r="1894" spans="1:7" x14ac:dyDescent="0.2">
      <c r="A1894" t="s">
        <v>343</v>
      </c>
      <c r="B1894" t="s">
        <v>339</v>
      </c>
      <c r="C1894" t="s">
        <v>136</v>
      </c>
      <c r="D1894" t="s">
        <v>648</v>
      </c>
      <c r="E1894">
        <v>2936</v>
      </c>
      <c r="G1894">
        <v>448.17</v>
      </c>
    </row>
    <row r="1895" spans="1:7" x14ac:dyDescent="0.2">
      <c r="A1895" t="s">
        <v>343</v>
      </c>
      <c r="B1895" t="s">
        <v>339</v>
      </c>
      <c r="C1895" t="s">
        <v>137</v>
      </c>
      <c r="D1895" t="s">
        <v>648</v>
      </c>
      <c r="E1895">
        <v>3794</v>
      </c>
      <c r="G1895">
        <v>453.16</v>
      </c>
    </row>
    <row r="1896" spans="1:7" x14ac:dyDescent="0.2">
      <c r="A1896" t="s">
        <v>343</v>
      </c>
      <c r="B1896" t="s">
        <v>339</v>
      </c>
      <c r="C1896" t="s">
        <v>138</v>
      </c>
      <c r="D1896" t="s">
        <v>648</v>
      </c>
      <c r="E1896">
        <v>789</v>
      </c>
      <c r="G1896">
        <v>222.28</v>
      </c>
    </row>
    <row r="1897" spans="1:7" x14ac:dyDescent="0.2">
      <c r="A1897" t="s">
        <v>343</v>
      </c>
      <c r="B1897" t="s">
        <v>339</v>
      </c>
      <c r="C1897" t="s">
        <v>139</v>
      </c>
      <c r="D1897" t="s">
        <v>648</v>
      </c>
      <c r="E1897">
        <v>7410</v>
      </c>
      <c r="G1897">
        <v>394.62</v>
      </c>
    </row>
    <row r="1898" spans="1:7" x14ac:dyDescent="0.2">
      <c r="A1898" t="s">
        <v>343</v>
      </c>
      <c r="B1898" t="s">
        <v>339</v>
      </c>
      <c r="C1898" t="s">
        <v>140</v>
      </c>
      <c r="D1898" t="s">
        <v>648</v>
      </c>
      <c r="E1898">
        <v>1816</v>
      </c>
      <c r="G1898">
        <v>403.72</v>
      </c>
    </row>
    <row r="1899" spans="1:7" x14ac:dyDescent="0.2">
      <c r="A1899" t="s">
        <v>343</v>
      </c>
      <c r="B1899" t="s">
        <v>339</v>
      </c>
      <c r="C1899" t="s">
        <v>141</v>
      </c>
      <c r="D1899" t="s">
        <v>648</v>
      </c>
      <c r="E1899">
        <v>591</v>
      </c>
      <c r="G1899">
        <v>293.77999999999997</v>
      </c>
    </row>
    <row r="1900" spans="1:7" x14ac:dyDescent="0.2">
      <c r="A1900" t="s">
        <v>343</v>
      </c>
      <c r="B1900" t="s">
        <v>339</v>
      </c>
      <c r="C1900" t="s">
        <v>142</v>
      </c>
      <c r="D1900" t="s">
        <v>648</v>
      </c>
      <c r="E1900">
        <v>1979</v>
      </c>
      <c r="G1900">
        <v>354.8</v>
      </c>
    </row>
    <row r="1901" spans="1:7" x14ac:dyDescent="0.2">
      <c r="A1901" t="s">
        <v>343</v>
      </c>
      <c r="B1901" t="s">
        <v>339</v>
      </c>
      <c r="C1901" t="s">
        <v>143</v>
      </c>
      <c r="D1901" t="s">
        <v>648</v>
      </c>
      <c r="E1901">
        <v>5750</v>
      </c>
      <c r="G1901">
        <v>450.65</v>
      </c>
    </row>
    <row r="1902" spans="1:7" x14ac:dyDescent="0.2">
      <c r="A1902" t="s">
        <v>343</v>
      </c>
      <c r="B1902" t="s">
        <v>339</v>
      </c>
      <c r="C1902" t="s">
        <v>144</v>
      </c>
      <c r="D1902" t="s">
        <v>648</v>
      </c>
      <c r="E1902">
        <v>4131</v>
      </c>
      <c r="G1902">
        <v>477.68</v>
      </c>
    </row>
    <row r="1903" spans="1:7" x14ac:dyDescent="0.2">
      <c r="A1903" t="s">
        <v>343</v>
      </c>
      <c r="B1903" t="s">
        <v>339</v>
      </c>
      <c r="C1903" t="s">
        <v>145</v>
      </c>
      <c r="D1903" t="s">
        <v>648</v>
      </c>
      <c r="E1903">
        <v>3891</v>
      </c>
      <c r="G1903">
        <v>403.82</v>
      </c>
    </row>
    <row r="1904" spans="1:7" x14ac:dyDescent="0.2">
      <c r="A1904" t="s">
        <v>343</v>
      </c>
      <c r="B1904" t="s">
        <v>339</v>
      </c>
      <c r="C1904" t="s">
        <v>146</v>
      </c>
      <c r="D1904" t="s">
        <v>648</v>
      </c>
      <c r="E1904">
        <v>6167</v>
      </c>
      <c r="G1904">
        <v>288.45</v>
      </c>
    </row>
    <row r="1905" spans="1:7" x14ac:dyDescent="0.2">
      <c r="A1905" t="s">
        <v>343</v>
      </c>
      <c r="B1905" t="s">
        <v>339</v>
      </c>
      <c r="C1905" t="s">
        <v>147</v>
      </c>
      <c r="D1905" t="s">
        <v>648</v>
      </c>
      <c r="E1905">
        <v>2617</v>
      </c>
      <c r="G1905">
        <v>326.12</v>
      </c>
    </row>
    <row r="1906" spans="1:7" x14ac:dyDescent="0.2">
      <c r="A1906" t="s">
        <v>343</v>
      </c>
      <c r="B1906" t="s">
        <v>339</v>
      </c>
      <c r="C1906" t="s">
        <v>148</v>
      </c>
      <c r="D1906" t="s">
        <v>648</v>
      </c>
      <c r="E1906">
        <v>4788</v>
      </c>
      <c r="G1906">
        <v>361.35</v>
      </c>
    </row>
    <row r="1907" spans="1:7" x14ac:dyDescent="0.2">
      <c r="A1907" t="s">
        <v>343</v>
      </c>
      <c r="B1907" t="s">
        <v>339</v>
      </c>
      <c r="C1907" t="s">
        <v>149</v>
      </c>
      <c r="D1907" t="s">
        <v>648</v>
      </c>
      <c r="E1907">
        <v>2369</v>
      </c>
      <c r="G1907">
        <v>417.95</v>
      </c>
    </row>
    <row r="1908" spans="1:7" x14ac:dyDescent="0.2">
      <c r="A1908" t="s">
        <v>343</v>
      </c>
      <c r="B1908" t="s">
        <v>339</v>
      </c>
      <c r="C1908" t="s">
        <v>150</v>
      </c>
      <c r="D1908" t="s">
        <v>648</v>
      </c>
      <c r="E1908">
        <v>14993</v>
      </c>
      <c r="G1908">
        <v>431.12</v>
      </c>
    </row>
    <row r="1909" spans="1:7" x14ac:dyDescent="0.2">
      <c r="A1909" t="s">
        <v>343</v>
      </c>
      <c r="B1909" t="s">
        <v>339</v>
      </c>
      <c r="C1909" t="s">
        <v>360</v>
      </c>
      <c r="D1909" t="s">
        <v>648</v>
      </c>
      <c r="E1909">
        <v>1</v>
      </c>
      <c r="G1909">
        <v>37</v>
      </c>
    </row>
    <row r="1910" spans="1:7" x14ac:dyDescent="0.2">
      <c r="A1910" t="s">
        <v>343</v>
      </c>
      <c r="B1910" t="s">
        <v>339</v>
      </c>
      <c r="C1910" t="s">
        <v>151</v>
      </c>
      <c r="D1910" t="s">
        <v>648</v>
      </c>
      <c r="E1910">
        <v>1159</v>
      </c>
      <c r="G1910">
        <v>303.19</v>
      </c>
    </row>
    <row r="1911" spans="1:7" x14ac:dyDescent="0.2">
      <c r="A1911" t="s">
        <v>343</v>
      </c>
      <c r="B1911" t="s">
        <v>339</v>
      </c>
      <c r="C1911" t="s">
        <v>152</v>
      </c>
      <c r="D1911" t="s">
        <v>648</v>
      </c>
      <c r="E1911">
        <v>1379</v>
      </c>
      <c r="G1911">
        <v>175.71</v>
      </c>
    </row>
    <row r="1912" spans="1:7" x14ac:dyDescent="0.2">
      <c r="A1912" t="s">
        <v>343</v>
      </c>
      <c r="B1912" t="s">
        <v>339</v>
      </c>
      <c r="C1912" t="s">
        <v>855</v>
      </c>
      <c r="D1912" t="s">
        <v>648</v>
      </c>
      <c r="E1912">
        <v>1023</v>
      </c>
      <c r="G1912">
        <v>190.43</v>
      </c>
    </row>
    <row r="1913" spans="1:7" x14ac:dyDescent="0.2">
      <c r="A1913" t="s">
        <v>343</v>
      </c>
      <c r="B1913" t="s">
        <v>339</v>
      </c>
      <c r="C1913" t="s">
        <v>153</v>
      </c>
      <c r="D1913" t="s">
        <v>648</v>
      </c>
      <c r="E1913">
        <v>1319</v>
      </c>
      <c r="G1913">
        <v>302.26</v>
      </c>
    </row>
    <row r="1914" spans="1:7" x14ac:dyDescent="0.2">
      <c r="A1914" t="s">
        <v>343</v>
      </c>
      <c r="B1914" t="s">
        <v>339</v>
      </c>
      <c r="C1914" t="s">
        <v>78</v>
      </c>
      <c r="D1914" t="s">
        <v>648</v>
      </c>
      <c r="E1914">
        <v>653</v>
      </c>
      <c r="G1914">
        <v>358.45</v>
      </c>
    </row>
    <row r="1915" spans="1:7" x14ac:dyDescent="0.2">
      <c r="A1915" t="s">
        <v>343</v>
      </c>
      <c r="B1915" t="s">
        <v>339</v>
      </c>
      <c r="C1915" t="s">
        <v>154</v>
      </c>
      <c r="D1915" t="s">
        <v>648</v>
      </c>
      <c r="E1915">
        <v>1592</v>
      </c>
      <c r="G1915">
        <v>249.83</v>
      </c>
    </row>
    <row r="1916" spans="1:7" x14ac:dyDescent="0.2">
      <c r="A1916" t="s">
        <v>343</v>
      </c>
      <c r="B1916" t="s">
        <v>339</v>
      </c>
      <c r="C1916" t="s">
        <v>155</v>
      </c>
      <c r="D1916" t="s">
        <v>648</v>
      </c>
      <c r="E1916">
        <v>697</v>
      </c>
      <c r="G1916">
        <v>177.56</v>
      </c>
    </row>
    <row r="1917" spans="1:7" x14ac:dyDescent="0.2">
      <c r="A1917" t="s">
        <v>343</v>
      </c>
      <c r="B1917" t="s">
        <v>339</v>
      </c>
      <c r="C1917" t="s">
        <v>156</v>
      </c>
      <c r="D1917" t="s">
        <v>648</v>
      </c>
      <c r="E1917">
        <v>645</v>
      </c>
      <c r="G1917">
        <v>180.5</v>
      </c>
    </row>
    <row r="1918" spans="1:7" x14ac:dyDescent="0.2">
      <c r="A1918" t="s">
        <v>343</v>
      </c>
      <c r="B1918" t="s">
        <v>339</v>
      </c>
      <c r="C1918" t="s">
        <v>361</v>
      </c>
      <c r="D1918" t="s">
        <v>648</v>
      </c>
      <c r="E1918">
        <v>781</v>
      </c>
      <c r="G1918">
        <v>341.07</v>
      </c>
    </row>
    <row r="1919" spans="1:7" x14ac:dyDescent="0.2">
      <c r="A1919" t="s">
        <v>343</v>
      </c>
      <c r="B1919" t="s">
        <v>339</v>
      </c>
      <c r="C1919" t="s">
        <v>157</v>
      </c>
      <c r="D1919" t="s">
        <v>648</v>
      </c>
      <c r="E1919">
        <v>1939</v>
      </c>
      <c r="G1919">
        <v>315.39</v>
      </c>
    </row>
    <row r="1920" spans="1:7" x14ac:dyDescent="0.2">
      <c r="A1920" t="s">
        <v>343</v>
      </c>
      <c r="B1920" t="s">
        <v>339</v>
      </c>
      <c r="C1920" t="s">
        <v>158</v>
      </c>
      <c r="D1920" t="s">
        <v>648</v>
      </c>
      <c r="E1920">
        <v>1357</v>
      </c>
      <c r="G1920">
        <v>449.05</v>
      </c>
    </row>
    <row r="1921" spans="1:10" x14ac:dyDescent="0.2">
      <c r="A1921" t="s">
        <v>343</v>
      </c>
      <c r="B1921" t="s">
        <v>339</v>
      </c>
      <c r="C1921" t="s">
        <v>160</v>
      </c>
      <c r="D1921" t="s">
        <v>648</v>
      </c>
      <c r="E1921">
        <v>541</v>
      </c>
      <c r="G1921">
        <v>195.68</v>
      </c>
    </row>
    <row r="1922" spans="1:10" x14ac:dyDescent="0.2">
      <c r="A1922" t="s">
        <v>343</v>
      </c>
      <c r="B1922" t="s">
        <v>339</v>
      </c>
      <c r="C1922" t="s">
        <v>649</v>
      </c>
      <c r="D1922" t="s">
        <v>648</v>
      </c>
      <c r="E1922">
        <v>241192</v>
      </c>
      <c r="G1922">
        <v>364.51</v>
      </c>
    </row>
    <row r="1923" spans="1:10" x14ac:dyDescent="0.2">
      <c r="A1923" t="s">
        <v>343</v>
      </c>
      <c r="B1923" t="s">
        <v>339</v>
      </c>
      <c r="C1923" t="s">
        <v>384</v>
      </c>
      <c r="D1923" t="s">
        <v>650</v>
      </c>
      <c r="E1923">
        <v>150</v>
      </c>
      <c r="G1923">
        <v>110.83</v>
      </c>
    </row>
    <row r="1924" spans="1:10" x14ac:dyDescent="0.2">
      <c r="A1924" t="s">
        <v>343</v>
      </c>
      <c r="B1924" t="s">
        <v>339</v>
      </c>
      <c r="C1924" t="s">
        <v>86</v>
      </c>
      <c r="D1924" t="s">
        <v>650</v>
      </c>
      <c r="E1924">
        <v>848</v>
      </c>
      <c r="G1924">
        <v>179.74</v>
      </c>
    </row>
    <row r="1925" spans="1:10" x14ac:dyDescent="0.2">
      <c r="A1925" t="s">
        <v>343</v>
      </c>
      <c r="B1925" t="s">
        <v>339</v>
      </c>
      <c r="C1925" t="s">
        <v>130</v>
      </c>
      <c r="D1925" t="s">
        <v>650</v>
      </c>
      <c r="E1925">
        <v>931</v>
      </c>
      <c r="G1925">
        <v>155.49</v>
      </c>
    </row>
    <row r="1926" spans="1:10" x14ac:dyDescent="0.2">
      <c r="A1926" t="s">
        <v>343</v>
      </c>
      <c r="B1926" t="s">
        <v>339</v>
      </c>
      <c r="C1926" t="s">
        <v>134</v>
      </c>
      <c r="D1926" t="s">
        <v>650</v>
      </c>
      <c r="E1926">
        <v>435</v>
      </c>
      <c r="G1926">
        <v>182.51</v>
      </c>
    </row>
    <row r="1927" spans="1:10" x14ac:dyDescent="0.2">
      <c r="A1927" t="s">
        <v>343</v>
      </c>
      <c r="B1927" t="s">
        <v>339</v>
      </c>
      <c r="C1927" t="s">
        <v>649</v>
      </c>
      <c r="D1927" t="s">
        <v>650</v>
      </c>
      <c r="E1927">
        <v>2364</v>
      </c>
      <c r="G1927">
        <v>166.33</v>
      </c>
    </row>
    <row r="1928" spans="1:10" x14ac:dyDescent="0.2">
      <c r="A1928" t="s">
        <v>343</v>
      </c>
      <c r="B1928" t="s">
        <v>339</v>
      </c>
      <c r="C1928" t="s">
        <v>359</v>
      </c>
      <c r="D1928" t="s">
        <v>648</v>
      </c>
      <c r="E1928">
        <v>40612</v>
      </c>
      <c r="G1928">
        <v>239.47</v>
      </c>
    </row>
    <row r="1929" spans="1:10" x14ac:dyDescent="0.2">
      <c r="A1929" t="s">
        <v>343</v>
      </c>
      <c r="B1929" t="s">
        <v>339</v>
      </c>
      <c r="C1929" t="s">
        <v>386</v>
      </c>
      <c r="D1929" t="s">
        <v>648</v>
      </c>
      <c r="E1929">
        <v>40146</v>
      </c>
      <c r="G1929">
        <v>368.92</v>
      </c>
    </row>
    <row r="1930" spans="1:10" x14ac:dyDescent="0.2">
      <c r="A1930" t="s">
        <v>343</v>
      </c>
      <c r="B1930" t="s">
        <v>339</v>
      </c>
      <c r="C1930" t="s">
        <v>385</v>
      </c>
      <c r="D1930" t="s">
        <v>648</v>
      </c>
      <c r="E1930">
        <v>55975</v>
      </c>
      <c r="G1930">
        <v>385.83</v>
      </c>
    </row>
    <row r="1931" spans="1:10" x14ac:dyDescent="0.2">
      <c r="A1931" t="s">
        <v>343</v>
      </c>
      <c r="B1931" t="s">
        <v>339</v>
      </c>
      <c r="C1931" t="s">
        <v>387</v>
      </c>
      <c r="D1931" t="s">
        <v>648</v>
      </c>
      <c r="E1931">
        <v>71131</v>
      </c>
      <c r="G1931">
        <v>402.75</v>
      </c>
    </row>
    <row r="1932" spans="1:10" x14ac:dyDescent="0.2">
      <c r="A1932" t="s">
        <v>343</v>
      </c>
      <c r="B1932" t="s">
        <v>339</v>
      </c>
      <c r="C1932" t="s">
        <v>388</v>
      </c>
      <c r="D1932" t="s">
        <v>648</v>
      </c>
      <c r="E1932">
        <v>33328</v>
      </c>
      <c r="G1932">
        <v>394.14</v>
      </c>
    </row>
    <row r="1933" spans="1:10" x14ac:dyDescent="0.2">
      <c r="A1933" t="s">
        <v>842</v>
      </c>
      <c r="B1933" t="s">
        <v>338</v>
      </c>
      <c r="C1933" t="s">
        <v>384</v>
      </c>
      <c r="D1933" t="s">
        <v>384</v>
      </c>
      <c r="E1933">
        <v>17775</v>
      </c>
    </row>
    <row r="1934" spans="1:10" x14ac:dyDescent="0.2">
      <c r="A1934" t="s">
        <v>344</v>
      </c>
      <c r="B1934" t="s">
        <v>346</v>
      </c>
      <c r="C1934" t="s">
        <v>111</v>
      </c>
      <c r="D1934" t="s">
        <v>870</v>
      </c>
      <c r="E1934">
        <v>0.95082</v>
      </c>
      <c r="F1934">
        <v>0.89639000000000002</v>
      </c>
      <c r="G1934">
        <v>0.88253000000000004</v>
      </c>
      <c r="H1934">
        <v>4.3139999999999998E-2</v>
      </c>
      <c r="I1934">
        <v>0.90185000000000004</v>
      </c>
      <c r="J1934">
        <v>4.3540000000000002E-2</v>
      </c>
    </row>
    <row r="1935" spans="1:10" x14ac:dyDescent="0.2">
      <c r="A1935" t="s">
        <v>344</v>
      </c>
      <c r="B1935" t="s">
        <v>346</v>
      </c>
      <c r="C1935" t="s">
        <v>86</v>
      </c>
      <c r="D1935" t="s">
        <v>870</v>
      </c>
      <c r="E1935">
        <v>0.95806000000000002</v>
      </c>
      <c r="F1935">
        <v>0.87246999999999997</v>
      </c>
      <c r="G1935">
        <v>0.90729000000000004</v>
      </c>
      <c r="H1935">
        <v>4.2070000000000003E-2</v>
      </c>
      <c r="I1935">
        <v>0.90239999999999998</v>
      </c>
      <c r="J1935">
        <v>3.857E-2</v>
      </c>
    </row>
    <row r="1936" spans="1:10" x14ac:dyDescent="0.2">
      <c r="A1936" t="s">
        <v>344</v>
      </c>
      <c r="B1936" t="s">
        <v>346</v>
      </c>
      <c r="C1936" t="s">
        <v>120</v>
      </c>
      <c r="D1936" t="s">
        <v>870</v>
      </c>
      <c r="E1936">
        <v>0.93793000000000004</v>
      </c>
      <c r="F1936">
        <v>0.86902999999999997</v>
      </c>
      <c r="G1936">
        <v>0.87751999999999997</v>
      </c>
      <c r="H1936">
        <v>4.342E-2</v>
      </c>
      <c r="I1936">
        <v>0.84103000000000006</v>
      </c>
      <c r="J1936">
        <v>5.9569999999999998E-2</v>
      </c>
    </row>
    <row r="1937" spans="1:10" x14ac:dyDescent="0.2">
      <c r="A1937" t="s">
        <v>344</v>
      </c>
      <c r="B1937" t="s">
        <v>346</v>
      </c>
      <c r="C1937" t="s">
        <v>131</v>
      </c>
      <c r="D1937" t="s">
        <v>870</v>
      </c>
      <c r="E1937">
        <v>0.90898999999999996</v>
      </c>
      <c r="F1937">
        <v>0.80742999999999998</v>
      </c>
      <c r="G1937">
        <v>0.83928999999999998</v>
      </c>
      <c r="H1937">
        <v>6.0409999999999998E-2</v>
      </c>
      <c r="I1937">
        <v>0.88924000000000003</v>
      </c>
      <c r="J1937">
        <v>3.9140000000000001E-2</v>
      </c>
    </row>
    <row r="1938" spans="1:10" x14ac:dyDescent="0.2">
      <c r="A1938" t="s">
        <v>344</v>
      </c>
      <c r="B1938" t="s">
        <v>346</v>
      </c>
      <c r="C1938" t="s">
        <v>134</v>
      </c>
      <c r="D1938" t="s">
        <v>870</v>
      </c>
      <c r="E1938">
        <v>0.97333000000000003</v>
      </c>
      <c r="F1938">
        <v>0.91651000000000005</v>
      </c>
      <c r="G1938">
        <v>0.88117000000000001</v>
      </c>
      <c r="H1938">
        <v>5.4089999999999999E-2</v>
      </c>
      <c r="I1938">
        <v>0.92030999999999996</v>
      </c>
      <c r="J1938">
        <v>3.8510000000000003E-2</v>
      </c>
    </row>
    <row r="1939" spans="1:10" x14ac:dyDescent="0.2">
      <c r="A1939" t="s">
        <v>344</v>
      </c>
      <c r="B1939" t="s">
        <v>346</v>
      </c>
      <c r="C1939" t="s">
        <v>138</v>
      </c>
      <c r="D1939" t="s">
        <v>870</v>
      </c>
      <c r="E1939">
        <v>0.95467999999999997</v>
      </c>
      <c r="F1939">
        <v>0.89410000000000001</v>
      </c>
      <c r="G1939">
        <v>0.87780000000000002</v>
      </c>
      <c r="H1939">
        <v>4.3380000000000002E-2</v>
      </c>
      <c r="I1939">
        <v>0.94145000000000001</v>
      </c>
      <c r="J1939">
        <v>2.9559999999999999E-2</v>
      </c>
    </row>
    <row r="1940" spans="1:10" x14ac:dyDescent="0.2">
      <c r="A1940" t="s">
        <v>344</v>
      </c>
      <c r="B1940" t="s">
        <v>346</v>
      </c>
      <c r="C1940" t="s">
        <v>146</v>
      </c>
      <c r="D1940" t="s">
        <v>870</v>
      </c>
      <c r="E1940">
        <v>0.94791999999999998</v>
      </c>
      <c r="F1940">
        <v>0.88178000000000001</v>
      </c>
      <c r="G1940">
        <v>0.85048999999999997</v>
      </c>
      <c r="H1940">
        <v>5.1400000000000001E-2</v>
      </c>
      <c r="I1940">
        <v>0.92327000000000004</v>
      </c>
      <c r="J1940">
        <v>3.8210000000000001E-2</v>
      </c>
    </row>
    <row r="1941" spans="1:10" x14ac:dyDescent="0.2">
      <c r="A1941" t="s">
        <v>344</v>
      </c>
      <c r="B1941" t="s">
        <v>346</v>
      </c>
      <c r="C1941" t="s">
        <v>150</v>
      </c>
      <c r="D1941" t="s">
        <v>870</v>
      </c>
      <c r="E1941">
        <v>0.94833999999999996</v>
      </c>
      <c r="F1941">
        <v>0.85982000000000003</v>
      </c>
      <c r="G1941">
        <v>0.85884000000000005</v>
      </c>
      <c r="H1941">
        <v>4.616E-2</v>
      </c>
      <c r="I1941">
        <v>0.91854999999999998</v>
      </c>
      <c r="J1941">
        <v>3.9480000000000001E-2</v>
      </c>
    </row>
    <row r="1942" spans="1:10" x14ac:dyDescent="0.2">
      <c r="A1942" t="s">
        <v>344</v>
      </c>
      <c r="B1942" t="s">
        <v>346</v>
      </c>
      <c r="C1942" t="s">
        <v>155</v>
      </c>
      <c r="D1942" t="s">
        <v>870</v>
      </c>
      <c r="E1942">
        <v>0.97063999999999995</v>
      </c>
      <c r="F1942">
        <v>0.89775000000000005</v>
      </c>
      <c r="G1942">
        <v>0.90873999999999999</v>
      </c>
      <c r="H1942">
        <v>4.061E-2</v>
      </c>
      <c r="I1942">
        <v>0.91490000000000005</v>
      </c>
      <c r="J1942">
        <v>4.6089999999999999E-2</v>
      </c>
    </row>
    <row r="1943" spans="1:10" x14ac:dyDescent="0.2">
      <c r="A1943" t="s">
        <v>344</v>
      </c>
      <c r="B1943" t="s">
        <v>346</v>
      </c>
      <c r="C1943" t="s">
        <v>338</v>
      </c>
      <c r="D1943" t="s">
        <v>870</v>
      </c>
      <c r="E1943">
        <v>0.95555999999999996</v>
      </c>
      <c r="F1943">
        <v>0.88532</v>
      </c>
      <c r="G1943">
        <v>0.87738000000000005</v>
      </c>
      <c r="H1943">
        <v>7.8499999999999993E-3</v>
      </c>
      <c r="I1943">
        <v>0.90169999999999995</v>
      </c>
      <c r="J1943">
        <v>9.9600000000000001E-3</v>
      </c>
    </row>
    <row r="1944" spans="1:10" x14ac:dyDescent="0.2">
      <c r="A1944" t="s">
        <v>344</v>
      </c>
      <c r="B1944" t="s">
        <v>346</v>
      </c>
      <c r="C1944" t="s">
        <v>89</v>
      </c>
      <c r="D1944" t="s">
        <v>870</v>
      </c>
      <c r="E1944">
        <v>0.99483999999999995</v>
      </c>
      <c r="F1944">
        <v>0.97158999999999995</v>
      </c>
      <c r="G1944">
        <v>0.92018</v>
      </c>
      <c r="H1944">
        <v>3.7990000000000003E-2</v>
      </c>
      <c r="I1944">
        <v>0.93220999999999998</v>
      </c>
      <c r="J1944">
        <v>3.5709999999999999E-2</v>
      </c>
    </row>
    <row r="1945" spans="1:10" x14ac:dyDescent="0.2">
      <c r="A1945" t="s">
        <v>344</v>
      </c>
      <c r="B1945" t="s">
        <v>346</v>
      </c>
      <c r="C1945" t="s">
        <v>132</v>
      </c>
      <c r="D1945" t="s">
        <v>870</v>
      </c>
      <c r="E1945">
        <v>0.94472999999999996</v>
      </c>
      <c r="F1945">
        <v>0.85148000000000001</v>
      </c>
      <c r="G1945">
        <v>0.88851000000000002</v>
      </c>
      <c r="H1945">
        <v>4.7969999999999999E-2</v>
      </c>
      <c r="I1945">
        <v>0.91144999999999998</v>
      </c>
      <c r="J1945">
        <v>5.2659999999999998E-2</v>
      </c>
    </row>
    <row r="1946" spans="1:10" x14ac:dyDescent="0.2">
      <c r="A1946" t="s">
        <v>344</v>
      </c>
      <c r="B1946" t="s">
        <v>346</v>
      </c>
      <c r="C1946" t="s">
        <v>136</v>
      </c>
      <c r="D1946" t="s">
        <v>870</v>
      </c>
      <c r="E1946">
        <v>0.93194999999999995</v>
      </c>
      <c r="F1946">
        <v>0.92528999999999995</v>
      </c>
      <c r="G1946">
        <v>0.91727999999999998</v>
      </c>
      <c r="H1946">
        <v>3.8719999999999997E-2</v>
      </c>
      <c r="I1946">
        <v>0.91381999999999997</v>
      </c>
      <c r="J1946">
        <v>3.635E-2</v>
      </c>
    </row>
    <row r="1947" spans="1:10" x14ac:dyDescent="0.2">
      <c r="A1947" t="s">
        <v>344</v>
      </c>
      <c r="B1947" t="s">
        <v>346</v>
      </c>
      <c r="C1947" t="s">
        <v>140</v>
      </c>
      <c r="D1947" t="s">
        <v>870</v>
      </c>
      <c r="E1947">
        <v>0.93044000000000004</v>
      </c>
      <c r="F1947">
        <v>0.82362000000000002</v>
      </c>
      <c r="G1947">
        <v>0.86285000000000001</v>
      </c>
      <c r="H1947">
        <v>4.8739999999999999E-2</v>
      </c>
      <c r="I1947">
        <v>0.91552</v>
      </c>
      <c r="J1947">
        <v>4.2950000000000002E-2</v>
      </c>
    </row>
    <row r="1948" spans="1:10" x14ac:dyDescent="0.2">
      <c r="A1948" t="s">
        <v>344</v>
      </c>
      <c r="B1948" t="s">
        <v>346</v>
      </c>
      <c r="C1948" t="s">
        <v>142</v>
      </c>
      <c r="D1948" t="s">
        <v>870</v>
      </c>
      <c r="E1948">
        <v>0.92981999999999998</v>
      </c>
      <c r="F1948">
        <v>0.86531000000000002</v>
      </c>
      <c r="G1948">
        <v>0.91691999999999996</v>
      </c>
      <c r="H1948">
        <v>4.3839999999999997E-2</v>
      </c>
      <c r="I1948">
        <v>0.91547000000000001</v>
      </c>
      <c r="J1948">
        <v>5.8220000000000001E-2</v>
      </c>
    </row>
    <row r="1949" spans="1:10" x14ac:dyDescent="0.2">
      <c r="A1949" t="s">
        <v>344</v>
      </c>
      <c r="B1949" t="s">
        <v>346</v>
      </c>
      <c r="C1949" t="s">
        <v>151</v>
      </c>
      <c r="D1949" t="s">
        <v>870</v>
      </c>
      <c r="E1949">
        <v>0.91862999999999995</v>
      </c>
      <c r="F1949">
        <v>0.86651999999999996</v>
      </c>
      <c r="G1949">
        <v>0.87348000000000003</v>
      </c>
      <c r="H1949">
        <v>4.3929999999999997E-2</v>
      </c>
      <c r="I1949">
        <v>0.94998000000000005</v>
      </c>
      <c r="J1949">
        <v>3.0550000000000001E-2</v>
      </c>
    </row>
    <row r="1950" spans="1:10" x14ac:dyDescent="0.2">
      <c r="A1950" t="s">
        <v>344</v>
      </c>
      <c r="B1950" t="s">
        <v>346</v>
      </c>
      <c r="C1950" t="s">
        <v>154</v>
      </c>
      <c r="D1950" t="s">
        <v>870</v>
      </c>
      <c r="E1950">
        <v>0.91895000000000004</v>
      </c>
      <c r="F1950">
        <v>0.84436999999999995</v>
      </c>
      <c r="G1950">
        <v>0.90652999999999995</v>
      </c>
      <c r="H1950">
        <v>4.4569999999999999E-2</v>
      </c>
      <c r="I1950">
        <v>0.89122999999999997</v>
      </c>
      <c r="J1950">
        <v>5.2560000000000003E-2</v>
      </c>
    </row>
    <row r="1951" spans="1:10" x14ac:dyDescent="0.2">
      <c r="A1951" t="s">
        <v>344</v>
      </c>
      <c r="B1951" t="s">
        <v>346</v>
      </c>
      <c r="C1951" t="s">
        <v>113</v>
      </c>
      <c r="D1951" t="s">
        <v>870</v>
      </c>
      <c r="E1951">
        <v>0.93486000000000002</v>
      </c>
      <c r="F1951">
        <v>0.91508999999999996</v>
      </c>
      <c r="G1951">
        <v>0.89451999999999998</v>
      </c>
      <c r="H1951">
        <v>4.863E-2</v>
      </c>
      <c r="I1951">
        <v>0.92186999999999997</v>
      </c>
      <c r="J1951">
        <v>3.9410000000000001E-2</v>
      </c>
    </row>
    <row r="1952" spans="1:10" x14ac:dyDescent="0.2">
      <c r="A1952" t="s">
        <v>344</v>
      </c>
      <c r="B1952" t="s">
        <v>346</v>
      </c>
      <c r="C1952" t="s">
        <v>126</v>
      </c>
      <c r="D1952" t="s">
        <v>870</v>
      </c>
      <c r="E1952">
        <v>0.88934999999999997</v>
      </c>
      <c r="F1952">
        <v>0.88571999999999995</v>
      </c>
      <c r="G1952">
        <v>0.83025000000000004</v>
      </c>
      <c r="H1952">
        <v>5.0090000000000003E-2</v>
      </c>
      <c r="I1952">
        <v>0.90375000000000005</v>
      </c>
      <c r="J1952">
        <v>4.9570000000000003E-2</v>
      </c>
    </row>
    <row r="1953" spans="1:10" x14ac:dyDescent="0.2">
      <c r="A1953" t="s">
        <v>344</v>
      </c>
      <c r="B1953" t="s">
        <v>346</v>
      </c>
      <c r="C1953" t="s">
        <v>147</v>
      </c>
      <c r="D1953" t="s">
        <v>870</v>
      </c>
      <c r="E1953">
        <v>0.96579000000000004</v>
      </c>
      <c r="F1953">
        <v>0.91298999999999997</v>
      </c>
      <c r="G1953">
        <v>0.88177000000000005</v>
      </c>
      <c r="H1953">
        <v>4.6510000000000003E-2</v>
      </c>
      <c r="I1953">
        <v>0.90390999999999999</v>
      </c>
      <c r="J1953">
        <v>3.7339999999999998E-2</v>
      </c>
    </row>
    <row r="1954" spans="1:10" x14ac:dyDescent="0.2">
      <c r="A1954" t="s">
        <v>344</v>
      </c>
      <c r="B1954" t="s">
        <v>346</v>
      </c>
      <c r="C1954" t="s">
        <v>153</v>
      </c>
      <c r="D1954" t="s">
        <v>870</v>
      </c>
      <c r="E1954">
        <v>0.95848999999999995</v>
      </c>
      <c r="F1954">
        <v>0.92322000000000004</v>
      </c>
      <c r="G1954">
        <v>0.90734999999999999</v>
      </c>
      <c r="H1954">
        <v>3.9320000000000001E-2</v>
      </c>
      <c r="I1954">
        <v>0.90664</v>
      </c>
      <c r="J1954">
        <v>4.5289999999999997E-2</v>
      </c>
    </row>
    <row r="1955" spans="1:10" x14ac:dyDescent="0.2">
      <c r="A1955" t="s">
        <v>344</v>
      </c>
      <c r="B1955" t="s">
        <v>346</v>
      </c>
      <c r="C1955" t="s">
        <v>386</v>
      </c>
      <c r="D1955" t="s">
        <v>870</v>
      </c>
      <c r="E1955">
        <v>0.95879000000000003</v>
      </c>
      <c r="F1955">
        <v>0.87549999999999994</v>
      </c>
      <c r="G1955">
        <v>0.87433000000000005</v>
      </c>
      <c r="H1955">
        <v>1.9089999999999999E-2</v>
      </c>
      <c r="I1955">
        <v>0.90505999999999998</v>
      </c>
      <c r="J1955">
        <v>1.9970000000000002E-2</v>
      </c>
    </row>
    <row r="1956" spans="1:10" x14ac:dyDescent="0.2">
      <c r="A1956" t="s">
        <v>344</v>
      </c>
      <c r="B1956" t="s">
        <v>346</v>
      </c>
      <c r="C1956" t="s">
        <v>116</v>
      </c>
      <c r="D1956" t="s">
        <v>870</v>
      </c>
      <c r="E1956">
        <v>0.92784</v>
      </c>
      <c r="F1956">
        <v>0.83216999999999997</v>
      </c>
      <c r="G1956">
        <v>0.86958999999999997</v>
      </c>
      <c r="H1956">
        <v>4.1509999999999998E-2</v>
      </c>
      <c r="I1956">
        <v>0.89529000000000003</v>
      </c>
      <c r="J1956">
        <v>3.177E-2</v>
      </c>
    </row>
    <row r="1957" spans="1:10" x14ac:dyDescent="0.2">
      <c r="A1957" t="s">
        <v>344</v>
      </c>
      <c r="B1957" t="s">
        <v>346</v>
      </c>
      <c r="C1957" t="s">
        <v>119</v>
      </c>
      <c r="D1957" t="s">
        <v>870</v>
      </c>
      <c r="E1957">
        <v>0.93652999999999997</v>
      </c>
      <c r="F1957">
        <v>0.85157000000000005</v>
      </c>
      <c r="G1957">
        <v>0.86338999999999999</v>
      </c>
      <c r="H1957">
        <v>4.3439999999999999E-2</v>
      </c>
      <c r="I1957">
        <v>0.90381</v>
      </c>
      <c r="J1957">
        <v>2.945E-2</v>
      </c>
    </row>
    <row r="1958" spans="1:10" x14ac:dyDescent="0.2">
      <c r="A1958" t="s">
        <v>344</v>
      </c>
      <c r="B1958" t="s">
        <v>346</v>
      </c>
      <c r="C1958" t="s">
        <v>123</v>
      </c>
      <c r="D1958" t="s">
        <v>870</v>
      </c>
      <c r="E1958">
        <v>0.95652999999999999</v>
      </c>
      <c r="F1958">
        <v>0.93638999999999994</v>
      </c>
      <c r="G1958">
        <v>0.89520999999999995</v>
      </c>
      <c r="H1958">
        <v>3.8960000000000002E-2</v>
      </c>
      <c r="I1958">
        <v>0.95884000000000003</v>
      </c>
      <c r="J1958">
        <v>3.3939999999999998E-2</v>
      </c>
    </row>
    <row r="1959" spans="1:10" x14ac:dyDescent="0.2">
      <c r="A1959" t="s">
        <v>344</v>
      </c>
      <c r="B1959" t="s">
        <v>346</v>
      </c>
      <c r="C1959" t="s">
        <v>130</v>
      </c>
      <c r="D1959" t="s">
        <v>870</v>
      </c>
      <c r="E1959">
        <v>0.98409999999999997</v>
      </c>
      <c r="F1959">
        <v>0.97641</v>
      </c>
      <c r="G1959">
        <v>0.94691000000000003</v>
      </c>
      <c r="H1959">
        <v>3.8850000000000003E-2</v>
      </c>
      <c r="I1959">
        <v>0.94594</v>
      </c>
      <c r="J1959">
        <v>3.1570000000000001E-2</v>
      </c>
    </row>
    <row r="1960" spans="1:10" x14ac:dyDescent="0.2">
      <c r="A1960" t="s">
        <v>344</v>
      </c>
      <c r="B1960" t="s">
        <v>346</v>
      </c>
      <c r="C1960" t="s">
        <v>137</v>
      </c>
      <c r="D1960" t="s">
        <v>870</v>
      </c>
      <c r="E1960">
        <v>0.95787999999999995</v>
      </c>
      <c r="F1960">
        <v>0.84177999999999997</v>
      </c>
      <c r="G1960">
        <v>0.88046999999999997</v>
      </c>
      <c r="H1960">
        <v>4.8430000000000001E-2</v>
      </c>
      <c r="I1960">
        <v>0.874</v>
      </c>
      <c r="J1960">
        <v>5.4140000000000001E-2</v>
      </c>
    </row>
    <row r="1961" spans="1:10" x14ac:dyDescent="0.2">
      <c r="A1961" t="s">
        <v>344</v>
      </c>
      <c r="B1961" t="s">
        <v>346</v>
      </c>
      <c r="D1961" t="s">
        <v>870</v>
      </c>
      <c r="E1961">
        <v>0.95394999999999996</v>
      </c>
      <c r="F1961">
        <v>0.89334000000000002</v>
      </c>
      <c r="G1961">
        <v>0.89090999999999998</v>
      </c>
      <c r="H1961">
        <v>1.4420000000000001E-2</v>
      </c>
      <c r="I1961">
        <v>0.88185000000000002</v>
      </c>
      <c r="J1961">
        <v>2.0969999999999999E-2</v>
      </c>
    </row>
    <row r="1962" spans="1:10" x14ac:dyDescent="0.2">
      <c r="A1962" t="s">
        <v>344</v>
      </c>
      <c r="B1962" t="s">
        <v>346</v>
      </c>
      <c r="C1962" t="s">
        <v>109</v>
      </c>
      <c r="D1962" t="s">
        <v>870</v>
      </c>
      <c r="E1962">
        <v>0.94845000000000002</v>
      </c>
      <c r="F1962">
        <v>0.83957000000000004</v>
      </c>
      <c r="G1962">
        <v>0.84353</v>
      </c>
      <c r="H1962">
        <v>4.1610000000000001E-2</v>
      </c>
      <c r="I1962">
        <v>0.83453999999999995</v>
      </c>
      <c r="J1962">
        <v>5.7889999999999997E-2</v>
      </c>
    </row>
    <row r="1963" spans="1:10" x14ac:dyDescent="0.2">
      <c r="A1963" t="s">
        <v>344</v>
      </c>
      <c r="B1963" t="s">
        <v>346</v>
      </c>
      <c r="C1963" t="s">
        <v>110</v>
      </c>
      <c r="D1963" t="s">
        <v>870</v>
      </c>
      <c r="E1963">
        <v>0.94955999999999996</v>
      </c>
      <c r="F1963">
        <v>0.88971999999999996</v>
      </c>
      <c r="G1963">
        <v>0.86911000000000005</v>
      </c>
      <c r="H1963">
        <v>4.197E-2</v>
      </c>
      <c r="I1963">
        <v>0.84013000000000004</v>
      </c>
      <c r="J1963">
        <v>5.833E-2</v>
      </c>
    </row>
    <row r="1964" spans="1:10" x14ac:dyDescent="0.2">
      <c r="A1964" t="s">
        <v>344</v>
      </c>
      <c r="B1964" t="s">
        <v>346</v>
      </c>
      <c r="C1964" t="s">
        <v>115</v>
      </c>
      <c r="D1964" t="s">
        <v>870</v>
      </c>
      <c r="E1964">
        <v>0.96391000000000004</v>
      </c>
      <c r="F1964">
        <v>0.94320000000000004</v>
      </c>
      <c r="G1964">
        <v>0.88300999999999996</v>
      </c>
      <c r="H1964">
        <v>4.453E-2</v>
      </c>
      <c r="I1964">
        <v>0.91383999999999999</v>
      </c>
      <c r="J1964">
        <v>3.7339999999999998E-2</v>
      </c>
    </row>
    <row r="1965" spans="1:10" x14ac:dyDescent="0.2">
      <c r="A1965" t="s">
        <v>344</v>
      </c>
      <c r="B1965" t="s">
        <v>346</v>
      </c>
      <c r="C1965" t="s">
        <v>118</v>
      </c>
      <c r="D1965" t="s">
        <v>870</v>
      </c>
      <c r="E1965">
        <v>0.96525000000000005</v>
      </c>
      <c r="F1965">
        <v>0.90049000000000001</v>
      </c>
      <c r="G1965">
        <v>0.84443000000000001</v>
      </c>
      <c r="H1965">
        <v>5.135E-2</v>
      </c>
      <c r="I1965">
        <v>0.88853000000000004</v>
      </c>
      <c r="J1965">
        <v>4.1599999999999998E-2</v>
      </c>
    </row>
    <row r="1966" spans="1:10" x14ac:dyDescent="0.2">
      <c r="A1966" t="s">
        <v>344</v>
      </c>
      <c r="B1966" t="s">
        <v>346</v>
      </c>
      <c r="C1966" t="s">
        <v>128</v>
      </c>
      <c r="D1966" t="s">
        <v>870</v>
      </c>
      <c r="E1966">
        <v>0.93506999999999996</v>
      </c>
      <c r="F1966">
        <v>0.94318999999999997</v>
      </c>
      <c r="G1966">
        <v>0.91447000000000001</v>
      </c>
      <c r="H1966">
        <v>3.8280000000000002E-2</v>
      </c>
      <c r="I1966">
        <v>0.91854999999999998</v>
      </c>
      <c r="J1966">
        <v>3.8789999999999998E-2</v>
      </c>
    </row>
    <row r="1967" spans="1:10" x14ac:dyDescent="0.2">
      <c r="A1967" t="s">
        <v>344</v>
      </c>
      <c r="B1967" t="s">
        <v>346</v>
      </c>
      <c r="C1967" t="s">
        <v>143</v>
      </c>
      <c r="D1967" t="s">
        <v>870</v>
      </c>
      <c r="E1967">
        <v>0.97038999999999997</v>
      </c>
      <c r="F1967">
        <v>0.90754000000000001</v>
      </c>
      <c r="G1967">
        <v>0.86134999999999995</v>
      </c>
      <c r="H1967">
        <v>4.768E-2</v>
      </c>
      <c r="I1967">
        <v>0.95562000000000002</v>
      </c>
      <c r="J1967">
        <v>3.3829999999999999E-2</v>
      </c>
    </row>
    <row r="1968" spans="1:10" x14ac:dyDescent="0.2">
      <c r="A1968" t="s">
        <v>344</v>
      </c>
      <c r="B1968" t="s">
        <v>346</v>
      </c>
      <c r="C1968" t="s">
        <v>361</v>
      </c>
      <c r="D1968" t="s">
        <v>870</v>
      </c>
      <c r="E1968">
        <v>0.96948999999999996</v>
      </c>
      <c r="F1968">
        <v>0.86385000000000001</v>
      </c>
      <c r="G1968">
        <v>0.89237999999999995</v>
      </c>
      <c r="H1968">
        <v>4.5490000000000003E-2</v>
      </c>
      <c r="I1968">
        <v>0.88509000000000004</v>
      </c>
      <c r="J1968">
        <v>2.7900000000000001E-2</v>
      </c>
    </row>
    <row r="1969" spans="1:10" x14ac:dyDescent="0.2">
      <c r="A1969" t="s">
        <v>344</v>
      </c>
      <c r="B1969" t="s">
        <v>346</v>
      </c>
      <c r="C1969" t="s">
        <v>157</v>
      </c>
      <c r="D1969" t="s">
        <v>870</v>
      </c>
      <c r="E1969">
        <v>0.96945000000000003</v>
      </c>
      <c r="F1969">
        <v>0.94701000000000002</v>
      </c>
      <c r="G1969">
        <v>0.93425000000000002</v>
      </c>
      <c r="H1969">
        <v>3.372E-2</v>
      </c>
      <c r="I1969">
        <v>0.94147999999999998</v>
      </c>
      <c r="J1969">
        <v>2.8500000000000001E-2</v>
      </c>
    </row>
    <row r="1970" spans="1:10" x14ac:dyDescent="0.2">
      <c r="A1970" t="s">
        <v>344</v>
      </c>
      <c r="B1970" t="s">
        <v>346</v>
      </c>
      <c r="C1970" t="s">
        <v>158</v>
      </c>
      <c r="D1970" t="s">
        <v>870</v>
      </c>
      <c r="E1970">
        <v>0.97341</v>
      </c>
      <c r="F1970">
        <v>0.94037999999999999</v>
      </c>
      <c r="G1970">
        <v>0.89400999999999997</v>
      </c>
      <c r="H1970">
        <v>4.4940000000000001E-2</v>
      </c>
      <c r="I1970">
        <v>0.93769000000000002</v>
      </c>
      <c r="J1970">
        <v>3.5659999999999997E-2</v>
      </c>
    </row>
    <row r="1971" spans="1:10" x14ac:dyDescent="0.2">
      <c r="A1971" t="s">
        <v>344</v>
      </c>
      <c r="B1971" t="s">
        <v>346</v>
      </c>
      <c r="C1971" t="s">
        <v>117</v>
      </c>
      <c r="D1971" t="s">
        <v>870</v>
      </c>
      <c r="E1971">
        <v>0.98714000000000002</v>
      </c>
      <c r="F1971">
        <v>0.93032999999999999</v>
      </c>
      <c r="G1971">
        <v>0.90539999999999998</v>
      </c>
      <c r="H1971">
        <v>4.2259999999999999E-2</v>
      </c>
      <c r="I1971">
        <v>0.91049999999999998</v>
      </c>
      <c r="J1971">
        <v>4.07E-2</v>
      </c>
    </row>
    <row r="1972" spans="1:10" x14ac:dyDescent="0.2">
      <c r="A1972" t="s">
        <v>344</v>
      </c>
      <c r="B1972" t="s">
        <v>346</v>
      </c>
      <c r="C1972" t="s">
        <v>144</v>
      </c>
      <c r="D1972" t="s">
        <v>870</v>
      </c>
      <c r="E1972">
        <v>0.98407</v>
      </c>
      <c r="F1972">
        <v>0.92230999999999996</v>
      </c>
      <c r="G1972">
        <v>0.89781</v>
      </c>
      <c r="H1972">
        <v>4.7100000000000003E-2</v>
      </c>
      <c r="I1972">
        <v>0.94069000000000003</v>
      </c>
      <c r="J1972">
        <v>3.0450000000000001E-2</v>
      </c>
    </row>
    <row r="1973" spans="1:10" x14ac:dyDescent="0.2">
      <c r="A1973" t="s">
        <v>344</v>
      </c>
      <c r="B1973" t="s">
        <v>346</v>
      </c>
      <c r="C1973" t="s">
        <v>148</v>
      </c>
      <c r="D1973" t="s">
        <v>870</v>
      </c>
      <c r="E1973">
        <v>0.95025999999999999</v>
      </c>
      <c r="F1973">
        <v>0.91346000000000005</v>
      </c>
      <c r="G1973">
        <v>0.84887000000000001</v>
      </c>
      <c r="H1973">
        <v>4.6589999999999999E-2</v>
      </c>
      <c r="I1973">
        <v>0.92798000000000003</v>
      </c>
      <c r="J1973">
        <v>3.5619999999999999E-2</v>
      </c>
    </row>
    <row r="1974" spans="1:10" x14ac:dyDescent="0.2">
      <c r="A1974" t="s">
        <v>344</v>
      </c>
      <c r="B1974" t="s">
        <v>346</v>
      </c>
      <c r="C1974" t="s">
        <v>156</v>
      </c>
      <c r="D1974" t="s">
        <v>870</v>
      </c>
      <c r="E1974">
        <v>0.97062999999999999</v>
      </c>
      <c r="F1974">
        <v>0.93667999999999996</v>
      </c>
      <c r="G1974">
        <v>0.91335</v>
      </c>
      <c r="H1974">
        <v>4.3200000000000002E-2</v>
      </c>
      <c r="I1974">
        <v>0.90778999999999999</v>
      </c>
      <c r="J1974">
        <v>5.0860000000000002E-2</v>
      </c>
    </row>
    <row r="1975" spans="1:10" x14ac:dyDescent="0.2">
      <c r="A1975" t="s">
        <v>344</v>
      </c>
      <c r="B1975" t="s">
        <v>346</v>
      </c>
      <c r="C1975" t="s">
        <v>112</v>
      </c>
      <c r="D1975" t="s">
        <v>870</v>
      </c>
      <c r="E1975">
        <v>0.96294999999999997</v>
      </c>
      <c r="F1975">
        <v>0.90200000000000002</v>
      </c>
      <c r="G1975">
        <v>0.90349000000000002</v>
      </c>
      <c r="H1975">
        <v>4.1200000000000001E-2</v>
      </c>
      <c r="I1975">
        <v>0.87931999999999999</v>
      </c>
      <c r="J1975">
        <v>4.48E-2</v>
      </c>
    </row>
    <row r="1976" spans="1:10" x14ac:dyDescent="0.2">
      <c r="A1976" t="s">
        <v>344</v>
      </c>
      <c r="B1976" t="s">
        <v>346</v>
      </c>
      <c r="C1976" t="s">
        <v>122</v>
      </c>
      <c r="D1976" t="s">
        <v>870</v>
      </c>
      <c r="E1976">
        <v>0.95769000000000004</v>
      </c>
      <c r="F1976">
        <v>0.84770999999999996</v>
      </c>
      <c r="G1976">
        <v>0.86106000000000005</v>
      </c>
      <c r="H1976">
        <v>5.4390000000000001E-2</v>
      </c>
      <c r="I1976">
        <v>0.93401000000000001</v>
      </c>
      <c r="J1976">
        <v>3.6549999999999999E-2</v>
      </c>
    </row>
    <row r="1977" spans="1:10" x14ac:dyDescent="0.2">
      <c r="A1977" t="s">
        <v>344</v>
      </c>
      <c r="B1977" t="s">
        <v>346</v>
      </c>
      <c r="C1977" t="s">
        <v>125</v>
      </c>
      <c r="D1977" t="s">
        <v>870</v>
      </c>
      <c r="E1977">
        <v>0.97124999999999995</v>
      </c>
      <c r="F1977">
        <v>0.90281999999999996</v>
      </c>
      <c r="G1977">
        <v>0.88122</v>
      </c>
      <c r="H1977">
        <v>5.2389999999999999E-2</v>
      </c>
      <c r="I1977">
        <v>0.92606999999999995</v>
      </c>
      <c r="J1977">
        <v>3.4189999999999998E-2</v>
      </c>
    </row>
    <row r="1978" spans="1:10" x14ac:dyDescent="0.2">
      <c r="A1978" t="s">
        <v>344</v>
      </c>
      <c r="B1978" t="s">
        <v>346</v>
      </c>
      <c r="C1978" t="s">
        <v>127</v>
      </c>
      <c r="D1978" t="s">
        <v>870</v>
      </c>
      <c r="E1978">
        <v>0.95743</v>
      </c>
      <c r="F1978">
        <v>0.86914999999999998</v>
      </c>
      <c r="G1978">
        <v>0.84653999999999996</v>
      </c>
      <c r="H1978">
        <v>5.6230000000000002E-2</v>
      </c>
      <c r="I1978">
        <v>0.9647</v>
      </c>
      <c r="J1978">
        <v>2.1219999999999999E-2</v>
      </c>
    </row>
    <row r="1979" spans="1:10" x14ac:dyDescent="0.2">
      <c r="A1979" t="s">
        <v>344</v>
      </c>
      <c r="B1979" t="s">
        <v>346</v>
      </c>
      <c r="C1979" t="s">
        <v>129</v>
      </c>
      <c r="D1979" t="s">
        <v>870</v>
      </c>
      <c r="E1979">
        <v>0.94564000000000004</v>
      </c>
      <c r="F1979">
        <v>0.82445000000000002</v>
      </c>
      <c r="G1979">
        <v>0.86570000000000003</v>
      </c>
      <c r="H1979">
        <v>4.922E-2</v>
      </c>
      <c r="I1979">
        <v>0.90578000000000003</v>
      </c>
      <c r="J1979">
        <v>4.4990000000000002E-2</v>
      </c>
    </row>
    <row r="1980" spans="1:10" x14ac:dyDescent="0.2">
      <c r="A1980" t="s">
        <v>344</v>
      </c>
      <c r="B1980" t="s">
        <v>346</v>
      </c>
      <c r="C1980" t="s">
        <v>141</v>
      </c>
      <c r="D1980" t="s">
        <v>870</v>
      </c>
      <c r="E1980">
        <v>0.98326999999999998</v>
      </c>
      <c r="F1980">
        <v>0.88356000000000001</v>
      </c>
      <c r="G1980">
        <v>0.86748999999999998</v>
      </c>
      <c r="H1980">
        <v>4.9450000000000001E-2</v>
      </c>
      <c r="I1980">
        <v>0.88675999999999999</v>
      </c>
      <c r="J1980">
        <v>4.718E-2</v>
      </c>
    </row>
    <row r="1981" spans="1:10" x14ac:dyDescent="0.2">
      <c r="A1981" t="s">
        <v>344</v>
      </c>
      <c r="B1981" t="s">
        <v>346</v>
      </c>
      <c r="C1981" t="s">
        <v>145</v>
      </c>
      <c r="D1981" t="s">
        <v>870</v>
      </c>
      <c r="E1981">
        <v>0.90276000000000001</v>
      </c>
      <c r="F1981">
        <v>0.77046000000000003</v>
      </c>
      <c r="G1981">
        <v>0.86236999999999997</v>
      </c>
      <c r="H1981">
        <v>4.8989999999999999E-2</v>
      </c>
      <c r="I1981">
        <v>0.92593000000000003</v>
      </c>
      <c r="J1981">
        <v>4.6600000000000003E-2</v>
      </c>
    </row>
    <row r="1982" spans="1:10" x14ac:dyDescent="0.2">
      <c r="A1982" t="s">
        <v>344</v>
      </c>
      <c r="B1982" t="s">
        <v>346</v>
      </c>
      <c r="C1982" t="s">
        <v>159</v>
      </c>
      <c r="D1982" t="s">
        <v>870</v>
      </c>
      <c r="E1982">
        <v>0.93276000000000003</v>
      </c>
      <c r="F1982">
        <v>0.83843000000000001</v>
      </c>
      <c r="G1982">
        <v>0.85294000000000003</v>
      </c>
      <c r="H1982">
        <v>4.7780000000000003E-2</v>
      </c>
      <c r="I1982">
        <v>0.95276000000000005</v>
      </c>
      <c r="J1982">
        <v>2.196E-2</v>
      </c>
    </row>
    <row r="1983" spans="1:10" x14ac:dyDescent="0.2">
      <c r="A1983" t="s">
        <v>344</v>
      </c>
      <c r="B1983" t="s">
        <v>346</v>
      </c>
      <c r="C1983" t="s">
        <v>114</v>
      </c>
      <c r="D1983" t="s">
        <v>870</v>
      </c>
      <c r="E1983">
        <v>0.93408000000000002</v>
      </c>
      <c r="F1983">
        <v>0.85355999999999999</v>
      </c>
      <c r="G1983">
        <v>0.87990000000000002</v>
      </c>
      <c r="H1983">
        <v>4.7050000000000002E-2</v>
      </c>
      <c r="I1983">
        <v>0.90835999999999995</v>
      </c>
      <c r="J1983">
        <v>3.5819999999999998E-2</v>
      </c>
    </row>
    <row r="1984" spans="1:10" x14ac:dyDescent="0.2">
      <c r="A1984" t="s">
        <v>344</v>
      </c>
      <c r="B1984" t="s">
        <v>346</v>
      </c>
      <c r="C1984" t="s">
        <v>121</v>
      </c>
      <c r="D1984" t="s">
        <v>870</v>
      </c>
      <c r="E1984">
        <v>0.93266000000000004</v>
      </c>
      <c r="F1984">
        <v>0.87678999999999996</v>
      </c>
      <c r="G1984">
        <v>0.89714000000000005</v>
      </c>
      <c r="H1984">
        <v>4.8390000000000002E-2</v>
      </c>
      <c r="I1984">
        <v>0.93832000000000004</v>
      </c>
      <c r="J1984">
        <v>3.4810000000000001E-2</v>
      </c>
    </row>
    <row r="1985" spans="1:10" x14ac:dyDescent="0.2">
      <c r="A1985" t="s">
        <v>344</v>
      </c>
      <c r="B1985" t="s">
        <v>346</v>
      </c>
      <c r="C1985" t="s">
        <v>80</v>
      </c>
      <c r="D1985" t="s">
        <v>870</v>
      </c>
      <c r="E1985">
        <v>0.97892000000000001</v>
      </c>
      <c r="F1985">
        <v>0.94201000000000001</v>
      </c>
      <c r="G1985">
        <v>0.88012000000000001</v>
      </c>
      <c r="H1985">
        <v>4.5539999999999997E-2</v>
      </c>
      <c r="I1985">
        <v>0.90198</v>
      </c>
      <c r="J1985">
        <v>4.2700000000000002E-2</v>
      </c>
    </row>
    <row r="1986" spans="1:10" x14ac:dyDescent="0.2">
      <c r="A1986" t="s">
        <v>344</v>
      </c>
      <c r="B1986" t="s">
        <v>346</v>
      </c>
      <c r="C1986" t="s">
        <v>124</v>
      </c>
      <c r="D1986" t="s">
        <v>870</v>
      </c>
      <c r="E1986">
        <v>0.98216000000000003</v>
      </c>
      <c r="F1986">
        <v>0.96023000000000003</v>
      </c>
      <c r="G1986">
        <v>0.89429000000000003</v>
      </c>
      <c r="H1986">
        <v>4.1950000000000001E-2</v>
      </c>
      <c r="I1986">
        <v>0.86138999999999999</v>
      </c>
      <c r="J1986">
        <v>4.172E-2</v>
      </c>
    </row>
    <row r="1987" spans="1:10" x14ac:dyDescent="0.2">
      <c r="A1987" t="s">
        <v>344</v>
      </c>
      <c r="B1987" t="s">
        <v>346</v>
      </c>
      <c r="C1987" t="s">
        <v>133</v>
      </c>
      <c r="D1987" t="s">
        <v>870</v>
      </c>
      <c r="E1987">
        <v>0.95431999999999995</v>
      </c>
      <c r="F1987">
        <v>0.90078999999999998</v>
      </c>
      <c r="G1987">
        <v>0.87268000000000001</v>
      </c>
      <c r="H1987">
        <v>5.3670000000000002E-2</v>
      </c>
      <c r="I1987">
        <v>0.97004999999999997</v>
      </c>
      <c r="J1987">
        <v>2.8049999999999999E-2</v>
      </c>
    </row>
    <row r="1988" spans="1:10" x14ac:dyDescent="0.2">
      <c r="A1988" t="s">
        <v>344</v>
      </c>
      <c r="B1988" t="s">
        <v>346</v>
      </c>
      <c r="C1988" t="s">
        <v>135</v>
      </c>
      <c r="D1988" t="s">
        <v>870</v>
      </c>
      <c r="E1988">
        <v>0.95348999999999995</v>
      </c>
      <c r="F1988">
        <v>0.84541999999999995</v>
      </c>
      <c r="G1988">
        <v>0.85036999999999996</v>
      </c>
      <c r="H1988">
        <v>5.2519999999999997E-2</v>
      </c>
      <c r="I1988">
        <v>0.87290000000000001</v>
      </c>
      <c r="J1988">
        <v>4.7620000000000003E-2</v>
      </c>
    </row>
    <row r="1989" spans="1:10" x14ac:dyDescent="0.2">
      <c r="A1989" t="s">
        <v>344</v>
      </c>
      <c r="B1989" t="s">
        <v>346</v>
      </c>
      <c r="C1989" t="s">
        <v>139</v>
      </c>
      <c r="D1989" t="s">
        <v>870</v>
      </c>
      <c r="E1989">
        <v>0.96269000000000005</v>
      </c>
      <c r="F1989">
        <v>0.89783999999999997</v>
      </c>
      <c r="G1989">
        <v>0.86092000000000002</v>
      </c>
      <c r="H1989">
        <v>4.5159999999999999E-2</v>
      </c>
      <c r="I1989">
        <v>0.86724999999999997</v>
      </c>
      <c r="J1989">
        <v>4.1739999999999999E-2</v>
      </c>
    </row>
    <row r="1990" spans="1:10" x14ac:dyDescent="0.2">
      <c r="A1990" t="s">
        <v>344</v>
      </c>
      <c r="B1990" t="s">
        <v>346</v>
      </c>
      <c r="C1990" t="s">
        <v>149</v>
      </c>
      <c r="D1990" t="s">
        <v>870</v>
      </c>
      <c r="E1990">
        <v>0.97753999999999996</v>
      </c>
      <c r="F1990">
        <v>0.92542000000000002</v>
      </c>
      <c r="G1990">
        <v>0.92627000000000004</v>
      </c>
      <c r="H1990">
        <v>3.635E-2</v>
      </c>
      <c r="I1990">
        <v>0.96238000000000001</v>
      </c>
      <c r="J1990">
        <v>3.295E-2</v>
      </c>
    </row>
    <row r="1991" spans="1:10" x14ac:dyDescent="0.2">
      <c r="A1991" t="s">
        <v>344</v>
      </c>
      <c r="B1991" t="s">
        <v>346</v>
      </c>
      <c r="C1991" t="s">
        <v>360</v>
      </c>
      <c r="D1991" t="s">
        <v>870</v>
      </c>
      <c r="I1991">
        <v>0.88043000000000005</v>
      </c>
      <c r="J1991">
        <v>3.2099999999999997E-2</v>
      </c>
    </row>
    <row r="1992" spans="1:10" x14ac:dyDescent="0.2">
      <c r="A1992" t="s">
        <v>344</v>
      </c>
      <c r="B1992" t="s">
        <v>346</v>
      </c>
      <c r="C1992" t="s">
        <v>152</v>
      </c>
      <c r="D1992" t="s">
        <v>870</v>
      </c>
      <c r="E1992">
        <v>0.94660999999999995</v>
      </c>
      <c r="F1992">
        <v>0.85292999999999997</v>
      </c>
      <c r="G1992">
        <v>0.86548999999999998</v>
      </c>
      <c r="H1992">
        <v>4.403E-2</v>
      </c>
      <c r="I1992">
        <v>0.88785999999999998</v>
      </c>
      <c r="J1992">
        <v>5.91E-2</v>
      </c>
    </row>
    <row r="1993" spans="1:10" x14ac:dyDescent="0.2">
      <c r="A1993" t="s">
        <v>344</v>
      </c>
      <c r="B1993" t="s">
        <v>346</v>
      </c>
      <c r="C1993" t="s">
        <v>78</v>
      </c>
      <c r="D1993" t="s">
        <v>870</v>
      </c>
      <c r="E1993">
        <v>0.97521000000000002</v>
      </c>
      <c r="F1993">
        <v>0.90171000000000001</v>
      </c>
      <c r="G1993">
        <v>0.89100999999999997</v>
      </c>
      <c r="H1993">
        <v>4.2369999999999998E-2</v>
      </c>
      <c r="I1993">
        <v>0.86924000000000001</v>
      </c>
      <c r="J1993">
        <v>4.1189999999999997E-2</v>
      </c>
    </row>
    <row r="1994" spans="1:10" x14ac:dyDescent="0.2">
      <c r="A1994" t="s">
        <v>344</v>
      </c>
      <c r="B1994" t="s">
        <v>346</v>
      </c>
      <c r="C1994" t="s">
        <v>160</v>
      </c>
      <c r="D1994" t="s">
        <v>870</v>
      </c>
      <c r="E1994">
        <v>0.97487999999999997</v>
      </c>
      <c r="F1994">
        <v>0.95435000000000003</v>
      </c>
      <c r="G1994">
        <v>0.86836000000000002</v>
      </c>
      <c r="H1994">
        <v>5.151E-2</v>
      </c>
      <c r="I1994">
        <v>0.89724000000000004</v>
      </c>
      <c r="J1994">
        <v>4.138E-2</v>
      </c>
    </row>
    <row r="1995" spans="1:10" x14ac:dyDescent="0.2">
      <c r="A1995" t="s">
        <v>344</v>
      </c>
      <c r="B1995" t="s">
        <v>346</v>
      </c>
      <c r="C1995" t="s">
        <v>385</v>
      </c>
      <c r="D1995" t="s">
        <v>870</v>
      </c>
      <c r="E1995">
        <v>0.95262999999999998</v>
      </c>
      <c r="F1995">
        <v>0.88836000000000004</v>
      </c>
      <c r="G1995">
        <v>0.86463999999999996</v>
      </c>
      <c r="H1995">
        <v>2.044E-2</v>
      </c>
      <c r="I1995">
        <v>0.91525000000000001</v>
      </c>
      <c r="J1995">
        <v>1.7340000000000001E-2</v>
      </c>
    </row>
    <row r="1996" spans="1:10" x14ac:dyDescent="0.2">
      <c r="A1996" t="s">
        <v>344</v>
      </c>
      <c r="B1996" t="s">
        <v>346</v>
      </c>
      <c r="C1996" t="s">
        <v>387</v>
      </c>
      <c r="D1996" t="s">
        <v>870</v>
      </c>
      <c r="E1996">
        <v>0.94935000000000003</v>
      </c>
      <c r="F1996">
        <v>0.89198</v>
      </c>
      <c r="G1996">
        <v>0.88205999999999996</v>
      </c>
      <c r="H1996">
        <v>1.6310000000000002E-2</v>
      </c>
      <c r="I1996">
        <v>0.92722000000000004</v>
      </c>
      <c r="J1996">
        <v>1.5939999999999999E-2</v>
      </c>
    </row>
    <row r="1997" spans="1:10" x14ac:dyDescent="0.2">
      <c r="A1997" t="s">
        <v>344</v>
      </c>
      <c r="B1997" t="s">
        <v>346</v>
      </c>
      <c r="C1997" t="s">
        <v>388</v>
      </c>
      <c r="D1997" t="s">
        <v>870</v>
      </c>
      <c r="E1997">
        <v>0.96082000000000001</v>
      </c>
      <c r="F1997">
        <v>0.87788999999999995</v>
      </c>
      <c r="G1997">
        <v>0.87256</v>
      </c>
      <c r="H1997">
        <v>1.6840000000000001E-2</v>
      </c>
      <c r="I1997">
        <v>0.90724000000000005</v>
      </c>
      <c r="J1997">
        <v>1.8450000000000001E-2</v>
      </c>
    </row>
    <row r="1998" spans="1:10" x14ac:dyDescent="0.2">
      <c r="A1998" t="s">
        <v>344</v>
      </c>
      <c r="B1998" t="s">
        <v>347</v>
      </c>
      <c r="C1998" t="s">
        <v>130</v>
      </c>
      <c r="D1998" t="s">
        <v>870</v>
      </c>
      <c r="F1998">
        <v>0.84977999999999998</v>
      </c>
      <c r="G1998">
        <v>0.93293000000000004</v>
      </c>
      <c r="H1998">
        <v>4.0300000000000002E-2</v>
      </c>
      <c r="I1998">
        <v>0.96889999999999998</v>
      </c>
      <c r="J1998">
        <v>3.1699999999999999E-2</v>
      </c>
    </row>
    <row r="1999" spans="1:10" x14ac:dyDescent="0.2">
      <c r="A1999" t="s">
        <v>344</v>
      </c>
      <c r="B1999" t="s">
        <v>347</v>
      </c>
      <c r="C1999" t="s">
        <v>86</v>
      </c>
      <c r="D1999" t="s">
        <v>870</v>
      </c>
      <c r="F1999">
        <v>0.84253</v>
      </c>
      <c r="G1999">
        <v>0.92023999999999995</v>
      </c>
      <c r="H1999">
        <v>4.7239999999999997E-2</v>
      </c>
      <c r="I1999">
        <v>0.92442000000000002</v>
      </c>
      <c r="J1999">
        <v>4.6339999999999999E-2</v>
      </c>
    </row>
    <row r="2000" spans="1:10" x14ac:dyDescent="0.2">
      <c r="A2000" t="s">
        <v>344</v>
      </c>
      <c r="B2000" t="s">
        <v>347</v>
      </c>
      <c r="C2000" t="s">
        <v>338</v>
      </c>
      <c r="D2000" t="s">
        <v>870</v>
      </c>
      <c r="F2000">
        <v>0.89837999999999996</v>
      </c>
      <c r="G2000">
        <v>0.94979000000000002</v>
      </c>
      <c r="H2000">
        <v>2.0830000000000001E-2</v>
      </c>
      <c r="I2000">
        <v>0.94430000000000003</v>
      </c>
      <c r="J2000">
        <v>2.5020000000000001E-2</v>
      </c>
    </row>
    <row r="2001" spans="1:10" x14ac:dyDescent="0.2">
      <c r="A2001" t="s">
        <v>344</v>
      </c>
      <c r="B2001" t="s">
        <v>347</v>
      </c>
      <c r="C2001" t="s">
        <v>134</v>
      </c>
      <c r="D2001" t="s">
        <v>870</v>
      </c>
      <c r="F2001">
        <v>0.98348999999999998</v>
      </c>
      <c r="G2001">
        <v>0.98480000000000001</v>
      </c>
      <c r="H2001">
        <v>1.9740000000000001E-2</v>
      </c>
      <c r="I2001">
        <v>0.95094999999999996</v>
      </c>
      <c r="J2001">
        <v>4.2099999999999999E-2</v>
      </c>
    </row>
    <row r="2002" spans="1:10" x14ac:dyDescent="0.2">
      <c r="A2002" t="s">
        <v>345</v>
      </c>
      <c r="B2002" t="s">
        <v>338</v>
      </c>
      <c r="C2002" t="s">
        <v>112</v>
      </c>
      <c r="D2002" t="s">
        <v>888</v>
      </c>
      <c r="E2002">
        <v>1941</v>
      </c>
      <c r="F2002">
        <v>1962</v>
      </c>
      <c r="G2002">
        <v>-21</v>
      </c>
    </row>
    <row r="2003" spans="1:10" x14ac:dyDescent="0.2">
      <c r="A2003" t="s">
        <v>345</v>
      </c>
      <c r="B2003" t="s">
        <v>338</v>
      </c>
      <c r="C2003" t="s">
        <v>131</v>
      </c>
      <c r="D2003" t="s">
        <v>888</v>
      </c>
      <c r="E2003">
        <v>1677</v>
      </c>
      <c r="F2003">
        <v>1691</v>
      </c>
      <c r="G2003">
        <v>-14</v>
      </c>
    </row>
    <row r="2004" spans="1:10" x14ac:dyDescent="0.2">
      <c r="A2004" t="s">
        <v>345</v>
      </c>
      <c r="B2004" t="s">
        <v>338</v>
      </c>
      <c r="C2004" t="s">
        <v>146</v>
      </c>
      <c r="D2004" t="s">
        <v>888</v>
      </c>
      <c r="E2004">
        <v>2334</v>
      </c>
      <c r="F2004">
        <v>2513</v>
      </c>
      <c r="G2004">
        <v>-179</v>
      </c>
    </row>
    <row r="2005" spans="1:10" x14ac:dyDescent="0.2">
      <c r="A2005" t="s">
        <v>345</v>
      </c>
      <c r="B2005" t="s">
        <v>338</v>
      </c>
      <c r="C2005" t="s">
        <v>338</v>
      </c>
      <c r="D2005" t="s">
        <v>888</v>
      </c>
      <c r="E2005">
        <v>5952</v>
      </c>
      <c r="F2005">
        <v>6166</v>
      </c>
      <c r="G2005">
        <v>-214</v>
      </c>
    </row>
    <row r="2006" spans="1:10" x14ac:dyDescent="0.2">
      <c r="A2006" t="s">
        <v>345</v>
      </c>
      <c r="B2006" t="s">
        <v>339</v>
      </c>
      <c r="C2006" t="s">
        <v>112</v>
      </c>
      <c r="D2006" t="s">
        <v>888</v>
      </c>
      <c r="E2006">
        <v>29792</v>
      </c>
      <c r="F2006">
        <v>34972</v>
      </c>
      <c r="G2006">
        <v>-5180</v>
      </c>
    </row>
    <row r="2007" spans="1:10" x14ac:dyDescent="0.2">
      <c r="A2007" t="s">
        <v>345</v>
      </c>
      <c r="B2007" t="s">
        <v>339</v>
      </c>
      <c r="C2007" t="s">
        <v>131</v>
      </c>
      <c r="D2007" t="s">
        <v>888</v>
      </c>
      <c r="E2007">
        <v>47465</v>
      </c>
      <c r="F2007">
        <v>52626</v>
      </c>
      <c r="G2007">
        <v>-5161</v>
      </c>
    </row>
    <row r="2008" spans="1:10" x14ac:dyDescent="0.2">
      <c r="A2008" t="s">
        <v>345</v>
      </c>
      <c r="B2008" t="s">
        <v>339</v>
      </c>
      <c r="C2008" t="s">
        <v>146</v>
      </c>
      <c r="D2008" t="s">
        <v>888</v>
      </c>
      <c r="E2008">
        <v>84128</v>
      </c>
      <c r="F2008">
        <v>92421</v>
      </c>
      <c r="G2008">
        <v>-8293</v>
      </c>
    </row>
    <row r="2009" spans="1:10" x14ac:dyDescent="0.2">
      <c r="A2009" t="s">
        <v>345</v>
      </c>
      <c r="B2009" t="s">
        <v>339</v>
      </c>
      <c r="C2009" t="s">
        <v>338</v>
      </c>
      <c r="D2009" t="s">
        <v>888</v>
      </c>
      <c r="E2009">
        <v>161385</v>
      </c>
      <c r="F2009">
        <v>180020</v>
      </c>
      <c r="G2009">
        <v>-18635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876</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872</v>
      </c>
      <c r="J3" t="s">
        <v>387</v>
      </c>
      <c r="L3">
        <v>2</v>
      </c>
      <c r="M3">
        <v>1</v>
      </c>
      <c r="N3" t="s">
        <v>387</v>
      </c>
      <c r="O3" s="110" t="s">
        <v>872</v>
      </c>
      <c r="P3" t="s">
        <v>387</v>
      </c>
      <c r="R3">
        <v>2</v>
      </c>
      <c r="S3">
        <v>1</v>
      </c>
      <c r="T3" t="s">
        <v>86</v>
      </c>
      <c r="U3" t="s">
        <v>56</v>
      </c>
      <c r="X3" s="110" t="s">
        <v>872</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871</v>
      </c>
      <c r="I19" s="273" t="s">
        <v>873</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874</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875</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43512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D4" sqref="D4"/>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3" t="s">
        <v>804</v>
      </c>
      <c r="C2" s="294"/>
      <c r="D2" s="294"/>
      <c r="E2" s="294"/>
      <c r="F2" s="294"/>
      <c r="G2" s="169"/>
      <c r="H2" s="181"/>
      <c r="I2" s="181"/>
      <c r="J2" s="181"/>
      <c r="K2" s="29"/>
    </row>
    <row r="3" spans="1:11" ht="15" customHeight="1" x14ac:dyDescent="0.2">
      <c r="A3" s="25"/>
      <c r="B3" s="299" t="s">
        <v>807</v>
      </c>
      <c r="C3" s="300"/>
      <c r="D3" s="300"/>
      <c r="E3" s="300"/>
      <c r="F3" s="300"/>
      <c r="G3" s="177"/>
      <c r="H3" s="295" t="s">
        <v>3</v>
      </c>
      <c r="I3" s="295" t="s">
        <v>814</v>
      </c>
      <c r="J3" s="295" t="s">
        <v>788</v>
      </c>
      <c r="K3" s="29"/>
    </row>
    <row r="4" spans="1:11" ht="15" customHeight="1" x14ac:dyDescent="0.2">
      <c r="A4" s="25"/>
      <c r="B4" s="178" t="str">
        <f>"Reporting through "&amp;TEXT(D_DT[],"MMMM DD, YYYY")</f>
        <v>Reporting through February 16, 2019</v>
      </c>
      <c r="C4" s="179"/>
      <c r="D4" s="179"/>
      <c r="E4" s="179"/>
      <c r="F4" s="179"/>
      <c r="G4" s="179"/>
      <c r="H4" s="296"/>
      <c r="I4" s="296"/>
      <c r="J4" s="296"/>
      <c r="K4" s="29"/>
    </row>
    <row r="5" spans="1:11" ht="15" customHeight="1" x14ac:dyDescent="0.2">
      <c r="A5" s="25"/>
      <c r="B5" s="298" t="s">
        <v>805</v>
      </c>
      <c r="C5" s="298"/>
      <c r="D5" s="298"/>
      <c r="E5" s="298"/>
      <c r="F5" s="298"/>
      <c r="G5" s="184" t="s">
        <v>187</v>
      </c>
      <c r="H5" s="185">
        <f>SUM(H6,H11)</f>
        <v>349641</v>
      </c>
      <c r="I5" s="185">
        <f>SUM(I6,I11)</f>
        <v>79681</v>
      </c>
      <c r="J5" s="186">
        <f t="shared" ref="J5" si="0">IF(H5=0, 0,I5/H5)</f>
        <v>0.22789375387897873</v>
      </c>
      <c r="K5" s="29"/>
    </row>
    <row r="6" spans="1:11" s="144" customFormat="1" ht="15" customHeight="1" x14ac:dyDescent="0.2">
      <c r="A6" s="145"/>
      <c r="B6" s="290" t="s">
        <v>181</v>
      </c>
      <c r="C6" s="290"/>
      <c r="D6" s="290"/>
      <c r="E6" s="290"/>
      <c r="F6" s="290"/>
      <c r="G6" s="188" t="s">
        <v>187</v>
      </c>
      <c r="H6" s="189">
        <f>SUM(H7:H10)</f>
        <v>120391</v>
      </c>
      <c r="I6" s="189">
        <f>SUM(I7:I10)</f>
        <v>37609</v>
      </c>
      <c r="J6" s="190">
        <f t="shared" ref="J6:J16" si="1">IF(H6=0, 0,I6/H6)</f>
        <v>0.31239046108097779</v>
      </c>
      <c r="K6" s="29"/>
    </row>
    <row r="7" spans="1:11" s="144" customFormat="1" ht="15" customHeight="1" x14ac:dyDescent="0.2">
      <c r="A7" s="146" t="s">
        <v>18</v>
      </c>
      <c r="B7" s="287" t="s">
        <v>844</v>
      </c>
      <c r="C7" s="287"/>
      <c r="D7" s="287"/>
      <c r="E7" s="287"/>
      <c r="F7" s="287"/>
      <c r="G7" s="274" t="s">
        <v>161</v>
      </c>
      <c r="H7" s="182">
        <f>IFERROR(SUMIFS(D_D[INV],D_D[MT],3,D_D[EP],$A7),0)</f>
        <v>31356</v>
      </c>
      <c r="I7" s="182">
        <f>IFERROR(SUMIFS(D_D[BL],D_D[MT],3,D_D[EP],$A7),0)</f>
        <v>12306</v>
      </c>
      <c r="J7" s="187">
        <f t="shared" si="1"/>
        <v>0.39246077305778798</v>
      </c>
      <c r="K7" s="29"/>
    </row>
    <row r="8" spans="1:11" s="144" customFormat="1" ht="15" customHeight="1" x14ac:dyDescent="0.2">
      <c r="A8" s="146" t="s">
        <v>77</v>
      </c>
      <c r="B8" s="287" t="s">
        <v>802</v>
      </c>
      <c r="C8" s="287"/>
      <c r="D8" s="287"/>
      <c r="E8" s="287"/>
      <c r="F8" s="287"/>
      <c r="G8" s="275" t="s">
        <v>162</v>
      </c>
      <c r="H8" s="182">
        <f>IFERROR(SUMIFS(D_D[INV],D_D[MT],3,D_D[EP],$A8),0)</f>
        <v>71070</v>
      </c>
      <c r="I8" s="182">
        <f>IFERROR(SUMIFS(D_D[BL],D_D[MT],3,D_D[EP],$A8),0)</f>
        <v>21570</v>
      </c>
      <c r="J8" s="187">
        <f t="shared" si="1"/>
        <v>0.30350358801181931</v>
      </c>
      <c r="K8" s="29"/>
    </row>
    <row r="9" spans="1:11" s="144" customFormat="1" ht="15" customHeight="1" x14ac:dyDescent="0.2">
      <c r="A9" s="146" t="s">
        <v>92</v>
      </c>
      <c r="B9" s="288" t="s">
        <v>182</v>
      </c>
      <c r="C9" s="288"/>
      <c r="D9" s="288"/>
      <c r="E9" s="288"/>
      <c r="F9" s="288"/>
      <c r="G9" s="276" t="s">
        <v>164</v>
      </c>
      <c r="H9" s="182">
        <f>IFERROR(SUMIFS(D_D[INV],D_D[MT],3,D_D[EP],$A9),0)</f>
        <v>6627</v>
      </c>
      <c r="I9" s="182">
        <f>IFERROR(SUMIFS(D_D[BL],D_D[MT],3,D_D[EP],$A9),0)</f>
        <v>1062</v>
      </c>
      <c r="J9" s="187">
        <f t="shared" si="1"/>
        <v>0.16025350837483024</v>
      </c>
      <c r="K9" s="29"/>
    </row>
    <row r="10" spans="1:11" s="144" customFormat="1" ht="15" customHeight="1" x14ac:dyDescent="0.2">
      <c r="A10" s="146" t="s">
        <v>79</v>
      </c>
      <c r="B10" s="288" t="s">
        <v>14</v>
      </c>
      <c r="C10" s="288"/>
      <c r="D10" s="288"/>
      <c r="E10" s="288"/>
      <c r="F10" s="288"/>
      <c r="G10" s="275" t="s">
        <v>166</v>
      </c>
      <c r="H10" s="182">
        <f>IFERROR(SUMIFS(D_D[INV],D_D[MT],3,D_D[EP],$A10),0)</f>
        <v>11338</v>
      </c>
      <c r="I10" s="182">
        <f>IFERROR(SUMIFS(D_D[BL],D_D[MT],3,D_D[EP],$A10),0)</f>
        <v>2671</v>
      </c>
      <c r="J10" s="187">
        <f t="shared" si="1"/>
        <v>0.23557946727817958</v>
      </c>
      <c r="K10" s="29"/>
    </row>
    <row r="11" spans="1:11" s="144" customFormat="1" ht="15" customHeight="1" x14ac:dyDescent="0.2">
      <c r="A11" s="146"/>
      <c r="B11" s="290" t="s">
        <v>0</v>
      </c>
      <c r="C11" s="290"/>
      <c r="D11" s="290"/>
      <c r="E11" s="290"/>
      <c r="F11" s="290"/>
      <c r="G11" s="277" t="s">
        <v>187</v>
      </c>
      <c r="H11" s="189">
        <f>SUM(H12:H19)</f>
        <v>229250</v>
      </c>
      <c r="I11" s="189">
        <f>SUM(I12:I19)</f>
        <v>42072</v>
      </c>
      <c r="J11" s="190">
        <f t="shared" si="1"/>
        <v>0.18352017448200655</v>
      </c>
      <c r="K11" s="29"/>
    </row>
    <row r="12" spans="1:11" s="144" customFormat="1" ht="15" customHeight="1" x14ac:dyDescent="0.2">
      <c r="A12" s="146" t="s">
        <v>91</v>
      </c>
      <c r="B12" s="287" t="s">
        <v>170</v>
      </c>
      <c r="C12" s="287"/>
      <c r="D12" s="287"/>
      <c r="E12" s="287"/>
      <c r="F12" s="287"/>
      <c r="G12" s="276" t="s">
        <v>165</v>
      </c>
      <c r="H12" s="182">
        <f>IFERROR(SUMIFS(D_D[INV],D_D[MT],3,D_D[EP],$A12),0)</f>
        <v>8644</v>
      </c>
      <c r="I12" s="182">
        <f>IFERROR(SUMIFS(D_D[BL],D_D[MT],3,D_D[EP],$A12),0)</f>
        <v>1374</v>
      </c>
      <c r="J12" s="187">
        <f t="shared" si="1"/>
        <v>0.15895418787598334</v>
      </c>
      <c r="K12" s="29"/>
    </row>
    <row r="13" spans="1:11" s="144" customFormat="1" ht="15" customHeight="1" x14ac:dyDescent="0.2">
      <c r="A13" s="146" t="s">
        <v>19</v>
      </c>
      <c r="B13" s="287" t="s">
        <v>15</v>
      </c>
      <c r="C13" s="287"/>
      <c r="D13" s="287"/>
      <c r="E13" s="287"/>
      <c r="F13" s="287"/>
      <c r="G13" s="274" t="s">
        <v>163</v>
      </c>
      <c r="H13" s="182">
        <f>IFERROR(SUMIFS(D_D[INV],D_D[MT],3,D_D[EP],$A13),0)</f>
        <v>200127</v>
      </c>
      <c r="I13" s="182">
        <f>IFERROR(SUMIFS(D_D[BL],D_D[MT],3,D_D[EP],$A13),0)</f>
        <v>40021</v>
      </c>
      <c r="J13" s="187">
        <f t="shared" si="1"/>
        <v>0.19997801396113468</v>
      </c>
      <c r="K13" s="29"/>
    </row>
    <row r="14" spans="1:11" s="144" customFormat="1" ht="15" customHeight="1" x14ac:dyDescent="0.2">
      <c r="A14" s="146" t="s">
        <v>407</v>
      </c>
      <c r="B14" s="287" t="s">
        <v>12</v>
      </c>
      <c r="C14" s="287"/>
      <c r="D14" s="287"/>
      <c r="E14" s="287"/>
      <c r="F14" s="287"/>
      <c r="G14" s="274" t="s">
        <v>167</v>
      </c>
      <c r="H14" s="182">
        <f>IFERROR(SUMIFS(D_D[INV],D_D[MT],3,D_D[EP],$A14),0)</f>
        <v>19796</v>
      </c>
      <c r="I14" s="182">
        <f>IFERROR(SUMIFS(D_D[BL],D_D[MT],3,D_D[EP],$A14),0)</f>
        <v>645</v>
      </c>
      <c r="J14" s="187">
        <f t="shared" si="1"/>
        <v>3.2582339866639727E-2</v>
      </c>
      <c r="K14" s="29"/>
    </row>
    <row r="15" spans="1:11" s="144" customFormat="1" ht="15" customHeight="1" x14ac:dyDescent="0.2">
      <c r="A15" s="146" t="s">
        <v>80</v>
      </c>
      <c r="B15" s="288" t="s">
        <v>16</v>
      </c>
      <c r="C15" s="288"/>
      <c r="D15" s="288"/>
      <c r="E15" s="288"/>
      <c r="F15" s="288"/>
      <c r="G15" s="276" t="s">
        <v>168</v>
      </c>
      <c r="H15" s="182">
        <f>IFERROR(SUMIFS(D_D[INV],D_D[MT],3,D_D[EP],$A15),0)</f>
        <v>638</v>
      </c>
      <c r="I15" s="182">
        <f>IFERROR(SUMIFS(D_D[BL],D_D[MT],3,D_D[EP],$A15),0)</f>
        <v>12</v>
      </c>
      <c r="J15" s="187">
        <f t="shared" si="1"/>
        <v>1.8808777429467086E-2</v>
      </c>
      <c r="K15" s="29"/>
    </row>
    <row r="16" spans="1:11" s="144" customFormat="1" ht="15" customHeight="1" x14ac:dyDescent="0.2">
      <c r="A16" s="146" t="s">
        <v>81</v>
      </c>
      <c r="B16" s="288" t="s">
        <v>881</v>
      </c>
      <c r="C16" s="288"/>
      <c r="D16" s="288"/>
      <c r="E16" s="288"/>
      <c r="F16" s="288"/>
      <c r="G16" s="276" t="s">
        <v>171</v>
      </c>
      <c r="H16" s="182">
        <f>IFERROR(SUMIFS(D_D[INV],D_D[MT],3,D_D[EP],$A16),0)</f>
        <v>43</v>
      </c>
      <c r="I16" s="182">
        <f>IFERROR(SUMIFS(D_D[BL],D_D[MT],3,D_D[EP],$A16),0)</f>
        <v>20</v>
      </c>
      <c r="J16" s="187">
        <f t="shared" si="1"/>
        <v>0.46511627906976744</v>
      </c>
      <c r="K16" s="29"/>
    </row>
    <row r="17" spans="1:11" s="144" customFormat="1" ht="15" customHeight="1" x14ac:dyDescent="0.2">
      <c r="A17" s="146" t="s">
        <v>420</v>
      </c>
      <c r="B17" s="288" t="s">
        <v>882</v>
      </c>
      <c r="C17" s="288"/>
      <c r="D17" s="288"/>
      <c r="E17" s="288"/>
      <c r="F17" s="288"/>
      <c r="G17" s="276" t="s">
        <v>172</v>
      </c>
      <c r="H17" s="182">
        <f>IFERROR(SUMIFS(D_D[INV],D_D[MT],3,D_D[EP],$A17),0)</f>
        <v>1</v>
      </c>
      <c r="I17" s="182">
        <f>IFERROR(SUMIFS(D_D[BL],D_D[MT],3,D_D[EP],$A17),0)</f>
        <v>0</v>
      </c>
      <c r="J17" s="187">
        <f>IF(H17=0, 0,I17/H17)</f>
        <v>0</v>
      </c>
      <c r="K17" s="29"/>
    </row>
    <row r="18" spans="1:11" s="144" customFormat="1" ht="15" customHeight="1" x14ac:dyDescent="0.2">
      <c r="A18" s="146" t="s">
        <v>78</v>
      </c>
      <c r="B18" s="288" t="s">
        <v>883</v>
      </c>
      <c r="C18" s="288"/>
      <c r="D18" s="288"/>
      <c r="E18" s="288"/>
      <c r="F18" s="288"/>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288" t="s">
        <v>884</v>
      </c>
      <c r="C19" s="288"/>
      <c r="D19" s="288"/>
      <c r="E19" s="288"/>
      <c r="F19" s="288"/>
      <c r="G19" s="276" t="s">
        <v>174</v>
      </c>
      <c r="H19" s="182">
        <f>IFERROR(SUMIFS(D_D[INV],D_D[MT],3,D_D[EP],$A19),0)</f>
        <v>1</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7" t="s">
        <v>813</v>
      </c>
      <c r="C21" s="297"/>
      <c r="D21" s="297"/>
      <c r="E21" s="297"/>
      <c r="F21" s="297"/>
      <c r="G21" s="180" t="str">
        <f>"Pending on " &amp;TEXT(D_DT[]-1,"MM/DD/YY")</f>
        <v>Pending on 02/15/19</v>
      </c>
      <c r="H21" s="180" t="str">
        <f>"Pending on " &amp;TEXT(D_DT[]-8,"MM/DD/YY")</f>
        <v>Pending on 02/08/19</v>
      </c>
      <c r="I21" s="180" t="s">
        <v>790</v>
      </c>
      <c r="J21" s="180" t="s">
        <v>789</v>
      </c>
      <c r="K21" s="29"/>
    </row>
    <row r="22" spans="1:11" ht="16.5" customHeight="1" x14ac:dyDescent="0.2">
      <c r="A22" s="145">
        <v>1</v>
      </c>
      <c r="B22" s="290" t="s">
        <v>819</v>
      </c>
      <c r="C22" s="290"/>
      <c r="D22" s="290"/>
      <c r="E22" s="290"/>
      <c r="F22" s="290"/>
      <c r="G22" s="191">
        <f>IFERROR(SUMIFS(D_D[INV],D_D[MT],9,D_D[CAT],1,D_D[LOC],$A22),0)</f>
        <v>5952</v>
      </c>
      <c r="H22" s="191">
        <f>IFERROR(SUMIFS(D_D[BL],D_D[MT],9,D_D[CAT],1,D_D[LOC],$A22),0)</f>
        <v>6166</v>
      </c>
      <c r="I22" s="191">
        <f>IFERROR(SUMIFS(D_D[ADP],D_D[MT],9,D_D[CAT],1,D_D[LOC],$A22),0)</f>
        <v>-214</v>
      </c>
      <c r="J22" s="192">
        <f>I22/H22</f>
        <v>-3.4706454751865068E-2</v>
      </c>
      <c r="K22" s="29"/>
    </row>
    <row r="23" spans="1:11" ht="15.75" customHeight="1" x14ac:dyDescent="0.2">
      <c r="A23" s="145">
        <v>307</v>
      </c>
      <c r="B23" s="292" t="s">
        <v>20</v>
      </c>
      <c r="C23" s="292"/>
      <c r="D23" s="292"/>
      <c r="E23" s="292"/>
      <c r="F23" s="292"/>
      <c r="G23" s="182">
        <f>IFERROR(SUMIFS(D_D[INV],D_D[MT],9,D_D[CAT],1,D_D[LOC],$A23),0)</f>
        <v>1941</v>
      </c>
      <c r="H23" s="182">
        <f>IFERROR(SUMIFS(D_D[BL],D_D[MT],9,D_D[CAT],1,D_D[LOC],$A23),0)</f>
        <v>1962</v>
      </c>
      <c r="I23" s="182">
        <f>IFERROR(SUMIFS(D_D[ADP],D_D[MT],9,D_D[CAT],1,D_D[LOC],$A23),0)</f>
        <v>-21</v>
      </c>
      <c r="J23" s="183">
        <f t="shared" ref="J23:J26" si="2">I23/H23</f>
        <v>-1.0703363914373088E-2</v>
      </c>
      <c r="K23" s="29"/>
    </row>
    <row r="24" spans="1:11" ht="15.75" customHeight="1" x14ac:dyDescent="0.2">
      <c r="A24" s="145">
        <v>316</v>
      </c>
      <c r="B24" s="291" t="s">
        <v>21</v>
      </c>
      <c r="C24" s="291"/>
      <c r="D24" s="291"/>
      <c r="E24" s="291"/>
      <c r="F24" s="291"/>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2" t="s">
        <v>22</v>
      </c>
      <c r="C25" s="292"/>
      <c r="D25" s="292"/>
      <c r="E25" s="292"/>
      <c r="F25" s="292"/>
      <c r="G25" s="182">
        <f>IFERROR(SUMIFS(D_D[INV],D_D[MT],9,D_D[CAT],1,D_D[LOC],$A25),0)</f>
        <v>1677</v>
      </c>
      <c r="H25" s="182">
        <f>IFERROR(SUMIFS(D_D[BL],D_D[MT],9,D_D[CAT],1,D_D[LOC],$A25),0)</f>
        <v>1691</v>
      </c>
      <c r="I25" s="182">
        <f>IFERROR(SUMIFS(D_D[ADP],D_D[MT],9,D_D[CAT],1,D_D[LOC],$A25),0)</f>
        <v>-14</v>
      </c>
      <c r="J25" s="183">
        <f t="shared" si="2"/>
        <v>-8.27912477823773E-3</v>
      </c>
      <c r="K25" s="29"/>
    </row>
    <row r="26" spans="1:11" ht="15" x14ac:dyDescent="0.2">
      <c r="A26" s="145">
        <v>351</v>
      </c>
      <c r="B26" s="292" t="s">
        <v>23</v>
      </c>
      <c r="C26" s="292"/>
      <c r="D26" s="292"/>
      <c r="E26" s="292"/>
      <c r="F26" s="292"/>
      <c r="G26" s="182">
        <f>IFERROR(SUMIFS(D_D[INV],D_D[MT],9,D_D[CAT],1,D_D[LOC],$A26),0)</f>
        <v>2334</v>
      </c>
      <c r="H26" s="182">
        <f>IFERROR(SUMIFS(D_D[BL],D_D[MT],9,D_D[CAT],1,D_D[LOC],$A26),0)</f>
        <v>2513</v>
      </c>
      <c r="I26" s="182">
        <f>IFERROR(SUMIFS(D_D[ADP],D_D[MT],9,D_D[CAT],1,D_D[LOC],$A26),0)</f>
        <v>-179</v>
      </c>
      <c r="J26" s="183">
        <f t="shared" si="2"/>
        <v>-7.1229606048547556E-2</v>
      </c>
      <c r="K26" s="29"/>
    </row>
    <row r="27" spans="1:11" ht="16.5" customHeight="1" x14ac:dyDescent="0.2">
      <c r="A27" s="145">
        <v>1</v>
      </c>
      <c r="B27" s="290" t="s">
        <v>818</v>
      </c>
      <c r="C27" s="290"/>
      <c r="D27" s="290"/>
      <c r="E27" s="290"/>
      <c r="F27" s="290"/>
      <c r="G27" s="191">
        <f>IFERROR(SUMIFS(D_D[INV],D_D[MT],9,D_D[CAT],2,D_D[LOC],$A27),0)</f>
        <v>161385</v>
      </c>
      <c r="H27" s="191">
        <f>IFERROR(SUMIFS(D_D[BL],D_D[MT],9,D_D[CAT],2,D_D[LOC],$A27),0)</f>
        <v>180020</v>
      </c>
      <c r="I27" s="191">
        <f>IFERROR(SUMIFS(D_D[ADP],D_D[MT],9,D_D[CAT],2,D_D[LOC],$A27),0)</f>
        <v>-18635</v>
      </c>
      <c r="J27" s="192">
        <f>I27/H27</f>
        <v>-0.10351627596933674</v>
      </c>
      <c r="K27" s="29"/>
    </row>
    <row r="28" spans="1:11" ht="15" x14ac:dyDescent="0.2">
      <c r="A28" s="145">
        <v>307</v>
      </c>
      <c r="B28" s="292" t="s">
        <v>20</v>
      </c>
      <c r="C28" s="292"/>
      <c r="D28" s="292"/>
      <c r="E28" s="292"/>
      <c r="F28" s="292"/>
      <c r="G28" s="182">
        <f>IFERROR(SUMIFS(D_D[INV],D_D[MT],9,D_D[CAT],2,D_D[LOC],$A28),0)</f>
        <v>29792</v>
      </c>
      <c r="H28" s="182">
        <f>IFERROR(SUMIFS(D_D[BL],D_D[MT],9,D_D[CAT],2,D_D[LOC],$A28),0)</f>
        <v>34972</v>
      </c>
      <c r="I28" s="182">
        <f>IFERROR(SUMIFS(D_D[ADP],D_D[MT],9,D_D[CAT],2,D_D[LOC],$A28),0)</f>
        <v>-5180</v>
      </c>
      <c r="J28" s="183">
        <f t="shared" ref="J28:J31" si="4">I28/H28</f>
        <v>-0.14811849479583666</v>
      </c>
      <c r="K28" s="29"/>
    </row>
    <row r="29" spans="1:11" ht="15" x14ac:dyDescent="0.2">
      <c r="A29" s="145">
        <v>316</v>
      </c>
      <c r="B29" s="291" t="s">
        <v>21</v>
      </c>
      <c r="C29" s="291"/>
      <c r="D29" s="291"/>
      <c r="E29" s="291"/>
      <c r="F29" s="291"/>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2" t="s">
        <v>22</v>
      </c>
      <c r="C30" s="292"/>
      <c r="D30" s="292"/>
      <c r="E30" s="292"/>
      <c r="F30" s="292"/>
      <c r="G30" s="182">
        <f>IFERROR(SUMIFS(D_D[INV],D_D[MT],9,D_D[CAT],2,D_D[LOC],$A30),0)</f>
        <v>47465</v>
      </c>
      <c r="H30" s="182">
        <f>IFERROR(SUMIFS(D_D[BL],D_D[MT],9,D_D[CAT],2,D_D[LOC],$A30),0)</f>
        <v>52626</v>
      </c>
      <c r="I30" s="182">
        <f>IFERROR(SUMIFS(D_D[ADP],D_D[MT],9,D_D[CAT],2,D_D[LOC],$A30),0)</f>
        <v>-5161</v>
      </c>
      <c r="J30" s="183">
        <f t="shared" si="4"/>
        <v>-9.8069395355907724E-2</v>
      </c>
      <c r="K30" s="29"/>
    </row>
    <row r="31" spans="1:11" ht="15" x14ac:dyDescent="0.2">
      <c r="A31" s="145">
        <v>351</v>
      </c>
      <c r="B31" s="292" t="s">
        <v>23</v>
      </c>
      <c r="C31" s="292"/>
      <c r="D31" s="292"/>
      <c r="E31" s="292"/>
      <c r="F31" s="292"/>
      <c r="G31" s="182">
        <f>IFERROR(SUMIFS(D_D[INV],D_D[MT],9,D_D[CAT],2,D_D[LOC],$A31),0)</f>
        <v>84128</v>
      </c>
      <c r="H31" s="182">
        <f>IFERROR(SUMIFS(D_D[BL],D_D[MT],9,D_D[CAT],2,D_D[LOC],$A31),0)</f>
        <v>92421</v>
      </c>
      <c r="I31" s="182">
        <f>IFERROR(SUMIFS(D_D[ADP],D_D[MT],9,D_D[CAT],2,D_D[LOC],$A31),0)</f>
        <v>-8293</v>
      </c>
      <c r="J31" s="183">
        <f t="shared" si="4"/>
        <v>-8.9730688912693007E-2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9" t="s">
        <v>816</v>
      </c>
      <c r="C33" s="289"/>
      <c r="D33" s="289"/>
      <c r="E33" s="289"/>
      <c r="F33" s="289"/>
      <c r="G33" s="289"/>
      <c r="H33" s="289"/>
      <c r="I33" s="289"/>
      <c r="J33" s="289"/>
      <c r="K33" s="29"/>
    </row>
    <row r="34" spans="1:11" ht="15.75" customHeight="1" x14ac:dyDescent="0.2">
      <c r="A34" s="25"/>
      <c r="B34" s="289" t="s">
        <v>817</v>
      </c>
      <c r="C34" s="289"/>
      <c r="D34" s="289"/>
      <c r="E34" s="289"/>
      <c r="F34" s="289"/>
      <c r="G34" s="289"/>
      <c r="H34" s="289"/>
      <c r="I34" s="289"/>
      <c r="J34" s="289"/>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806</v>
      </c>
      <c r="E3" s="312"/>
      <c r="F3" s="312"/>
      <c r="G3" s="312"/>
      <c r="H3" s="312"/>
      <c r="I3" s="312"/>
      <c r="J3" s="312"/>
      <c r="K3" s="313"/>
      <c r="L3" s="314">
        <f>D_DT[]</f>
        <v>43512</v>
      </c>
      <c r="M3" s="315"/>
      <c r="N3" s="315"/>
      <c r="O3" s="315"/>
      <c r="P3" s="315"/>
      <c r="Q3" s="316"/>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833</v>
      </c>
      <c r="M7" s="306"/>
      <c r="N7" s="306"/>
      <c r="O7" s="306"/>
      <c r="P7" s="306"/>
      <c r="Q7" s="307"/>
      <c r="R7" s="9"/>
    </row>
    <row r="8" spans="1:18" s="86" customFormat="1" ht="15" customHeight="1" x14ac:dyDescent="0.25">
      <c r="B8" s="84"/>
      <c r="C8" s="8"/>
      <c r="D8" s="318" t="s">
        <v>471</v>
      </c>
      <c r="E8" s="319"/>
      <c r="F8" s="319"/>
      <c r="G8" s="319"/>
      <c r="H8" s="319"/>
      <c r="I8" s="319"/>
      <c r="J8" s="319"/>
      <c r="K8" s="319"/>
      <c r="L8" s="302" t="s">
        <v>472</v>
      </c>
      <c r="M8" s="302"/>
      <c r="N8" s="302"/>
      <c r="O8" s="302"/>
      <c r="P8" s="302"/>
      <c r="Q8" s="302"/>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01" t="s">
        <v>473</v>
      </c>
      <c r="M9" s="301" t="s">
        <v>474</v>
      </c>
      <c r="N9" s="302" t="s">
        <v>475</v>
      </c>
      <c r="O9" s="302"/>
      <c r="P9" s="302" t="s">
        <v>478</v>
      </c>
      <c r="Q9" s="302"/>
      <c r="R9" s="85"/>
    </row>
    <row r="10" spans="1:18" s="86" customFormat="1" ht="15" customHeight="1" x14ac:dyDescent="0.25">
      <c r="B10" s="84"/>
      <c r="C10" s="8"/>
      <c r="D10" s="308"/>
      <c r="E10" s="308"/>
      <c r="F10" s="308"/>
      <c r="G10" s="308"/>
      <c r="H10" s="308"/>
      <c r="I10" s="308"/>
      <c r="J10" s="308"/>
      <c r="K10" s="308"/>
      <c r="L10" s="301"/>
      <c r="M10" s="302"/>
      <c r="N10" s="121" t="s">
        <v>461</v>
      </c>
      <c r="O10" s="303" t="s">
        <v>477</v>
      </c>
      <c r="P10" s="121" t="s">
        <v>461</v>
      </c>
      <c r="Q10" s="303" t="s">
        <v>477</v>
      </c>
      <c r="R10" s="85"/>
    </row>
    <row r="11" spans="1:18" s="86" customFormat="1" ht="15" customHeight="1" x14ac:dyDescent="0.25">
      <c r="B11" s="84"/>
      <c r="C11" s="8"/>
      <c r="D11" s="309"/>
      <c r="E11" s="309"/>
      <c r="F11" s="309"/>
      <c r="G11" s="309"/>
      <c r="H11" s="309"/>
      <c r="I11" s="309"/>
      <c r="J11" s="309"/>
      <c r="K11" s="309"/>
      <c r="L11" s="301"/>
      <c r="M11" s="302"/>
      <c r="N11" s="122" t="s">
        <v>476</v>
      </c>
      <c r="O11" s="304"/>
      <c r="P11" s="122" t="s">
        <v>476</v>
      </c>
      <c r="Q11" s="304"/>
      <c r="R11" s="85"/>
    </row>
    <row r="12" spans="1:18" ht="12.75" x14ac:dyDescent="0.2">
      <c r="A12" s="120">
        <v>100</v>
      </c>
      <c r="B12" s="23"/>
      <c r="C12" s="148" t="str">
        <f>Driver!$C$20&amp; " Total"</f>
        <v>USA - All Missions Total</v>
      </c>
      <c r="D12" s="153">
        <f>IF(ISNA($A12),"",IFERROR(SUMIFS(D_D[INV],D_D[MT],5,D_D[CAT],SMS, D_D[EP],-1,D_D[LOC],$A12),0))</f>
        <v>349641</v>
      </c>
      <c r="E12" s="153">
        <f>IF(ISNA($A12),"",IFERROR(SUMIFS(D_D[BL],D_D[MT],5,D_D[CAT],SMS, D_D[EP],-1,D_D[LOC],$A12),0))</f>
        <v>79681</v>
      </c>
      <c r="F12" s="154">
        <f>IF(ISNA($A12),"",IFERROR(E12/D12,0))</f>
        <v>0.22789375387897873</v>
      </c>
      <c r="G12" s="155">
        <f>IF(ISNA($A12),"",IFERROR(SUMIFS(D_D[ADP],D_D[MT],5,D_D[CAT],SMS, D_D[EP],-1,D_D[LOC],$A12),0))</f>
        <v>96.09</v>
      </c>
      <c r="H12" s="153">
        <f>IF(ISNA($A12),"",IFERROR(SUMIFS(D_D[PROD_MTD],D_D[MT],5,D_D[CAT],SMS, D_D[EP],-1,D_D[LOC],$A12),0))</f>
        <v>53104</v>
      </c>
      <c r="I12" s="155">
        <f>IF(ISNA($A12),"",IFERROR(SUMIFS(D_D[ADCM],D_D[MT],5,D_D[CAT],SMS, D_D[EP],-1,D_D[LOC],$A12),0))</f>
        <v>117.46</v>
      </c>
      <c r="J12" s="153">
        <f>IF(ISNA($A12),"",IFERROR(SUMIFS(D_D[PROD_FYTD],D_D[MT],5,D_D[CAT],SMS, D_D[EP],-1,D_D[LOC],$A12),0))</f>
        <v>491769</v>
      </c>
      <c r="K12" s="155">
        <f>IF(ISNA($A12),"",IFERROR(SUMIFS(D_D[ADCF],D_D[MT],5,D_D[CAT],SMS, D_D[EP],-1,D_D[LOC],$A12),0))</f>
        <v>110.17</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20290</v>
      </c>
      <c r="E13" s="159">
        <f ca="1">IF(ISNA($A13),"",IFERROR(SUMIFS(D_D[BL],D_D[MT],5,D_D[CAT],SMS, D_D[EP],-1,D_D[LOC],$A13),0))</f>
        <v>4804</v>
      </c>
      <c r="F13" s="160">
        <f t="shared" ref="F13" ca="1" si="1">IF(ISNA($A13),"",IFERROR(E13/D13,0))</f>
        <v>0.23676688023656975</v>
      </c>
      <c r="G13" s="161">
        <f ca="1">IF(ISNA($A13),"",IFERROR(SUMIFS(D_D[ADP],D_D[MT],5,D_D[CAT],SMS, D_D[EP],-1,D_D[LOC],$A13),0))</f>
        <v>96.38</v>
      </c>
      <c r="H13" s="159">
        <f ca="1">IF(ISNA($A13),"",IFERROR(SUMIFS(D_D[PROD_MTD],D_D[MT],5,D_D[CAT],SMS, D_D[EP],-1,D_D[LOC],$A13),0))</f>
        <v>14956</v>
      </c>
      <c r="I13" s="161">
        <f ca="1">IF(ISNA($A13),"",IFERROR(SUMIFS(D_D[ADCM],D_D[MT],5,D_D[CAT],SMS, D_D[EP],-1,D_D[LOC],$A13),0))</f>
        <v>114.8</v>
      </c>
      <c r="J13" s="159">
        <f ca="1">IF(ISNA($A13),"",IFERROR(SUMIFS(D_D[PROD_FYTD],D_D[MT],5,D_D[CAT],SMS, D_D[EP],-1,D_D[LOC],$A13),0))</f>
        <v>133291</v>
      </c>
      <c r="K13" s="161">
        <f ca="1">IF(ISNA($A13),"",IFERROR(SUMIFS(D_D[ADCF],D_D[MT],5,D_D[CAT],SMS, D_D[EP],-1,D_D[LOC],$A13),0))</f>
        <v>177.18</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755</v>
      </c>
      <c r="E14" s="159">
        <f ca="1">IF(ISNA($A14),"",IFERROR(SUMIFS(D_D[BL],D_D[MT],5,D_D[CAT],SMS, D_D[EP],-1,D_D[LOC],$A14),0))</f>
        <v>76</v>
      </c>
      <c r="F14" s="160">
        <f t="shared" ref="F14:F35" ca="1" si="3">IF(ISNA($A14),"",IFERROR(E14/D14,0))</f>
        <v>0.10066225165562914</v>
      </c>
      <c r="G14" s="161">
        <f ca="1">IF(ISNA($A14),"",IFERROR(SUMIFS(D_D[ADP],D_D[MT],5,D_D[CAT],SMS, D_D[EP],-1,D_D[LOC],$A14),0))</f>
        <v>77.42</v>
      </c>
      <c r="H14" s="159">
        <f ca="1">IF(ISNA($A14),"",IFERROR(SUMIFS(D_D[PROD_MTD],D_D[MT],5,D_D[CAT],SMS, D_D[EP],-1,D_D[LOC],$A14),0))</f>
        <v>323</v>
      </c>
      <c r="I14" s="161">
        <f ca="1">IF(ISNA($A14),"",IFERROR(SUMIFS(D_D[ADCM],D_D[MT],5,D_D[CAT],SMS, D_D[EP],-1,D_D[LOC],$A14),0))</f>
        <v>95.51</v>
      </c>
      <c r="J14" s="159">
        <f ca="1">IF(ISNA($A14),"",IFERROR(SUMIFS(D_D[PROD_FYTD],D_D[MT],5,D_D[CAT],SMS, D_D[EP],-1,D_D[LOC],$A14),0))</f>
        <v>3207</v>
      </c>
      <c r="K14" s="161">
        <f ca="1">IF(ISNA($A14),"",IFERROR(SUMIFS(D_D[ADCF],D_D[MT],5,D_D[CAT],SMS, D_D[EP],-1,D_D[LOC],$A14),0))</f>
        <v>100.99</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890</v>
      </c>
      <c r="E15" s="159">
        <f ca="1">IF(ISNA($A15),"",IFERROR(SUMIFS(D_D[BL],D_D[MT],5,D_D[CAT],SMS, D_D[EP],-1,D_D[LOC],$A15),0))</f>
        <v>94</v>
      </c>
      <c r="F15" s="160">
        <f t="shared" ca="1" si="3"/>
        <v>0.10561797752808989</v>
      </c>
      <c r="G15" s="161">
        <f ca="1">IF(ISNA($A15),"",IFERROR(SUMIFS(D_D[ADP],D_D[MT],5,D_D[CAT],SMS, D_D[EP],-1,D_D[LOC],$A15),0))</f>
        <v>80.55</v>
      </c>
      <c r="H15" s="159">
        <f ca="1">IF(ISNA($A15),"",IFERROR(SUMIFS(D_D[PROD_MTD],D_D[MT],5,D_D[CAT],SMS, D_D[EP],-1,D_D[LOC],$A15),0))</f>
        <v>498</v>
      </c>
      <c r="I15" s="161">
        <f ca="1">IF(ISNA($A15),"",IFERROR(SUMIFS(D_D[ADCM],D_D[MT],5,D_D[CAT],SMS, D_D[EP],-1,D_D[LOC],$A15),0))</f>
        <v>159.53</v>
      </c>
      <c r="J15" s="159">
        <f ca="1">IF(ISNA($A15),"",IFERROR(SUMIFS(D_D[PROD_FYTD],D_D[MT],5,D_D[CAT],SMS, D_D[EP],-1,D_D[LOC],$A15),0))</f>
        <v>4319</v>
      </c>
      <c r="K15" s="161">
        <f ca="1">IF(ISNA($A15),"",IFERROR(SUMIFS(D_D[ADCF],D_D[MT],5,D_D[CAT],SMS, D_D[EP],-1,D_D[LOC],$A15),0))</f>
        <v>102.2</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749</v>
      </c>
      <c r="E16" s="159">
        <f ca="1">IF(ISNA($A16),"",IFERROR(SUMIFS(D_D[BL],D_D[MT],5,D_D[CAT],SMS, D_D[EP],-1,D_D[LOC],$A16),0))</f>
        <v>28</v>
      </c>
      <c r="F16" s="160">
        <f t="shared" ca="1" si="3"/>
        <v>3.7383177570093455E-2</v>
      </c>
      <c r="G16" s="161">
        <f ca="1">IF(ISNA($A16),"",IFERROR(SUMIFS(D_D[ADP],D_D[MT],5,D_D[CAT],SMS, D_D[EP],-1,D_D[LOC],$A16),0))</f>
        <v>67.94</v>
      </c>
      <c r="H16" s="159">
        <f ca="1">IF(ISNA($A16),"",IFERROR(SUMIFS(D_D[PROD_MTD],D_D[MT],5,D_D[CAT],SMS, D_D[EP],-1,D_D[LOC],$A16),0))</f>
        <v>443</v>
      </c>
      <c r="I16" s="161">
        <f ca="1">IF(ISNA($A16),"",IFERROR(SUMIFS(D_D[ADCM],D_D[MT],5,D_D[CAT],SMS, D_D[EP],-1,D_D[LOC],$A16),0))</f>
        <v>90.7</v>
      </c>
      <c r="J16" s="159">
        <f ca="1">IF(ISNA($A16),"",IFERROR(SUMIFS(D_D[PROD_FYTD],D_D[MT],5,D_D[CAT],SMS, D_D[EP],-1,D_D[LOC],$A16),0))</f>
        <v>3658</v>
      </c>
      <c r="K16" s="161">
        <f ca="1">IF(ISNA($A16),"",IFERROR(SUMIFS(D_D[ADCF],D_D[MT],5,D_D[CAT],SMS, D_D[EP],-1,D_D[LOC],$A16),0))</f>
        <v>90.59</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775</v>
      </c>
      <c r="E17" s="159">
        <f ca="1">IF(ISNA($A17),"",IFERROR(SUMIFS(D_D[BL],D_D[MT],5,D_D[CAT],SMS, D_D[EP],-1,D_D[LOC],$A17),0))</f>
        <v>62</v>
      </c>
      <c r="F17" s="160">
        <f t="shared" ca="1" si="3"/>
        <v>0.08</v>
      </c>
      <c r="G17" s="161">
        <f ca="1">IF(ISNA($A17),"",IFERROR(SUMIFS(D_D[ADP],D_D[MT],5,D_D[CAT],SMS, D_D[EP],-1,D_D[LOC],$A17),0))</f>
        <v>77.42</v>
      </c>
      <c r="H17" s="159">
        <f ca="1">IF(ISNA($A17),"",IFERROR(SUMIFS(D_D[PROD_MTD],D_D[MT],5,D_D[CAT],SMS, D_D[EP],-1,D_D[LOC],$A17),0))</f>
        <v>444</v>
      </c>
      <c r="I17" s="161">
        <f ca="1">IF(ISNA($A17),"",IFERROR(SUMIFS(D_D[ADCM],D_D[MT],5,D_D[CAT],SMS, D_D[EP],-1,D_D[LOC],$A17),0))</f>
        <v>92.79</v>
      </c>
      <c r="J17" s="159">
        <f ca="1">IF(ISNA($A17),"",IFERROR(SUMIFS(D_D[PROD_FYTD],D_D[MT],5,D_D[CAT],SMS, D_D[EP],-1,D_D[LOC],$A17),0))</f>
        <v>3899</v>
      </c>
      <c r="K17" s="161">
        <f ca="1">IF(ISNA($A17),"",IFERROR(SUMIFS(D_D[ADCF],D_D[MT],5,D_D[CAT],SMS, D_D[EP],-1,D_D[LOC],$A17),0))</f>
        <v>91.47</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2131</v>
      </c>
      <c r="E18" s="159">
        <f ca="1">IF(ISNA($A18),"",IFERROR(SUMIFS(D_D[BL],D_D[MT],5,D_D[CAT],SMS, D_D[EP],-1,D_D[LOC],$A18),0))</f>
        <v>668</v>
      </c>
      <c r="F18" s="160">
        <f t="shared" ca="1" si="3"/>
        <v>0.31346785546691697</v>
      </c>
      <c r="G18" s="161">
        <f ca="1">IF(ISNA($A18),"",IFERROR(SUMIFS(D_D[ADP],D_D[MT],5,D_D[CAT],SMS, D_D[EP],-1,D_D[LOC],$A18),0))</f>
        <v>108.3</v>
      </c>
      <c r="H18" s="159">
        <f ca="1">IF(ISNA($A18),"",IFERROR(SUMIFS(D_D[PROD_MTD],D_D[MT],5,D_D[CAT],SMS, D_D[EP],-1,D_D[LOC],$A18),0))</f>
        <v>1200</v>
      </c>
      <c r="I18" s="161">
        <f ca="1">IF(ISNA($A18),"",IFERROR(SUMIFS(D_D[ADCM],D_D[MT],5,D_D[CAT],SMS, D_D[EP],-1,D_D[LOC],$A18),0))</f>
        <v>126.53</v>
      </c>
      <c r="J18" s="159">
        <f ca="1">IF(ISNA($A18),"",IFERROR(SUMIFS(D_D[PROD_FYTD],D_D[MT],5,D_D[CAT],SMS, D_D[EP],-1,D_D[LOC],$A18),0))</f>
        <v>10305</v>
      </c>
      <c r="K18" s="161">
        <f ca="1">IF(ISNA($A18),"",IFERROR(SUMIFS(D_D[ADCF],D_D[MT],5,D_D[CAT],SMS, D_D[EP],-1,D_D[LOC],$A18),0))</f>
        <v>122.85</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983</v>
      </c>
      <c r="E19" s="159">
        <f ca="1">IF(ISNA($A19),"",IFERROR(SUMIFS(D_D[BL],D_D[MT],5,D_D[CAT],SMS, D_D[EP],-1,D_D[LOC],$A19),0))</f>
        <v>300</v>
      </c>
      <c r="F19" s="160">
        <f t="shared" ca="1" si="3"/>
        <v>0.3051881993896236</v>
      </c>
      <c r="G19" s="161">
        <f ca="1">IF(ISNA($A19),"",IFERROR(SUMIFS(D_D[ADP],D_D[MT],5,D_D[CAT],SMS, D_D[EP],-1,D_D[LOC],$A19),0))</f>
        <v>103.79</v>
      </c>
      <c r="H19" s="159">
        <f ca="1">IF(ISNA($A19),"",IFERROR(SUMIFS(D_D[PROD_MTD],D_D[MT],5,D_D[CAT],SMS, D_D[EP],-1,D_D[LOC],$A19),0))</f>
        <v>776</v>
      </c>
      <c r="I19" s="161">
        <f ca="1">IF(ISNA($A19),"",IFERROR(SUMIFS(D_D[ADCM],D_D[MT],5,D_D[CAT],SMS, D_D[EP],-1,D_D[LOC],$A19),0))</f>
        <v>112.93</v>
      </c>
      <c r="J19" s="159">
        <f ca="1">IF(ISNA($A19),"",IFERROR(SUMIFS(D_D[PROD_FYTD],D_D[MT],5,D_D[CAT],SMS, D_D[EP],-1,D_D[LOC],$A19),0))</f>
        <v>7458</v>
      </c>
      <c r="K19" s="161">
        <f ca="1">IF(ISNA($A19),"",IFERROR(SUMIFS(D_D[ADCF],D_D[MT],5,D_D[CAT],SMS, D_D[EP],-1,D_D[LOC],$A19),0))</f>
        <v>118.31</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526</v>
      </c>
      <c r="E20" s="159">
        <f ca="1">IF(ISNA($A20),"",IFERROR(SUMIFS(D_D[BL],D_D[MT],5,D_D[CAT],SMS, D_D[EP],-1,D_D[LOC],$A20),0))</f>
        <v>17</v>
      </c>
      <c r="F20" s="160">
        <f t="shared" ca="1" si="3"/>
        <v>3.2319391634980987E-2</v>
      </c>
      <c r="G20" s="161">
        <f ca="1">IF(ISNA($A20),"",IFERROR(SUMIFS(D_D[ADP],D_D[MT],5,D_D[CAT],SMS, D_D[EP],-1,D_D[LOC],$A20),0))</f>
        <v>59.9</v>
      </c>
      <c r="H20" s="159">
        <f ca="1">IF(ISNA($A20),"",IFERROR(SUMIFS(D_D[PROD_MTD],D_D[MT],5,D_D[CAT],SMS, D_D[EP],-1,D_D[LOC],$A20),0))</f>
        <v>480</v>
      </c>
      <c r="I20" s="161">
        <f ca="1">IF(ISNA($A20),"",IFERROR(SUMIFS(D_D[ADCM],D_D[MT],5,D_D[CAT],SMS, D_D[EP],-1,D_D[LOC],$A20),0))</f>
        <v>83.89</v>
      </c>
      <c r="J20" s="159">
        <f ca="1">IF(ISNA($A20),"",IFERROR(SUMIFS(D_D[PROD_FYTD],D_D[MT],5,D_D[CAT],SMS, D_D[EP],-1,D_D[LOC],$A20),0))</f>
        <v>4020</v>
      </c>
      <c r="K20" s="161">
        <f ca="1">IF(ISNA($A20),"",IFERROR(SUMIFS(D_D[ADCF],D_D[MT],5,D_D[CAT],SMS, D_D[EP],-1,D_D[LOC],$A20),0))</f>
        <v>88.7</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1032</v>
      </c>
      <c r="E21" s="159">
        <f ca="1">IF(ISNA($A21),"",IFERROR(SUMIFS(D_D[BL],D_D[MT],5,D_D[CAT],SMS, D_D[EP],-1,D_D[LOC],$A21),0))</f>
        <v>276</v>
      </c>
      <c r="F21" s="160">
        <f t="shared" ca="1" si="3"/>
        <v>0.26744186046511625</v>
      </c>
      <c r="G21" s="161">
        <f ca="1">IF(ISNA($A21),"",IFERROR(SUMIFS(D_D[ADP],D_D[MT],5,D_D[CAT],SMS, D_D[EP],-1,D_D[LOC],$A21),0))</f>
        <v>96.73</v>
      </c>
      <c r="H21" s="159">
        <f ca="1">IF(ISNA($A21),"",IFERROR(SUMIFS(D_D[PROD_MTD],D_D[MT],5,D_D[CAT],SMS, D_D[EP],-1,D_D[LOC],$A21),0))</f>
        <v>846</v>
      </c>
      <c r="I21" s="161">
        <f ca="1">IF(ISNA($A21),"",IFERROR(SUMIFS(D_D[ADCM],D_D[MT],5,D_D[CAT],SMS, D_D[EP],-1,D_D[LOC],$A21),0))</f>
        <v>121.4</v>
      </c>
      <c r="J21" s="159">
        <f ca="1">IF(ISNA($A21),"",IFERROR(SUMIFS(D_D[PROD_FYTD],D_D[MT],5,D_D[CAT],SMS, D_D[EP],-1,D_D[LOC],$A21),0))</f>
        <v>7569</v>
      </c>
      <c r="K21" s="161">
        <f ca="1">IF(ISNA($A21),"",IFERROR(SUMIFS(D_D[ADCF],D_D[MT],5,D_D[CAT],SMS, D_D[EP],-1,D_D[LOC],$A21),0))</f>
        <v>124.89</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240</v>
      </c>
      <c r="E22" s="159">
        <f ca="1">IF(ISNA($A22),"",IFERROR(SUMIFS(D_D[BL],D_D[MT],5,D_D[CAT],SMS, D_D[EP],-1,D_D[LOC],$A22),0))</f>
        <v>4</v>
      </c>
      <c r="F22" s="160">
        <f t="shared" ca="1" si="3"/>
        <v>1.6666666666666666E-2</v>
      </c>
      <c r="G22" s="161">
        <f ca="1">IF(ISNA($A22),"",IFERROR(SUMIFS(D_D[ADP],D_D[MT],5,D_D[CAT],SMS, D_D[EP],-1,D_D[LOC],$A22),0))</f>
        <v>57.59</v>
      </c>
      <c r="H22" s="159">
        <f ca="1">IF(ISNA($A22),"",IFERROR(SUMIFS(D_D[PROD_MTD],D_D[MT],5,D_D[CAT],SMS, D_D[EP],-1,D_D[LOC],$A22),0))</f>
        <v>198</v>
      </c>
      <c r="I22" s="161">
        <f ca="1">IF(ISNA($A22),"",IFERROR(SUMIFS(D_D[ADCM],D_D[MT],5,D_D[CAT],SMS, D_D[EP],-1,D_D[LOC],$A22),0))</f>
        <v>80.62</v>
      </c>
      <c r="J22" s="159">
        <f ca="1">IF(ISNA($A22),"",IFERROR(SUMIFS(D_D[PROD_FYTD],D_D[MT],5,D_D[CAT],SMS, D_D[EP],-1,D_D[LOC],$A22),0))</f>
        <v>1749</v>
      </c>
      <c r="K22" s="161">
        <f ca="1">IF(ISNA($A22),"",IFERROR(SUMIFS(D_D[ADCF],D_D[MT],5,D_D[CAT],SMS, D_D[EP],-1,D_D[LOC],$A22),0))</f>
        <v>82.29</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3204</v>
      </c>
      <c r="E23" s="159">
        <f ca="1">IF(ISNA($A23),"",IFERROR(SUMIFS(D_D[BL],D_D[MT],5,D_D[CAT],SMS, D_D[EP],-1,D_D[LOC],$A23),0))</f>
        <v>893</v>
      </c>
      <c r="F23" s="160">
        <f t="shared" ca="1" si="3"/>
        <v>0.27871410736579277</v>
      </c>
      <c r="G23" s="161">
        <f ca="1">IF(ISNA($A23),"",IFERROR(SUMIFS(D_D[ADP],D_D[MT],5,D_D[CAT],SMS, D_D[EP],-1,D_D[LOC],$A23),0))</f>
        <v>96.03</v>
      </c>
      <c r="H23" s="159">
        <f ca="1">IF(ISNA($A23),"",IFERROR(SUMIFS(D_D[PROD_MTD],D_D[MT],5,D_D[CAT],SMS, D_D[EP],-1,D_D[LOC],$A23),0))</f>
        <v>1859</v>
      </c>
      <c r="I23" s="161">
        <f ca="1">IF(ISNA($A23),"",IFERROR(SUMIFS(D_D[ADCM],D_D[MT],5,D_D[CAT],SMS, D_D[EP],-1,D_D[LOC],$A23),0))</f>
        <v>119.7</v>
      </c>
      <c r="J23" s="159">
        <f ca="1">IF(ISNA($A23),"",IFERROR(SUMIFS(D_D[PROD_FYTD],D_D[MT],5,D_D[CAT],SMS, D_D[EP],-1,D_D[LOC],$A23),0))</f>
        <v>18445</v>
      </c>
      <c r="K23" s="161">
        <f ca="1">IF(ISNA($A23),"",IFERROR(SUMIFS(D_D[ADCF],D_D[MT],5,D_D[CAT],SMS, D_D[EP],-1,D_D[LOC],$A23),0))</f>
        <v>91.05</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564</v>
      </c>
      <c r="E24" s="159">
        <f ca="1">IF(ISNA($A24),"",IFERROR(SUMIFS(D_D[BL],D_D[MT],5,D_D[CAT],SMS, D_D[EP],-1,D_D[LOC],$A24),0))</f>
        <v>47</v>
      </c>
      <c r="F24" s="160">
        <f t="shared" ca="1" si="3"/>
        <v>8.3333333333333329E-2</v>
      </c>
      <c r="G24" s="161">
        <f ca="1">IF(ISNA($A24),"",IFERROR(SUMIFS(D_D[ADP],D_D[MT],5,D_D[CAT],SMS, D_D[EP],-1,D_D[LOC],$A24),0))</f>
        <v>70.319999999999993</v>
      </c>
      <c r="H24" s="159">
        <f ca="1">IF(ISNA($A24),"",IFERROR(SUMIFS(D_D[PROD_MTD],D_D[MT],5,D_D[CAT],SMS, D_D[EP],-1,D_D[LOC],$A24),0))</f>
        <v>552</v>
      </c>
      <c r="I24" s="161">
        <f ca="1">IF(ISNA($A24),"",IFERROR(SUMIFS(D_D[ADCM],D_D[MT],5,D_D[CAT],SMS, D_D[EP],-1,D_D[LOC],$A24),0))</f>
        <v>139.66999999999999</v>
      </c>
      <c r="J24" s="159">
        <f ca="1">IF(ISNA($A24),"",IFERROR(SUMIFS(D_D[PROD_FYTD],D_D[MT],5,D_D[CAT],SMS, D_D[EP],-1,D_D[LOC],$A24),0))</f>
        <v>5141</v>
      </c>
      <c r="K24" s="161">
        <f ca="1">IF(ISNA($A24),"",IFERROR(SUMIFS(D_D[ADCF],D_D[MT],5,D_D[CAT],SMS, D_D[EP],-1,D_D[LOC],$A24),0))</f>
        <v>94.61</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238</v>
      </c>
      <c r="E25" s="159">
        <f ca="1">IF(ISNA($A25),"",IFERROR(SUMIFS(D_D[BL],D_D[MT],5,D_D[CAT],SMS, D_D[EP],-1,D_D[LOC],$A25),0))</f>
        <v>4</v>
      </c>
      <c r="F25" s="160">
        <f t="shared" ca="1" si="3"/>
        <v>1.680672268907563E-2</v>
      </c>
      <c r="G25" s="161">
        <f ca="1">IF(ISNA($A25),"",IFERROR(SUMIFS(D_D[ADP],D_D[MT],5,D_D[CAT],SMS, D_D[EP],-1,D_D[LOC],$A25),0))</f>
        <v>52.4</v>
      </c>
      <c r="H25" s="159">
        <f ca="1">IF(ISNA($A25),"",IFERROR(SUMIFS(D_D[PROD_MTD],D_D[MT],5,D_D[CAT],SMS, D_D[EP],-1,D_D[LOC],$A25),0))</f>
        <v>245</v>
      </c>
      <c r="I25" s="161">
        <f ca="1">IF(ISNA($A25),"",IFERROR(SUMIFS(D_D[ADCM],D_D[MT],5,D_D[CAT],SMS, D_D[EP],-1,D_D[LOC],$A25),0))</f>
        <v>81.38</v>
      </c>
      <c r="J25" s="159">
        <f ca="1">IF(ISNA($A25),"",IFERROR(SUMIFS(D_D[PROD_FYTD],D_D[MT],5,D_D[CAT],SMS, D_D[EP],-1,D_D[LOC],$A25),0))</f>
        <v>2248</v>
      </c>
      <c r="K25" s="161">
        <f ca="1">IF(ISNA($A25),"",IFERROR(SUMIFS(D_D[ADCF],D_D[MT],5,D_D[CAT],SMS, D_D[EP],-1,D_D[LOC],$A25),0))</f>
        <v>85.27</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3849</v>
      </c>
      <c r="E26" s="159">
        <f ca="1">IF(ISNA($A26),"",IFERROR(SUMIFS(D_D[BL],D_D[MT],5,D_D[CAT],SMS, D_D[EP],-1,D_D[LOC],$A26),0))</f>
        <v>1020</v>
      </c>
      <c r="F26" s="160">
        <f t="shared" ca="1" si="3"/>
        <v>0.26500389711613404</v>
      </c>
      <c r="G26" s="161">
        <f ca="1">IF(ISNA($A26),"",IFERROR(SUMIFS(D_D[ADP],D_D[MT],5,D_D[CAT],SMS, D_D[EP],-1,D_D[LOC],$A26),0))</f>
        <v>95.85</v>
      </c>
      <c r="H26" s="159">
        <f ca="1">IF(ISNA($A26),"",IFERROR(SUMIFS(D_D[PROD_MTD],D_D[MT],5,D_D[CAT],SMS, D_D[EP],-1,D_D[LOC],$A26),0))</f>
        <v>2889</v>
      </c>
      <c r="I26" s="161">
        <f ca="1">IF(ISNA($A26),"",IFERROR(SUMIFS(D_D[ADCM],D_D[MT],5,D_D[CAT],SMS, D_D[EP],-1,D_D[LOC],$A26),0))</f>
        <v>124.18</v>
      </c>
      <c r="J26" s="159">
        <f ca="1">IF(ISNA($A26),"",IFERROR(SUMIFS(D_D[PROD_FYTD],D_D[MT],5,D_D[CAT],SMS, D_D[EP],-1,D_D[LOC],$A26),0))</f>
        <v>25077</v>
      </c>
      <c r="K26" s="161">
        <f ca="1">IF(ISNA($A26),"",IFERROR(SUMIFS(D_D[ADCF],D_D[MT],5,D_D[CAT],SMS, D_D[EP],-1,D_D[LOC],$A26),0))</f>
        <v>112.35</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434</v>
      </c>
      <c r="E27" s="159">
        <f ca="1">IF(ISNA($A27),"",IFERROR(SUMIFS(D_D[BL],D_D[MT],5,D_D[CAT],SMS, D_D[EP],-1,D_D[LOC],$A27),0))</f>
        <v>95</v>
      </c>
      <c r="F27" s="160">
        <f t="shared" ca="1" si="3"/>
        <v>0.21889400921658986</v>
      </c>
      <c r="G27" s="161">
        <f ca="1">IF(ISNA($A27),"",IFERROR(SUMIFS(D_D[ADP],D_D[MT],5,D_D[CAT],SMS, D_D[EP],-1,D_D[LOC],$A27),0))</f>
        <v>116.81</v>
      </c>
      <c r="H27" s="159">
        <f ca="1">IF(ISNA($A27),"",IFERROR(SUMIFS(D_D[PROD_MTD],D_D[MT],5,D_D[CAT],SMS, D_D[EP],-1,D_D[LOC],$A27),0))</f>
        <v>416</v>
      </c>
      <c r="I27" s="161">
        <f ca="1">IF(ISNA($A27),"",IFERROR(SUMIFS(D_D[ADCM],D_D[MT],5,D_D[CAT],SMS, D_D[EP],-1,D_D[LOC],$A27),0))</f>
        <v>116.93</v>
      </c>
      <c r="J27" s="159">
        <f ca="1">IF(ISNA($A27),"",IFERROR(SUMIFS(D_D[PROD_FYTD],D_D[MT],5,D_D[CAT],SMS, D_D[EP],-1,D_D[LOC],$A27),0))</f>
        <v>3969</v>
      </c>
      <c r="K27" s="161">
        <f ca="1">IF(ISNA($A27),"",IFERROR(SUMIFS(D_D[ADCF],D_D[MT],5,D_D[CAT],SMS, D_D[EP],-1,D_D[LOC],$A27),0))</f>
        <v>127.5</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1188</v>
      </c>
      <c r="E28" s="159">
        <f ca="1">IF(ISNA($A28),"",IFERROR(SUMIFS(D_D[BL],D_D[MT],5,D_D[CAT],SMS, D_D[EP],-1,D_D[LOC],$A28),0))</f>
        <v>504</v>
      </c>
      <c r="F28" s="160">
        <f t="shared" ca="1" si="3"/>
        <v>0.42424242424242425</v>
      </c>
      <c r="G28" s="161">
        <f ca="1">IF(ISNA($A28),"",IFERROR(SUMIFS(D_D[ADP],D_D[MT],5,D_D[CAT],SMS, D_D[EP],-1,D_D[LOC],$A28),0))</f>
        <v>135.66999999999999</v>
      </c>
      <c r="H28" s="159">
        <f ca="1">IF(ISNA($A28),"",IFERROR(SUMIFS(D_D[PROD_MTD],D_D[MT],5,D_D[CAT],SMS, D_D[EP],-1,D_D[LOC],$A28),0))</f>
        <v>1296</v>
      </c>
      <c r="I28" s="161">
        <f ca="1">IF(ISNA($A28),"",IFERROR(SUMIFS(D_D[ADCM],D_D[MT],5,D_D[CAT],SMS, D_D[EP],-1,D_D[LOC],$A28),0))</f>
        <v>88.52</v>
      </c>
      <c r="J28" s="159">
        <f ca="1">IF(ISNA($A28),"",IFERROR(SUMIFS(D_D[PROD_FYTD],D_D[MT],5,D_D[CAT],SMS, D_D[EP],-1,D_D[LOC],$A28),0))</f>
        <v>10809</v>
      </c>
      <c r="K28" s="161">
        <f ca="1">IF(ISNA($A28),"",IFERROR(SUMIFS(D_D[ADCF],D_D[MT],5,D_D[CAT],SMS, D_D[EP],-1,D_D[LOC],$A28),0))</f>
        <v>70.88</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0</v>
      </c>
      <c r="K29" s="161">
        <f ca="1">IF(ISNA($A29),"",IFERROR(SUMIFS(D_D[ADCF],D_D[MT],5,D_D[CAT],SMS, D_D[EP],-1,D_D[LOC],$A29),0))</f>
        <v>0</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1213</v>
      </c>
      <c r="E30" s="159">
        <f ca="1">IF(ISNA($A30),"",IFERROR(SUMIFS(D_D[BL],D_D[MT],5,D_D[CAT],SMS, D_D[EP],-1,D_D[LOC],$A30),0))</f>
        <v>147</v>
      </c>
      <c r="F30" s="160">
        <f t="shared" ca="1" si="3"/>
        <v>0.12118713932399011</v>
      </c>
      <c r="G30" s="161">
        <f ca="1">IF(ISNA($A30),"",IFERROR(SUMIFS(D_D[ADP],D_D[MT],5,D_D[CAT],SMS, D_D[EP],-1,D_D[LOC],$A30),0))</f>
        <v>83.69</v>
      </c>
      <c r="H30" s="159">
        <f ca="1">IF(ISNA($A30),"",IFERROR(SUMIFS(D_D[PROD_MTD],D_D[MT],5,D_D[CAT],SMS, D_D[EP],-1,D_D[LOC],$A30),0))</f>
        <v>1201</v>
      </c>
      <c r="I30" s="161">
        <f ca="1">IF(ISNA($A30),"",IFERROR(SUMIFS(D_D[ADCM],D_D[MT],5,D_D[CAT],SMS, D_D[EP],-1,D_D[LOC],$A30),0))</f>
        <v>113.83</v>
      </c>
      <c r="J30" s="159">
        <f ca="1">IF(ISNA($A30),"",IFERROR(SUMIFS(D_D[PROD_FYTD],D_D[MT],5,D_D[CAT],SMS, D_D[EP],-1,D_D[LOC],$A30),0))</f>
        <v>10884</v>
      </c>
      <c r="K30" s="161">
        <f ca="1">IF(ISNA($A30),"",IFERROR(SUMIFS(D_D[ADCF],D_D[MT],5,D_D[CAT],SMS, D_D[EP],-1,D_D[LOC],$A30),0))</f>
        <v>102.77</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1143</v>
      </c>
      <c r="E31" s="159">
        <f ca="1">IF(ISNA($A31),"",IFERROR(SUMIFS(D_D[BL],D_D[MT],5,D_D[CAT],SMS, D_D[EP],-1,D_D[LOC],$A31),0))</f>
        <v>546</v>
      </c>
      <c r="F31" s="160">
        <f t="shared" ca="1" si="3"/>
        <v>0.47769028871391078</v>
      </c>
      <c r="G31" s="161">
        <f ca="1">IF(ISNA($A31),"",IFERROR(SUMIFS(D_D[ADP],D_D[MT],5,D_D[CAT],SMS, D_D[EP],-1,D_D[LOC],$A31),0))</f>
        <v>145.85</v>
      </c>
      <c r="H31" s="159">
        <f ca="1">IF(ISNA($A31),"",IFERROR(SUMIFS(D_D[PROD_MTD],D_D[MT],5,D_D[CAT],SMS, D_D[EP],-1,D_D[LOC],$A31),0))</f>
        <v>1013</v>
      </c>
      <c r="I31" s="161">
        <f ca="1">IF(ISNA($A31),"",IFERROR(SUMIFS(D_D[ADCM],D_D[MT],5,D_D[CAT],SMS, D_D[EP],-1,D_D[LOC],$A31),0))</f>
        <v>122.52</v>
      </c>
      <c r="J31" s="159">
        <f ca="1">IF(ISNA($A31),"",IFERROR(SUMIFS(D_D[PROD_FYTD],D_D[MT],5,D_D[CAT],SMS, D_D[EP],-1,D_D[LOC],$A31),0))</f>
        <v>8131</v>
      </c>
      <c r="K31" s="161">
        <f ca="1">IF(ISNA($A31),"",IFERROR(SUMIFS(D_D[ADCF],D_D[MT],5,D_D[CAT],SMS, D_D[EP],-1,D_D[LOC],$A31),0))</f>
        <v>116.11</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6</v>
      </c>
      <c r="E32" s="159">
        <f ca="1">IF(ISNA($A32),"",IFERROR(SUMIFS(D_D[BL],D_D[MT],5,D_D[CAT],SMS, D_D[EP],-1,D_D[LOC],$A32),0))</f>
        <v>0</v>
      </c>
      <c r="F32" s="160">
        <f t="shared" ca="1" si="3"/>
        <v>0</v>
      </c>
      <c r="G32" s="161">
        <f ca="1">IF(ISNA($A32),"",IFERROR(SUMIFS(D_D[ADP],D_D[MT],5,D_D[CAT],SMS, D_D[EP],-1,D_D[LOC],$A32),0))</f>
        <v>66.17</v>
      </c>
      <c r="H32" s="159">
        <f ca="1">IF(ISNA($A32),"",IFERROR(SUMIFS(D_D[PROD_MTD],D_D[MT],5,D_D[CAT],SMS, D_D[EP],-1,D_D[LOC],$A32),0))</f>
        <v>1</v>
      </c>
      <c r="I32" s="161">
        <f ca="1">IF(ISNA($A32),"",IFERROR(SUMIFS(D_D[ADCM],D_D[MT],5,D_D[CAT],SMS, D_D[EP],-1,D_D[LOC],$A32),0))</f>
        <v>1</v>
      </c>
      <c r="J32" s="159">
        <f ca="1">IF(ISNA($A32),"",IFERROR(SUMIFS(D_D[PROD_FYTD],D_D[MT],5,D_D[CAT],SMS, D_D[EP],-1,D_D[LOC],$A32),0))</f>
        <v>3</v>
      </c>
      <c r="K32" s="161">
        <f ca="1">IF(ISNA($A32),"",IFERROR(SUMIFS(D_D[ADCF],D_D[MT],5,D_D[CAT],SMS, D_D[EP],-1,D_D[LOC],$A32),0))</f>
        <v>1</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204</v>
      </c>
      <c r="E33" s="159">
        <f ca="1">IF(ISNA($A33),"",IFERROR(SUMIFS(D_D[BL],D_D[MT],5,D_D[CAT],SMS, D_D[EP],-1,D_D[LOC],$A33),0))</f>
        <v>8</v>
      </c>
      <c r="F33" s="160">
        <f t="shared" ca="1" si="3"/>
        <v>3.9215686274509803E-2</v>
      </c>
      <c r="G33" s="161">
        <f ca="1">IF(ISNA($A33),"",IFERROR(SUMIFS(D_D[ADP],D_D[MT],5,D_D[CAT],SMS, D_D[EP],-1,D_D[LOC],$A33),0))</f>
        <v>68.37</v>
      </c>
      <c r="H33" s="159">
        <f ca="1">IF(ISNA($A33),"",IFERROR(SUMIFS(D_D[PROD_MTD],D_D[MT],5,D_D[CAT],SMS, D_D[EP],-1,D_D[LOC],$A33),0))</f>
        <v>124</v>
      </c>
      <c r="I33" s="161">
        <f ca="1">IF(ISNA($A33),"",IFERROR(SUMIFS(D_D[ADCM],D_D[MT],5,D_D[CAT],SMS, D_D[EP],-1,D_D[LOC],$A33),0))</f>
        <v>87.85</v>
      </c>
      <c r="J33" s="159">
        <f ca="1">IF(ISNA($A33),"",IFERROR(SUMIFS(D_D[PROD_FYTD],D_D[MT],5,D_D[CAT],SMS, D_D[EP],-1,D_D[LOC],$A33),0))</f>
        <v>1079</v>
      </c>
      <c r="K33" s="161">
        <f ca="1">IF(ISNA($A33),"",IFERROR(SUMIFS(D_D[ADCF],D_D[MT],5,D_D[CAT],SMS, D_D[EP],-1,D_D[LOC],$A33),0))</f>
        <v>79.099999999999994</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166</v>
      </c>
      <c r="E34" s="159">
        <f ca="1">IF(ISNA($A34),"",IFERROR(SUMIFS(D_D[BL],D_D[MT],5,D_D[CAT],SMS, D_D[EP],-1,D_D[LOC],$A34),0))</f>
        <v>15</v>
      </c>
      <c r="F34" s="160">
        <f t="shared" ca="1" si="3"/>
        <v>9.036144578313253E-2</v>
      </c>
      <c r="G34" s="161">
        <f ca="1">IF(ISNA($A34),"",IFERROR(SUMIFS(D_D[ADP],D_D[MT],5,D_D[CAT],SMS, D_D[EP],-1,D_D[LOC],$A34),0))</f>
        <v>80.849999999999994</v>
      </c>
      <c r="H34" s="159">
        <f ca="1">IF(ISNA($A34),"",IFERROR(SUMIFS(D_D[PROD_MTD],D_D[MT],5,D_D[CAT],SMS, D_D[EP],-1,D_D[LOC],$A34),0))</f>
        <v>152</v>
      </c>
      <c r="I34" s="161">
        <f ca="1">IF(ISNA($A34),"",IFERROR(SUMIFS(D_D[ADCM],D_D[MT],5,D_D[CAT],SMS, D_D[EP],-1,D_D[LOC],$A34),0))</f>
        <v>88.4</v>
      </c>
      <c r="J34" s="159">
        <f ca="1">IF(ISNA($A34),"",IFERROR(SUMIFS(D_D[PROD_FYTD],D_D[MT],5,D_D[CAT],SMS, D_D[EP],-1,D_D[LOC],$A34),0))</f>
        <v>1320</v>
      </c>
      <c r="K34" s="161">
        <f ca="1">IF(ISNA($A34),"",IFERROR(SUMIFS(D_D[ADCF],D_D[MT],5,D_D[CAT],SMS, D_D[EP],-1,D_D[LOC],$A34),0))</f>
        <v>83.61</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4" t="s">
        <v>460</v>
      </c>
      <c r="M2" s="294"/>
      <c r="N2" s="294"/>
      <c r="O2" s="294"/>
      <c r="P2" s="294"/>
      <c r="Q2" s="310"/>
      <c r="R2" s="6"/>
    </row>
    <row r="3" spans="1:18" ht="15" customHeight="1" x14ac:dyDescent="0.2">
      <c r="B3" s="4"/>
      <c r="C3" s="92"/>
      <c r="D3" s="299" t="s">
        <v>809</v>
      </c>
      <c r="E3" s="300"/>
      <c r="F3" s="300"/>
      <c r="G3" s="300"/>
      <c r="H3" s="300"/>
      <c r="I3" s="300"/>
      <c r="J3" s="300"/>
      <c r="K3" s="320"/>
      <c r="L3" s="321">
        <f>D_DT[]</f>
        <v>43512</v>
      </c>
      <c r="M3" s="321"/>
      <c r="N3" s="321"/>
      <c r="O3" s="321"/>
      <c r="P3" s="321"/>
      <c r="Q3" s="322"/>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IF(ISNA($A12),"",IFERROR(SUMIFS(D_D[INV],D_D[MT],4,D_D[CAT],SMS,D_D[LOC],$A12),0))</f>
        <v>349641</v>
      </c>
      <c r="E12" s="126">
        <f>IF(ISNA($A12),"",IFERROR(SUMIFS(D_D[BL],D_D[MT],4,D_D[CAT],SMS,D_D[LOC],$A12),0))</f>
        <v>79681</v>
      </c>
      <c r="F12" s="127">
        <f>IF(ISNA($A12),"",IFERROR(E12/D12,0))</f>
        <v>0.22789375387897873</v>
      </c>
      <c r="G12" s="128">
        <f>IF(ISNA($A12),"",IFERROR(SUMIFS(D_D[ADP],D_D[MT],4,D_D[CAT],SMS,D_D[LOC],$A12),0))</f>
        <v>96.09</v>
      </c>
      <c r="H12" s="126">
        <f>IF(ISNA($A12),"",IFERROR(SUMIFS(D_D[PROD_MTD],D_D[MT],4,D_D[CAT],SMS,D_D[LOC],$A12),0))</f>
        <v>53104</v>
      </c>
      <c r="I12" s="128">
        <f>IF(ISNA($A12),"",IFERROR(SUMIFS(D_D[ADCM],D_D[MT],4,D_D[CAT],SMS,D_D[LOC],$A12),0))</f>
        <v>117.46</v>
      </c>
      <c r="J12" s="126">
        <f>IF(ISNA($A12),"",IFERROR(SUMIFS(D_D[PROD_FYTD],D_D[MT],4,D_D[CAT],SMS,D_D[LOC],$A12),0))</f>
        <v>491769</v>
      </c>
      <c r="K12" s="128">
        <f>IF(ISNA($A12),"",IFERROR(SUMIFS(D_D[ADCF],D_D[MT],4,D_D[CAT],SMS,D_D[LOC],$A12),0))</f>
        <v>110.17</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95643</v>
      </c>
      <c r="E13" s="89">
        <f ca="1">IF(ISNA($A13),"",IFERROR(SUMIFS(D_D[BL],D_D[MT],4,D_D[CAT],SMS,D_D[LOC],$A13),0))</f>
        <v>22120</v>
      </c>
      <c r="F13" s="91">
        <f t="shared" ref="F13" ca="1" si="2">IF(ISNA($A13),"",IFERROR(E13/D13,0))</f>
        <v>0.23127672699517998</v>
      </c>
      <c r="G13" s="90">
        <f ca="1">IF(ISNA($A13),"",IFERROR(SUMIFS(D_D[ADP],D_D[MT],4,D_D[CAT],SMS,D_D[LOC],$A13),0))</f>
        <v>98.21</v>
      </c>
      <c r="H13" s="89">
        <f ca="1">IF(ISNA($A13),"",IFERROR(SUMIFS(D_D[PROD_MTD],D_D[MT],4,D_D[CAT],SMS,D_D[LOC],$A13),0))</f>
        <v>14985</v>
      </c>
      <c r="I13" s="90">
        <f ca="1">IF(ISNA($A13),"",IFERROR(SUMIFS(D_D[ADCM],D_D[MT],4,D_D[CAT],SMS,D_D[LOC],$A13),0))</f>
        <v>117.84</v>
      </c>
      <c r="J13" s="89">
        <f ca="1">IF(ISNA($A13),"",IFERROR(SUMIFS(D_D[PROD_FYTD],D_D[MT],4,D_D[CAT],SMS,D_D[LOC],$A13),0))</f>
        <v>139516</v>
      </c>
      <c r="K13" s="90">
        <f ca="1">IF(ISNA($A13),"",IFERROR(SUMIFS(D_D[ADCF],D_D[MT],4,D_D[CAT],SMS,D_D[LOC],$A13),0))</f>
        <v>107.86</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4731</v>
      </c>
      <c r="E14" s="89">
        <f ca="1">IF(ISNA($A14),"",IFERROR(SUMIFS(D_D[BL],D_D[MT],4,D_D[CAT],SMS,D_D[LOC],$A14),0))</f>
        <v>1183</v>
      </c>
      <c r="F14" s="91">
        <f t="shared" ref="F14" ca="1" si="3">IF(ISNA($A14),"",IFERROR(E14/D14,0))</f>
        <v>0.25005284295075036</v>
      </c>
      <c r="G14" s="90">
        <f ca="1">IF(ISNA($A14),"",IFERROR(SUMIFS(D_D[ADP],D_D[MT],4,D_D[CAT],SMS,D_D[LOC],$A14),0))</f>
        <v>102.59</v>
      </c>
      <c r="H14" s="89">
        <f ca="1">IF(ISNA($A14),"",IFERROR(SUMIFS(D_D[PROD_MTD],D_D[MT],4,D_D[CAT],SMS,D_D[LOC],$A14),0))</f>
        <v>677</v>
      </c>
      <c r="I14" s="90">
        <f ca="1">IF(ISNA($A14),"",IFERROR(SUMIFS(D_D[ADCM],D_D[MT],4,D_D[CAT],SMS,D_D[LOC],$A14),0))</f>
        <v>146.66</v>
      </c>
      <c r="J14" s="89">
        <f ca="1">IF(ISNA($A14),"",IFERROR(SUMIFS(D_D[PROD_FYTD],D_D[MT],4,D_D[CAT],SMS,D_D[LOC],$A14),0))</f>
        <v>6109</v>
      </c>
      <c r="K14" s="90">
        <f ca="1">IF(ISNA($A14),"",IFERROR(SUMIFS(D_D[ADCF],D_D[MT],4,D_D[CAT],SMS,D_D[LOC],$A14),0))</f>
        <v>125.56</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2300</v>
      </c>
      <c r="E15" s="89">
        <f ca="1">IF(ISNA($A15),"",IFERROR(SUMIFS(D_D[BL],D_D[MT],4,D_D[CAT],SMS,D_D[LOC],$A15),0))</f>
        <v>651</v>
      </c>
      <c r="F15" s="91">
        <f t="shared" ref="F15:F35" ca="1" si="5">IF(ISNA($A15),"",IFERROR(E15/D15,0))</f>
        <v>0.28304347826086956</v>
      </c>
      <c r="G15" s="90">
        <f ca="1">IF(ISNA($A15),"",IFERROR(SUMIFS(D_D[ADP],D_D[MT],4,D_D[CAT],SMS,D_D[LOC],$A15),0))</f>
        <v>110.68</v>
      </c>
      <c r="H15" s="89">
        <f ca="1">IF(ISNA($A15),"",IFERROR(SUMIFS(D_D[PROD_MTD],D_D[MT],4,D_D[CAT],SMS,D_D[LOC],$A15),0))</f>
        <v>518</v>
      </c>
      <c r="I15" s="90">
        <f ca="1">IF(ISNA($A15),"",IFERROR(SUMIFS(D_D[ADCM],D_D[MT],4,D_D[CAT],SMS,D_D[LOC],$A15),0))</f>
        <v>110.19</v>
      </c>
      <c r="J15" s="89">
        <f ca="1">IF(ISNA($A15),"",IFERROR(SUMIFS(D_D[PROD_FYTD],D_D[MT],4,D_D[CAT],SMS,D_D[LOC],$A15),0))</f>
        <v>4464</v>
      </c>
      <c r="K15" s="90">
        <f ca="1">IF(ISNA($A15),"",IFERROR(SUMIFS(D_D[ADCF],D_D[MT],4,D_D[CAT],SMS,D_D[LOC],$A15),0))</f>
        <v>112.53</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2734</v>
      </c>
      <c r="E16" s="89">
        <f ca="1">IF(ISNA($A16),"",IFERROR(SUMIFS(D_D[BL],D_D[MT],4,D_D[CAT],SMS,D_D[LOC],$A16),0))</f>
        <v>694</v>
      </c>
      <c r="F16" s="91">
        <f t="shared" ca="1" si="5"/>
        <v>0.2538405267008047</v>
      </c>
      <c r="G16" s="90">
        <f ca="1">IF(ISNA($A16),"",IFERROR(SUMIFS(D_D[ADP],D_D[MT],4,D_D[CAT],SMS,D_D[LOC],$A16),0))</f>
        <v>103.41</v>
      </c>
      <c r="H16" s="89">
        <f ca="1">IF(ISNA($A16),"",IFERROR(SUMIFS(D_D[PROD_MTD],D_D[MT],4,D_D[CAT],SMS,D_D[LOC],$A16),0))</f>
        <v>528</v>
      </c>
      <c r="I16" s="90">
        <f ca="1">IF(ISNA($A16),"",IFERROR(SUMIFS(D_D[ADCM],D_D[MT],4,D_D[CAT],SMS,D_D[LOC],$A16),0))</f>
        <v>118.06</v>
      </c>
      <c r="J16" s="89">
        <f ca="1">IF(ISNA($A16),"",IFERROR(SUMIFS(D_D[PROD_FYTD],D_D[MT],4,D_D[CAT],SMS,D_D[LOC],$A16),0))</f>
        <v>4738</v>
      </c>
      <c r="K16" s="90">
        <f ca="1">IF(ISNA($A16),"",IFERROR(SUMIFS(D_D[ADCF],D_D[MT],4,D_D[CAT],SMS,D_D[LOC],$A16),0))</f>
        <v>110.23</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5906</v>
      </c>
      <c r="E17" s="89">
        <f ca="1">IF(ISNA($A17),"",IFERROR(SUMIFS(D_D[BL],D_D[MT],4,D_D[CAT],SMS,D_D[LOC],$A17),0))</f>
        <v>1534</v>
      </c>
      <c r="F17" s="91">
        <f t="shared" ca="1" si="5"/>
        <v>0.25973586183542158</v>
      </c>
      <c r="G17" s="90">
        <f ca="1">IF(ISNA($A17),"",IFERROR(SUMIFS(D_D[ADP],D_D[MT],4,D_D[CAT],SMS,D_D[LOC],$A17),0))</f>
        <v>105.86</v>
      </c>
      <c r="H17" s="89">
        <f ca="1">IF(ISNA($A17),"",IFERROR(SUMIFS(D_D[PROD_MTD],D_D[MT],4,D_D[CAT],SMS,D_D[LOC],$A17),0))</f>
        <v>918</v>
      </c>
      <c r="I17" s="90">
        <f ca="1">IF(ISNA($A17),"",IFERROR(SUMIFS(D_D[ADCM],D_D[MT],4,D_D[CAT],SMS,D_D[LOC],$A17),0))</f>
        <v>120.19</v>
      </c>
      <c r="J17" s="89">
        <f ca="1">IF(ISNA($A17),"",IFERROR(SUMIFS(D_D[PROD_FYTD],D_D[MT],4,D_D[CAT],SMS,D_D[LOC],$A17),0))</f>
        <v>8425</v>
      </c>
      <c r="K17" s="90">
        <f ca="1">IF(ISNA($A17),"",IFERROR(SUMIFS(D_D[ADCF],D_D[MT],4,D_D[CAT],SMS,D_D[LOC],$A17),0))</f>
        <v>117.97</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11672</v>
      </c>
      <c r="E18" s="89">
        <f ca="1">IF(ISNA($A18),"",IFERROR(SUMIFS(D_D[BL],D_D[MT],4,D_D[CAT],SMS,D_D[LOC],$A18),0))</f>
        <v>2342</v>
      </c>
      <c r="F18" s="91">
        <f t="shared" ca="1" si="5"/>
        <v>0.20065113091158326</v>
      </c>
      <c r="G18" s="90">
        <f ca="1">IF(ISNA($A18),"",IFERROR(SUMIFS(D_D[ADP],D_D[MT],4,D_D[CAT],SMS,D_D[LOC],$A18),0))</f>
        <v>87.89</v>
      </c>
      <c r="H18" s="89">
        <f ca="1">IF(ISNA($A18),"",IFERROR(SUMIFS(D_D[PROD_MTD],D_D[MT],4,D_D[CAT],SMS,D_D[LOC],$A18),0))</f>
        <v>1661</v>
      </c>
      <c r="I18" s="90">
        <f ca="1">IF(ISNA($A18),"",IFERROR(SUMIFS(D_D[ADCM],D_D[MT],4,D_D[CAT],SMS,D_D[LOC],$A18),0))</f>
        <v>112.36</v>
      </c>
      <c r="J18" s="89">
        <f ca="1">IF(ISNA($A18),"",IFERROR(SUMIFS(D_D[PROD_FYTD],D_D[MT],4,D_D[CAT],SMS,D_D[LOC],$A18),0))</f>
        <v>14515</v>
      </c>
      <c r="K18" s="90">
        <f ca="1">IF(ISNA($A18),"",IFERROR(SUMIFS(D_D[ADCF],D_D[MT],4,D_D[CAT],SMS,D_D[LOC],$A18),0))</f>
        <v>111.8</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6839</v>
      </c>
      <c r="E19" s="89">
        <f ca="1">IF(ISNA($A19),"",IFERROR(SUMIFS(D_D[BL],D_D[MT],4,D_D[CAT],SMS,D_D[LOC],$A19),0))</f>
        <v>1609</v>
      </c>
      <c r="F19" s="91">
        <f t="shared" ca="1" si="5"/>
        <v>0.23526831408100599</v>
      </c>
      <c r="G19" s="90">
        <f ca="1">IF(ISNA($A19),"",IFERROR(SUMIFS(D_D[ADP],D_D[MT],4,D_D[CAT],SMS,D_D[LOC],$A19),0))</f>
        <v>99.27</v>
      </c>
      <c r="H19" s="89">
        <f ca="1">IF(ISNA($A19),"",IFERROR(SUMIFS(D_D[PROD_MTD],D_D[MT],4,D_D[CAT],SMS,D_D[LOC],$A19),0))</f>
        <v>1030</v>
      </c>
      <c r="I19" s="90">
        <f ca="1">IF(ISNA($A19),"",IFERROR(SUMIFS(D_D[ADCM],D_D[MT],4,D_D[CAT],SMS,D_D[LOC],$A19),0))</f>
        <v>118.23</v>
      </c>
      <c r="J19" s="89">
        <f ca="1">IF(ISNA($A19),"",IFERROR(SUMIFS(D_D[PROD_FYTD],D_D[MT],4,D_D[CAT],SMS,D_D[LOC],$A19),0))</f>
        <v>9995</v>
      </c>
      <c r="K19" s="90">
        <f ca="1">IF(ISNA($A19),"",IFERROR(SUMIFS(D_D[ADCF],D_D[MT],4,D_D[CAT],SMS,D_D[LOC],$A19),0))</f>
        <v>108.47</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945</v>
      </c>
      <c r="E20" s="89">
        <f ca="1">IF(ISNA($A20),"",IFERROR(SUMIFS(D_D[BL],D_D[MT],4,D_D[CAT],SMS,D_D[LOC],$A20),0))</f>
        <v>186</v>
      </c>
      <c r="F20" s="91">
        <f t="shared" ca="1" si="5"/>
        <v>0.19682539682539682</v>
      </c>
      <c r="G20" s="90">
        <f ca="1">IF(ISNA($A20),"",IFERROR(SUMIFS(D_D[ADP],D_D[MT],4,D_D[CAT],SMS,D_D[LOC],$A20),0))</f>
        <v>87.58</v>
      </c>
      <c r="H20" s="89">
        <f ca="1">IF(ISNA($A20),"",IFERROR(SUMIFS(D_D[PROD_MTD],D_D[MT],4,D_D[CAT],SMS,D_D[LOC],$A20),0))</f>
        <v>162</v>
      </c>
      <c r="I20" s="90">
        <f ca="1">IF(ISNA($A20),"",IFERROR(SUMIFS(D_D[ADCM],D_D[MT],4,D_D[CAT],SMS,D_D[LOC],$A20),0))</f>
        <v>119.58</v>
      </c>
      <c r="J20" s="89">
        <f ca="1">IF(ISNA($A20),"",IFERROR(SUMIFS(D_D[PROD_FYTD],D_D[MT],4,D_D[CAT],SMS,D_D[LOC],$A20),0))</f>
        <v>1395</v>
      </c>
      <c r="K20" s="90">
        <f ca="1">IF(ISNA($A20),"",IFERROR(SUMIFS(D_D[ADCF],D_D[MT],4,D_D[CAT],SMS,D_D[LOC],$A20),0))</f>
        <v>106.55</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5365</v>
      </c>
      <c r="E21" s="89">
        <f ca="1">IF(ISNA($A21),"",IFERROR(SUMIFS(D_D[BL],D_D[MT],4,D_D[CAT],SMS,D_D[LOC],$A21),0))</f>
        <v>1224</v>
      </c>
      <c r="F21" s="91">
        <f t="shared" ca="1" si="5"/>
        <v>0.22814538676607643</v>
      </c>
      <c r="G21" s="90">
        <f ca="1">IF(ISNA($A21),"",IFERROR(SUMIFS(D_D[ADP],D_D[MT],4,D_D[CAT],SMS,D_D[LOC],$A21),0))</f>
        <v>98.34</v>
      </c>
      <c r="H21" s="89">
        <f ca="1">IF(ISNA($A21),"",IFERROR(SUMIFS(D_D[PROD_MTD],D_D[MT],4,D_D[CAT],SMS,D_D[LOC],$A21),0))</f>
        <v>768</v>
      </c>
      <c r="I21" s="90">
        <f ca="1">IF(ISNA($A21),"",IFERROR(SUMIFS(D_D[ADCM],D_D[MT],4,D_D[CAT],SMS,D_D[LOC],$A21),0))</f>
        <v>119.34</v>
      </c>
      <c r="J21" s="89">
        <f ca="1">IF(ISNA($A21),"",IFERROR(SUMIFS(D_D[PROD_FYTD],D_D[MT],4,D_D[CAT],SMS,D_D[LOC],$A21),0))</f>
        <v>7280</v>
      </c>
      <c r="K21" s="90">
        <f ca="1">IF(ISNA($A21),"",IFERROR(SUMIFS(D_D[ADCF],D_D[MT],4,D_D[CAT],SMS,D_D[LOC],$A21),0))</f>
        <v>121.14</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950</v>
      </c>
      <c r="E22" s="89">
        <f ca="1">IF(ISNA($A22),"",IFERROR(SUMIFS(D_D[BL],D_D[MT],4,D_D[CAT],SMS,D_D[LOC],$A22),0))</f>
        <v>271</v>
      </c>
      <c r="F22" s="91">
        <f t="shared" ca="1" si="5"/>
        <v>0.28526315789473683</v>
      </c>
      <c r="G22" s="90">
        <f ca="1">IF(ISNA($A22),"",IFERROR(SUMIFS(D_D[ADP],D_D[MT],4,D_D[CAT],SMS,D_D[LOC],$A22),0))</f>
        <v>109.25</v>
      </c>
      <c r="H22" s="89">
        <f ca="1">IF(ISNA($A22),"",IFERROR(SUMIFS(D_D[PROD_MTD],D_D[MT],4,D_D[CAT],SMS,D_D[LOC],$A22),0))</f>
        <v>209</v>
      </c>
      <c r="I22" s="90">
        <f ca="1">IF(ISNA($A22),"",IFERROR(SUMIFS(D_D[ADCM],D_D[MT],4,D_D[CAT],SMS,D_D[LOC],$A22),0))</f>
        <v>121.64</v>
      </c>
      <c r="J22" s="89">
        <f ca="1">IF(ISNA($A22),"",IFERROR(SUMIFS(D_D[PROD_FYTD],D_D[MT],4,D_D[CAT],SMS,D_D[LOC],$A22),0))</f>
        <v>1649</v>
      </c>
      <c r="K22" s="90">
        <f ca="1">IF(ISNA($A22),"",IFERROR(SUMIFS(D_D[ADCF],D_D[MT],4,D_D[CAT],SMS,D_D[LOC],$A22),0))</f>
        <v>111.83</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15649</v>
      </c>
      <c r="E23" s="89">
        <f ca="1">IF(ISNA($A23),"",IFERROR(SUMIFS(D_D[BL],D_D[MT],4,D_D[CAT],SMS,D_D[LOC],$A23),0))</f>
        <v>2601</v>
      </c>
      <c r="F23" s="91">
        <f t="shared" ca="1" si="5"/>
        <v>0.16620870343152916</v>
      </c>
      <c r="G23" s="90">
        <f ca="1">IF(ISNA($A23),"",IFERROR(SUMIFS(D_D[ADP],D_D[MT],4,D_D[CAT],SMS,D_D[LOC],$A23),0))</f>
        <v>83.24</v>
      </c>
      <c r="H23" s="89">
        <f ca="1">IF(ISNA($A23),"",IFERROR(SUMIFS(D_D[PROD_MTD],D_D[MT],4,D_D[CAT],SMS,D_D[LOC],$A23),0))</f>
        <v>2004</v>
      </c>
      <c r="I23" s="90">
        <f ca="1">IF(ISNA($A23),"",IFERROR(SUMIFS(D_D[ADCM],D_D[MT],4,D_D[CAT],SMS,D_D[LOC],$A23),0))</f>
        <v>108.42</v>
      </c>
      <c r="J23" s="89">
        <f ca="1">IF(ISNA($A23),"",IFERROR(SUMIFS(D_D[PROD_FYTD],D_D[MT],4,D_D[CAT],SMS,D_D[LOC],$A23),0))</f>
        <v>20507</v>
      </c>
      <c r="K23" s="90">
        <f ca="1">IF(ISNA($A23),"",IFERROR(SUMIFS(D_D[ADCF],D_D[MT],4,D_D[CAT],SMS,D_D[LOC],$A23),0))</f>
        <v>85.61</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3986</v>
      </c>
      <c r="E24" s="89">
        <f ca="1">IF(ISNA($A24),"",IFERROR(SUMIFS(D_D[BL],D_D[MT],4,D_D[CAT],SMS,D_D[LOC],$A24),0))</f>
        <v>1124</v>
      </c>
      <c r="F24" s="91">
        <f t="shared" ca="1" si="5"/>
        <v>0.28198695434019067</v>
      </c>
      <c r="G24" s="90">
        <f ca="1">IF(ISNA($A24),"",IFERROR(SUMIFS(D_D[ADP],D_D[MT],4,D_D[CAT],SMS,D_D[LOC],$A24),0))</f>
        <v>112.57</v>
      </c>
      <c r="H24" s="89">
        <f ca="1">IF(ISNA($A24),"",IFERROR(SUMIFS(D_D[PROD_MTD],D_D[MT],4,D_D[CAT],SMS,D_D[LOC],$A24),0))</f>
        <v>631</v>
      </c>
      <c r="I24" s="90">
        <f ca="1">IF(ISNA($A24),"",IFERROR(SUMIFS(D_D[ADCM],D_D[MT],4,D_D[CAT],SMS,D_D[LOC],$A24),0))</f>
        <v>132.79</v>
      </c>
      <c r="J24" s="89">
        <f ca="1">IF(ISNA($A24),"",IFERROR(SUMIFS(D_D[PROD_FYTD],D_D[MT],4,D_D[CAT],SMS,D_D[LOC],$A24),0))</f>
        <v>5919</v>
      </c>
      <c r="K24" s="90">
        <f ca="1">IF(ISNA($A24),"",IFERROR(SUMIFS(D_D[ADCF],D_D[MT],4,D_D[CAT],SMS,D_D[LOC],$A24),0))</f>
        <v>121.66</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2602</v>
      </c>
      <c r="E25" s="89">
        <f ca="1">IF(ISNA($A25),"",IFERROR(SUMIFS(D_D[BL],D_D[MT],4,D_D[CAT],SMS,D_D[LOC],$A25),0))</f>
        <v>666</v>
      </c>
      <c r="F25" s="91">
        <f t="shared" ca="1" si="5"/>
        <v>0.25595695618754805</v>
      </c>
      <c r="G25" s="90">
        <f ca="1">IF(ISNA($A25),"",IFERROR(SUMIFS(D_D[ADP],D_D[MT],4,D_D[CAT],SMS,D_D[LOC],$A25),0))</f>
        <v>103.05</v>
      </c>
      <c r="H25" s="89">
        <f ca="1">IF(ISNA($A25),"",IFERROR(SUMIFS(D_D[PROD_MTD],D_D[MT],4,D_D[CAT],SMS,D_D[LOC],$A25),0))</f>
        <v>359</v>
      </c>
      <c r="I25" s="90">
        <f ca="1">IF(ISNA($A25),"",IFERROR(SUMIFS(D_D[ADCM],D_D[MT],4,D_D[CAT],SMS,D_D[LOC],$A25),0))</f>
        <v>126.46</v>
      </c>
      <c r="J25" s="89">
        <f ca="1">IF(ISNA($A25),"",IFERROR(SUMIFS(D_D[PROD_FYTD],D_D[MT],4,D_D[CAT],SMS,D_D[LOC],$A25),0))</f>
        <v>3359</v>
      </c>
      <c r="K25" s="90">
        <f ca="1">IF(ISNA($A25),"",IFERROR(SUMIFS(D_D[ADCF],D_D[MT],4,D_D[CAT],SMS,D_D[LOC],$A25),0))</f>
        <v>123.78</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17309</v>
      </c>
      <c r="E26" s="89">
        <f ca="1">IF(ISNA($A26),"",IFERROR(SUMIFS(D_D[BL],D_D[MT],4,D_D[CAT],SMS,D_D[LOC],$A26),0))</f>
        <v>4282</v>
      </c>
      <c r="F26" s="91">
        <f t="shared" ca="1" si="5"/>
        <v>0.24738575307643423</v>
      </c>
      <c r="G26" s="90">
        <f ca="1">IF(ISNA($A26),"",IFERROR(SUMIFS(D_D[ADP],D_D[MT],4,D_D[CAT],SMS,D_D[LOC],$A26),0))</f>
        <v>104.21</v>
      </c>
      <c r="H26" s="89">
        <f ca="1">IF(ISNA($A26),"",IFERROR(SUMIFS(D_D[PROD_MTD],D_D[MT],4,D_D[CAT],SMS,D_D[LOC],$A26),0))</f>
        <v>2518</v>
      </c>
      <c r="I26" s="90">
        <f ca="1">IF(ISNA($A26),"",IFERROR(SUMIFS(D_D[ADCM],D_D[MT],4,D_D[CAT],SMS,D_D[LOC],$A26),0))</f>
        <v>126.13</v>
      </c>
      <c r="J26" s="89">
        <f ca="1">IF(ISNA($A26),"",IFERROR(SUMIFS(D_D[PROD_FYTD],D_D[MT],4,D_D[CAT],SMS,D_D[LOC],$A26),0))</f>
        <v>23981</v>
      </c>
      <c r="K26" s="90">
        <f ca="1">IF(ISNA($A26),"",IFERROR(SUMIFS(D_D[ADCF],D_D[MT],4,D_D[CAT],SMS,D_D[LOC],$A26),0))</f>
        <v>112.39</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4711</v>
      </c>
      <c r="E27" s="89">
        <f ca="1">IF(ISNA($A27),"",IFERROR(SUMIFS(D_D[BL],D_D[MT],4,D_D[CAT],SMS,D_D[LOC],$A27),0))</f>
        <v>1165</v>
      </c>
      <c r="F27" s="91">
        <f t="shared" ca="1" si="5"/>
        <v>0.24729356824453408</v>
      </c>
      <c r="G27" s="90">
        <f ca="1">IF(ISNA($A27),"",IFERROR(SUMIFS(D_D[ADP],D_D[MT],4,D_D[CAT],SMS,D_D[LOC],$A27),0))</f>
        <v>101.66</v>
      </c>
      <c r="H27" s="89">
        <f ca="1">IF(ISNA($A27),"",IFERROR(SUMIFS(D_D[PROD_MTD],D_D[MT],4,D_D[CAT],SMS,D_D[LOC],$A27),0))</f>
        <v>709</v>
      </c>
      <c r="I27" s="90">
        <f ca="1">IF(ISNA($A27),"",IFERROR(SUMIFS(D_D[ADCM],D_D[MT],4,D_D[CAT],SMS,D_D[LOC],$A27),0))</f>
        <v>135.99</v>
      </c>
      <c r="J27" s="89">
        <f ca="1">IF(ISNA($A27),"",IFERROR(SUMIFS(D_D[PROD_FYTD],D_D[MT],4,D_D[CAT],SMS,D_D[LOC],$A27),0))</f>
        <v>6442</v>
      </c>
      <c r="K27" s="90">
        <f ca="1">IF(ISNA($A27),"",IFERROR(SUMIFS(D_D[ADCF],D_D[MT],4,D_D[CAT],SMS,D_D[LOC],$A27),0))</f>
        <v>121.69</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2172</v>
      </c>
      <c r="E28" s="89">
        <f ca="1">IF(ISNA($A28),"",IFERROR(SUMIFS(D_D[BL],D_D[MT],4,D_D[CAT],SMS,D_D[LOC],$A28),0))</f>
        <v>522</v>
      </c>
      <c r="F28" s="91">
        <f t="shared" ca="1" si="5"/>
        <v>0.24033149171270718</v>
      </c>
      <c r="G28" s="90">
        <f ca="1">IF(ISNA($A28),"",IFERROR(SUMIFS(D_D[ADP],D_D[MT],4,D_D[CAT],SMS,D_D[LOC],$A28),0))</f>
        <v>97.5</v>
      </c>
      <c r="H28" s="89">
        <f ca="1">IF(ISNA($A28),"",IFERROR(SUMIFS(D_D[PROD_MTD],D_D[MT],4,D_D[CAT],SMS,D_D[LOC],$A28),0))</f>
        <v>949</v>
      </c>
      <c r="I28" s="90">
        <f ca="1">IF(ISNA($A28),"",IFERROR(SUMIFS(D_D[ADCM],D_D[MT],4,D_D[CAT],SMS,D_D[LOC],$A28),0))</f>
        <v>69.59</v>
      </c>
      <c r="J28" s="89">
        <f ca="1">IF(ISNA($A28),"",IFERROR(SUMIFS(D_D[PROD_FYTD],D_D[MT],4,D_D[CAT],SMS,D_D[LOC],$A28),0))</f>
        <v>8776</v>
      </c>
      <c r="K28" s="90">
        <f ca="1">IF(ISNA($A28),"",IFERROR(SUMIFS(D_D[ADCF],D_D[MT],4,D_D[CAT],SMS,D_D[LOC],$A28),0))</f>
        <v>72.48</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0</v>
      </c>
      <c r="E29" s="89">
        <f ca="1">IF(ISNA($A29),"",IFERROR(SUMIFS(D_D[BL],D_D[MT],4,D_D[CAT],SMS,D_D[LOC],$A29),0))</f>
        <v>0</v>
      </c>
      <c r="F29" s="91">
        <f t="shared" ca="1" si="5"/>
        <v>0</v>
      </c>
      <c r="G29" s="90">
        <f ca="1">IF(ISNA($A29),"",IFERROR(SUMIFS(D_D[ADP],D_D[MT],4,D_D[CAT],SMS,D_D[LOC],$A29),0))</f>
        <v>0</v>
      </c>
      <c r="H29" s="89">
        <f ca="1">IF(ISNA($A29),"",IFERROR(SUMIFS(D_D[PROD_MTD],D_D[MT],4,D_D[CAT],SMS,D_D[LOC],$A29),0))</f>
        <v>1</v>
      </c>
      <c r="I29" s="90">
        <f ca="1">IF(ISNA($A29),"",IFERROR(SUMIFS(D_D[ADCM],D_D[MT],4,D_D[CAT],SMS,D_D[LOC],$A29),0))</f>
        <v>75</v>
      </c>
      <c r="J29" s="89">
        <f ca="1">IF(ISNA($A29),"",IFERROR(SUMIFS(D_D[PROD_FYTD],D_D[MT],4,D_D[CAT],SMS,D_D[LOC],$A29),0))</f>
        <v>2</v>
      </c>
      <c r="K29" s="90">
        <f ca="1">IF(ISNA($A29),"",IFERROR(SUMIFS(D_D[ADCF],D_D[MT],4,D_D[CAT],SMS,D_D[LOC],$A29),0))</f>
        <v>113</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5053</v>
      </c>
      <c r="E30" s="89">
        <f ca="1">IF(ISNA($A30),"",IFERROR(SUMIFS(D_D[BL],D_D[MT],4,D_D[CAT],SMS,D_D[LOC],$A30),0))</f>
        <v>1267</v>
      </c>
      <c r="F30" s="91">
        <f t="shared" ca="1" si="5"/>
        <v>0.25074213338610724</v>
      </c>
      <c r="G30" s="90">
        <f ca="1">IF(ISNA($A30),"",IFERROR(SUMIFS(D_D[ADP],D_D[MT],4,D_D[CAT],SMS,D_D[LOC],$A30),0))</f>
        <v>102.12</v>
      </c>
      <c r="H30" s="89">
        <f ca="1">IF(ISNA($A30),"",IFERROR(SUMIFS(D_D[PROD_MTD],D_D[MT],4,D_D[CAT],SMS,D_D[LOC],$A30),0))</f>
        <v>831</v>
      </c>
      <c r="I30" s="90">
        <f ca="1">IF(ISNA($A30),"",IFERROR(SUMIFS(D_D[ADCM],D_D[MT],4,D_D[CAT],SMS,D_D[LOC],$A30),0))</f>
        <v>121.72</v>
      </c>
      <c r="J30" s="89">
        <f ca="1">IF(ISNA($A30),"",IFERROR(SUMIFS(D_D[PROD_FYTD],D_D[MT],4,D_D[CAT],SMS,D_D[LOC],$A30),0))</f>
        <v>7441</v>
      </c>
      <c r="K30" s="90">
        <f ca="1">IF(ISNA($A30),"",IFERROR(SUMIFS(D_D[ADCF],D_D[MT],4,D_D[CAT],SMS,D_D[LOC],$A30),0))</f>
        <v>110.7</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1339</v>
      </c>
      <c r="E31" s="89">
        <f ca="1">IF(ISNA($A31),"",IFERROR(SUMIFS(D_D[BL],D_D[MT],4,D_D[CAT],SMS,D_D[LOC],$A31),0))</f>
        <v>302</v>
      </c>
      <c r="F31" s="91">
        <f t="shared" ca="1" si="5"/>
        <v>0.22554144884241972</v>
      </c>
      <c r="G31" s="90">
        <f ca="1">IF(ISNA($A31),"",IFERROR(SUMIFS(D_D[ADP],D_D[MT],4,D_D[CAT],SMS,D_D[LOC],$A31),0))</f>
        <v>96.01</v>
      </c>
      <c r="H31" s="89">
        <f ca="1">IF(ISNA($A31),"",IFERROR(SUMIFS(D_D[PROD_MTD],D_D[MT],4,D_D[CAT],SMS,D_D[LOC],$A31),0))</f>
        <v>233</v>
      </c>
      <c r="I31" s="90">
        <f ca="1">IF(ISNA($A31),"",IFERROR(SUMIFS(D_D[ADCM],D_D[MT],4,D_D[CAT],SMS,D_D[LOC],$A31),0))</f>
        <v>119.4</v>
      </c>
      <c r="J31" s="89">
        <f ca="1">IF(ISNA($A31),"",IFERROR(SUMIFS(D_D[PROD_FYTD],D_D[MT],4,D_D[CAT],SMS,D_D[LOC],$A31),0))</f>
        <v>2051</v>
      </c>
      <c r="K31" s="90">
        <f ca="1">IF(ISNA($A31),"",IFERROR(SUMIFS(D_D[ADCF],D_D[MT],4,D_D[CAT],SMS,D_D[LOC],$A31),0))</f>
        <v>114.56</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333</v>
      </c>
      <c r="E32" s="89">
        <f ca="1">IF(ISNA($A32),"",IFERROR(SUMIFS(D_D[BL],D_D[MT],4,D_D[CAT],SMS,D_D[LOC],$A32),0))</f>
        <v>139</v>
      </c>
      <c r="F32" s="91">
        <f t="shared" ca="1" si="5"/>
        <v>0.41741741741741739</v>
      </c>
      <c r="G32" s="90">
        <f ca="1">IF(ISNA($A32),"",IFERROR(SUMIFS(D_D[ADP],D_D[MT],4,D_D[CAT],SMS,D_D[LOC],$A32),0))</f>
        <v>113.58</v>
      </c>
      <c r="H32" s="89">
        <f ca="1">IF(ISNA($A32),"",IFERROR(SUMIFS(D_D[PROD_MTD],D_D[MT],4,D_D[CAT],SMS,D_D[LOC],$A32),0))</f>
        <v>67</v>
      </c>
      <c r="I32" s="90">
        <f ca="1">IF(ISNA($A32),"",IFERROR(SUMIFS(D_D[ADCM],D_D[MT],4,D_D[CAT],SMS,D_D[LOC],$A32),0))</f>
        <v>82.63</v>
      </c>
      <c r="J32" s="89">
        <f ca="1">IF(ISNA($A32),"",IFERROR(SUMIFS(D_D[PROD_FYTD],D_D[MT],4,D_D[CAT],SMS,D_D[LOC],$A32),0))</f>
        <v>729</v>
      </c>
      <c r="K32" s="90">
        <f ca="1">IF(ISNA($A32),"",IFERROR(SUMIFS(D_D[ADCF],D_D[MT],4,D_D[CAT],SMS,D_D[LOC],$A32),0))</f>
        <v>80.92</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370</v>
      </c>
      <c r="E33" s="89">
        <f ca="1">IF(ISNA($A33),"",IFERROR(SUMIFS(D_D[BL],D_D[MT],4,D_D[CAT],SMS,D_D[LOC],$A33),0))</f>
        <v>120</v>
      </c>
      <c r="F33" s="91">
        <f t="shared" ca="1" si="5"/>
        <v>0.32432432432432434</v>
      </c>
      <c r="G33" s="90">
        <f ca="1">IF(ISNA($A33),"",IFERROR(SUMIFS(D_D[ADP],D_D[MT],4,D_D[CAT],SMS,D_D[LOC],$A33),0))</f>
        <v>119.04</v>
      </c>
      <c r="H33" s="89">
        <f ca="1">IF(ISNA($A33),"",IFERROR(SUMIFS(D_D[PROD_MTD],D_D[MT],4,D_D[CAT],SMS,D_D[LOC],$A33),0))</f>
        <v>79</v>
      </c>
      <c r="I33" s="90">
        <f ca="1">IF(ISNA($A33),"",IFERROR(SUMIFS(D_D[ADCM],D_D[MT],4,D_D[CAT],SMS,D_D[LOC],$A33),0))</f>
        <v>134.22</v>
      </c>
      <c r="J33" s="89">
        <f ca="1">IF(ISNA($A33),"",IFERROR(SUMIFS(D_D[PROD_FYTD],D_D[MT],4,D_D[CAT],SMS,D_D[LOC],$A33),0))</f>
        <v>598</v>
      </c>
      <c r="K33" s="90">
        <f ca="1">IF(ISNA($A33),"",IFERROR(SUMIFS(D_D[ADCF],D_D[MT],4,D_D[CAT],SMS,D_D[LOC],$A33),0))</f>
        <v>127.97</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677</v>
      </c>
      <c r="E34" s="89">
        <f ca="1">IF(ISNA($A34),"",IFERROR(SUMIFS(D_D[BL],D_D[MT],4,D_D[CAT],SMS,D_D[LOC],$A34),0))</f>
        <v>238</v>
      </c>
      <c r="F34" s="91">
        <f t="shared" ca="1" si="5"/>
        <v>0.35155096011816839</v>
      </c>
      <c r="G34" s="90">
        <f ca="1">IF(ISNA($A34),"",IFERROR(SUMIFS(D_D[ADP],D_D[MT],4,D_D[CAT],SMS,D_D[LOC],$A34),0))</f>
        <v>126.42</v>
      </c>
      <c r="H34" s="89">
        <f ca="1">IF(ISNA($A34),"",IFERROR(SUMIFS(D_D[PROD_MTD],D_D[MT],4,D_D[CAT],SMS,D_D[LOC],$A34),0))</f>
        <v>133</v>
      </c>
      <c r="I34" s="90">
        <f ca="1">IF(ISNA($A34),"",IFERROR(SUMIFS(D_D[ADCM],D_D[MT],4,D_D[CAT],SMS,D_D[LOC],$A34),0))</f>
        <v>152.35</v>
      </c>
      <c r="J34" s="89">
        <f ca="1">IF(ISNA($A34),"",IFERROR(SUMIFS(D_D[PROD_FYTD],D_D[MT],4,D_D[CAT],SMS,D_D[LOC],$A34),0))</f>
        <v>1141</v>
      </c>
      <c r="K34" s="90">
        <f ca="1">IF(ISNA($A34),"",IFERROR(SUMIFS(D_D[ADCF],D_D[MT],4,D_D[CAT],SMS,D_D[LOC],$A34),0))</f>
        <v>122.52</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810</v>
      </c>
      <c r="E3" s="312"/>
      <c r="F3" s="312"/>
      <c r="G3" s="312"/>
      <c r="H3" s="312"/>
      <c r="I3" s="312"/>
      <c r="J3" s="312"/>
      <c r="K3" s="313"/>
      <c r="L3" s="314">
        <f>D_DT[]</f>
        <v>43512</v>
      </c>
      <c r="M3" s="315"/>
      <c r="N3" s="315"/>
      <c r="O3" s="315"/>
      <c r="P3" s="315"/>
      <c r="Q3" s="316"/>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IF(ISNA($A12),"",IFERROR(SUMIFS(D_D[INV],D_D[MT],6,D_D[CAT],SMS,D_D[LOC],$A12),0))</f>
        <v>349641</v>
      </c>
      <c r="E12" s="126">
        <f>IF(ISNA($A12),"",IFERROR(SUMIFS(D_D[BL],D_D[MT],6,D_D[CAT],SMS,D_D[LOC],$A12),0))</f>
        <v>79681</v>
      </c>
      <c r="F12" s="127">
        <f>IF(ISNA($A12),"",IFERROR(E12/D12,0))</f>
        <v>0.22789375387897873</v>
      </c>
      <c r="G12" s="128">
        <f>IF(ISNA($A12),"",IFERROR(SUMIFS(D_D[ADP],D_D[MT],6,D_D[CAT],SMS,D_D[LOC],$A12),0))</f>
        <v>96.09</v>
      </c>
      <c r="H12" s="126">
        <f>IF(ISNA($A12),"",IFERROR(SUMIFS(D_D[PROD_MTD],D_D[MT],6,D_D[CAT],SMS,D_D[LOC],$A12),0))</f>
        <v>53104</v>
      </c>
      <c r="I12" s="128">
        <f>IF(ISNA($A12),"",IFERROR(SUMIFS(D_D[ADCM],D_D[MT],6,D_D[CAT],SMS,D_D[LOC],$A12),0))</f>
        <v>117.46</v>
      </c>
      <c r="J12" s="126">
        <f>IF(ISNA($A12),"",IFERROR(SUMIFS(D_D[PROD_FYTD],D_D[MT],6,D_D[CAT],SMS,D_D[LOC],$A12),0))</f>
        <v>491769</v>
      </c>
      <c r="K12" s="128">
        <f>IF(ISNA($A12),"",IFERROR(SUMIFS(D_D[ADCF],D_D[MT],6,D_D[CAT],SMS,D_D[LOC],$A12),0))</f>
        <v>110.17</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82505</v>
      </c>
      <c r="E13" s="89">
        <f ca="1">IF(ISNA($A13),"",IFERROR(SUMIFS(D_D[BL],D_D[MT],6,D_D[CAT],SMS,D_D[LOC],$A13),0))</f>
        <v>18956</v>
      </c>
      <c r="F13" s="91">
        <f t="shared" ref="F13" ca="1" si="2">IF(ISNA($A13),"",IFERROR(E13/D13,0))</f>
        <v>0.22975577237743167</v>
      </c>
      <c r="G13" s="90">
        <f ca="1">IF(ISNA($A13),"",IFERROR(SUMIFS(D_D[ADP],D_D[MT],6,D_D[CAT],SMS,D_D[LOC],$A13),0))</f>
        <v>97.32</v>
      </c>
      <c r="H13" s="89">
        <f ca="1">IF(ISNA($A13),"",IFERROR(SUMIFS(D_D[PROD_MTD],D_D[MT],6,D_D[CAT],SMS,D_D[LOC],$A13),0))</f>
        <v>12597</v>
      </c>
      <c r="I13" s="90">
        <f ca="1">IF(ISNA($A13),"",IFERROR(SUMIFS(D_D[ADCM],D_D[MT],6,D_D[CAT],SMS,D_D[LOC],$A13),0))</f>
        <v>119.55</v>
      </c>
      <c r="J13" s="89">
        <f ca="1">IF(ISNA($A13),"",IFERROR(SUMIFS(D_D[PROD_FYTD],D_D[MT],6,D_D[CAT],SMS,D_D[LOC],$A13),0))</f>
        <v>117213</v>
      </c>
      <c r="K13" s="90">
        <f ca="1">IF(ISNA($A13),"",IFERROR(SUMIFS(D_D[ADCF],D_D[MT],6,D_D[CAT],SMS,D_D[LOC],$A13),0))</f>
        <v>110.55</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1987</v>
      </c>
      <c r="E14" s="89">
        <f ca="1">IF(ISNA($A14),"",IFERROR(SUMIFS(D_D[BL],D_D[MT],6,D_D[CAT],SMS,D_D[LOC],$A14),0))</f>
        <v>423</v>
      </c>
      <c r="F14" s="91">
        <f t="shared" ref="F14" ca="1" si="3">IF(ISNA($A14),"",IFERROR(E14/D14,0))</f>
        <v>0.21288374433819829</v>
      </c>
      <c r="G14" s="90">
        <f ca="1">IF(ISNA($A14),"",IFERROR(SUMIFS(D_D[ADP],D_D[MT],6,D_D[CAT],SMS,D_D[LOC],$A14),0))</f>
        <v>87.21</v>
      </c>
      <c r="H14" s="89">
        <f ca="1">IF(ISNA($A14),"",IFERROR(SUMIFS(D_D[PROD_MTD],D_D[MT],6,D_D[CAT],SMS,D_D[LOC],$A14),0))</f>
        <v>339</v>
      </c>
      <c r="I14" s="90">
        <f ca="1">IF(ISNA($A14),"",IFERROR(SUMIFS(D_D[ADCM],D_D[MT],6,D_D[CAT],SMS,D_D[LOC],$A14),0))</f>
        <v>106.24</v>
      </c>
      <c r="J14" s="89">
        <f ca="1">IF(ISNA($A14),"",IFERROR(SUMIFS(D_D[PROD_FYTD],D_D[MT],6,D_D[CAT],SMS,D_D[LOC],$A14),0))</f>
        <v>3201</v>
      </c>
      <c r="K14" s="90">
        <f ca="1">IF(ISNA($A14),"",IFERROR(SUMIFS(D_D[ADCF],D_D[MT],6,D_D[CAT],SMS,D_D[LOC],$A14),0))</f>
        <v>103.97</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962</v>
      </c>
      <c r="E15" s="89">
        <f ca="1">IF(ISNA($A15),"",IFERROR(SUMIFS(D_D[BL],D_D[MT],6,D_D[CAT],SMS,D_D[LOC],$A15),0))</f>
        <v>274</v>
      </c>
      <c r="F15" s="91">
        <f t="shared" ref="F15:F35" ca="1" si="5">IF(ISNA($A15),"",IFERROR(E15/D15,0))</f>
        <v>0.28482328482328484</v>
      </c>
      <c r="G15" s="90">
        <f ca="1">IF(ISNA($A15),"",IFERROR(SUMIFS(D_D[ADP],D_D[MT],6,D_D[CAT],SMS,D_D[LOC],$A15),0))</f>
        <v>114.19</v>
      </c>
      <c r="H15" s="89">
        <f ca="1">IF(ISNA($A15),"",IFERROR(SUMIFS(D_D[PROD_MTD],D_D[MT],6,D_D[CAT],SMS,D_D[LOC],$A15),0))</f>
        <v>174</v>
      </c>
      <c r="I15" s="90">
        <f ca="1">IF(ISNA($A15),"",IFERROR(SUMIFS(D_D[ADCM],D_D[MT],6,D_D[CAT],SMS,D_D[LOC],$A15),0))</f>
        <v>137.91</v>
      </c>
      <c r="J15" s="89">
        <f ca="1">IF(ISNA($A15),"",IFERROR(SUMIFS(D_D[PROD_FYTD],D_D[MT],6,D_D[CAT],SMS,D_D[LOC],$A15),0))</f>
        <v>1426</v>
      </c>
      <c r="K15" s="90">
        <f ca="1">IF(ISNA($A15),"",IFERROR(SUMIFS(D_D[ADCF],D_D[MT],6,D_D[CAT],SMS,D_D[LOC],$A15),0))</f>
        <v>117.47</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506</v>
      </c>
      <c r="E16" s="89">
        <f ca="1">IF(ISNA($A16),"",IFERROR(SUMIFS(D_D[BL],D_D[MT],6,D_D[CAT],SMS,D_D[LOC],$A16),0))</f>
        <v>146</v>
      </c>
      <c r="F16" s="91">
        <f t="shared" ca="1" si="5"/>
        <v>0.28853754940711462</v>
      </c>
      <c r="G16" s="90">
        <f ca="1">IF(ISNA($A16),"",IFERROR(SUMIFS(D_D[ADP],D_D[MT],6,D_D[CAT],SMS,D_D[LOC],$A16),0))</f>
        <v>115.25</v>
      </c>
      <c r="H16" s="89">
        <f ca="1">IF(ISNA($A16),"",IFERROR(SUMIFS(D_D[PROD_MTD],D_D[MT],6,D_D[CAT],SMS,D_D[LOC],$A16),0))</f>
        <v>73</v>
      </c>
      <c r="I16" s="90">
        <f ca="1">IF(ISNA($A16),"",IFERROR(SUMIFS(D_D[ADCM],D_D[MT],6,D_D[CAT],SMS,D_D[LOC],$A16),0))</f>
        <v>144.22999999999999</v>
      </c>
      <c r="J16" s="89">
        <f ca="1">IF(ISNA($A16),"",IFERROR(SUMIFS(D_D[PROD_FYTD],D_D[MT],6,D_D[CAT],SMS,D_D[LOC],$A16),0))</f>
        <v>657</v>
      </c>
      <c r="K16" s="90">
        <f ca="1">IF(ISNA($A16),"",IFERROR(SUMIFS(D_D[ADCF],D_D[MT],6,D_D[CAT],SMS,D_D[LOC],$A16),0))</f>
        <v>126.31</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7709</v>
      </c>
      <c r="E17" s="89">
        <f ca="1">IF(ISNA($A17),"",IFERROR(SUMIFS(D_D[BL],D_D[MT],6,D_D[CAT],SMS,D_D[LOC],$A17),0))</f>
        <v>1795</v>
      </c>
      <c r="F17" s="91">
        <f t="shared" ca="1" si="5"/>
        <v>0.23284472694253469</v>
      </c>
      <c r="G17" s="90">
        <f ca="1">IF(ISNA($A17),"",IFERROR(SUMIFS(D_D[ADP],D_D[MT],6,D_D[CAT],SMS,D_D[LOC],$A17),0))</f>
        <v>99.11</v>
      </c>
      <c r="H17" s="89">
        <f ca="1">IF(ISNA($A17),"",IFERROR(SUMIFS(D_D[PROD_MTD],D_D[MT],6,D_D[CAT],SMS,D_D[LOC],$A17),0))</f>
        <v>1134</v>
      </c>
      <c r="I17" s="90">
        <f ca="1">IF(ISNA($A17),"",IFERROR(SUMIFS(D_D[ADCM],D_D[MT],6,D_D[CAT],SMS,D_D[LOC],$A17),0))</f>
        <v>116.47</v>
      </c>
      <c r="J17" s="89">
        <f ca="1">IF(ISNA($A17),"",IFERROR(SUMIFS(D_D[PROD_FYTD],D_D[MT],6,D_D[CAT],SMS,D_D[LOC],$A17),0))</f>
        <v>10547</v>
      </c>
      <c r="K17" s="90">
        <f ca="1">IF(ISNA($A17),"",IFERROR(SUMIFS(D_D[ADCF],D_D[MT],6,D_D[CAT],SMS,D_D[LOC],$A17),0))</f>
        <v>110.75</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5804</v>
      </c>
      <c r="E18" s="89">
        <f ca="1">IF(ISNA($A18),"",IFERROR(SUMIFS(D_D[BL],D_D[MT],6,D_D[CAT],SMS,D_D[LOC],$A18),0))</f>
        <v>1208</v>
      </c>
      <c r="F18" s="91">
        <f t="shared" ca="1" si="5"/>
        <v>0.20813232253618194</v>
      </c>
      <c r="G18" s="90">
        <f ca="1">IF(ISNA($A18),"",IFERROR(SUMIFS(D_D[ADP],D_D[MT],6,D_D[CAT],SMS,D_D[LOC],$A18),0))</f>
        <v>93.3</v>
      </c>
      <c r="H18" s="89">
        <f ca="1">IF(ISNA($A18),"",IFERROR(SUMIFS(D_D[PROD_MTD],D_D[MT],6,D_D[CAT],SMS,D_D[LOC],$A18),0))</f>
        <v>807</v>
      </c>
      <c r="I18" s="90">
        <f ca="1">IF(ISNA($A18),"",IFERROR(SUMIFS(D_D[ADCM],D_D[MT],6,D_D[CAT],SMS,D_D[LOC],$A18),0))</f>
        <v>114.15</v>
      </c>
      <c r="J18" s="89">
        <f ca="1">IF(ISNA($A18),"",IFERROR(SUMIFS(D_D[PROD_FYTD],D_D[MT],6,D_D[CAT],SMS,D_D[LOC],$A18),0))</f>
        <v>7857</v>
      </c>
      <c r="K18" s="90">
        <f ca="1">IF(ISNA($A18),"",IFERROR(SUMIFS(D_D[ADCF],D_D[MT],6,D_D[CAT],SMS,D_D[LOC],$A18),0))</f>
        <v>107.05</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1330</v>
      </c>
      <c r="E19" s="89">
        <f ca="1">IF(ISNA($A19),"",IFERROR(SUMIFS(D_D[BL],D_D[MT],6,D_D[CAT],SMS,D_D[LOC],$A19),0))</f>
        <v>315</v>
      </c>
      <c r="F19" s="91">
        <f t="shared" ca="1" si="5"/>
        <v>0.23684210526315788</v>
      </c>
      <c r="G19" s="90">
        <f ca="1">IF(ISNA($A19),"",IFERROR(SUMIFS(D_D[ADP],D_D[MT],6,D_D[CAT],SMS,D_D[LOC],$A19),0))</f>
        <v>97.12</v>
      </c>
      <c r="H19" s="89">
        <f ca="1">IF(ISNA($A19),"",IFERROR(SUMIFS(D_D[PROD_MTD],D_D[MT],6,D_D[CAT],SMS,D_D[LOC],$A19),0))</f>
        <v>227</v>
      </c>
      <c r="I19" s="90">
        <f ca="1">IF(ISNA($A19),"",IFERROR(SUMIFS(D_D[ADCM],D_D[MT],6,D_D[CAT],SMS,D_D[LOC],$A19),0))</f>
        <v>123.75</v>
      </c>
      <c r="J19" s="89">
        <f ca="1">IF(ISNA($A19),"",IFERROR(SUMIFS(D_D[PROD_FYTD],D_D[MT],6,D_D[CAT],SMS,D_D[LOC],$A19),0))</f>
        <v>2174</v>
      </c>
      <c r="K19" s="90">
        <f ca="1">IF(ISNA($A19),"",IFERROR(SUMIFS(D_D[ADCF],D_D[MT],6,D_D[CAT],SMS,D_D[LOC],$A19),0))</f>
        <v>110.29</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6909</v>
      </c>
      <c r="E20" s="89">
        <f ca="1">IF(ISNA($A20),"",IFERROR(SUMIFS(D_D[BL],D_D[MT],6,D_D[CAT],SMS,D_D[LOC],$A20),0))</f>
        <v>1784</v>
      </c>
      <c r="F20" s="91">
        <f t="shared" ca="1" si="5"/>
        <v>0.25821392386741931</v>
      </c>
      <c r="G20" s="90">
        <f ca="1">IF(ISNA($A20),"",IFERROR(SUMIFS(D_D[ADP],D_D[MT],6,D_D[CAT],SMS,D_D[LOC],$A20),0))</f>
        <v>100.85</v>
      </c>
      <c r="H20" s="89">
        <f ca="1">IF(ISNA($A20),"",IFERROR(SUMIFS(D_D[PROD_MTD],D_D[MT],6,D_D[CAT],SMS,D_D[LOC],$A20),0))</f>
        <v>984</v>
      </c>
      <c r="I20" s="90">
        <f ca="1">IF(ISNA($A20),"",IFERROR(SUMIFS(D_D[ADCM],D_D[MT],6,D_D[CAT],SMS,D_D[LOC],$A20),0))</f>
        <v>138.65</v>
      </c>
      <c r="J20" s="89">
        <f ca="1">IF(ISNA($A20),"",IFERROR(SUMIFS(D_D[PROD_FYTD],D_D[MT],6,D_D[CAT],SMS,D_D[LOC],$A20),0))</f>
        <v>9241</v>
      </c>
      <c r="K20" s="90">
        <f ca="1">IF(ISNA($A20),"",IFERROR(SUMIFS(D_D[ADCF],D_D[MT],6,D_D[CAT],SMS,D_D[LOC],$A20),0))</f>
        <v>119.25</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3767</v>
      </c>
      <c r="E21" s="89">
        <f ca="1">IF(ISNA($A21),"",IFERROR(SUMIFS(D_D[BL],D_D[MT],6,D_D[CAT],SMS,D_D[LOC],$A21),0))</f>
        <v>930</v>
      </c>
      <c r="F21" s="91">
        <f t="shared" ca="1" si="5"/>
        <v>0.24688080700822937</v>
      </c>
      <c r="G21" s="90">
        <f ca="1">IF(ISNA($A21),"",IFERROR(SUMIFS(D_D[ADP],D_D[MT],6,D_D[CAT],SMS,D_D[LOC],$A21),0))</f>
        <v>103.8</v>
      </c>
      <c r="H21" s="89">
        <f ca="1">IF(ISNA($A21),"",IFERROR(SUMIFS(D_D[PROD_MTD],D_D[MT],6,D_D[CAT],SMS,D_D[LOC],$A21),0))</f>
        <v>693</v>
      </c>
      <c r="I21" s="90">
        <f ca="1">IF(ISNA($A21),"",IFERROR(SUMIFS(D_D[ADCM],D_D[MT],6,D_D[CAT],SMS,D_D[LOC],$A21),0))</f>
        <v>108.13</v>
      </c>
      <c r="J21" s="89">
        <f ca="1">IF(ISNA($A21),"",IFERROR(SUMIFS(D_D[PROD_FYTD],D_D[MT],6,D_D[CAT],SMS,D_D[LOC],$A21),0))</f>
        <v>6241</v>
      </c>
      <c r="K21" s="90">
        <f ca="1">IF(ISNA($A21),"",IFERROR(SUMIFS(D_D[ADCF],D_D[MT],6,D_D[CAT],SMS,D_D[LOC],$A21),0))</f>
        <v>109.54</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7068</v>
      </c>
      <c r="E22" s="89">
        <f ca="1">IF(ISNA($A22),"",IFERROR(SUMIFS(D_D[BL],D_D[MT],6,D_D[CAT],SMS,D_D[LOC],$A22),0))</f>
        <v>1609</v>
      </c>
      <c r="F22" s="91">
        <f t="shared" ca="1" si="5"/>
        <v>0.22764572722127902</v>
      </c>
      <c r="G22" s="90">
        <f ca="1">IF(ISNA($A22),"",IFERROR(SUMIFS(D_D[ADP],D_D[MT],6,D_D[CAT],SMS,D_D[LOC],$A22),0))</f>
        <v>98</v>
      </c>
      <c r="H22" s="89">
        <f ca="1">IF(ISNA($A22),"",IFERROR(SUMIFS(D_D[PROD_MTD],D_D[MT],6,D_D[CAT],SMS,D_D[LOC],$A22),0))</f>
        <v>1021</v>
      </c>
      <c r="I22" s="90">
        <f ca="1">IF(ISNA($A22),"",IFERROR(SUMIFS(D_D[ADCM],D_D[MT],6,D_D[CAT],SMS,D_D[LOC],$A22),0))</f>
        <v>116.65</v>
      </c>
      <c r="J22" s="89">
        <f ca="1">IF(ISNA($A22),"",IFERROR(SUMIFS(D_D[PROD_FYTD],D_D[MT],6,D_D[CAT],SMS,D_D[LOC],$A22),0))</f>
        <v>10279</v>
      </c>
      <c r="K22" s="90">
        <f ca="1">IF(ISNA($A22),"",IFERROR(SUMIFS(D_D[ADCF],D_D[MT],6,D_D[CAT],SMS,D_D[LOC],$A22),0))</f>
        <v>104.75</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6099</v>
      </c>
      <c r="E23" s="89">
        <f ca="1">IF(ISNA($A23),"",IFERROR(SUMIFS(D_D[BL],D_D[MT],6,D_D[CAT],SMS,D_D[LOC],$A23),0))</f>
        <v>1392</v>
      </c>
      <c r="F23" s="91">
        <f t="shared" ca="1" si="5"/>
        <v>0.22823413674372847</v>
      </c>
      <c r="G23" s="90">
        <f ca="1">IF(ISNA($A23),"",IFERROR(SUMIFS(D_D[ADP],D_D[MT],6,D_D[CAT],SMS,D_D[LOC],$A23),0))</f>
        <v>96.52</v>
      </c>
      <c r="H23" s="89">
        <f ca="1">IF(ISNA($A23),"",IFERROR(SUMIFS(D_D[PROD_MTD],D_D[MT],6,D_D[CAT],SMS,D_D[LOC],$A23),0))</f>
        <v>938</v>
      </c>
      <c r="I23" s="90">
        <f ca="1">IF(ISNA($A23),"",IFERROR(SUMIFS(D_D[ADCM],D_D[MT],6,D_D[CAT],SMS,D_D[LOC],$A23),0))</f>
        <v>116.01</v>
      </c>
      <c r="J23" s="89">
        <f ca="1">IF(ISNA($A23),"",IFERROR(SUMIFS(D_D[PROD_FYTD],D_D[MT],6,D_D[CAT],SMS,D_D[LOC],$A23),0))</f>
        <v>8746</v>
      </c>
      <c r="K23" s="90">
        <f ca="1">IF(ISNA($A23),"",IFERROR(SUMIFS(D_D[ADCF],D_D[MT],6,D_D[CAT],SMS,D_D[LOC],$A23),0))</f>
        <v>104.26</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1275</v>
      </c>
      <c r="E24" s="89">
        <f ca="1">IF(ISNA($A24),"",IFERROR(SUMIFS(D_D[BL],D_D[MT],6,D_D[CAT],SMS,D_D[LOC],$A24),0))</f>
        <v>303</v>
      </c>
      <c r="F24" s="91">
        <f t="shared" ca="1" si="5"/>
        <v>0.23764705882352941</v>
      </c>
      <c r="G24" s="90">
        <f ca="1">IF(ISNA($A24),"",IFERROR(SUMIFS(D_D[ADP],D_D[MT],6,D_D[CAT],SMS,D_D[LOC],$A24),0))</f>
        <v>97.72</v>
      </c>
      <c r="H24" s="89">
        <f ca="1">IF(ISNA($A24),"",IFERROR(SUMIFS(D_D[PROD_MTD],D_D[MT],6,D_D[CAT],SMS,D_D[LOC],$A24),0))</f>
        <v>228</v>
      </c>
      <c r="I24" s="90">
        <f ca="1">IF(ISNA($A24),"",IFERROR(SUMIFS(D_D[ADCM],D_D[MT],6,D_D[CAT],SMS,D_D[LOC],$A24),0))</f>
        <v>116.36</v>
      </c>
      <c r="J24" s="89">
        <f ca="1">IF(ISNA($A24),"",IFERROR(SUMIFS(D_D[PROD_FYTD],D_D[MT],6,D_D[CAT],SMS,D_D[LOC],$A24),0))</f>
        <v>1931</v>
      </c>
      <c r="K24" s="90">
        <f ca="1">IF(ISNA($A24),"",IFERROR(SUMIFS(D_D[ADCF],D_D[MT],6,D_D[CAT],SMS,D_D[LOC],$A24),0))</f>
        <v>108.36</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4643</v>
      </c>
      <c r="E25" s="89">
        <f ca="1">IF(ISNA($A25),"",IFERROR(SUMIFS(D_D[BL],D_D[MT],6,D_D[CAT],SMS,D_D[LOC],$A25),0))</f>
        <v>1227</v>
      </c>
      <c r="F25" s="91">
        <f t="shared" ca="1" si="5"/>
        <v>0.26426879172948525</v>
      </c>
      <c r="G25" s="90">
        <f ca="1">IF(ISNA($A25),"",IFERROR(SUMIFS(D_D[ADP],D_D[MT],6,D_D[CAT],SMS,D_D[LOC],$A25),0))</f>
        <v>102.4</v>
      </c>
      <c r="H25" s="89">
        <f ca="1">IF(ISNA($A25),"",IFERROR(SUMIFS(D_D[PROD_MTD],D_D[MT],6,D_D[CAT],SMS,D_D[LOC],$A25),0))</f>
        <v>637</v>
      </c>
      <c r="I25" s="90">
        <f ca="1">IF(ISNA($A25),"",IFERROR(SUMIFS(D_D[ADCM],D_D[MT],6,D_D[CAT],SMS,D_D[LOC],$A25),0))</f>
        <v>124.82</v>
      </c>
      <c r="J25" s="89">
        <f ca="1">IF(ISNA($A25),"",IFERROR(SUMIFS(D_D[PROD_FYTD],D_D[MT],6,D_D[CAT],SMS,D_D[LOC],$A25),0))</f>
        <v>6002</v>
      </c>
      <c r="K25" s="90">
        <f ca="1">IF(ISNA($A25),"",IFERROR(SUMIFS(D_D[ADCF],D_D[MT],6,D_D[CAT],SMS,D_D[LOC],$A25),0))</f>
        <v>119.21</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9051</v>
      </c>
      <c r="E26" s="89">
        <f ca="1">IF(ISNA($A26),"",IFERROR(SUMIFS(D_D[BL],D_D[MT],6,D_D[CAT],SMS,D_D[LOC],$A26),0))</f>
        <v>2071</v>
      </c>
      <c r="F26" s="91">
        <f t="shared" ca="1" si="5"/>
        <v>0.22881449563584133</v>
      </c>
      <c r="G26" s="90">
        <f ca="1">IF(ISNA($A26),"",IFERROR(SUMIFS(D_D[ADP],D_D[MT],6,D_D[CAT],SMS,D_D[LOC],$A26),0))</f>
        <v>97.55</v>
      </c>
      <c r="H26" s="89">
        <f ca="1">IF(ISNA($A26),"",IFERROR(SUMIFS(D_D[PROD_MTD],D_D[MT],6,D_D[CAT],SMS,D_D[LOC],$A26),0))</f>
        <v>1345</v>
      </c>
      <c r="I26" s="90">
        <f ca="1">IF(ISNA($A26),"",IFERROR(SUMIFS(D_D[ADCM],D_D[MT],6,D_D[CAT],SMS,D_D[LOC],$A26),0))</f>
        <v>122.61</v>
      </c>
      <c r="J26" s="89">
        <f ca="1">IF(ISNA($A26),"",IFERROR(SUMIFS(D_D[PROD_FYTD],D_D[MT],6,D_D[CAT],SMS,D_D[LOC],$A26),0))</f>
        <v>12510</v>
      </c>
      <c r="K26" s="90">
        <f ca="1">IF(ISNA($A26),"",IFERROR(SUMIFS(D_D[ADCF],D_D[MT],6,D_D[CAT],SMS,D_D[LOC],$A26),0))</f>
        <v>110.47</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10237</v>
      </c>
      <c r="E27" s="89">
        <f ca="1">IF(ISNA($A27),"",IFERROR(SUMIFS(D_D[BL],D_D[MT],6,D_D[CAT],SMS,D_D[LOC],$A27),0))</f>
        <v>2083</v>
      </c>
      <c r="F27" s="91">
        <f t="shared" ca="1" si="5"/>
        <v>0.20347758132265312</v>
      </c>
      <c r="G27" s="90">
        <f ca="1">IF(ISNA($A27),"",IFERROR(SUMIFS(D_D[ADP],D_D[MT],6,D_D[CAT],SMS,D_D[LOC],$A27),0))</f>
        <v>92.05</v>
      </c>
      <c r="H27" s="89">
        <f ca="1">IF(ISNA($A27),"",IFERROR(SUMIFS(D_D[PROD_MTD],D_D[MT],6,D_D[CAT],SMS,D_D[LOC],$A27),0))</f>
        <v>1659</v>
      </c>
      <c r="I27" s="90">
        <f ca="1">IF(ISNA($A27),"",IFERROR(SUMIFS(D_D[ADCM],D_D[MT],6,D_D[CAT],SMS,D_D[LOC],$A27),0))</f>
        <v>108.65</v>
      </c>
      <c r="J27" s="89">
        <f ca="1">IF(ISNA($A27),"",IFERROR(SUMIFS(D_D[PROD_FYTD],D_D[MT],6,D_D[CAT],SMS,D_D[LOC],$A27),0))</f>
        <v>14765</v>
      </c>
      <c r="K27" s="90">
        <f ca="1">IF(ISNA($A27),"",IFERROR(SUMIFS(D_D[ADCF],D_D[MT],6,D_D[CAT],SMS,D_D[LOC],$A27),0))</f>
        <v>107.27</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9691</v>
      </c>
      <c r="E28" s="89">
        <f ca="1">IF(ISNA($A28),"",IFERROR(SUMIFS(D_D[BL],D_D[MT],6,D_D[CAT],SMS,D_D[LOC],$A28),0))</f>
        <v>2223</v>
      </c>
      <c r="F28" s="91">
        <f t="shared" ca="1" si="5"/>
        <v>0.22938809204416469</v>
      </c>
      <c r="G28" s="90">
        <f ca="1">IF(ISNA($A28),"",IFERROR(SUMIFS(D_D[ADP],D_D[MT],6,D_D[CAT],SMS,D_D[LOC],$A28),0))</f>
        <v>97.27</v>
      </c>
      <c r="H28" s="89">
        <f ca="1">IF(ISNA($A28),"",IFERROR(SUMIFS(D_D[PROD_MTD],D_D[MT],6,D_D[CAT],SMS,D_D[LOC],$A28),0))</f>
        <v>1453</v>
      </c>
      <c r="I28" s="90">
        <f ca="1">IF(ISNA($A28),"",IFERROR(SUMIFS(D_D[ADCM],D_D[MT],6,D_D[CAT],SMS,D_D[LOC],$A28),0))</f>
        <v>131.33000000000001</v>
      </c>
      <c r="J28" s="89">
        <f ca="1">IF(ISNA($A28),"",IFERROR(SUMIFS(D_D[PROD_FYTD],D_D[MT],6,D_D[CAT],SMS,D_D[LOC],$A28),0))</f>
        <v>13466</v>
      </c>
      <c r="K28" s="90">
        <f ca="1">IF(ISNA($A28),"",IFERROR(SUMIFS(D_D[ADCF],D_D[MT],6,D_D[CAT],SMS,D_D[LOC],$A28),0))</f>
        <v>118.01</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783</v>
      </c>
      <c r="E29" s="89">
        <f ca="1">IF(ISNA($A29),"",IFERROR(SUMIFS(D_D[BL],D_D[MT],6,D_D[CAT],SMS,D_D[LOC],$A29),0))</f>
        <v>167</v>
      </c>
      <c r="F29" s="91">
        <f t="shared" ca="1" si="5"/>
        <v>0.21328224776500637</v>
      </c>
      <c r="G29" s="90">
        <f ca="1">IF(ISNA($A29),"",IFERROR(SUMIFS(D_D[ADP],D_D[MT],6,D_D[CAT],SMS,D_D[LOC],$A29),0))</f>
        <v>94.68</v>
      </c>
      <c r="H29" s="89">
        <f ca="1">IF(ISNA($A29),"",IFERROR(SUMIFS(D_D[PROD_MTD],D_D[MT],6,D_D[CAT],SMS,D_D[LOC],$A29),0))</f>
        <v>148</v>
      </c>
      <c r="I29" s="90">
        <f ca="1">IF(ISNA($A29),"",IFERROR(SUMIFS(D_D[ADCM],D_D[MT],6,D_D[CAT],SMS,D_D[LOC],$A29),0))</f>
        <v>111.24</v>
      </c>
      <c r="J29" s="89">
        <f ca="1">IF(ISNA($A29),"",IFERROR(SUMIFS(D_D[PROD_FYTD],D_D[MT],6,D_D[CAT],SMS,D_D[LOC],$A29),0))</f>
        <v>1327</v>
      </c>
      <c r="K29" s="90">
        <f ca="1">IF(ISNA($A29),"",IFERROR(SUMIFS(D_D[ADCF],D_D[MT],6,D_D[CAT],SMS,D_D[LOC],$A29),0))</f>
        <v>104.84</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472</v>
      </c>
      <c r="E30" s="89">
        <f ca="1">IF(ISNA($A30),"",IFERROR(SUMIFS(D_D[BL],D_D[MT],6,D_D[CAT],SMS,D_D[LOC],$A30),0))</f>
        <v>123</v>
      </c>
      <c r="F30" s="91">
        <f t="shared" ca="1" si="5"/>
        <v>0.26059322033898308</v>
      </c>
      <c r="G30" s="90">
        <f ca="1">IF(ISNA($A30),"",IFERROR(SUMIFS(D_D[ADP],D_D[MT],6,D_D[CAT],SMS,D_D[LOC],$A30),0))</f>
        <v>105.66</v>
      </c>
      <c r="H30" s="89">
        <f ca="1">IF(ISNA($A30),"",IFERROR(SUMIFS(D_D[PROD_MTD],D_D[MT],6,D_D[CAT],SMS,D_D[LOC],$A30),0))</f>
        <v>82</v>
      </c>
      <c r="I30" s="90">
        <f ca="1">IF(ISNA($A30),"",IFERROR(SUMIFS(D_D[ADCM],D_D[MT],6,D_D[CAT],SMS,D_D[LOC],$A30),0))</f>
        <v>133.69999999999999</v>
      </c>
      <c r="J30" s="89">
        <f ca="1">IF(ISNA($A30),"",IFERROR(SUMIFS(D_D[PROD_FYTD],D_D[MT],6,D_D[CAT],SMS,D_D[LOC],$A30),0))</f>
        <v>652</v>
      </c>
      <c r="K30" s="90">
        <f ca="1">IF(ISNA($A30),"",IFERROR(SUMIFS(D_D[ADCF],D_D[MT],6,D_D[CAT],SMS,D_D[LOC],$A30),0))</f>
        <v>128.51</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4212</v>
      </c>
      <c r="E31" s="89">
        <f ca="1">IF(ISNA($A31),"",IFERROR(SUMIFS(D_D[BL],D_D[MT],6,D_D[CAT],SMS,D_D[LOC],$A31),0))</f>
        <v>883</v>
      </c>
      <c r="F31" s="91">
        <f t="shared" ca="1" si="5"/>
        <v>0.20963912630579298</v>
      </c>
      <c r="G31" s="90">
        <f ca="1">IF(ISNA($A31),"",IFERROR(SUMIFS(D_D[ADP],D_D[MT],6,D_D[CAT],SMS,D_D[LOC],$A31),0))</f>
        <v>93.17</v>
      </c>
      <c r="H31" s="89">
        <f ca="1">IF(ISNA($A31),"",IFERROR(SUMIFS(D_D[PROD_MTD],D_D[MT],6,D_D[CAT],SMS,D_D[LOC],$A31),0))</f>
        <v>655</v>
      </c>
      <c r="I31" s="90">
        <f ca="1">IF(ISNA($A31),"",IFERROR(SUMIFS(D_D[ADCM],D_D[MT],6,D_D[CAT],SMS,D_D[LOC],$A31),0))</f>
        <v>113.64</v>
      </c>
      <c r="J31" s="89">
        <f ca="1">IF(ISNA($A31),"",IFERROR(SUMIFS(D_D[PROD_FYTD],D_D[MT],6,D_D[CAT],SMS,D_D[LOC],$A31),0))</f>
        <v>6191</v>
      </c>
      <c r="K31" s="90">
        <f ca="1">IF(ISNA($A31),"",IFERROR(SUMIFS(D_D[ADCF],D_D[MT],6,D_D[CAT],SMS,D_D[LOC],$A31),0))</f>
        <v>104.79</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3" t="s">
        <v>804</v>
      </c>
      <c r="E2" s="294"/>
      <c r="F2" s="294"/>
      <c r="G2" s="294"/>
      <c r="H2" s="294"/>
      <c r="I2" s="310"/>
      <c r="J2" s="293" t="s">
        <v>460</v>
      </c>
      <c r="K2" s="294"/>
      <c r="L2" s="310"/>
      <c r="M2" s="6"/>
    </row>
    <row r="3" spans="1:13" ht="15" customHeight="1" x14ac:dyDescent="0.2">
      <c r="B3" s="4"/>
      <c r="C3" s="92"/>
      <c r="D3" s="299" t="s">
        <v>808</v>
      </c>
      <c r="E3" s="300"/>
      <c r="F3" s="300"/>
      <c r="G3" s="300"/>
      <c r="H3" s="300"/>
      <c r="I3" s="320"/>
      <c r="J3" s="340">
        <f>D_DT[]</f>
        <v>43512</v>
      </c>
      <c r="K3" s="321"/>
      <c r="L3" s="322"/>
      <c r="M3" s="6"/>
    </row>
    <row r="4" spans="1:13" ht="15" customHeight="1" x14ac:dyDescent="0.2">
      <c r="B4" s="4"/>
      <c r="C4" s="92"/>
      <c r="D4" s="344" t="s">
        <v>470</v>
      </c>
      <c r="E4" s="345"/>
      <c r="F4" s="345"/>
      <c r="G4" s="345"/>
      <c r="H4" s="345"/>
      <c r="I4" s="346"/>
      <c r="J4" s="163" t="s">
        <v>454</v>
      </c>
      <c r="K4" s="163"/>
      <c r="L4" s="164"/>
      <c r="M4" s="6"/>
    </row>
    <row r="5" spans="1:13" ht="15" customHeight="1" x14ac:dyDescent="0.3">
      <c r="B5" s="7"/>
      <c r="C5" s="87"/>
      <c r="D5" s="341" t="s">
        <v>453</v>
      </c>
      <c r="E5" s="342"/>
      <c r="F5" s="342"/>
      <c r="G5" s="342"/>
      <c r="H5" s="342"/>
      <c r="I5" s="343"/>
      <c r="J5" s="118"/>
      <c r="K5" s="118"/>
      <c r="L5" s="166"/>
      <c r="M5" s="71"/>
    </row>
    <row r="6" spans="1:13" ht="15" customHeight="1" x14ac:dyDescent="0.3">
      <c r="B6" s="7"/>
      <c r="C6" s="87"/>
      <c r="D6" s="341" t="s">
        <v>849</v>
      </c>
      <c r="E6" s="342"/>
      <c r="F6" s="342"/>
      <c r="G6" s="342"/>
      <c r="H6" s="342"/>
      <c r="I6" s="343"/>
      <c r="J6" s="334" t="s">
        <v>835</v>
      </c>
      <c r="K6" s="335"/>
      <c r="L6" s="336"/>
      <c r="M6" s="71"/>
    </row>
    <row r="7" spans="1:13" ht="15" customHeight="1" x14ac:dyDescent="0.2">
      <c r="B7" s="6"/>
      <c r="C7" s="9"/>
      <c r="D7" s="337" t="s">
        <v>850</v>
      </c>
      <c r="E7" s="338"/>
      <c r="F7" s="338"/>
      <c r="G7" s="338"/>
      <c r="H7" s="338"/>
      <c r="I7" s="339"/>
      <c r="J7" s="171"/>
      <c r="K7" s="167"/>
      <c r="L7" s="168"/>
      <c r="M7" s="9"/>
    </row>
    <row r="8" spans="1:13" s="86" customFormat="1" ht="15" customHeight="1" x14ac:dyDescent="0.25">
      <c r="B8" s="84"/>
      <c r="C8" s="8"/>
      <c r="D8" s="332" t="s">
        <v>471</v>
      </c>
      <c r="E8" s="333"/>
      <c r="F8" s="333"/>
      <c r="G8" s="333"/>
      <c r="H8" s="309" t="s">
        <v>479</v>
      </c>
      <c r="I8" s="309"/>
      <c r="J8" s="309"/>
      <c r="K8" s="309"/>
      <c r="L8" s="309"/>
      <c r="M8" s="85"/>
    </row>
    <row r="9" spans="1:13" s="86" customFormat="1" ht="15" customHeight="1" x14ac:dyDescent="0.25">
      <c r="B9" s="84"/>
      <c r="C9" s="119" t="s">
        <v>434</v>
      </c>
      <c r="D9" s="303" t="s">
        <v>462</v>
      </c>
      <c r="E9" s="303" t="s">
        <v>463</v>
      </c>
      <c r="F9" s="303" t="s">
        <v>464</v>
      </c>
      <c r="G9" s="317" t="s">
        <v>106</v>
      </c>
      <c r="H9" s="301" t="s">
        <v>373</v>
      </c>
      <c r="I9" s="301" t="s">
        <v>374</v>
      </c>
      <c r="J9" s="301" t="s">
        <v>375</v>
      </c>
      <c r="K9" s="301" t="s">
        <v>376</v>
      </c>
      <c r="L9" s="301" t="s">
        <v>377</v>
      </c>
      <c r="M9" s="85"/>
    </row>
    <row r="10" spans="1:13" s="86" customFormat="1" ht="15" customHeight="1" x14ac:dyDescent="0.25">
      <c r="B10" s="84"/>
      <c r="C10" s="8"/>
      <c r="D10" s="308"/>
      <c r="E10" s="308"/>
      <c r="F10" s="308"/>
      <c r="G10" s="308"/>
      <c r="H10" s="301"/>
      <c r="I10" s="301"/>
      <c r="J10" s="301"/>
      <c r="K10" s="301"/>
      <c r="L10" s="301"/>
      <c r="M10" s="85"/>
    </row>
    <row r="11" spans="1:13" s="86" customFormat="1" ht="15" customHeight="1" x14ac:dyDescent="0.25">
      <c r="B11" s="84"/>
      <c r="C11" s="8"/>
      <c r="D11" s="309"/>
      <c r="E11" s="309"/>
      <c r="F11" s="309"/>
      <c r="G11" s="309"/>
      <c r="H11" s="301"/>
      <c r="I11" s="301"/>
      <c r="J11" s="301"/>
      <c r="K11" s="301"/>
      <c r="L11" s="301"/>
      <c r="M11" s="85"/>
    </row>
    <row r="12" spans="1:13" ht="12.75" x14ac:dyDescent="0.2">
      <c r="A12" s="120">
        <v>100</v>
      </c>
      <c r="B12" s="23"/>
      <c r="C12" s="148" t="str">
        <f>Driver!$C$20&amp; " Total"</f>
        <v>USA - All Missions Total</v>
      </c>
      <c r="D12" s="153">
        <f>IF(ISNA($A12),"",IFERROR(SUMIFS(D_D[INV],D_D[MT],5,D_D[CAT],SMS, D_D[EP],-1,D_D[LOC],$A12),0))</f>
        <v>349641</v>
      </c>
      <c r="E12" s="153">
        <f>IF(ISNA($A12),"",IFERROR(SUMIFS(D_D[BL],D_D[MT],5,D_D[CAT],SMS, D_D[EP],-1,D_D[LOC],$A12),0))</f>
        <v>79681</v>
      </c>
      <c r="F12" s="154">
        <f>IF(ISNA($A12),"",IFERROR(E12/D12,0))</f>
        <v>0.22789375387897873</v>
      </c>
      <c r="G12" s="155">
        <f>IF(ISNA($A12),"",IFERROR(SUMIFS(D_D[ADP],D_D[MT],5,D_D[CAT],SMS, D_D[EP],-1,D_D[LOC],$A12),0))</f>
        <v>96.09</v>
      </c>
      <c r="H12" s="154">
        <f>IF(ISNA($A12),"",IFERROR(SUMIFS(D_D[DEV],D_D[MT],5,D_D[CAT],SMS, D_D[EP],-1,D_D[LOC],$A12)/$D12,0))</f>
        <v>6.3041805737885426E-2</v>
      </c>
      <c r="I12" s="154">
        <f>IF(ISNA($A12),"",IFERROR(SUMIFS(D_D[EVD],D_D[MT],5,D_D[CAT],SMS, D_D[EP],-1,D_D[LOC],$A12)/$D12,0))</f>
        <v>0.67150591606819565</v>
      </c>
      <c r="J12" s="154">
        <f>IF(ISNA($A12),"",IFERROR(SUMIFS(D_D[DEC],D_D[MT],5,D_D[CAT],SMS, D_D[EP],-1,D_D[LOC],$A12)/$D12,0))</f>
        <v>0.24200823130010496</v>
      </c>
      <c r="K12" s="154">
        <f>IF(ISNA($A12),"",IFERROR(SUMIFS(D_D[AWD],D_D[MT],5,D_D[CAT],SMS, D_D[EP],-1,D_D[LOC],$A12)/$D12,0))</f>
        <v>2.2142712096121449E-2</v>
      </c>
      <c r="L12" s="154">
        <f>IF(ISNA($A12),"",IFERROR(SUMIFS(D_D[AUT],D_D[MT],5,D_D[CAT],SMS, D_D[EP],-1,D_D[LOC],$A12)/$D12,0))</f>
        <v>1.3013347976924903E-3</v>
      </c>
      <c r="M12" s="6"/>
    </row>
    <row r="13" spans="1:13" ht="12.75" x14ac:dyDescent="0.2">
      <c r="A13" s="120">
        <v>499</v>
      </c>
      <c r="B13" s="23"/>
      <c r="C13" s="149" t="str">
        <f>"NWQ-"&amp;Driver!$C$20&amp; " Total"</f>
        <v>NWQ-USA - All Missions Total</v>
      </c>
      <c r="D13" s="156">
        <f>IF(ISNA($A13),"",IFERROR(SUMIFS(D_D[INV],D_D[MT],5,D_D[CAT],SMS, D_D[EP],-1,D_D[LOC],$A13),0))</f>
        <v>264994</v>
      </c>
      <c r="E13" s="156">
        <f>IF(ISNA($A13),"",IFERROR(SUMIFS(D_D[BL],D_D[MT],5,D_D[CAT],SMS, D_D[EP],-1,D_D[LOC],$A13),0))</f>
        <v>55784</v>
      </c>
      <c r="F13" s="157">
        <f t="shared" ref="F13" si="0">IF(ISNA($A13),"",IFERROR(E13/D13,0))</f>
        <v>0.21051042665116945</v>
      </c>
      <c r="G13" s="158">
        <f>IF(ISNA($A13),"",IFERROR(SUMIFS(D_D[ADP],D_D[MT],5,D_D[CAT],SMS, D_D[EP],-1,D_D[LOC],$A13),0))</f>
        <v>93.82</v>
      </c>
      <c r="H13" s="157">
        <f>IF(ISNA($A13),"",IFERROR(SUMIFS(D_D[DEV],D_D[MT],5,D_D[CAT],SMS, D_D[EP],-1,D_D[LOC],$A13)/$D13,0))</f>
        <v>2.3970354045751978E-2</v>
      </c>
      <c r="I13" s="157">
        <f>IF(ISNA($A13),"",IFERROR(SUMIFS(D_D[EVD],D_D[MT],5,D_D[CAT],SMS, D_D[EP],-1,D_D[LOC],$A13)/$D13,0))</f>
        <v>0.68756273726952311</v>
      </c>
      <c r="J13" s="157">
        <f>IF(ISNA($A13),"",IFERROR(SUMIFS(D_D[DEC],D_D[MT],5,D_D[CAT],SMS, D_D[EP],-1,D_D[LOC],$A13)/$D13,0))</f>
        <v>0.2710967040763187</v>
      </c>
      <c r="K13" s="157">
        <f>IF(ISNA($A13),"",IFERROR(SUMIFS(D_D[AWD],D_D[MT],5,D_D[CAT],SMS, D_D[EP],-1,D_D[LOC],$A13)/$D13,0))</f>
        <v>1.7366430938058976E-2</v>
      </c>
      <c r="L13" s="157">
        <f>IF(ISNA($A13),"",IFERROR(SUMIFS(D_D[AUT],D_D[MT],5,D_D[CAT],SMS, D_D[EP],-1,D_D[LOC],$A13)/$D13,0))</f>
        <v>3.7736703472531452E-6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20290</v>
      </c>
      <c r="E14" s="159">
        <f ca="1">IF(ISNA($A14),"",IFERROR(SUMIFS(D_D[BL],D_D[MT],5,D_D[CAT],SMS, D_D[EP],-1,D_D[LOC],$A14),0))</f>
        <v>4804</v>
      </c>
      <c r="F14" s="160">
        <f t="shared" ref="F14" ca="1" si="3">IF(ISNA($A14),"",IFERROR(E14/D14,0))</f>
        <v>0.23676688023656975</v>
      </c>
      <c r="G14" s="161">
        <f ca="1">IF(ISNA($A14),"",IFERROR(SUMIFS(D_D[ADP],D_D[MT],5,D_D[CAT],SMS, D_D[EP],-1,D_D[LOC],$A14),0))</f>
        <v>96.38</v>
      </c>
      <c r="H14" s="160">
        <f ca="1">IF(ISNA($A14),"",IFERROR(SUMIFS(D_D[DEV],D_D[MT],5,D_D[CAT],SMS, D_D[EP],-1,D_D[LOC],$A14)/$D14,0))</f>
        <v>0.21769344504682109</v>
      </c>
      <c r="I14" s="160">
        <f ca="1">IF(ISNA($A14),"",IFERROR(SUMIFS(D_D[EVD],D_D[MT],5,D_D[CAT],SMS, D_D[EP],-1,D_D[LOC],$A14)/$D14,0))</f>
        <v>0.56022671266633806</v>
      </c>
      <c r="J14" s="160">
        <f ca="1">IF(ISNA($A14),"",IFERROR(SUMIFS(D_D[DEC],D_D[MT],5,D_D[CAT],SMS, D_D[EP],-1,D_D[LOC],$A14)/$D14,0))</f>
        <v>0.14105470675209464</v>
      </c>
      <c r="K14" s="160">
        <f ca="1">IF(ISNA($A14),"",IFERROR(SUMIFS(D_D[AWD],D_D[MT],5,D_D[CAT],SMS, D_D[EP],-1,D_D[LOC],$A14)/$D14,0))</f>
        <v>7.7821586988664371E-2</v>
      </c>
      <c r="L14" s="160">
        <f ca="1">IF(ISNA($A14),"",IFERROR(SUMIFS(D_D[AUT],D_D[MT],5,D_D[CAT],SMS, D_D[EP],-1,D_D[LOC],$A14)/$D14,0))</f>
        <v>3.2035485460818135E-3</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755</v>
      </c>
      <c r="E15" s="159">
        <f ca="1">IF(ISNA($A15),"",IFERROR(SUMIFS(D_D[BL],D_D[MT],5,D_D[CAT],SMS, D_D[EP],-1,D_D[LOC],$A15),0))</f>
        <v>76</v>
      </c>
      <c r="F15" s="160">
        <f t="shared" ref="F15:F36" ca="1" si="5">IF(ISNA($A15),"",IFERROR(E15/D15,0))</f>
        <v>0.10066225165562914</v>
      </c>
      <c r="G15" s="161">
        <f ca="1">IF(ISNA($A15),"",IFERROR(SUMIFS(D_D[ADP],D_D[MT],5,D_D[CAT],SMS, D_D[EP],-1,D_D[LOC],$A15),0))</f>
        <v>77.42</v>
      </c>
      <c r="H15" s="160">
        <f ca="1">IF(ISNA($A15),"",IFERROR(SUMIFS(D_D[DEV],D_D[MT],5,D_D[CAT],SMS, D_D[EP],-1,D_D[LOC],$A15)/$D15,0))</f>
        <v>0.13907284768211919</v>
      </c>
      <c r="I15" s="160">
        <f ca="1">IF(ISNA($A15),"",IFERROR(SUMIFS(D_D[EVD],D_D[MT],5,D_D[CAT],SMS, D_D[EP],-1,D_D[LOC],$A15)/$D15,0))</f>
        <v>0.55231788079470201</v>
      </c>
      <c r="J15" s="160">
        <f ca="1">IF(ISNA($A15),"",IFERROR(SUMIFS(D_D[DEC],D_D[MT],5,D_D[CAT],SMS, D_D[EP],-1,D_D[LOC],$A15)/$D15,0))</f>
        <v>0.18013245033112582</v>
      </c>
      <c r="K15" s="160">
        <f ca="1">IF(ISNA($A15),"",IFERROR(SUMIFS(D_D[AWD],D_D[MT],5,D_D[CAT],SMS, D_D[EP],-1,D_D[LOC],$A15)/$D15,0))</f>
        <v>0.12847682119205298</v>
      </c>
      <c r="L15" s="160">
        <f ca="1">IF(ISNA($A15),"",IFERROR(SUMIFS(D_D[AUT],D_D[MT],5,D_D[CAT],SMS, D_D[EP],-1,D_D[LOC],$A15)/$D15,0))</f>
        <v>0</v>
      </c>
      <c r="M15" s="6"/>
    </row>
    <row r="16" spans="1:13" ht="12.75" x14ac:dyDescent="0.2">
      <c r="A16" s="120" t="str">
        <f t="shared" ca="1" si="1"/>
        <v>301</v>
      </c>
      <c r="B16" s="23">
        <v>3</v>
      </c>
      <c r="C16" s="150" t="str">
        <f t="shared" ca="1" si="4"/>
        <v>Boston</v>
      </c>
      <c r="D16" s="159">
        <f ca="1">IF(ISNA($A16),"",IFERROR(SUMIFS(D_D[INV],D_D[MT],5,D_D[CAT],SMS, D_D[EP],-1,D_D[LOC],$A16),0))</f>
        <v>890</v>
      </c>
      <c r="E16" s="159">
        <f ca="1">IF(ISNA($A16),"",IFERROR(SUMIFS(D_D[BL],D_D[MT],5,D_D[CAT],SMS, D_D[EP],-1,D_D[LOC],$A16),0))</f>
        <v>94</v>
      </c>
      <c r="F16" s="160">
        <f t="shared" ca="1" si="5"/>
        <v>0.10561797752808989</v>
      </c>
      <c r="G16" s="161">
        <f ca="1">IF(ISNA($A16),"",IFERROR(SUMIFS(D_D[ADP],D_D[MT],5,D_D[CAT],SMS, D_D[EP],-1,D_D[LOC],$A16),0))</f>
        <v>80.55</v>
      </c>
      <c r="H16" s="160">
        <f ca="1">IF(ISNA($A16),"",IFERROR(SUMIFS(D_D[DEV],D_D[MT],5,D_D[CAT],SMS, D_D[EP],-1,D_D[LOC],$A16)/$D16,0))</f>
        <v>0.15393258426966291</v>
      </c>
      <c r="I16" s="160">
        <f ca="1">IF(ISNA($A16),"",IFERROR(SUMIFS(D_D[EVD],D_D[MT],5,D_D[CAT],SMS, D_D[EP],-1,D_D[LOC],$A16)/$D16,0))</f>
        <v>0.7</v>
      </c>
      <c r="J16" s="160">
        <f ca="1">IF(ISNA($A16),"",IFERROR(SUMIFS(D_D[DEC],D_D[MT],5,D_D[CAT],SMS, D_D[EP],-1,D_D[LOC],$A16)/$D16,0))</f>
        <v>0.1393258426966292</v>
      </c>
      <c r="K16" s="160">
        <f ca="1">IF(ISNA($A16),"",IFERROR(SUMIFS(D_D[AWD],D_D[MT],5,D_D[CAT],SMS, D_D[EP],-1,D_D[LOC],$A16)/$D16,0))</f>
        <v>6.7415730337078653E-3</v>
      </c>
      <c r="L16" s="160">
        <f ca="1">IF(ISNA($A16),"",IFERROR(SUMIFS(D_D[AUT],D_D[MT],5,D_D[CAT],SMS, D_D[EP],-1,D_D[LOC],$A16)/$D16,0))</f>
        <v>0</v>
      </c>
      <c r="M16" s="6"/>
    </row>
    <row r="17" spans="1:13" ht="12.75" x14ac:dyDescent="0.2">
      <c r="A17" s="120" t="str">
        <f t="shared" ca="1" si="1"/>
        <v>307</v>
      </c>
      <c r="B17" s="23">
        <v>4</v>
      </c>
      <c r="C17" s="150" t="str">
        <f t="shared" ca="1" si="4"/>
        <v>Buffalo</v>
      </c>
      <c r="D17" s="159">
        <f ca="1">IF(ISNA($A17),"",IFERROR(SUMIFS(D_D[INV],D_D[MT],5,D_D[CAT],SMS, D_D[EP],-1,D_D[LOC],$A17),0))</f>
        <v>749</v>
      </c>
      <c r="E17" s="159">
        <f ca="1">IF(ISNA($A17),"",IFERROR(SUMIFS(D_D[BL],D_D[MT],5,D_D[CAT],SMS, D_D[EP],-1,D_D[LOC],$A17),0))</f>
        <v>28</v>
      </c>
      <c r="F17" s="160">
        <f t="shared" ca="1" si="5"/>
        <v>3.7383177570093455E-2</v>
      </c>
      <c r="G17" s="161">
        <f ca="1">IF(ISNA($A17),"",IFERROR(SUMIFS(D_D[ADP],D_D[MT],5,D_D[CAT],SMS, D_D[EP],-1,D_D[LOC],$A17),0))</f>
        <v>67.94</v>
      </c>
      <c r="H17" s="160">
        <f ca="1">IF(ISNA($A17),"",IFERROR(SUMIFS(D_D[DEV],D_D[MT],5,D_D[CAT],SMS, D_D[EP],-1,D_D[LOC],$A17)/$D17,0))</f>
        <v>0.11748998664886515</v>
      </c>
      <c r="I17" s="160">
        <f ca="1">IF(ISNA($A17),"",IFERROR(SUMIFS(D_D[EVD],D_D[MT],5,D_D[CAT],SMS, D_D[EP],-1,D_D[LOC],$A17)/$D17,0))</f>
        <v>0.60480640854472634</v>
      </c>
      <c r="J17" s="160">
        <f ca="1">IF(ISNA($A17),"",IFERROR(SUMIFS(D_D[DEC],D_D[MT],5,D_D[CAT],SMS, D_D[EP],-1,D_D[LOC],$A17)/$D17,0))</f>
        <v>0.23497997329773029</v>
      </c>
      <c r="K17" s="160">
        <f ca="1">IF(ISNA($A17),"",IFERROR(SUMIFS(D_D[AWD],D_D[MT],5,D_D[CAT],SMS, D_D[EP],-1,D_D[LOC],$A17)/$D17,0))</f>
        <v>3.8718291054739652E-2</v>
      </c>
      <c r="L17" s="160">
        <f ca="1">IF(ISNA($A17),"",IFERROR(SUMIFS(D_D[AUT],D_D[MT],5,D_D[CAT],SMS, D_D[EP],-1,D_D[LOC],$A17)/$D17,0))</f>
        <v>4.0053404539385851E-3</v>
      </c>
      <c r="M17" s="6"/>
    </row>
    <row r="18" spans="1:13" ht="12.75" x14ac:dyDescent="0.2">
      <c r="A18" s="120" t="str">
        <f t="shared" ca="1" si="1"/>
        <v>328</v>
      </c>
      <c r="B18" s="23">
        <v>5</v>
      </c>
      <c r="C18" s="150" t="str">
        <f t="shared" ca="1" si="4"/>
        <v>Chicago</v>
      </c>
      <c r="D18" s="159">
        <f ca="1">IF(ISNA($A18),"",IFERROR(SUMIFS(D_D[INV],D_D[MT],5,D_D[CAT],SMS, D_D[EP],-1,D_D[LOC],$A18),0))</f>
        <v>775</v>
      </c>
      <c r="E18" s="159">
        <f ca="1">IF(ISNA($A18),"",IFERROR(SUMIFS(D_D[BL],D_D[MT],5,D_D[CAT],SMS, D_D[EP],-1,D_D[LOC],$A18),0))</f>
        <v>62</v>
      </c>
      <c r="F18" s="160">
        <f t="shared" ca="1" si="5"/>
        <v>0.08</v>
      </c>
      <c r="G18" s="161">
        <f ca="1">IF(ISNA($A18),"",IFERROR(SUMIFS(D_D[ADP],D_D[MT],5,D_D[CAT],SMS, D_D[EP],-1,D_D[LOC],$A18),0))</f>
        <v>77.42</v>
      </c>
      <c r="H18" s="160">
        <f ca="1">IF(ISNA($A18),"",IFERROR(SUMIFS(D_D[DEV],D_D[MT],5,D_D[CAT],SMS, D_D[EP],-1,D_D[LOC],$A18)/$D18,0))</f>
        <v>0.17548387096774193</v>
      </c>
      <c r="I18" s="160">
        <f ca="1">IF(ISNA($A18),"",IFERROR(SUMIFS(D_D[EVD],D_D[MT],5,D_D[CAT],SMS, D_D[EP],-1,D_D[LOC],$A18)/$D18,0))</f>
        <v>0.62709677419354837</v>
      </c>
      <c r="J18" s="160">
        <f ca="1">IF(ISNA($A18),"",IFERROR(SUMIFS(D_D[DEC],D_D[MT],5,D_D[CAT],SMS, D_D[EP],-1,D_D[LOC],$A18)/$D18,0))</f>
        <v>0.19225806451612903</v>
      </c>
      <c r="K18" s="160">
        <f ca="1">IF(ISNA($A18),"",IFERROR(SUMIFS(D_D[AWD],D_D[MT],5,D_D[CAT],SMS, D_D[EP],-1,D_D[LOC],$A18)/$D18,0))</f>
        <v>5.1612903225806452E-3</v>
      </c>
      <c r="L18" s="160">
        <f ca="1">IF(ISNA($A18),"",IFERROR(SUMIFS(D_D[AUT],D_D[MT],5,D_D[CAT],SMS, D_D[EP],-1,D_D[LOC],$A18)/$D18,0))</f>
        <v>0</v>
      </c>
      <c r="M18" s="6"/>
    </row>
    <row r="19" spans="1:13" ht="12.75" x14ac:dyDescent="0.2">
      <c r="A19" s="120" t="str">
        <f t="shared" ca="1" si="1"/>
        <v>325</v>
      </c>
      <c r="B19" s="23">
        <v>6</v>
      </c>
      <c r="C19" s="150" t="str">
        <f t="shared" ca="1" si="4"/>
        <v>Cleveland</v>
      </c>
      <c r="D19" s="159">
        <f ca="1">IF(ISNA($A19),"",IFERROR(SUMIFS(D_D[INV],D_D[MT],5,D_D[CAT],SMS, D_D[EP],-1,D_D[LOC],$A19),0))</f>
        <v>2131</v>
      </c>
      <c r="E19" s="159">
        <f ca="1">IF(ISNA($A19),"",IFERROR(SUMIFS(D_D[BL],D_D[MT],5,D_D[CAT],SMS, D_D[EP],-1,D_D[LOC],$A19),0))</f>
        <v>668</v>
      </c>
      <c r="F19" s="160">
        <f t="shared" ca="1" si="5"/>
        <v>0.31346785546691697</v>
      </c>
      <c r="G19" s="161">
        <f ca="1">IF(ISNA($A19),"",IFERROR(SUMIFS(D_D[ADP],D_D[MT],5,D_D[CAT],SMS, D_D[EP],-1,D_D[LOC],$A19),0))</f>
        <v>108.3</v>
      </c>
      <c r="H19" s="160">
        <f ca="1">IF(ISNA($A19),"",IFERROR(SUMIFS(D_D[DEV],D_D[MT],5,D_D[CAT],SMS, D_D[EP],-1,D_D[LOC],$A19)/$D19,0))</f>
        <v>0.1642421398404505</v>
      </c>
      <c r="I19" s="160">
        <f ca="1">IF(ISNA($A19),"",IFERROR(SUMIFS(D_D[EVD],D_D[MT],5,D_D[CAT],SMS, D_D[EP],-1,D_D[LOC],$A19)/$D19,0))</f>
        <v>0.59924917878930084</v>
      </c>
      <c r="J19" s="160">
        <f ca="1">IF(ISNA($A19),"",IFERROR(SUMIFS(D_D[DEC],D_D[MT],5,D_D[CAT],SMS, D_D[EP],-1,D_D[LOC],$A19)/$D19,0))</f>
        <v>0.22665415297982169</v>
      </c>
      <c r="K19" s="160">
        <f ca="1">IF(ISNA($A19),"",IFERROR(SUMIFS(D_D[AWD],D_D[MT],5,D_D[CAT],SMS, D_D[EP],-1,D_D[LOC],$A19)/$D19,0))</f>
        <v>9.385265133740028E-3</v>
      </c>
      <c r="L19" s="160">
        <f ca="1">IF(ISNA($A19),"",IFERROR(SUMIFS(D_D[AUT],D_D[MT],5,D_D[CAT],SMS, D_D[EP],-1,D_D[LOC],$A19)/$D19,0))</f>
        <v>4.6926325668700139E-4</v>
      </c>
      <c r="M19" s="6"/>
    </row>
    <row r="20" spans="1:13" ht="12.75" x14ac:dyDescent="0.2">
      <c r="A20" s="120" t="str">
        <f t="shared" ca="1" si="1"/>
        <v>329</v>
      </c>
      <c r="B20" s="23">
        <v>7</v>
      </c>
      <c r="C20" s="150" t="str">
        <f t="shared" ca="1" si="4"/>
        <v>Detroit</v>
      </c>
      <c r="D20" s="159">
        <f ca="1">IF(ISNA($A20),"",IFERROR(SUMIFS(D_D[INV],D_D[MT],5,D_D[CAT],SMS, D_D[EP],-1,D_D[LOC],$A20),0))</f>
        <v>983</v>
      </c>
      <c r="E20" s="159">
        <f ca="1">IF(ISNA($A20),"",IFERROR(SUMIFS(D_D[BL],D_D[MT],5,D_D[CAT],SMS, D_D[EP],-1,D_D[LOC],$A20),0))</f>
        <v>300</v>
      </c>
      <c r="F20" s="160">
        <f t="shared" ca="1" si="5"/>
        <v>0.3051881993896236</v>
      </c>
      <c r="G20" s="161">
        <f ca="1">IF(ISNA($A20),"",IFERROR(SUMIFS(D_D[ADP],D_D[MT],5,D_D[CAT],SMS, D_D[EP],-1,D_D[LOC],$A20),0))</f>
        <v>103.79</v>
      </c>
      <c r="H20" s="160">
        <f ca="1">IF(ISNA($A20),"",IFERROR(SUMIFS(D_D[DEV],D_D[MT],5,D_D[CAT],SMS, D_D[EP],-1,D_D[LOC],$A20)/$D20,0))</f>
        <v>0.18413021363173956</v>
      </c>
      <c r="I20" s="160">
        <f ca="1">IF(ISNA($A20),"",IFERROR(SUMIFS(D_D[EVD],D_D[MT],5,D_D[CAT],SMS, D_D[EP],-1,D_D[LOC],$A20)/$D20,0))</f>
        <v>0.68158697863682605</v>
      </c>
      <c r="J20" s="160">
        <f ca="1">IF(ISNA($A20),"",IFERROR(SUMIFS(D_D[DEC],D_D[MT],5,D_D[CAT],SMS, D_D[EP],-1,D_D[LOC],$A20)/$D20,0))</f>
        <v>0.13326551373346898</v>
      </c>
      <c r="K20" s="160">
        <f ca="1">IF(ISNA($A20),"",IFERROR(SUMIFS(D_D[AWD],D_D[MT],5,D_D[CAT],SMS, D_D[EP],-1,D_D[LOC],$A20)/$D20,0))</f>
        <v>1.017293997965412E-3</v>
      </c>
      <c r="L20" s="160">
        <f ca="1">IF(ISNA($A20),"",IFERROR(SUMIFS(D_D[AUT],D_D[MT],5,D_D[CAT],SMS, D_D[EP],-1,D_D[LOC],$A20)/$D20,0))</f>
        <v>0</v>
      </c>
      <c r="M20" s="6"/>
    </row>
    <row r="21" spans="1:13" ht="12.75" x14ac:dyDescent="0.2">
      <c r="A21" s="120" t="str">
        <f t="shared" ca="1" si="1"/>
        <v>308</v>
      </c>
      <c r="B21" s="23">
        <v>8</v>
      </c>
      <c r="C21" s="150" t="str">
        <f t="shared" ca="1" si="4"/>
        <v>Hartford</v>
      </c>
      <c r="D21" s="159">
        <f ca="1">IF(ISNA($A21),"",IFERROR(SUMIFS(D_D[INV],D_D[MT],5,D_D[CAT],SMS, D_D[EP],-1,D_D[LOC],$A21),0))</f>
        <v>526</v>
      </c>
      <c r="E21" s="159">
        <f ca="1">IF(ISNA($A21),"",IFERROR(SUMIFS(D_D[BL],D_D[MT],5,D_D[CAT],SMS, D_D[EP],-1,D_D[LOC],$A21),0))</f>
        <v>17</v>
      </c>
      <c r="F21" s="160">
        <f t="shared" ca="1" si="5"/>
        <v>3.2319391634980987E-2</v>
      </c>
      <c r="G21" s="161">
        <f ca="1">IF(ISNA($A21),"",IFERROR(SUMIFS(D_D[ADP],D_D[MT],5,D_D[CAT],SMS, D_D[EP],-1,D_D[LOC],$A21),0))</f>
        <v>59.9</v>
      </c>
      <c r="H21" s="160">
        <f ca="1">IF(ISNA($A21),"",IFERROR(SUMIFS(D_D[DEV],D_D[MT],5,D_D[CAT],SMS, D_D[EP],-1,D_D[LOC],$A21)/$D21,0))</f>
        <v>0.15399239543726237</v>
      </c>
      <c r="I21" s="160">
        <f ca="1">IF(ISNA($A21),"",IFERROR(SUMIFS(D_D[EVD],D_D[MT],5,D_D[CAT],SMS, D_D[EP],-1,D_D[LOC],$A21)/$D21,0))</f>
        <v>0.66349809885931554</v>
      </c>
      <c r="J21" s="160">
        <f ca="1">IF(ISNA($A21),"",IFERROR(SUMIFS(D_D[DEC],D_D[MT],5,D_D[CAT],SMS, D_D[EP],-1,D_D[LOC],$A21)/$D21,0))</f>
        <v>0.12927756653992395</v>
      </c>
      <c r="K21" s="160">
        <f ca="1">IF(ISNA($A21),"",IFERROR(SUMIFS(D_D[AWD],D_D[MT],5,D_D[CAT],SMS, D_D[EP],-1,D_D[LOC],$A21)/$D21,0))</f>
        <v>4.9429657794676805E-2</v>
      </c>
      <c r="L21" s="160">
        <f ca="1">IF(ISNA($A21),"",IFERROR(SUMIFS(D_D[AUT],D_D[MT],5,D_D[CAT],SMS, D_D[EP],-1,D_D[LOC],$A21)/$D21,0))</f>
        <v>3.8022813688212928E-3</v>
      </c>
      <c r="M21" s="6"/>
    </row>
    <row r="22" spans="1:13" ht="12.75" x14ac:dyDescent="0.2">
      <c r="A22" s="120" t="str">
        <f t="shared" ca="1" si="1"/>
        <v>326</v>
      </c>
      <c r="B22" s="23">
        <v>9</v>
      </c>
      <c r="C22" s="150" t="str">
        <f t="shared" ca="1" si="4"/>
        <v>Indianapolis</v>
      </c>
      <c r="D22" s="159">
        <f ca="1">IF(ISNA($A22),"",IFERROR(SUMIFS(D_D[INV],D_D[MT],5,D_D[CAT],SMS, D_D[EP],-1,D_D[LOC],$A22),0))</f>
        <v>1032</v>
      </c>
      <c r="E22" s="159">
        <f ca="1">IF(ISNA($A22),"",IFERROR(SUMIFS(D_D[BL],D_D[MT],5,D_D[CAT],SMS, D_D[EP],-1,D_D[LOC],$A22),0))</f>
        <v>276</v>
      </c>
      <c r="F22" s="160">
        <f t="shared" ca="1" si="5"/>
        <v>0.26744186046511625</v>
      </c>
      <c r="G22" s="161">
        <f ca="1">IF(ISNA($A22),"",IFERROR(SUMIFS(D_D[ADP],D_D[MT],5,D_D[CAT],SMS, D_D[EP],-1,D_D[LOC],$A22),0))</f>
        <v>96.73</v>
      </c>
      <c r="H22" s="160">
        <f ca="1">IF(ISNA($A22),"",IFERROR(SUMIFS(D_D[DEV],D_D[MT],5,D_D[CAT],SMS, D_D[EP],-1,D_D[LOC],$A22)/$D22,0))</f>
        <v>0.19670542635658914</v>
      </c>
      <c r="I22" s="160">
        <f ca="1">IF(ISNA($A22),"",IFERROR(SUMIFS(D_D[EVD],D_D[MT],5,D_D[CAT],SMS, D_D[EP],-1,D_D[LOC],$A22)/$D22,0))</f>
        <v>0.67538759689922478</v>
      </c>
      <c r="J22" s="160">
        <f ca="1">IF(ISNA($A22),"",IFERROR(SUMIFS(D_D[DEC],D_D[MT],5,D_D[CAT],SMS, D_D[EP],-1,D_D[LOC],$A22)/$D22,0))</f>
        <v>0.12306201550387597</v>
      </c>
      <c r="K22" s="160">
        <f ca="1">IF(ISNA($A22),"",IFERROR(SUMIFS(D_D[AWD],D_D[MT],5,D_D[CAT],SMS, D_D[EP],-1,D_D[LOC],$A22)/$D22,0))</f>
        <v>3.875968992248062E-3</v>
      </c>
      <c r="L22" s="160">
        <f ca="1">IF(ISNA($A22),"",IFERROR(SUMIFS(D_D[AUT],D_D[MT],5,D_D[CAT],SMS, D_D[EP],-1,D_D[LOC],$A22)/$D22,0))</f>
        <v>9.6899224806201549E-4</v>
      </c>
      <c r="M22" s="6"/>
    </row>
    <row r="23" spans="1:13" ht="12.75" x14ac:dyDescent="0.2">
      <c r="A23" s="120" t="str">
        <f t="shared" ca="1" si="1"/>
        <v>373</v>
      </c>
      <c r="B23" s="23">
        <v>10</v>
      </c>
      <c r="C23" s="150" t="str">
        <f t="shared" ca="1" si="4"/>
        <v>Manchester</v>
      </c>
      <c r="D23" s="159">
        <f ca="1">IF(ISNA($A23),"",IFERROR(SUMIFS(D_D[INV],D_D[MT],5,D_D[CAT],SMS, D_D[EP],-1,D_D[LOC],$A23),0))</f>
        <v>240</v>
      </c>
      <c r="E23" s="159">
        <f ca="1">IF(ISNA($A23),"",IFERROR(SUMIFS(D_D[BL],D_D[MT],5,D_D[CAT],SMS, D_D[EP],-1,D_D[LOC],$A23),0))</f>
        <v>4</v>
      </c>
      <c r="F23" s="160">
        <f t="shared" ca="1" si="5"/>
        <v>1.6666666666666666E-2</v>
      </c>
      <c r="G23" s="161">
        <f ca="1">IF(ISNA($A23),"",IFERROR(SUMIFS(D_D[ADP],D_D[MT],5,D_D[CAT],SMS, D_D[EP],-1,D_D[LOC],$A23),0))</f>
        <v>57.59</v>
      </c>
      <c r="H23" s="160">
        <f ca="1">IF(ISNA($A23),"",IFERROR(SUMIFS(D_D[DEV],D_D[MT],5,D_D[CAT],SMS, D_D[EP],-1,D_D[LOC],$A23)/$D23,0))</f>
        <v>0.16666666666666666</v>
      </c>
      <c r="I23" s="160">
        <f ca="1">IF(ISNA($A23),"",IFERROR(SUMIFS(D_D[EVD],D_D[MT],5,D_D[CAT],SMS, D_D[EP],-1,D_D[LOC],$A23)/$D23,0))</f>
        <v>0.64583333333333337</v>
      </c>
      <c r="J23" s="160">
        <f ca="1">IF(ISNA($A23),"",IFERROR(SUMIFS(D_D[DEC],D_D[MT],5,D_D[CAT],SMS, D_D[EP],-1,D_D[LOC],$A23)/$D23,0))</f>
        <v>0.1875</v>
      </c>
      <c r="K23" s="160">
        <f ca="1">IF(ISNA($A23),"",IFERROR(SUMIFS(D_D[AWD],D_D[MT],5,D_D[CAT],SMS, D_D[EP],-1,D_D[LOC],$A23)/$D23,0))</f>
        <v>0</v>
      </c>
      <c r="L23" s="160">
        <f ca="1">IF(ISNA($A23),"",IFERROR(SUMIFS(D_D[AUT],D_D[MT],5,D_D[CAT],SMS, D_D[EP],-1,D_D[LOC],$A23)/$D23,0))</f>
        <v>0</v>
      </c>
      <c r="M23" s="6"/>
    </row>
    <row r="24" spans="1:13" ht="12.75" x14ac:dyDescent="0.2">
      <c r="A24" s="120" t="str">
        <f t="shared" ca="1" si="1"/>
        <v>330</v>
      </c>
      <c r="B24" s="23">
        <v>11</v>
      </c>
      <c r="C24" s="150" t="str">
        <f t="shared" ca="1" si="4"/>
        <v>Milwaukee</v>
      </c>
      <c r="D24" s="159">
        <f ca="1">IF(ISNA($A24),"",IFERROR(SUMIFS(D_D[INV],D_D[MT],5,D_D[CAT],SMS, D_D[EP],-1,D_D[LOC],$A24),0))</f>
        <v>3204</v>
      </c>
      <c r="E24" s="159">
        <f ca="1">IF(ISNA($A24),"",IFERROR(SUMIFS(D_D[BL],D_D[MT],5,D_D[CAT],SMS, D_D[EP],-1,D_D[LOC],$A24),0))</f>
        <v>893</v>
      </c>
      <c r="F24" s="160">
        <f t="shared" ca="1" si="5"/>
        <v>0.27871410736579277</v>
      </c>
      <c r="G24" s="161">
        <f ca="1">IF(ISNA($A24),"",IFERROR(SUMIFS(D_D[ADP],D_D[MT],5,D_D[CAT],SMS, D_D[EP],-1,D_D[LOC],$A24),0))</f>
        <v>96.03</v>
      </c>
      <c r="H24" s="160">
        <f ca="1">IF(ISNA($A24),"",IFERROR(SUMIFS(D_D[DEV],D_D[MT],5,D_D[CAT],SMS, D_D[EP],-1,D_D[LOC],$A24)/$D24,0))</f>
        <v>0.34113607990012484</v>
      </c>
      <c r="I24" s="160">
        <f ca="1">IF(ISNA($A24),"",IFERROR(SUMIFS(D_D[EVD],D_D[MT],5,D_D[CAT],SMS, D_D[EP],-1,D_D[LOC],$A24)/$D24,0))</f>
        <v>0.42446941323345816</v>
      </c>
      <c r="J24" s="160">
        <f ca="1">IF(ISNA($A24),"",IFERROR(SUMIFS(D_D[DEC],D_D[MT],5,D_D[CAT],SMS, D_D[EP],-1,D_D[LOC],$A24)/$D24,0))</f>
        <v>5.0249687890137326E-2</v>
      </c>
      <c r="K24" s="160">
        <f ca="1">IF(ISNA($A24),"",IFERROR(SUMIFS(D_D[AWD],D_D[MT],5,D_D[CAT],SMS, D_D[EP],-1,D_D[LOC],$A24)/$D24,0))</f>
        <v>0.18414481897627966</v>
      </c>
      <c r="L24" s="160">
        <f ca="1">IF(ISNA($A24),"",IFERROR(SUMIFS(D_D[AUT],D_D[MT],5,D_D[CAT],SMS, D_D[EP],-1,D_D[LOC],$A24)/$D24,0))</f>
        <v>0</v>
      </c>
      <c r="M24" s="6"/>
    </row>
    <row r="25" spans="1:13" ht="12.75" x14ac:dyDescent="0.2">
      <c r="A25" s="120" t="str">
        <f t="shared" ca="1" si="1"/>
        <v>306</v>
      </c>
      <c r="B25" s="23">
        <v>12</v>
      </c>
      <c r="C25" s="150" t="str">
        <f t="shared" ca="1" si="4"/>
        <v>New York</v>
      </c>
      <c r="D25" s="159">
        <f ca="1">IF(ISNA($A25),"",IFERROR(SUMIFS(D_D[INV],D_D[MT],5,D_D[CAT],SMS, D_D[EP],-1,D_D[LOC],$A25),0))</f>
        <v>564</v>
      </c>
      <c r="E25" s="159">
        <f ca="1">IF(ISNA($A25),"",IFERROR(SUMIFS(D_D[BL],D_D[MT],5,D_D[CAT],SMS, D_D[EP],-1,D_D[LOC],$A25),0))</f>
        <v>47</v>
      </c>
      <c r="F25" s="160">
        <f t="shared" ca="1" si="5"/>
        <v>8.3333333333333329E-2</v>
      </c>
      <c r="G25" s="161">
        <f ca="1">IF(ISNA($A25),"",IFERROR(SUMIFS(D_D[ADP],D_D[MT],5,D_D[CAT],SMS, D_D[EP],-1,D_D[LOC],$A25),0))</f>
        <v>70.319999999999993</v>
      </c>
      <c r="H25" s="160">
        <f ca="1">IF(ISNA($A25),"",IFERROR(SUMIFS(D_D[DEV],D_D[MT],5,D_D[CAT],SMS, D_D[EP],-1,D_D[LOC],$A25)/$D25,0))</f>
        <v>0.20744680851063829</v>
      </c>
      <c r="I25" s="160">
        <f ca="1">IF(ISNA($A25),"",IFERROR(SUMIFS(D_D[EVD],D_D[MT],5,D_D[CAT],SMS, D_D[EP],-1,D_D[LOC],$A25)/$D25,0))</f>
        <v>0.60815602836879434</v>
      </c>
      <c r="J25" s="160">
        <f ca="1">IF(ISNA($A25),"",IFERROR(SUMIFS(D_D[DEC],D_D[MT],5,D_D[CAT],SMS, D_D[EP],-1,D_D[LOC],$A25)/$D25,0))</f>
        <v>0.12056737588652482</v>
      </c>
      <c r="K25" s="160">
        <f ca="1">IF(ISNA($A25),"",IFERROR(SUMIFS(D_D[AWD],D_D[MT],5,D_D[CAT],SMS, D_D[EP],-1,D_D[LOC],$A25)/$D25,0))</f>
        <v>5.4964539007092202E-2</v>
      </c>
      <c r="L25" s="160">
        <f ca="1">IF(ISNA($A25),"",IFERROR(SUMIFS(D_D[AUT],D_D[MT],5,D_D[CAT],SMS, D_D[EP],-1,D_D[LOC],$A25)/$D25,0))</f>
        <v>8.8652482269503553E-3</v>
      </c>
      <c r="M25" s="6"/>
    </row>
    <row r="26" spans="1:13" ht="12.75" x14ac:dyDescent="0.2">
      <c r="A26" s="120" t="str">
        <f t="shared" ca="1" si="1"/>
        <v>309</v>
      </c>
      <c r="B26" s="23">
        <v>13</v>
      </c>
      <c r="C26" s="150" t="str">
        <f t="shared" ca="1" si="4"/>
        <v>Newark</v>
      </c>
      <c r="D26" s="159">
        <f ca="1">IF(ISNA($A26),"",IFERROR(SUMIFS(D_D[INV],D_D[MT],5,D_D[CAT],SMS, D_D[EP],-1,D_D[LOC],$A26),0))</f>
        <v>238</v>
      </c>
      <c r="E26" s="159">
        <f ca="1">IF(ISNA($A26),"",IFERROR(SUMIFS(D_D[BL],D_D[MT],5,D_D[CAT],SMS, D_D[EP],-1,D_D[LOC],$A26),0))</f>
        <v>4</v>
      </c>
      <c r="F26" s="160">
        <f t="shared" ca="1" si="5"/>
        <v>1.680672268907563E-2</v>
      </c>
      <c r="G26" s="161">
        <f ca="1">IF(ISNA($A26),"",IFERROR(SUMIFS(D_D[ADP],D_D[MT],5,D_D[CAT],SMS, D_D[EP],-1,D_D[LOC],$A26),0))</f>
        <v>52.4</v>
      </c>
      <c r="H26" s="160">
        <f ca="1">IF(ISNA($A26),"",IFERROR(SUMIFS(D_D[DEV],D_D[MT],5,D_D[CAT],SMS, D_D[EP],-1,D_D[LOC],$A26)/$D26,0))</f>
        <v>0.13865546218487396</v>
      </c>
      <c r="I26" s="160">
        <f ca="1">IF(ISNA($A26),"",IFERROR(SUMIFS(D_D[EVD],D_D[MT],5,D_D[CAT],SMS, D_D[EP],-1,D_D[LOC],$A26)/$D26,0))</f>
        <v>0.70588235294117652</v>
      </c>
      <c r="J26" s="160">
        <f ca="1">IF(ISNA($A26),"",IFERROR(SUMIFS(D_D[DEC],D_D[MT],5,D_D[CAT],SMS, D_D[EP],-1,D_D[LOC],$A26)/$D26,0))</f>
        <v>0.13865546218487396</v>
      </c>
      <c r="K26" s="160">
        <f ca="1">IF(ISNA($A26),"",IFERROR(SUMIFS(D_D[AWD],D_D[MT],5,D_D[CAT],SMS, D_D[EP],-1,D_D[LOC],$A26)/$D26,0))</f>
        <v>1.2605042016806723E-2</v>
      </c>
      <c r="L26" s="160">
        <f ca="1">IF(ISNA($A26),"",IFERROR(SUMIFS(D_D[AUT],D_D[MT],5,D_D[CAT],SMS, D_D[EP],-1,D_D[LOC],$A26)/$D26,0))</f>
        <v>4.2016806722689074E-3</v>
      </c>
      <c r="M26" s="6"/>
    </row>
    <row r="27" spans="1:13" ht="12.75" x14ac:dyDescent="0.2">
      <c r="A27" s="120" t="str">
        <f t="shared" ca="1" si="1"/>
        <v>310</v>
      </c>
      <c r="B27" s="23">
        <v>14</v>
      </c>
      <c r="C27" s="150" t="str">
        <f t="shared" ca="1" si="4"/>
        <v>Philadelphia</v>
      </c>
      <c r="D27" s="159">
        <f ca="1">IF(ISNA($A27),"",IFERROR(SUMIFS(D_D[INV],D_D[MT],5,D_D[CAT],SMS, D_D[EP],-1,D_D[LOC],$A27),0))</f>
        <v>3849</v>
      </c>
      <c r="E27" s="159">
        <f ca="1">IF(ISNA($A27),"",IFERROR(SUMIFS(D_D[BL],D_D[MT],5,D_D[CAT],SMS, D_D[EP],-1,D_D[LOC],$A27),0))</f>
        <v>1020</v>
      </c>
      <c r="F27" s="160">
        <f t="shared" ca="1" si="5"/>
        <v>0.26500389711613404</v>
      </c>
      <c r="G27" s="161">
        <f ca="1">IF(ISNA($A27),"",IFERROR(SUMIFS(D_D[ADP],D_D[MT],5,D_D[CAT],SMS, D_D[EP],-1,D_D[LOC],$A27),0))</f>
        <v>95.85</v>
      </c>
      <c r="H27" s="160">
        <f ca="1">IF(ISNA($A27),"",IFERROR(SUMIFS(D_D[DEV],D_D[MT],5,D_D[CAT],SMS, D_D[EP],-1,D_D[LOC],$A27)/$D27,0))</f>
        <v>0.31514679137438295</v>
      </c>
      <c r="I27" s="160">
        <f ca="1">IF(ISNA($A27),"",IFERROR(SUMIFS(D_D[EVD],D_D[MT],5,D_D[CAT],SMS, D_D[EP],-1,D_D[LOC],$A27)/$D27,0))</f>
        <v>0.41179527149909068</v>
      </c>
      <c r="J27" s="160">
        <f ca="1">IF(ISNA($A27),"",IFERROR(SUMIFS(D_D[DEC],D_D[MT],5,D_D[CAT],SMS, D_D[EP],-1,D_D[LOC],$A27)/$D27,0))</f>
        <v>9.0672902052481158E-2</v>
      </c>
      <c r="K27" s="160">
        <f ca="1">IF(ISNA($A27),"",IFERROR(SUMIFS(D_D[AWD],D_D[MT],5,D_D[CAT],SMS, D_D[EP],-1,D_D[LOC],$A27)/$D27,0))</f>
        <v>0.18082618862042088</v>
      </c>
      <c r="L27" s="160">
        <f ca="1">IF(ISNA($A27),"",IFERROR(SUMIFS(D_D[AUT],D_D[MT],5,D_D[CAT],SMS, D_D[EP],-1,D_D[LOC],$A27)/$D27,0))</f>
        <v>1.558846453624318E-3</v>
      </c>
      <c r="M27" s="6"/>
    </row>
    <row r="28" spans="1:13" ht="12.75" x14ac:dyDescent="0.2">
      <c r="A28" s="120" t="str">
        <f t="shared" ca="1" si="1"/>
        <v>311</v>
      </c>
      <c r="B28" s="23">
        <v>15</v>
      </c>
      <c r="C28" s="150" t="str">
        <f t="shared" ca="1" si="4"/>
        <v>Pittsburgh</v>
      </c>
      <c r="D28" s="159">
        <f ca="1">IF(ISNA($A28),"",IFERROR(SUMIFS(D_D[INV],D_D[MT],5,D_D[CAT],SMS, D_D[EP],-1,D_D[LOC],$A28),0))</f>
        <v>434</v>
      </c>
      <c r="E28" s="159">
        <f ca="1">IF(ISNA($A28),"",IFERROR(SUMIFS(D_D[BL],D_D[MT],5,D_D[CAT],SMS, D_D[EP],-1,D_D[LOC],$A28),0))</f>
        <v>95</v>
      </c>
      <c r="F28" s="160">
        <f t="shared" ca="1" si="5"/>
        <v>0.21889400921658986</v>
      </c>
      <c r="G28" s="161">
        <f ca="1">IF(ISNA($A28),"",IFERROR(SUMIFS(D_D[ADP],D_D[MT],5,D_D[CAT],SMS, D_D[EP],-1,D_D[LOC],$A28),0))</f>
        <v>116.81</v>
      </c>
      <c r="H28" s="160">
        <f ca="1">IF(ISNA($A28),"",IFERROR(SUMIFS(D_D[DEV],D_D[MT],5,D_D[CAT],SMS, D_D[EP],-1,D_D[LOC],$A28)/$D28,0))</f>
        <v>0.21658986175115208</v>
      </c>
      <c r="I28" s="160">
        <f ca="1">IF(ISNA($A28),"",IFERROR(SUMIFS(D_D[EVD],D_D[MT],5,D_D[CAT],SMS, D_D[EP],-1,D_D[LOC],$A28)/$D28,0))</f>
        <v>0.58064516129032262</v>
      </c>
      <c r="J28" s="160">
        <f ca="1">IF(ISNA($A28),"",IFERROR(SUMIFS(D_D[DEC],D_D[MT],5,D_D[CAT],SMS, D_D[EP],-1,D_D[LOC],$A28)/$D28,0))</f>
        <v>0.13364055299539171</v>
      </c>
      <c r="K28" s="160">
        <f ca="1">IF(ISNA($A28),"",IFERROR(SUMIFS(D_D[AWD],D_D[MT],5,D_D[CAT],SMS, D_D[EP],-1,D_D[LOC],$A28)/$D28,0))</f>
        <v>6.2211981566820278E-2</v>
      </c>
      <c r="L28" s="160">
        <f ca="1">IF(ISNA($A28),"",IFERROR(SUMIFS(D_D[AUT],D_D[MT],5,D_D[CAT],SMS, D_D[EP],-1,D_D[LOC],$A28)/$D28,0))</f>
        <v>6.9124423963133645E-3</v>
      </c>
      <c r="M28" s="6"/>
    </row>
    <row r="29" spans="1:13" ht="12.75" x14ac:dyDescent="0.2">
      <c r="A29" s="120" t="str">
        <f t="shared" ca="1" si="1"/>
        <v>304</v>
      </c>
      <c r="B29" s="23">
        <v>16</v>
      </c>
      <c r="C29" s="150" t="str">
        <f t="shared" ca="1" si="4"/>
        <v>Providence</v>
      </c>
      <c r="D29" s="159">
        <f ca="1">IF(ISNA($A29),"",IFERROR(SUMIFS(D_D[INV],D_D[MT],5,D_D[CAT],SMS, D_D[EP],-1,D_D[LOC],$A29),0))</f>
        <v>1188</v>
      </c>
      <c r="E29" s="159">
        <f ca="1">IF(ISNA($A29),"",IFERROR(SUMIFS(D_D[BL],D_D[MT],5,D_D[CAT],SMS, D_D[EP],-1,D_D[LOC],$A29),0))</f>
        <v>504</v>
      </c>
      <c r="F29" s="160">
        <f t="shared" ca="1" si="5"/>
        <v>0.42424242424242425</v>
      </c>
      <c r="G29" s="161">
        <f ca="1">IF(ISNA($A29),"",IFERROR(SUMIFS(D_D[ADP],D_D[MT],5,D_D[CAT],SMS, D_D[EP],-1,D_D[LOC],$A29),0))</f>
        <v>135.66999999999999</v>
      </c>
      <c r="H29" s="160">
        <f ca="1">IF(ISNA($A29),"",IFERROR(SUMIFS(D_D[DEV],D_D[MT],5,D_D[CAT],SMS, D_D[EP],-1,D_D[LOC],$A29)/$D29,0))</f>
        <v>0.13973063973063973</v>
      </c>
      <c r="I29" s="160">
        <f ca="1">IF(ISNA($A29),"",IFERROR(SUMIFS(D_D[EVD],D_D[MT],5,D_D[CAT],SMS, D_D[EP],-1,D_D[LOC],$A29)/$D29,0))</f>
        <v>0.65151515151515149</v>
      </c>
      <c r="J29" s="160">
        <f ca="1">IF(ISNA($A29),"",IFERROR(SUMIFS(D_D[DEC],D_D[MT],5,D_D[CAT],SMS, D_D[EP],-1,D_D[LOC],$A29)/$D29,0))</f>
        <v>0.1978114478114478</v>
      </c>
      <c r="K29" s="160">
        <f ca="1">IF(ISNA($A29),"",IFERROR(SUMIFS(D_D[AWD],D_D[MT],5,D_D[CAT],SMS, D_D[EP],-1,D_D[LOC],$A29)/$D29,0))</f>
        <v>1.0101010101010102E-2</v>
      </c>
      <c r="L29" s="160">
        <f ca="1">IF(ISNA($A29),"",IFERROR(SUMIFS(D_D[AUT],D_D[MT],5,D_D[CAT],SMS, D_D[EP],-1,D_D[LOC],$A29)/$D29,0))</f>
        <v>8.4175084175084171E-4</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1213</v>
      </c>
      <c r="E31" s="159">
        <f ca="1">IF(ISNA($A31),"",IFERROR(SUMIFS(D_D[BL],D_D[MT],5,D_D[CAT],SMS, D_D[EP],-1,D_D[LOC],$A31),0))</f>
        <v>147</v>
      </c>
      <c r="F31" s="160">
        <f t="shared" ca="1" si="5"/>
        <v>0.12118713932399011</v>
      </c>
      <c r="G31" s="161">
        <f ca="1">IF(ISNA($A31),"",IFERROR(SUMIFS(D_D[ADP],D_D[MT],5,D_D[CAT],SMS, D_D[EP],-1,D_D[LOC],$A31),0))</f>
        <v>83.69</v>
      </c>
      <c r="H31" s="160">
        <f ca="1">IF(ISNA($A31),"",IFERROR(SUMIFS(D_D[DEV],D_D[MT],5,D_D[CAT],SMS, D_D[EP],-1,D_D[LOC],$A31)/$D31,0))</f>
        <v>0.14591920857378401</v>
      </c>
      <c r="I31" s="160">
        <f ca="1">IF(ISNA($A31),"",IFERROR(SUMIFS(D_D[EVD],D_D[MT],5,D_D[CAT],SMS, D_D[EP],-1,D_D[LOC],$A31)/$D31,0))</f>
        <v>0.55564715581203628</v>
      </c>
      <c r="J31" s="160">
        <f ca="1">IF(ISNA($A31),"",IFERROR(SUMIFS(D_D[DEC],D_D[MT],5,D_D[CAT],SMS, D_D[EP],-1,D_D[LOC],$A31)/$D31,0))</f>
        <v>0.27205276174773291</v>
      </c>
      <c r="K31" s="160">
        <f ca="1">IF(ISNA($A31),"",IFERROR(SUMIFS(D_D[AWD],D_D[MT],5,D_D[CAT],SMS, D_D[EP],-1,D_D[LOC],$A31)/$D31,0))</f>
        <v>1.5663643858202802E-2</v>
      </c>
      <c r="L31" s="160">
        <f ca="1">IF(ISNA($A31),"",IFERROR(SUMIFS(D_D[AUT],D_D[MT],5,D_D[CAT],SMS, D_D[EP],-1,D_D[LOC],$A31)/$D31,0))</f>
        <v>1.0717230008244023E-2</v>
      </c>
      <c r="M31" s="6"/>
    </row>
    <row r="32" spans="1:13" ht="12.75" x14ac:dyDescent="0.2">
      <c r="A32" s="120" t="str">
        <f t="shared" ca="1" si="1"/>
        <v>402</v>
      </c>
      <c r="B32" s="23">
        <v>19</v>
      </c>
      <c r="C32" s="150" t="str">
        <f t="shared" ca="1" si="4"/>
        <v>Togus</v>
      </c>
      <c r="D32" s="159">
        <f ca="1">IF(ISNA($A32),"",IFERROR(SUMIFS(D_D[INV],D_D[MT],5,D_D[CAT],SMS, D_D[EP],-1,D_D[LOC],$A32),0))</f>
        <v>1143</v>
      </c>
      <c r="E32" s="159">
        <f ca="1">IF(ISNA($A32),"",IFERROR(SUMIFS(D_D[BL],D_D[MT],5,D_D[CAT],SMS, D_D[EP],-1,D_D[LOC],$A32),0))</f>
        <v>546</v>
      </c>
      <c r="F32" s="160">
        <f t="shared" ca="1" si="5"/>
        <v>0.47769028871391078</v>
      </c>
      <c r="G32" s="161">
        <f ca="1">IF(ISNA($A32),"",IFERROR(SUMIFS(D_D[ADP],D_D[MT],5,D_D[CAT],SMS, D_D[EP],-1,D_D[LOC],$A32),0))</f>
        <v>145.85</v>
      </c>
      <c r="H32" s="160">
        <f ca="1">IF(ISNA($A32),"",IFERROR(SUMIFS(D_D[DEV],D_D[MT],5,D_D[CAT],SMS, D_D[EP],-1,D_D[LOC],$A32)/$D32,0))</f>
        <v>0.12948381452318461</v>
      </c>
      <c r="I32" s="160">
        <f ca="1">IF(ISNA($A32),"",IFERROR(SUMIFS(D_D[EVD],D_D[MT],5,D_D[CAT],SMS, D_D[EP],-1,D_D[LOC],$A32)/$D32,0))</f>
        <v>0.72090988626421693</v>
      </c>
      <c r="J32" s="160">
        <f ca="1">IF(ISNA($A32),"",IFERROR(SUMIFS(D_D[DEC],D_D[MT],5,D_D[CAT],SMS, D_D[EP],-1,D_D[LOC],$A32)/$D32,0))</f>
        <v>0.11986001749781278</v>
      </c>
      <c r="K32" s="160">
        <f ca="1">IF(ISNA($A32),"",IFERROR(SUMIFS(D_D[AWD],D_D[MT],5,D_D[CAT],SMS, D_D[EP],-1,D_D[LOC],$A32)/$D32,0))</f>
        <v>5.2493438320209973E-3</v>
      </c>
      <c r="L32" s="160">
        <f ca="1">IF(ISNA($A32),"",IFERROR(SUMIFS(D_D[AUT],D_D[MT],5,D_D[CAT],SMS, D_D[EP],-1,D_D[LOC],$A32)/$D32,0))</f>
        <v>2.4496937882764653E-2</v>
      </c>
      <c r="M32" s="6"/>
    </row>
    <row r="33" spans="1:13" ht="12.75" x14ac:dyDescent="0.2">
      <c r="A33" s="120" t="str">
        <f t="shared" ca="1" si="1"/>
        <v>372</v>
      </c>
      <c r="B33" s="23">
        <v>20</v>
      </c>
      <c r="C33" s="150" t="str">
        <f t="shared" ca="1" si="4"/>
        <v>Washington</v>
      </c>
      <c r="D33" s="159">
        <f ca="1">IF(ISNA($A33),"",IFERROR(SUMIFS(D_D[INV],D_D[MT],5,D_D[CAT],SMS, D_D[EP],-1,D_D[LOC],$A33),0))</f>
        <v>6</v>
      </c>
      <c r="E33" s="159">
        <f ca="1">IF(ISNA($A33),"",IFERROR(SUMIFS(D_D[BL],D_D[MT],5,D_D[CAT],SMS, D_D[EP],-1,D_D[LOC],$A33),0))</f>
        <v>0</v>
      </c>
      <c r="F33" s="160">
        <f t="shared" ca="1" si="5"/>
        <v>0</v>
      </c>
      <c r="G33" s="161">
        <f ca="1">IF(ISNA($A33),"",IFERROR(SUMIFS(D_D[ADP],D_D[MT],5,D_D[CAT],SMS, D_D[EP],-1,D_D[LOC],$A33),0))</f>
        <v>66.17</v>
      </c>
      <c r="H33" s="160">
        <f ca="1">IF(ISNA($A33),"",IFERROR(SUMIFS(D_D[DEV],D_D[MT],5,D_D[CAT],SMS, D_D[EP],-1,D_D[LOC],$A33)/$D33,0))</f>
        <v>0.16666666666666666</v>
      </c>
      <c r="I33" s="160">
        <f ca="1">IF(ISNA($A33),"",IFERROR(SUMIFS(D_D[EVD],D_D[MT],5,D_D[CAT],SMS, D_D[EP],-1,D_D[LOC],$A33)/$D33,0))</f>
        <v>0.16666666666666666</v>
      </c>
      <c r="J33" s="160">
        <f ca="1">IF(ISNA($A33),"",IFERROR(SUMIFS(D_D[DEC],D_D[MT],5,D_D[CAT],SMS, D_D[EP],-1,D_D[LOC],$A33)/$D33,0))</f>
        <v>0.33333333333333331</v>
      </c>
      <c r="K33" s="160">
        <f ca="1">IF(ISNA($A33),"",IFERROR(SUMIFS(D_D[AWD],D_D[MT],5,D_D[CAT],SMS, D_D[EP],-1,D_D[LOC],$A33)/$D33,0))</f>
        <v>0.33333333333333331</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204</v>
      </c>
      <c r="E34" s="159">
        <f ca="1">IF(ISNA($A34),"",IFERROR(SUMIFS(D_D[BL],D_D[MT],5,D_D[CAT],SMS, D_D[EP],-1,D_D[LOC],$A34),0))</f>
        <v>8</v>
      </c>
      <c r="F34" s="160">
        <f t="shared" ca="1" si="5"/>
        <v>3.9215686274509803E-2</v>
      </c>
      <c r="G34" s="161">
        <f ca="1">IF(ISNA($A34),"",IFERROR(SUMIFS(D_D[ADP],D_D[MT],5,D_D[CAT],SMS, D_D[EP],-1,D_D[LOC],$A34),0))</f>
        <v>68.37</v>
      </c>
      <c r="H34" s="160">
        <f ca="1">IF(ISNA($A34),"",IFERROR(SUMIFS(D_D[DEV],D_D[MT],5,D_D[CAT],SMS, D_D[EP],-1,D_D[LOC],$A34)/$D34,0))</f>
        <v>0.13235294117647059</v>
      </c>
      <c r="I34" s="160">
        <f ca="1">IF(ISNA($A34),"",IFERROR(SUMIFS(D_D[EVD],D_D[MT],5,D_D[CAT],SMS, D_D[EP],-1,D_D[LOC],$A34)/$D34,0))</f>
        <v>0.69607843137254899</v>
      </c>
      <c r="J34" s="160">
        <f ca="1">IF(ISNA($A34),"",IFERROR(SUMIFS(D_D[DEC],D_D[MT],5,D_D[CAT],SMS, D_D[EP],-1,D_D[LOC],$A34)/$D34,0))</f>
        <v>0.17156862745098039</v>
      </c>
      <c r="K34" s="160">
        <f ca="1">IF(ISNA($A34),"",IFERROR(SUMIFS(D_D[AWD],D_D[MT],5,D_D[CAT],SMS, D_D[EP],-1,D_D[LOC],$A34)/$D34,0))</f>
        <v>0</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166</v>
      </c>
      <c r="E35" s="159">
        <f ca="1">IF(ISNA($A35),"",IFERROR(SUMIFS(D_D[BL],D_D[MT],5,D_D[CAT],SMS, D_D[EP],-1,D_D[LOC],$A35),0))</f>
        <v>15</v>
      </c>
      <c r="F35" s="160">
        <f t="shared" ca="1" si="5"/>
        <v>9.036144578313253E-2</v>
      </c>
      <c r="G35" s="161">
        <f ca="1">IF(ISNA($A35),"",IFERROR(SUMIFS(D_D[ADP],D_D[MT],5,D_D[CAT],SMS, D_D[EP],-1,D_D[LOC],$A35),0))</f>
        <v>80.849999999999994</v>
      </c>
      <c r="H35" s="160">
        <f ca="1">IF(ISNA($A35),"",IFERROR(SUMIFS(D_D[DEV],D_D[MT],5,D_D[CAT],SMS, D_D[EP],-1,D_D[LOC],$A35)/$D35,0))</f>
        <v>0.16265060240963855</v>
      </c>
      <c r="I35" s="160">
        <f ca="1">IF(ISNA($A35),"",IFERROR(SUMIFS(D_D[EVD],D_D[MT],5,D_D[CAT],SMS, D_D[EP],-1,D_D[LOC],$A35)/$D35,0))</f>
        <v>0.70481927710843373</v>
      </c>
      <c r="J35" s="160">
        <f ca="1">IF(ISNA($A35),"",IFERROR(SUMIFS(D_D[DEC],D_D[MT],5,D_D[CAT],SMS, D_D[EP],-1,D_D[LOC],$A35)/$D35,0))</f>
        <v>9.036144578313253E-2</v>
      </c>
      <c r="K35" s="160">
        <f ca="1">IF(ISNA($A35),"",IFERROR(SUMIFS(D_D[AWD],D_D[MT],5,D_D[CAT],SMS, D_D[EP],-1,D_D[LOC],$A35)/$D35,0))</f>
        <v>3.614457831325301E-2</v>
      </c>
      <c r="L35" s="160">
        <f ca="1">IF(ISNA($A35),"",IFERROR(SUMIFS(D_D[AUT],D_D[MT],5,D_D[CAT],SMS, D_D[EP],-1,D_D[LOC],$A35)/$D35,0))</f>
        <v>6.024096385542169E-3</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3" t="s">
        <v>804</v>
      </c>
      <c r="F2" s="294"/>
      <c r="G2" s="294"/>
      <c r="H2" s="294"/>
      <c r="I2" s="310"/>
      <c r="J2" s="293" t="s">
        <v>460</v>
      </c>
      <c r="K2" s="294"/>
      <c r="L2" s="310"/>
      <c r="M2" s="6"/>
    </row>
    <row r="3" spans="1:13" ht="15" customHeight="1" x14ac:dyDescent="0.2">
      <c r="B3" s="4"/>
      <c r="C3" s="92"/>
      <c r="D3" s="92"/>
      <c r="E3" s="311" t="s">
        <v>820</v>
      </c>
      <c r="F3" s="312"/>
      <c r="G3" s="312"/>
      <c r="H3" s="312"/>
      <c r="I3" s="313"/>
      <c r="J3" s="340">
        <f>D_DT[]</f>
        <v>43512</v>
      </c>
      <c r="K3" s="321"/>
      <c r="L3" s="322"/>
      <c r="M3" s="6"/>
    </row>
    <row r="4" spans="1:13" ht="15" customHeight="1" x14ac:dyDescent="0.2">
      <c r="B4" s="4"/>
      <c r="C4" s="92"/>
      <c r="D4" s="92"/>
      <c r="E4" s="344" t="s">
        <v>452</v>
      </c>
      <c r="F4" s="345"/>
      <c r="G4" s="345"/>
      <c r="H4" s="345"/>
      <c r="I4" s="346"/>
      <c r="J4" s="163"/>
      <c r="K4" s="163"/>
      <c r="L4" s="164"/>
      <c r="M4" s="6"/>
    </row>
    <row r="5" spans="1:13" ht="15" customHeight="1" x14ac:dyDescent="0.3">
      <c r="B5" s="7"/>
      <c r="C5" s="87"/>
      <c r="D5" s="87"/>
      <c r="E5" s="347"/>
      <c r="F5" s="348"/>
      <c r="G5" s="348"/>
      <c r="H5" s="348"/>
      <c r="I5" s="349"/>
      <c r="J5" s="118"/>
      <c r="K5" s="118"/>
      <c r="L5" s="166"/>
      <c r="M5" s="71"/>
    </row>
    <row r="6" spans="1:13" ht="15" customHeight="1" x14ac:dyDescent="0.3">
      <c r="B6" s="7"/>
      <c r="C6" s="87"/>
      <c r="D6" s="87"/>
      <c r="E6" s="174" t="s">
        <v>453</v>
      </c>
      <c r="F6" s="117"/>
      <c r="G6" s="117"/>
      <c r="H6" s="118"/>
      <c r="I6" s="166"/>
      <c r="J6" s="334" t="s">
        <v>835</v>
      </c>
      <c r="K6" s="335"/>
      <c r="L6" s="336"/>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2" t="s">
        <v>471</v>
      </c>
      <c r="F8" s="333"/>
      <c r="G8" s="333"/>
      <c r="H8" s="309" t="s">
        <v>479</v>
      </c>
      <c r="I8" s="309"/>
      <c r="J8" s="302"/>
      <c r="K8" s="302"/>
      <c r="L8" s="302"/>
      <c r="M8" s="85"/>
    </row>
    <row r="9" spans="1:13" s="86" customFormat="1" ht="15" customHeight="1" x14ac:dyDescent="0.25">
      <c r="B9" s="84"/>
      <c r="C9" s="8" t="s">
        <v>434</v>
      </c>
      <c r="D9" s="119"/>
      <c r="E9" s="303" t="s">
        <v>462</v>
      </c>
      <c r="F9" s="303" t="s">
        <v>463</v>
      </c>
      <c r="G9" s="303" t="s">
        <v>464</v>
      </c>
      <c r="H9" s="301" t="s">
        <v>373</v>
      </c>
      <c r="I9" s="301" t="s">
        <v>374</v>
      </c>
      <c r="J9" s="301" t="s">
        <v>375</v>
      </c>
      <c r="K9" s="301" t="s">
        <v>376</v>
      </c>
      <c r="L9" s="301" t="s">
        <v>377</v>
      </c>
      <c r="M9" s="85"/>
    </row>
    <row r="10" spans="1:13" s="86" customFormat="1" ht="15" customHeight="1" x14ac:dyDescent="0.25">
      <c r="B10" s="84"/>
      <c r="C10" s="8"/>
      <c r="D10" s="8"/>
      <c r="E10" s="308"/>
      <c r="F10" s="308"/>
      <c r="G10" s="308"/>
      <c r="H10" s="301"/>
      <c r="I10" s="301"/>
      <c r="J10" s="301"/>
      <c r="K10" s="301"/>
      <c r="L10" s="301"/>
      <c r="M10" s="85"/>
    </row>
    <row r="11" spans="1:13" s="86" customFormat="1" ht="15" customHeight="1" x14ac:dyDescent="0.25">
      <c r="B11" s="84"/>
      <c r="C11" s="8"/>
      <c r="D11" s="8"/>
      <c r="E11" s="309"/>
      <c r="F11" s="309"/>
      <c r="G11" s="309"/>
      <c r="H11" s="301"/>
      <c r="I11" s="301"/>
      <c r="J11" s="301"/>
      <c r="K11" s="301"/>
      <c r="L11" s="301"/>
      <c r="M11" s="85"/>
    </row>
    <row r="12" spans="1:13" ht="12.75" x14ac:dyDescent="0.2">
      <c r="A12" s="120">
        <v>100</v>
      </c>
      <c r="B12" s="23"/>
      <c r="C12" s="148" t="str">
        <f>Driver!$C$20</f>
        <v>USA - All Missions</v>
      </c>
      <c r="D12" s="148" t="s">
        <v>187</v>
      </c>
      <c r="E12" s="126">
        <f>IF(ISNA($A12),"",IFERROR(SUMIFS(D_D[INV],D_D[MT],5,D_D[CAT],SMS, D_D[EP],-1,D_D[LOC],$A12),0))</f>
        <v>349641</v>
      </c>
      <c r="F12" s="126">
        <f>IF(ISNA($A12),"",IFERROR(SUMIFS(D_D[BL],D_D[MT],5,D_D[CAT],SMS, D_D[EP],-1,D_D[LOC],$A12),0))</f>
        <v>79681</v>
      </c>
      <c r="G12" s="127">
        <f>IF(ISNA($A12),"",IFERROR(F12/E12,0))</f>
        <v>0.22789375387897873</v>
      </c>
      <c r="H12" s="127">
        <f>IF(ISNA($A12),"",IFERROR(SUMIFS(D_D[DEV],D_D[MT],5,D_D[CAT],SMS, D_D[EP],-1,D_D[LOC],$A12)/$E12,0))</f>
        <v>6.3041805737885426E-2</v>
      </c>
      <c r="I12" s="127">
        <f>IF(ISNA($A12),"",IFERROR(SUMIFS(D_D[EVD],D_D[MT],5,D_D[CAT],SMS, D_D[EP],-1,D_D[LOC],$A12)/$E12,0))</f>
        <v>0.67150591606819565</v>
      </c>
      <c r="J12" s="127">
        <f>IF(ISNA($A12),"",IFERROR(SUMIFS(D_D[DEC],D_D[MT],5,D_D[CAT],SMS, D_D[EP],-1,D_D[LOC],$A12)/$E12,0))</f>
        <v>0.24200823130010496</v>
      </c>
      <c r="K12" s="127">
        <f>IF(ISNA($A12),"",IFERROR(SUMIFS(D_D[AWD],D_D[MT],5,D_D[CAT],SMS, D_D[EP],-1,D_D[LOC],$A12)/$E12,0))</f>
        <v>2.2142712096121449E-2</v>
      </c>
      <c r="L12" s="127">
        <f>IF(ISNA($A12),"",IFERROR(SUMIFS(D_D[AUT],D_D[MT],5,D_D[CAT],SMS, D_D[EP],-1,D_D[LOC],$A12)/$E12,0))</f>
        <v>1.3013347976924903E-3</v>
      </c>
      <c r="M12" s="6"/>
    </row>
    <row r="13" spans="1:13" ht="12.75" x14ac:dyDescent="0.2">
      <c r="A13" s="120">
        <v>499</v>
      </c>
      <c r="B13" s="23"/>
      <c r="C13" s="149" t="str">
        <f>"NWQ-"&amp;Driver!$C$20</f>
        <v>NWQ-USA - All Missions</v>
      </c>
      <c r="D13" s="149" t="s">
        <v>187</v>
      </c>
      <c r="E13" s="124">
        <f>IF(ISNA($A13),"",IFERROR(SUMIFS(D_D[INV],D_D[MT],5,D_D[CAT],SMS, D_D[EP],-1,D_D[LOC],$A13),0))</f>
        <v>264994</v>
      </c>
      <c r="F13" s="124">
        <f>IF(ISNA($A13),"",IFERROR(SUMIFS(D_D[BL],D_D[MT],5,D_D[CAT],SMS, D_D[EP],-1,D_D[LOC],$A13),0))</f>
        <v>55784</v>
      </c>
      <c r="G13" s="125">
        <f t="shared" ref="G13" si="0">IF(ISNA($A13),"",IFERROR(F13/E13,0))</f>
        <v>0.21051042665116945</v>
      </c>
      <c r="H13" s="125">
        <f>IF(ISNA($A13),"",IFERROR(SUMIFS(D_D[DEV],D_D[MT],5,D_D[CAT],SMS, D_D[EP],-1,D_D[LOC],$A13)/$E13,0))</f>
        <v>2.3970354045751978E-2</v>
      </c>
      <c r="I13" s="125">
        <f>IF(ISNA($A13),"",IFERROR(SUMIFS(D_D[EVD],D_D[MT],5,D_D[CAT],SMS, D_D[EP],-1,D_D[LOC],$A13)/$E13,0))</f>
        <v>0.68756273726952311</v>
      </c>
      <c r="J13" s="125">
        <f>IF(ISNA($A13),"",IFERROR(SUMIFS(D_D[DEC],D_D[MT],5,D_D[CAT],SMS, D_D[EP],-1,D_D[LOC],$A13)/$E13,0))</f>
        <v>0.2710967040763187</v>
      </c>
      <c r="K13" s="125">
        <f>IF(ISNA($A13),"",IFERROR(SUMIFS(D_D[AWD],D_D[MT],5,D_D[CAT],SMS, D_D[EP],-1,D_D[LOC],$A13)/$E13,0))</f>
        <v>1.7366430938058976E-2</v>
      </c>
      <c r="L13" s="125">
        <f>IF(ISNA($A13),"",IFERROR(SUMIFS(D_D[AUT],D_D[MT],5,D_D[CAT],SMS, D_D[EP],-1,D_D[LOC],$A13)/$E13,0))</f>
        <v>3.7736703472531452E-6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82505</v>
      </c>
      <c r="F14" s="89">
        <f ca="1">IF(ISNA($A14),"",IFERROR(SUMIFS(D_D[BL],D_D[MT],5,D_D[CAT],SMS, D_D[EP],499,D_D[LOC],$A14),0))</f>
        <v>18956</v>
      </c>
      <c r="G14" s="91">
        <f t="shared" ref="G14:G21" ca="1" si="3">IF(ISNA($A14),"",IFERROR(F14/E14,0))</f>
        <v>0.22975577237743167</v>
      </c>
      <c r="H14" s="91">
        <f ca="1">IF(ISNA($A14),"",IFERROR(SUMIFS(D_D[DEV],D_D[MT],5,D_D[CAT],SMS, D_D[EP],499,D_D[LOC],$A14)/$E14,0))</f>
        <v>6.2674989394582145E-2</v>
      </c>
      <c r="I14" s="91">
        <f ca="1">IF(ISNA($A14),"",IFERROR(SUMIFS(D_D[EVD],D_D[MT],5,D_D[CAT],SMS, D_D[EP],499,D_D[LOC],$A14)/$E14,0))</f>
        <v>0.68205563299193983</v>
      </c>
      <c r="J14" s="91">
        <f ca="1">IF(ISNA($A14),"",IFERROR(SUMIFS(D_D[DEC],D_D[MT],5,D_D[CAT],SMS, D_D[EP],499,D_D[LOC],$A14)/$E14,0))</f>
        <v>0.23024059147930429</v>
      </c>
      <c r="K14" s="91">
        <f ca="1">IF(ISNA($A14),"",IFERROR(SUMIFS(D_D[AWD],D_D[MT],5,D_D[CAT],SMS, D_D[EP],499,D_D[LOC],$A14)/$E14,0))</f>
        <v>2.3671292648930368E-2</v>
      </c>
      <c r="L14" s="91">
        <f ca="1">IF(ISNA($A14),"",IFERROR(SUMIFS(D_D[AUT],D_D[MT],5,D_D[CAT],SMS, D_D[EP],499,D_D[LOC],$A14)/$E14,0))</f>
        <v>1.3574934852433186E-3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1987</v>
      </c>
      <c r="F15" s="89">
        <f ca="1">IF(ISNA($A15),"",IFERROR(SUMIFS(D_D[BL],D_D[MT],5,D_D[CAT],SMS, D_D[EP],499,D_D[LOC],$A15),0))</f>
        <v>423</v>
      </c>
      <c r="G15" s="91">
        <f t="shared" ca="1" si="3"/>
        <v>0.21288374433819829</v>
      </c>
      <c r="H15" s="91">
        <f ca="1">IF(ISNA($A15),"",IFERROR(SUMIFS(D_D[DEV],D_D[MT],5,D_D[CAT],SMS, D_D[EP],499,D_D[LOC],$A15)/$E15,0))</f>
        <v>6.6935078007045803E-2</v>
      </c>
      <c r="I15" s="91">
        <f ca="1">IF(ISNA($A15),"",IFERROR(SUMIFS(D_D[EVD],D_D[MT],5,D_D[CAT],SMS, D_D[EP],499,D_D[LOC],$A15)/$E15,0))</f>
        <v>0.66884750880724708</v>
      </c>
      <c r="J15" s="91">
        <f ca="1">IF(ISNA($A15),"",IFERROR(SUMIFS(D_D[DEC],D_D[MT],5,D_D[CAT],SMS, D_D[EP],499,D_D[LOC],$A15)/$E15,0))</f>
        <v>0.22747861097131353</v>
      </c>
      <c r="K15" s="91">
        <f ca="1">IF(ISNA($A15),"",IFERROR(SUMIFS(D_D[AWD],D_D[MT],5,D_D[CAT],SMS, D_D[EP],499,D_D[LOC],$A15)/$E15,0))</f>
        <v>3.3719174635128336E-2</v>
      </c>
      <c r="L15" s="91">
        <f ca="1">IF(ISNA($A15),"",IFERROR(SUMIFS(D_D[AUT],D_D[MT],5,D_D[CAT],SMS, D_D[EP],499,D_D[LOC],$A15)/$E15,0))</f>
        <v>3.0196275792652239E-3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165</v>
      </c>
      <c r="F16" s="89">
        <f ca="1">IF(ISNA($A16),"",IFERROR(SUMIFS(D_D[BL],D_D[MT],5,D_D[CAT],SMS, D_D[EP],499,D_D[LOC],$A16),0))</f>
        <v>9</v>
      </c>
      <c r="G16" s="91">
        <f t="shared" ca="1" si="3"/>
        <v>5.4545454545454543E-2</v>
      </c>
      <c r="H16" s="91">
        <f ca="1">IF(ISNA($A16),"",IFERROR(SUMIFS(D_D[DEV],D_D[MT],5,D_D[CAT],SMS, D_D[EP],499,D_D[LOC],$A16)/$E16,0))</f>
        <v>0.12727272727272726</v>
      </c>
      <c r="I16" s="91">
        <f ca="1">IF(ISNA($A16),"",IFERROR(SUMIFS(D_D[EVD],D_D[MT],5,D_D[CAT],SMS, D_D[EP],499,D_D[LOC],$A16)/$E16,0))</f>
        <v>0.69090909090909092</v>
      </c>
      <c r="J16" s="91">
        <f ca="1">IF(ISNA($A16),"",IFERROR(SUMIFS(D_D[DEC],D_D[MT],5,D_D[CAT],SMS, D_D[EP],499,D_D[LOC],$A16)/$E16,0))</f>
        <v>0.1393939393939394</v>
      </c>
      <c r="K16" s="91">
        <f ca="1">IF(ISNA($A16),"",IFERROR(SUMIFS(D_D[AWD],D_D[MT],5,D_D[CAT],SMS, D_D[EP],499,D_D[LOC],$A16)/$E16,0))</f>
        <v>4.2424242424242427E-2</v>
      </c>
      <c r="L16" s="91">
        <f ca="1">IF(ISNA($A16),"",IFERROR(SUMIFS(D_D[AUT],D_D[MT],5,D_D[CAT],SMS, D_D[EP],499,D_D[LOC],$A16)/$E16,0))</f>
        <v>0</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286</v>
      </c>
      <c r="F17" s="89">
        <f ca="1">IF(ISNA($A17),"",IFERROR(SUMIFS(D_D[BL],D_D[MT],5,D_D[CAT],SMS, D_D[EP],499,D_D[LOC],$A17),0))</f>
        <v>122</v>
      </c>
      <c r="G17" s="91">
        <f t="shared" ca="1" si="3"/>
        <v>0.42657342657342656</v>
      </c>
      <c r="H17" s="91">
        <f ca="1">IF(ISNA($A17),"",IFERROR(SUMIFS(D_D[DEV],D_D[MT],5,D_D[CAT],SMS, D_D[EP],499,D_D[LOC],$A17)/$E17,0))</f>
        <v>0.27972027972027974</v>
      </c>
      <c r="I17" s="91">
        <f ca="1">IF(ISNA($A17),"",IFERROR(SUMIFS(D_D[EVD],D_D[MT],5,D_D[CAT],SMS, D_D[EP],499,D_D[LOC],$A17)/$E17,0))</f>
        <v>0.41258741258741261</v>
      </c>
      <c r="J17" s="91">
        <f ca="1">IF(ISNA($A17),"",IFERROR(SUMIFS(D_D[DEC],D_D[MT],5,D_D[CAT],SMS, D_D[EP],499,D_D[LOC],$A17)/$E17,0))</f>
        <v>0.2062937062937063</v>
      </c>
      <c r="K17" s="91">
        <f ca="1">IF(ISNA($A17),"",IFERROR(SUMIFS(D_D[AWD],D_D[MT],5,D_D[CAT],SMS, D_D[EP],499,D_D[LOC],$A17)/$E17,0))</f>
        <v>8.0419580419580416E-2</v>
      </c>
      <c r="L17" s="91">
        <f ca="1">IF(ISNA($A17),"",IFERROR(SUMIFS(D_D[AUT],D_D[MT],5,D_D[CAT],SMS, D_D[EP],499,D_D[LOC],$A17)/$E17,0))</f>
        <v>2.097902097902098E-2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1536</v>
      </c>
      <c r="F18" s="89">
        <f ca="1">IF(ISNA($A18),"",IFERROR(SUMIFS(D_D[BL],D_D[MT],5,D_D[CAT],SMS, D_D[EP],499,D_D[LOC],$A18),0))</f>
        <v>292</v>
      </c>
      <c r="G18" s="91">
        <f t="shared" ca="1" si="3"/>
        <v>0.19010416666666666</v>
      </c>
      <c r="H18" s="91">
        <f ca="1">IF(ISNA($A18),"",IFERROR(SUMIFS(D_D[DEV],D_D[MT],5,D_D[CAT],SMS, D_D[EP],499,D_D[LOC],$A18)/$E18,0))</f>
        <v>2.0833333333333332E-2</v>
      </c>
      <c r="I18" s="91">
        <f ca="1">IF(ISNA($A18),"",IFERROR(SUMIFS(D_D[EVD],D_D[MT],5,D_D[CAT],SMS, D_D[EP],499,D_D[LOC],$A18)/$E18,0))</f>
        <v>0.71419270833333337</v>
      </c>
      <c r="J18" s="91">
        <f ca="1">IF(ISNA($A18),"",IFERROR(SUMIFS(D_D[DEC],D_D[MT],5,D_D[CAT],SMS, D_D[EP],499,D_D[LOC],$A18)/$E18,0))</f>
        <v>0.24088541666666666</v>
      </c>
      <c r="K18" s="91">
        <f ca="1">IF(ISNA($A18),"",IFERROR(SUMIFS(D_D[AWD],D_D[MT],5,D_D[CAT],SMS, D_D[EP],499,D_D[LOC],$A18)/$E18,0))</f>
        <v>2.4088541666666668E-2</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962</v>
      </c>
      <c r="F19" s="89">
        <f ca="1">IF(ISNA($A19),"",IFERROR(SUMIFS(D_D[BL],D_D[MT],5,D_D[CAT],SMS, D_D[EP],499,D_D[LOC],$A19),0))</f>
        <v>274</v>
      </c>
      <c r="G19" s="91">
        <f t="shared" ca="1" si="3"/>
        <v>0.28482328482328484</v>
      </c>
      <c r="H19" s="91">
        <f ca="1">IF(ISNA($A19),"",IFERROR(SUMIFS(D_D[DEV],D_D[MT],5,D_D[CAT],SMS, D_D[EP],499,D_D[LOC],$A19)/$E19,0))</f>
        <v>4.1580041580041582E-2</v>
      </c>
      <c r="I19" s="91">
        <f ca="1">IF(ISNA($A19),"",IFERROR(SUMIFS(D_D[EVD],D_D[MT],5,D_D[CAT],SMS, D_D[EP],499,D_D[LOC],$A19)/$E19,0))</f>
        <v>0.68399168399168397</v>
      </c>
      <c r="J19" s="91">
        <f ca="1">IF(ISNA($A19),"",IFERROR(SUMIFS(D_D[DEC],D_D[MT],5,D_D[CAT],SMS, D_D[EP],499,D_D[LOC],$A19)/$E19,0))</f>
        <v>0.24948024948024949</v>
      </c>
      <c r="K19" s="91">
        <f ca="1">IF(ISNA($A19),"",IFERROR(SUMIFS(D_D[AWD],D_D[MT],5,D_D[CAT],SMS, D_D[EP],499,D_D[LOC],$A19)/$E19,0))</f>
        <v>2.4948024948024949E-2</v>
      </c>
      <c r="L19" s="91">
        <f ca="1">IF(ISNA($A19),"",IFERROR(SUMIFS(D_D[AUT],D_D[MT],5,D_D[CAT],SMS, D_D[EP],499,D_D[LOC],$A19)/$E19,0))</f>
        <v>0</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72</v>
      </c>
      <c r="F20" s="89">
        <f ca="1">IF(ISNA($A20),"",IFERROR(SUMIFS(D_D[BL],D_D[MT],5,D_D[CAT],SMS, D_D[EP],499,D_D[LOC],$A20),0))</f>
        <v>9</v>
      </c>
      <c r="G20" s="91">
        <f t="shared" ca="1" si="3"/>
        <v>0.125</v>
      </c>
      <c r="H20" s="91">
        <f ca="1">IF(ISNA($A20),"",IFERROR(SUMIFS(D_D[DEV],D_D[MT],5,D_D[CAT],SMS, D_D[EP],499,D_D[LOC],$A20)/$E20,0))</f>
        <v>0.125</v>
      </c>
      <c r="I20" s="91">
        <f ca="1">IF(ISNA($A20),"",IFERROR(SUMIFS(D_D[EVD],D_D[MT],5,D_D[CAT],SMS, D_D[EP],499,D_D[LOC],$A20)/$E20,0))</f>
        <v>0.79166666666666663</v>
      </c>
      <c r="J20" s="91">
        <f ca="1">IF(ISNA($A20),"",IFERROR(SUMIFS(D_D[DEC],D_D[MT],5,D_D[CAT],SMS, D_D[EP],499,D_D[LOC],$A20)/$E20,0))</f>
        <v>6.9444444444444448E-2</v>
      </c>
      <c r="K20" s="91">
        <f ca="1">IF(ISNA($A20),"",IFERROR(SUMIFS(D_D[AWD],D_D[MT],5,D_D[CAT],SMS, D_D[EP],499,D_D[LOC],$A20)/$E20,0))</f>
        <v>1.3888888888888888E-2</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139</v>
      </c>
      <c r="F21" s="89">
        <f ca="1">IF(ISNA($A21),"",IFERROR(SUMIFS(D_D[BL],D_D[MT],5,D_D[CAT],SMS, D_D[EP],499,D_D[LOC],$A21),0))</f>
        <v>66</v>
      </c>
      <c r="G21" s="91">
        <f t="shared" ca="1" si="3"/>
        <v>0.47482014388489208</v>
      </c>
      <c r="H21" s="91">
        <f ca="1">IF(ISNA($A21),"",IFERROR(SUMIFS(D_D[DEV],D_D[MT],5,D_D[CAT],SMS, D_D[EP],499,D_D[LOC],$A21)/$E21,0))</f>
        <v>0.12949640287769784</v>
      </c>
      <c r="I21" s="91">
        <f ca="1">IF(ISNA($A21),"",IFERROR(SUMIFS(D_D[EVD],D_D[MT],5,D_D[CAT],SMS, D_D[EP],499,D_D[LOC],$A21)/$E21,0))</f>
        <v>0.59712230215827333</v>
      </c>
      <c r="J21" s="91">
        <f ca="1">IF(ISNA($A21),"",IFERROR(SUMIFS(D_D[DEC],D_D[MT],5,D_D[CAT],SMS, D_D[EP],499,D_D[LOC],$A21)/$E21,0))</f>
        <v>0.23021582733812951</v>
      </c>
      <c r="K21" s="91">
        <f ca="1">IF(ISNA($A21),"",IFERROR(SUMIFS(D_D[AWD],D_D[MT],5,D_D[CAT],SMS, D_D[EP],499,D_D[LOC],$A21)/$E21,0))</f>
        <v>4.3165467625899283E-2</v>
      </c>
      <c r="L21" s="91">
        <f ca="1">IF(ISNA($A21),"",IFERROR(SUMIFS(D_D[AUT],D_D[MT],5,D_D[CAT],SMS, D_D[EP],499,D_D[LOC],$A21)/$E21,0))</f>
        <v>0</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751</v>
      </c>
      <c r="F22" s="89">
        <f ca="1">IF(ISNA($A22),"",IFERROR(SUMIFS(D_D[BL],D_D[MT],5,D_D[CAT],SMS, D_D[EP],499,D_D[LOC],$A22),0))</f>
        <v>199</v>
      </c>
      <c r="G22" s="91">
        <f t="shared" ref="G22:G27" ca="1" si="6">IF(ISNA($A22),"",IFERROR(F22/E22,0))</f>
        <v>0.26498002663115844</v>
      </c>
      <c r="H22" s="91">
        <f ca="1">IF(ISNA($A22),"",IFERROR(SUMIFS(D_D[DEV],D_D[MT],5,D_D[CAT],SMS, D_D[EP],499,D_D[LOC],$A22)/$E22,0))</f>
        <v>1.7310252996005325E-2</v>
      </c>
      <c r="I22" s="91">
        <f ca="1">IF(ISNA($A22),"",IFERROR(SUMIFS(D_D[EVD],D_D[MT],5,D_D[CAT],SMS, D_D[EP],499,D_D[LOC],$A22)/$E22,0))</f>
        <v>0.68974700399467381</v>
      </c>
      <c r="J22" s="91">
        <f ca="1">IF(ISNA($A22),"",IFERROR(SUMIFS(D_D[DEC],D_D[MT],5,D_D[CAT],SMS, D_D[EP],499,D_D[LOC],$A22)/$E22,0))</f>
        <v>0.27030625832223704</v>
      </c>
      <c r="K22" s="91">
        <f ca="1">IF(ISNA($A22),"",IFERROR(SUMIFS(D_D[AWD],D_D[MT],5,D_D[CAT],SMS, D_D[EP],499,D_D[LOC],$A22)/$E22,0))</f>
        <v>2.2636484687083888E-2</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506</v>
      </c>
      <c r="F23" s="89">
        <f ca="1">IF(ISNA($A23),"",IFERROR(SUMIFS(D_D[BL],D_D[MT],5,D_D[CAT],SMS, D_D[EP],499,D_D[LOC],$A23),0))</f>
        <v>146</v>
      </c>
      <c r="G23" s="91">
        <f t="shared" ca="1" si="6"/>
        <v>0.28853754940711462</v>
      </c>
      <c r="H23" s="91">
        <f ca="1">IF(ISNA($A23),"",IFERROR(SUMIFS(D_D[DEV],D_D[MT],5,D_D[CAT],SMS, D_D[EP],499,D_D[LOC],$A23)/$E23,0))</f>
        <v>7.1146245059288543E-2</v>
      </c>
      <c r="I23" s="91">
        <f ca="1">IF(ISNA($A23),"",IFERROR(SUMIFS(D_D[EVD],D_D[MT],5,D_D[CAT],SMS, D_D[EP],499,D_D[LOC],$A23)/$E23,0))</f>
        <v>0.68774703557312256</v>
      </c>
      <c r="J23" s="91">
        <f ca="1">IF(ISNA($A23),"",IFERROR(SUMIFS(D_D[DEC],D_D[MT],5,D_D[CAT],SMS, D_D[EP],499,D_D[LOC],$A23)/$E23,0))</f>
        <v>0.21146245059288538</v>
      </c>
      <c r="K23" s="91">
        <f ca="1">IF(ISNA($A23),"",IFERROR(SUMIFS(D_D[AWD],D_D[MT],5,D_D[CAT],SMS, D_D[EP],499,D_D[LOC],$A23)/$E23,0))</f>
        <v>2.5691699604743084E-2</v>
      </c>
      <c r="L23" s="91">
        <f ca="1">IF(ISNA($A23),"",IFERROR(SUMIFS(D_D[AUT],D_D[MT],5,D_D[CAT],SMS, D_D[EP],499,D_D[LOC],$A23)/$E23,0))</f>
        <v>3.952569169960474E-3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140</v>
      </c>
      <c r="F25" s="89">
        <f ca="1">IF(ISNA($A25),"",IFERROR(SUMIFS(D_D[BL],D_D[MT],5,D_D[CAT],SMS, D_D[EP],499,D_D[LOC],$A25),0))</f>
        <v>47</v>
      </c>
      <c r="G25" s="91">
        <f t="shared" ca="1" si="6"/>
        <v>0.33571428571428569</v>
      </c>
      <c r="H25" s="91">
        <f ca="1">IF(ISNA($A25),"",IFERROR(SUMIFS(D_D[DEV],D_D[MT],5,D_D[CAT],SMS, D_D[EP],499,D_D[LOC],$A25)/$E25,0))</f>
        <v>0.14285714285714285</v>
      </c>
      <c r="I25" s="91">
        <f ca="1">IF(ISNA($A25),"",IFERROR(SUMIFS(D_D[EVD],D_D[MT],5,D_D[CAT],SMS, D_D[EP],499,D_D[LOC],$A25)/$E25,0))</f>
        <v>0.67142857142857137</v>
      </c>
      <c r="J25" s="91">
        <f ca="1">IF(ISNA($A25),"",IFERROR(SUMIFS(D_D[DEC],D_D[MT],5,D_D[CAT],SMS, D_D[EP],499,D_D[LOC],$A25)/$E25,0))</f>
        <v>0.14285714285714285</v>
      </c>
      <c r="K25" s="91">
        <f ca="1">IF(ISNA($A25),"",IFERROR(SUMIFS(D_D[AWD],D_D[MT],5,D_D[CAT],SMS, D_D[EP],499,D_D[LOC],$A25)/$E25,0))</f>
        <v>2.8571428571428571E-2</v>
      </c>
      <c r="L25" s="91">
        <f ca="1">IF(ISNA($A25),"",IFERROR(SUMIFS(D_D[AUT],D_D[MT],5,D_D[CAT],SMS, D_D[EP],499,D_D[LOC],$A25)/$E25,0))</f>
        <v>1.4285714285714285E-2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366</v>
      </c>
      <c r="F26" s="89">
        <f ca="1">IF(ISNA($A26),"",IFERROR(SUMIFS(D_D[BL],D_D[MT],5,D_D[CAT],SMS, D_D[EP],499,D_D[LOC],$A26),0))</f>
        <v>99</v>
      </c>
      <c r="G26" s="91">
        <f t="shared" ca="1" si="6"/>
        <v>0.27049180327868855</v>
      </c>
      <c r="H26" s="91">
        <f ca="1">IF(ISNA($A26),"",IFERROR(SUMIFS(D_D[DEV],D_D[MT],5,D_D[CAT],SMS, D_D[EP],499,D_D[LOC],$A26)/$E26,0))</f>
        <v>4.3715846994535519E-2</v>
      </c>
      <c r="I26" s="91">
        <f ca="1">IF(ISNA($A26),"",IFERROR(SUMIFS(D_D[EVD],D_D[MT],5,D_D[CAT],SMS, D_D[EP],499,D_D[LOC],$A26)/$E26,0))</f>
        <v>0.69398907103825136</v>
      </c>
      <c r="J26" s="91">
        <f ca="1">IF(ISNA($A26),"",IFERROR(SUMIFS(D_D[DEC],D_D[MT],5,D_D[CAT],SMS, D_D[EP],499,D_D[LOC],$A26)/$E26,0))</f>
        <v>0.23770491803278687</v>
      </c>
      <c r="K26" s="91">
        <f ca="1">IF(ISNA($A26),"",IFERROR(SUMIFS(D_D[AWD],D_D[MT],5,D_D[CAT],SMS, D_D[EP],499,D_D[LOC],$A26)/$E26,0))</f>
        <v>2.4590163934426229E-2</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7709</v>
      </c>
      <c r="F27" s="89">
        <f ca="1">IF(ISNA($A27),"",IFERROR(SUMIFS(D_D[BL],D_D[MT],5,D_D[CAT],SMS, D_D[EP],499,D_D[LOC],$A27),0))</f>
        <v>1795</v>
      </c>
      <c r="G27" s="91">
        <f t="shared" ca="1" si="6"/>
        <v>0.23284472694253469</v>
      </c>
      <c r="H27" s="91">
        <f ca="1">IF(ISNA($A27),"",IFERROR(SUMIFS(D_D[DEV],D_D[MT],5,D_D[CAT],SMS, D_D[EP],499,D_D[LOC],$A27)/$E27,0))</f>
        <v>6.005967051498249E-2</v>
      </c>
      <c r="I27" s="91">
        <f ca="1">IF(ISNA($A27),"",IFERROR(SUMIFS(D_D[EVD],D_D[MT],5,D_D[CAT],SMS, D_D[EP],499,D_D[LOC],$A27)/$E27,0))</f>
        <v>0.68102218186535224</v>
      </c>
      <c r="J27" s="91">
        <f ca="1">IF(ISNA($A27),"",IFERROR(SUMIFS(D_D[DEC],D_D[MT],5,D_D[CAT],SMS, D_D[EP],499,D_D[LOC],$A27)/$E27,0))</f>
        <v>0.24374108185238033</v>
      </c>
      <c r="K27" s="91">
        <f ca="1">IF(ISNA($A27),"",IFERROR(SUMIFS(D_D[AWD],D_D[MT],5,D_D[CAT],SMS, D_D[EP],499,D_D[LOC],$A27)/$E27,0))</f>
        <v>1.3879880658970035E-2</v>
      </c>
      <c r="L27" s="91">
        <f ca="1">IF(ISNA($A27),"",IFERROR(SUMIFS(D_D[AUT],D_D[MT],5,D_D[CAT],SMS, D_D[EP],499,D_D[LOC],$A27)/$E27,0))</f>
        <v>1.2971851083149566E-3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337</v>
      </c>
      <c r="F28" s="89">
        <f ca="1">IF(ISNA($A28),"",IFERROR(SUMIFS(D_D[BL],D_D[MT],5,D_D[CAT],SMS, D_D[EP],499,D_D[LOC],$A28),0))</f>
        <v>53</v>
      </c>
      <c r="G28" s="91">
        <f t="shared" ref="G28:G48" ca="1" si="8">IF(ISNA($A28),"",IFERROR(F28/E28,0))</f>
        <v>0.15727002967359049</v>
      </c>
      <c r="H28" s="91">
        <f ca="1">IF(ISNA($A28),"",IFERROR(SUMIFS(D_D[DEV],D_D[MT],5,D_D[CAT],SMS, D_D[EP],499,D_D[LOC],$A28)/$E28,0))</f>
        <v>0.11572700296735905</v>
      </c>
      <c r="I28" s="91">
        <f ca="1">IF(ISNA($A28),"",IFERROR(SUMIFS(D_D[EVD],D_D[MT],5,D_D[CAT],SMS, D_D[EP],499,D_D[LOC],$A28)/$E28,0))</f>
        <v>0.74777448071216612</v>
      </c>
      <c r="J28" s="91">
        <f ca="1">IF(ISNA($A28),"",IFERROR(SUMIFS(D_D[DEC],D_D[MT],5,D_D[CAT],SMS, D_D[EP],499,D_D[LOC],$A28)/$E28,0))</f>
        <v>0.13056379821958458</v>
      </c>
      <c r="K28" s="91">
        <f ca="1">IF(ISNA($A28),"",IFERROR(SUMIFS(D_D[AWD],D_D[MT],5,D_D[CAT],SMS, D_D[EP],499,D_D[LOC],$A28)/$E28,0))</f>
        <v>5.9347181008902079E-3</v>
      </c>
      <c r="L28" s="91">
        <f ca="1">IF(ISNA($A28),"",IFERROR(SUMIFS(D_D[AUT],D_D[MT],5,D_D[CAT],SMS, D_D[EP],499,D_D[LOC],$A28)/$E28,0))</f>
        <v>0</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1376</v>
      </c>
      <c r="F29" s="89">
        <f ca="1">IF(ISNA($A29),"",IFERROR(SUMIFS(D_D[BL],D_D[MT],5,D_D[CAT],SMS, D_D[EP],499,D_D[LOC],$A29),0))</f>
        <v>457</v>
      </c>
      <c r="G29" s="91">
        <f t="shared" ca="1" si="8"/>
        <v>0.33212209302325579</v>
      </c>
      <c r="H29" s="91">
        <f ca="1">IF(ISNA($A29),"",IFERROR(SUMIFS(D_D[DEV],D_D[MT],5,D_D[CAT],SMS, D_D[EP],499,D_D[LOC],$A29)/$E29,0))</f>
        <v>0.18677325581395349</v>
      </c>
      <c r="I29" s="91">
        <f ca="1">IF(ISNA($A29),"",IFERROR(SUMIFS(D_D[EVD],D_D[MT],5,D_D[CAT],SMS, D_D[EP],499,D_D[LOC],$A29)/$E29,0))</f>
        <v>0.60683139534883723</v>
      </c>
      <c r="J29" s="91">
        <f ca="1">IF(ISNA($A29),"",IFERROR(SUMIFS(D_D[DEC],D_D[MT],5,D_D[CAT],SMS, D_D[EP],499,D_D[LOC],$A29)/$E29,0))</f>
        <v>0.16351744186046513</v>
      </c>
      <c r="K29" s="91">
        <f ca="1">IF(ISNA($A29),"",IFERROR(SUMIFS(D_D[AWD],D_D[MT],5,D_D[CAT],SMS, D_D[EP],499,D_D[LOC],$A29)/$E29,0))</f>
        <v>3.5610465116279071E-2</v>
      </c>
      <c r="L29" s="91">
        <f ca="1">IF(ISNA($A29),"",IFERROR(SUMIFS(D_D[AUT],D_D[MT],5,D_D[CAT],SMS, D_D[EP],499,D_D[LOC],$A29)/$E29,0))</f>
        <v>7.2674418604651162E-3</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5996</v>
      </c>
      <c r="F30" s="89">
        <f ca="1">IF(ISNA($A30),"",IFERROR(SUMIFS(D_D[BL],D_D[MT],5,D_D[CAT],SMS, D_D[EP],499,D_D[LOC],$A30),0))</f>
        <v>1285</v>
      </c>
      <c r="G30" s="91">
        <f t="shared" ca="1" si="8"/>
        <v>0.21430953969312874</v>
      </c>
      <c r="H30" s="91">
        <f ca="1">IF(ISNA($A30),"",IFERROR(SUMIFS(D_D[DEV],D_D[MT],5,D_D[CAT],SMS, D_D[EP],499,D_D[LOC],$A30)/$E30,0))</f>
        <v>2.7851901267511674E-2</v>
      </c>
      <c r="I30" s="91">
        <f ca="1">IF(ISNA($A30),"",IFERROR(SUMIFS(D_D[EVD],D_D[MT],5,D_D[CAT],SMS, D_D[EP],499,D_D[LOC],$A30)/$E30,0))</f>
        <v>0.69429619746497662</v>
      </c>
      <c r="J30" s="91">
        <f ca="1">IF(ISNA($A30),"",IFERROR(SUMIFS(D_D[DEC],D_D[MT],5,D_D[CAT],SMS, D_D[EP],499,D_D[LOC],$A30)/$E30,0))</f>
        <v>0.2685123415610407</v>
      </c>
      <c r="K30" s="91">
        <f ca="1">IF(ISNA($A30),"",IFERROR(SUMIFS(D_D[AWD],D_D[MT],5,D_D[CAT],SMS, D_D[EP],499,D_D[LOC],$A30)/$E30,0))</f>
        <v>9.3395597064709814E-3</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5804</v>
      </c>
      <c r="F31" s="89">
        <f ca="1">IF(ISNA($A31),"",IFERROR(SUMIFS(D_D[BL],D_D[MT],5,D_D[CAT],SMS, D_D[EP],499,D_D[LOC],$A31),0))</f>
        <v>1208</v>
      </c>
      <c r="G31" s="91">
        <f t="shared" ca="1" si="8"/>
        <v>0.20813232253618194</v>
      </c>
      <c r="H31" s="91">
        <f ca="1">IF(ISNA($A31),"",IFERROR(SUMIFS(D_D[DEV],D_D[MT],5,D_D[CAT],SMS, D_D[EP],499,D_D[LOC],$A31)/$E31,0))</f>
        <v>7.133011716057891E-2</v>
      </c>
      <c r="I31" s="91">
        <f ca="1">IF(ISNA($A31),"",IFERROR(SUMIFS(D_D[EVD],D_D[MT],5,D_D[CAT],SMS, D_D[EP],499,D_D[LOC],$A31)/$E31,0))</f>
        <v>0.68625086147484493</v>
      </c>
      <c r="J31" s="91">
        <f ca="1">IF(ISNA($A31),"",IFERROR(SUMIFS(D_D[DEC],D_D[MT],5,D_D[CAT],SMS, D_D[EP],499,D_D[LOC],$A31)/$E31,0))</f>
        <v>0.22622329427980703</v>
      </c>
      <c r="K31" s="91">
        <f ca="1">IF(ISNA($A31),"",IFERROR(SUMIFS(D_D[AWD],D_D[MT],5,D_D[CAT],SMS, D_D[EP],499,D_D[LOC],$A31)/$E31,0))</f>
        <v>1.4472777394900068E-2</v>
      </c>
      <c r="L31" s="91">
        <f ca="1">IF(ISNA($A31),"",IFERROR(SUMIFS(D_D[AUT],D_D[MT],5,D_D[CAT],SMS, D_D[EP],499,D_D[LOC],$A31)/$E31,0))</f>
        <v>1.7229496898690559E-3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320</v>
      </c>
      <c r="F32" s="89">
        <f ca="1">IF(ISNA($A32),"",IFERROR(SUMIFS(D_D[BL],D_D[MT],5,D_D[CAT],SMS, D_D[EP],499,D_D[LOC],$A32),0))</f>
        <v>19</v>
      </c>
      <c r="G32" s="91">
        <f t="shared" ca="1" si="8"/>
        <v>5.9374999999999997E-2</v>
      </c>
      <c r="H32" s="91">
        <f ca="1">IF(ISNA($A32),"",IFERROR(SUMIFS(D_D[DEV],D_D[MT],5,D_D[CAT],SMS, D_D[EP],499,D_D[LOC],$A32)/$E32,0))</f>
        <v>0.15625</v>
      </c>
      <c r="I32" s="91">
        <f ca="1">IF(ISNA($A32),"",IFERROR(SUMIFS(D_D[EVD],D_D[MT],5,D_D[CAT],SMS, D_D[EP],499,D_D[LOC],$A32)/$E32,0))</f>
        <v>0.75</v>
      </c>
      <c r="J32" s="91">
        <f ca="1">IF(ISNA($A32),"",IFERROR(SUMIFS(D_D[DEC],D_D[MT],5,D_D[CAT],SMS, D_D[EP],499,D_D[LOC],$A32)/$E32,0))</f>
        <v>9.0624999999999997E-2</v>
      </c>
      <c r="K32" s="91">
        <f ca="1">IF(ISNA($A32),"",IFERROR(SUMIFS(D_D[AWD],D_D[MT],5,D_D[CAT],SMS, D_D[EP],499,D_D[LOC],$A32)/$E32,0))</f>
        <v>3.1250000000000002E-3</v>
      </c>
      <c r="L32" s="91">
        <f ca="1">IF(ISNA($A32),"",IFERROR(SUMIFS(D_D[AUT],D_D[MT],5,D_D[CAT],SMS, D_D[EP],499,D_D[LOC],$A32)/$E32,0))</f>
        <v>0</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1053</v>
      </c>
      <c r="F33" s="89">
        <f ca="1">IF(ISNA($A33),"",IFERROR(SUMIFS(D_D[BL],D_D[MT],5,D_D[CAT],SMS, D_D[EP],499,D_D[LOC],$A33),0))</f>
        <v>322</v>
      </c>
      <c r="G33" s="91">
        <f t="shared" ca="1" si="8"/>
        <v>0.3057929724596391</v>
      </c>
      <c r="H33" s="91">
        <f ca="1">IF(ISNA($A33),"",IFERROR(SUMIFS(D_D[DEV],D_D[MT],5,D_D[CAT],SMS, D_D[EP],499,D_D[LOC],$A33)/$E33,0))</f>
        <v>0.22127255460588793</v>
      </c>
      <c r="I33" s="91">
        <f ca="1">IF(ISNA($A33),"",IFERROR(SUMIFS(D_D[EVD],D_D[MT],5,D_D[CAT],SMS, D_D[EP],499,D_D[LOC],$A33)/$E33,0))</f>
        <v>0.5679012345679012</v>
      </c>
      <c r="J33" s="91">
        <f ca="1">IF(ISNA($A33),"",IFERROR(SUMIFS(D_D[DEC],D_D[MT],5,D_D[CAT],SMS, D_D[EP],499,D_D[LOC],$A33)/$E33,0))</f>
        <v>0.16999050332383667</v>
      </c>
      <c r="K33" s="91">
        <f ca="1">IF(ISNA($A33),"",IFERROR(SUMIFS(D_D[AWD],D_D[MT],5,D_D[CAT],SMS, D_D[EP],499,D_D[LOC],$A33)/$E33,0))</f>
        <v>3.1339031339031341E-2</v>
      </c>
      <c r="L33" s="91">
        <f ca="1">IF(ISNA($A33),"",IFERROR(SUMIFS(D_D[AUT],D_D[MT],5,D_D[CAT],SMS, D_D[EP],499,D_D[LOC],$A33)/$E33,0))</f>
        <v>9.4966761633428296E-3</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4431</v>
      </c>
      <c r="F34" s="89">
        <f ca="1">IF(ISNA($A34),"",IFERROR(SUMIFS(D_D[BL],D_D[MT],5,D_D[CAT],SMS, D_D[EP],499,D_D[LOC],$A34),0))</f>
        <v>867</v>
      </c>
      <c r="G34" s="91">
        <f t="shared" ca="1" si="8"/>
        <v>0.1956668923493568</v>
      </c>
      <c r="H34" s="91">
        <f ca="1">IF(ISNA($A34),"",IFERROR(SUMIFS(D_D[DEV],D_D[MT],5,D_D[CAT],SMS, D_D[EP],499,D_D[LOC],$A34)/$E34,0))</f>
        <v>2.9564432408034302E-2</v>
      </c>
      <c r="I34" s="91">
        <f ca="1">IF(ISNA($A34),"",IFERROR(SUMIFS(D_D[EVD],D_D[MT],5,D_D[CAT],SMS, D_D[EP],499,D_D[LOC],$A34)/$E34,0))</f>
        <v>0.70977206048296093</v>
      </c>
      <c r="J34" s="91">
        <f ca="1">IF(ISNA($A34),"",IFERROR(SUMIFS(D_D[DEC],D_D[MT],5,D_D[CAT],SMS, D_D[EP],499,D_D[LOC],$A34)/$E34,0))</f>
        <v>0.24937937260212142</v>
      </c>
      <c r="K34" s="91">
        <f ca="1">IF(ISNA($A34),"",IFERROR(SUMIFS(D_D[AWD],D_D[MT],5,D_D[CAT],SMS, D_D[EP],499,D_D[LOC],$A34)/$E34,0))</f>
        <v>1.1284134506883321E-2</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1330</v>
      </c>
      <c r="F35" s="89">
        <f ca="1">IF(ISNA($A35),"",IFERROR(SUMIFS(D_D[BL],D_D[MT],5,D_D[CAT],SMS, D_D[EP],499,D_D[LOC],$A35),0))</f>
        <v>315</v>
      </c>
      <c r="G35" s="91">
        <f t="shared" ca="1" si="8"/>
        <v>0.23684210526315788</v>
      </c>
      <c r="H35" s="91">
        <f ca="1">IF(ISNA($A35),"",IFERROR(SUMIFS(D_D[DEV],D_D[MT],5,D_D[CAT],SMS, D_D[EP],499,D_D[LOC],$A35)/$E35,0))</f>
        <v>6.0150375939849621E-2</v>
      </c>
      <c r="I35" s="91">
        <f ca="1">IF(ISNA($A35),"",IFERROR(SUMIFS(D_D[EVD],D_D[MT],5,D_D[CAT],SMS, D_D[EP],499,D_D[LOC],$A35)/$E35,0))</f>
        <v>0.61353383458646615</v>
      </c>
      <c r="J35" s="91">
        <f ca="1">IF(ISNA($A35),"",IFERROR(SUMIFS(D_D[DEC],D_D[MT],5,D_D[CAT],SMS, D_D[EP],499,D_D[LOC],$A35)/$E35,0))</f>
        <v>0.28872180451127821</v>
      </c>
      <c r="K35" s="91">
        <f ca="1">IF(ISNA($A35),"",IFERROR(SUMIFS(D_D[AWD],D_D[MT],5,D_D[CAT],SMS, D_D[EP],499,D_D[LOC],$A35)/$E35,0))</f>
        <v>3.6842105263157891E-2</v>
      </c>
      <c r="L35" s="91">
        <f ca="1">IF(ISNA($A35),"",IFERROR(SUMIFS(D_D[AUT],D_D[MT],5,D_D[CAT],SMS, D_D[EP],499,D_D[LOC],$A35)/$E35,0))</f>
        <v>7.5187969924812035E-4</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118</v>
      </c>
      <c r="F36" s="89">
        <f ca="1">IF(ISNA($A36),"",IFERROR(SUMIFS(D_D[BL],D_D[MT],5,D_D[CAT],SMS, D_D[EP],499,D_D[LOC],$A36),0))</f>
        <v>9</v>
      </c>
      <c r="G36" s="91">
        <f t="shared" ca="1" si="8"/>
        <v>7.6271186440677971E-2</v>
      </c>
      <c r="H36" s="91">
        <f ca="1">IF(ISNA($A36),"",IFERROR(SUMIFS(D_D[DEV],D_D[MT],5,D_D[CAT],SMS, D_D[EP],499,D_D[LOC],$A36)/$E36,0))</f>
        <v>0.23728813559322035</v>
      </c>
      <c r="I36" s="91">
        <f ca="1">IF(ISNA($A36),"",IFERROR(SUMIFS(D_D[EVD],D_D[MT],5,D_D[CAT],SMS, D_D[EP],499,D_D[LOC],$A36)/$E36,0))</f>
        <v>0.70338983050847459</v>
      </c>
      <c r="J36" s="91">
        <f ca="1">IF(ISNA($A36),"",IFERROR(SUMIFS(D_D[DEC],D_D[MT],5,D_D[CAT],SMS, D_D[EP],499,D_D[LOC],$A36)/$E36,0))</f>
        <v>5.9322033898305086E-2</v>
      </c>
      <c r="K36" s="91">
        <f ca="1">IF(ISNA($A36),"",IFERROR(SUMIFS(D_D[AWD],D_D[MT],5,D_D[CAT],SMS, D_D[EP],499,D_D[LOC],$A36)/$E36,0))</f>
        <v>0</v>
      </c>
      <c r="L36" s="91">
        <f ca="1">IF(ISNA($A36),"",IFERROR(SUMIFS(D_D[AUT],D_D[MT],5,D_D[CAT],SMS, D_D[EP],499,D_D[LOC],$A36)/$E36,0))</f>
        <v>0</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203</v>
      </c>
      <c r="F37" s="89">
        <f ca="1">IF(ISNA($A37),"",IFERROR(SUMIFS(D_D[BL],D_D[MT],5,D_D[CAT],SMS, D_D[EP],499,D_D[LOC],$A37),0))</f>
        <v>86</v>
      </c>
      <c r="G37" s="91">
        <f t="shared" ca="1" si="8"/>
        <v>0.42364532019704432</v>
      </c>
      <c r="H37" s="91">
        <f ca="1">IF(ISNA($A37),"",IFERROR(SUMIFS(D_D[DEV],D_D[MT],5,D_D[CAT],SMS, D_D[EP],499,D_D[LOC],$A37)/$E37,0))</f>
        <v>0.14285714285714285</v>
      </c>
      <c r="I37" s="91">
        <f ca="1">IF(ISNA($A37),"",IFERROR(SUMIFS(D_D[EVD],D_D[MT],5,D_D[CAT],SMS, D_D[EP],499,D_D[LOC],$A37)/$E37,0))</f>
        <v>0.5714285714285714</v>
      </c>
      <c r="J37" s="91">
        <f ca="1">IF(ISNA($A37),"",IFERROR(SUMIFS(D_D[DEC],D_D[MT],5,D_D[CAT],SMS, D_D[EP],499,D_D[LOC],$A37)/$E37,0))</f>
        <v>0.20689655172413793</v>
      </c>
      <c r="K37" s="91">
        <f ca="1">IF(ISNA($A37),"",IFERROR(SUMIFS(D_D[AWD],D_D[MT],5,D_D[CAT],SMS, D_D[EP],499,D_D[LOC],$A37)/$E37,0))</f>
        <v>7.3891625615763554E-2</v>
      </c>
      <c r="L37" s="91">
        <f ca="1">IF(ISNA($A37),"",IFERROR(SUMIFS(D_D[AUT],D_D[MT],5,D_D[CAT],SMS, D_D[EP],499,D_D[LOC],$A37)/$E37,0))</f>
        <v>4.9261083743842365E-3</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1009</v>
      </c>
      <c r="F38" s="89">
        <f ca="1">IF(ISNA($A38),"",IFERROR(SUMIFS(D_D[BL],D_D[MT],5,D_D[CAT],SMS, D_D[EP],499,D_D[LOC],$A38),0))</f>
        <v>220</v>
      </c>
      <c r="G38" s="91">
        <f t="shared" ca="1" si="8"/>
        <v>0.21803766105054509</v>
      </c>
      <c r="H38" s="91">
        <f ca="1">IF(ISNA($A38),"",IFERROR(SUMIFS(D_D[DEV],D_D[MT],5,D_D[CAT],SMS, D_D[EP],499,D_D[LOC],$A38)/$E38,0))</f>
        <v>2.2794846382556987E-2</v>
      </c>
      <c r="I38" s="91">
        <f ca="1">IF(ISNA($A38),"",IFERROR(SUMIFS(D_D[EVD],D_D[MT],5,D_D[CAT],SMS, D_D[EP],499,D_D[LOC],$A38)/$E38,0))</f>
        <v>0.61149653121902869</v>
      </c>
      <c r="J38" s="91">
        <f ca="1">IF(ISNA($A38),"",IFERROR(SUMIFS(D_D[DEC],D_D[MT],5,D_D[CAT],SMS, D_D[EP],499,D_D[LOC],$A38)/$E38,0))</f>
        <v>0.33201189296333</v>
      </c>
      <c r="K38" s="91">
        <f ca="1">IF(ISNA($A38),"",IFERROR(SUMIFS(D_D[AWD],D_D[MT],5,D_D[CAT],SMS, D_D[EP],499,D_D[LOC],$A38)/$E38,0))</f>
        <v>3.3696729435084241E-2</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6909</v>
      </c>
      <c r="F39" s="89">
        <f ca="1">IF(ISNA($A39),"",IFERROR(SUMIFS(D_D[BL],D_D[MT],5,D_D[CAT],SMS, D_D[EP],499,D_D[LOC],$A39),0))</f>
        <v>1784</v>
      </c>
      <c r="G39" s="91">
        <f t="shared" ca="1" si="8"/>
        <v>0.25821392386741931</v>
      </c>
      <c r="H39" s="91">
        <f ca="1">IF(ISNA($A39),"",IFERROR(SUMIFS(D_D[DEV],D_D[MT],5,D_D[CAT],SMS, D_D[EP],499,D_D[LOC],$A39)/$E39,0))</f>
        <v>5.2829642495295988E-2</v>
      </c>
      <c r="I39" s="91">
        <f ca="1">IF(ISNA($A39),"",IFERROR(SUMIFS(D_D[EVD],D_D[MT],5,D_D[CAT],SMS, D_D[EP],499,D_D[LOC],$A39)/$E39,0))</f>
        <v>0.65595599942104499</v>
      </c>
      <c r="J39" s="91">
        <f ca="1">IF(ISNA($A39),"",IFERROR(SUMIFS(D_D[DEC],D_D[MT],5,D_D[CAT],SMS, D_D[EP],499,D_D[LOC],$A39)/$E39,0))</f>
        <v>0.26559559994210452</v>
      </c>
      <c r="K39" s="91">
        <f ca="1">IF(ISNA($A39),"",IFERROR(SUMIFS(D_D[AWD],D_D[MT],5,D_D[CAT],SMS, D_D[EP],499,D_D[LOC],$A39)/$E39,0))</f>
        <v>2.460558691561731E-2</v>
      </c>
      <c r="L39" s="91">
        <f ca="1">IF(ISNA($A39),"",IFERROR(SUMIFS(D_D[AUT],D_D[MT],5,D_D[CAT],SMS, D_D[EP],499,D_D[LOC],$A39)/$E39,0))</f>
        <v>1.0131712259371835E-3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318</v>
      </c>
      <c r="F40" s="89">
        <f ca="1">IF(ISNA($A40),"",IFERROR(SUMIFS(D_D[BL],D_D[MT],5,D_D[CAT],SMS, D_D[EP],499,D_D[LOC],$A40),0))</f>
        <v>62</v>
      </c>
      <c r="G40" s="91">
        <f t="shared" ca="1" si="8"/>
        <v>0.19496855345911951</v>
      </c>
      <c r="H40" s="91">
        <f ca="1">IF(ISNA($A40),"",IFERROR(SUMIFS(D_D[DEV],D_D[MT],5,D_D[CAT],SMS, D_D[EP],499,D_D[LOC],$A40)/$E40,0))</f>
        <v>0.12893081761006289</v>
      </c>
      <c r="I40" s="91">
        <f ca="1">IF(ISNA($A40),"",IFERROR(SUMIFS(D_D[EVD],D_D[MT],5,D_D[CAT],SMS, D_D[EP],499,D_D[LOC],$A40)/$E40,0))</f>
        <v>0.64779874213836475</v>
      </c>
      <c r="J40" s="91">
        <f ca="1">IF(ISNA($A40),"",IFERROR(SUMIFS(D_D[DEC],D_D[MT],5,D_D[CAT],SMS, D_D[EP],499,D_D[LOC],$A40)/$E40,0))</f>
        <v>0.13522012578616352</v>
      </c>
      <c r="K40" s="91">
        <f ca="1">IF(ISNA($A40),"",IFERROR(SUMIFS(D_D[AWD],D_D[MT],5,D_D[CAT],SMS, D_D[EP],499,D_D[LOC],$A40)/$E40,0))</f>
        <v>8.8050314465408799E-2</v>
      </c>
      <c r="L40" s="91">
        <f ca="1">IF(ISNA($A40),"",IFERROR(SUMIFS(D_D[AUT],D_D[MT],5,D_D[CAT],SMS, D_D[EP],499,D_D[LOC],$A40)/$E40,0))</f>
        <v>0</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1429</v>
      </c>
      <c r="F41" s="89">
        <f ca="1">IF(ISNA($A41),"",IFERROR(SUMIFS(D_D[BL],D_D[MT],5,D_D[CAT],SMS, D_D[EP],499,D_D[LOC],$A41),0))</f>
        <v>516</v>
      </c>
      <c r="G41" s="91">
        <f t="shared" ca="1" si="8"/>
        <v>0.36109167249825053</v>
      </c>
      <c r="H41" s="91">
        <f ca="1">IF(ISNA($A41),"",IFERROR(SUMIFS(D_D[DEV],D_D[MT],5,D_D[CAT],SMS, D_D[EP],499,D_D[LOC],$A41)/$E41,0))</f>
        <v>0.16585024492652203</v>
      </c>
      <c r="I41" s="91">
        <f ca="1">IF(ISNA($A41),"",IFERROR(SUMIFS(D_D[EVD],D_D[MT],5,D_D[CAT],SMS, D_D[EP],499,D_D[LOC],$A41)/$E41,0))</f>
        <v>0.61721483554933521</v>
      </c>
      <c r="J41" s="91">
        <f ca="1">IF(ISNA($A41),"",IFERROR(SUMIFS(D_D[DEC],D_D[MT],5,D_D[CAT],SMS, D_D[EP],499,D_D[LOC],$A41)/$E41,0))</f>
        <v>0.1728481455563331</v>
      </c>
      <c r="K41" s="91">
        <f ca="1">IF(ISNA($A41),"",IFERROR(SUMIFS(D_D[AWD],D_D[MT],5,D_D[CAT],SMS, D_D[EP],499,D_D[LOC],$A41)/$E41,0))</f>
        <v>3.9188243526941918E-2</v>
      </c>
      <c r="L41" s="91">
        <f ca="1">IF(ISNA($A41),"",IFERROR(SUMIFS(D_D[AUT],D_D[MT],5,D_D[CAT],SMS, D_D[EP],499,D_D[LOC],$A41)/$E41,0))</f>
        <v>4.8985304408677398E-3</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5162</v>
      </c>
      <c r="F42" s="89">
        <f ca="1">IF(ISNA($A42),"",IFERROR(SUMIFS(D_D[BL],D_D[MT],5,D_D[CAT],SMS, D_D[EP],499,D_D[LOC],$A42),0))</f>
        <v>1206</v>
      </c>
      <c r="G42" s="91">
        <f t="shared" ca="1" si="8"/>
        <v>0.2336303758233243</v>
      </c>
      <c r="H42" s="91">
        <f ca="1">IF(ISNA($A42),"",IFERROR(SUMIFS(D_D[DEV],D_D[MT],5,D_D[CAT],SMS, D_D[EP],499,D_D[LOC],$A42)/$E42,0))</f>
        <v>1.6853932584269662E-2</v>
      </c>
      <c r="I42" s="91">
        <f ca="1">IF(ISNA($A42),"",IFERROR(SUMIFS(D_D[EVD],D_D[MT],5,D_D[CAT],SMS, D_D[EP],499,D_D[LOC],$A42)/$E42,0))</f>
        <v>0.66718326230143354</v>
      </c>
      <c r="J42" s="91">
        <f ca="1">IF(ISNA($A42),"",IFERROR(SUMIFS(D_D[DEC],D_D[MT],5,D_D[CAT],SMS, D_D[EP],499,D_D[LOC],$A42)/$E42,0))</f>
        <v>0.29930259589306468</v>
      </c>
      <c r="K42" s="91">
        <f ca="1">IF(ISNA($A42),"",IFERROR(SUMIFS(D_D[AWD],D_D[MT],5,D_D[CAT],SMS, D_D[EP],499,D_D[LOC],$A42)/$E42,0))</f>
        <v>1.666020922123208E-2</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3767</v>
      </c>
      <c r="F43" s="89">
        <f ca="1">IF(ISNA($A43),"",IFERROR(SUMIFS(D_D[BL],D_D[MT],5,D_D[CAT],SMS, D_D[EP],499,D_D[LOC],$A43),0))</f>
        <v>930</v>
      </c>
      <c r="G43" s="91">
        <f t="shared" ca="1" si="8"/>
        <v>0.24688080700822937</v>
      </c>
      <c r="H43" s="91">
        <f ca="1">IF(ISNA($A43),"",IFERROR(SUMIFS(D_D[DEV],D_D[MT],5,D_D[CAT],SMS, D_D[EP],499,D_D[LOC],$A43)/$E43,0))</f>
        <v>5.6543668701884792E-2</v>
      </c>
      <c r="I43" s="91">
        <f ca="1">IF(ISNA($A43),"",IFERROR(SUMIFS(D_D[EVD],D_D[MT],5,D_D[CAT],SMS, D_D[EP],499,D_D[LOC],$A43)/$E43,0))</f>
        <v>0.71091053889036371</v>
      </c>
      <c r="J43" s="91">
        <f ca="1">IF(ISNA($A43),"",IFERROR(SUMIFS(D_D[DEC],D_D[MT],5,D_D[CAT],SMS, D_D[EP],499,D_D[LOC],$A43)/$E43,0))</f>
        <v>0.2030793735067693</v>
      </c>
      <c r="K43" s="91">
        <f ca="1">IF(ISNA($A43),"",IFERROR(SUMIFS(D_D[AWD],D_D[MT],5,D_D[CAT],SMS, D_D[EP],499,D_D[LOC],$A43)/$E43,0))</f>
        <v>2.6546323334218212E-2</v>
      </c>
      <c r="L43" s="91">
        <f ca="1">IF(ISNA($A43),"",IFERROR(SUMIFS(D_D[AUT],D_D[MT],5,D_D[CAT],SMS, D_D[EP],499,D_D[LOC],$A43)/$E43,0))</f>
        <v>2.9200955667640031E-3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374</v>
      </c>
      <c r="F44" s="89">
        <f ca="1">IF(ISNA($A44),"",IFERROR(SUMIFS(D_D[BL],D_D[MT],5,D_D[CAT],SMS, D_D[EP],499,D_D[LOC],$A44),0))</f>
        <v>38</v>
      </c>
      <c r="G44" s="91">
        <f t="shared" ca="1" si="8"/>
        <v>0.10160427807486631</v>
      </c>
      <c r="H44" s="91">
        <f ca="1">IF(ISNA($A44),"",IFERROR(SUMIFS(D_D[DEV],D_D[MT],5,D_D[CAT],SMS, D_D[EP],499,D_D[LOC],$A44)/$E44,0))</f>
        <v>9.0909090909090912E-2</v>
      </c>
      <c r="I44" s="91">
        <f ca="1">IF(ISNA($A44),"",IFERROR(SUMIFS(D_D[EVD],D_D[MT],5,D_D[CAT],SMS, D_D[EP],499,D_D[LOC],$A44)/$E44,0))</f>
        <v>0.8262032085561497</v>
      </c>
      <c r="J44" s="91">
        <f ca="1">IF(ISNA($A44),"",IFERROR(SUMIFS(D_D[DEC],D_D[MT],5,D_D[CAT],SMS, D_D[EP],499,D_D[LOC],$A44)/$E44,0))</f>
        <v>8.2887700534759357E-2</v>
      </c>
      <c r="K44" s="91">
        <f ca="1">IF(ISNA($A44),"",IFERROR(SUMIFS(D_D[AWD],D_D[MT],5,D_D[CAT],SMS, D_D[EP],499,D_D[LOC],$A44)/$E44,0))</f>
        <v>0</v>
      </c>
      <c r="L44" s="91">
        <f ca="1">IF(ISNA($A44),"",IFERROR(SUMIFS(D_D[AUT],D_D[MT],5,D_D[CAT],SMS, D_D[EP],499,D_D[LOC],$A44)/$E44,0))</f>
        <v>0</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614</v>
      </c>
      <c r="F45" s="89">
        <f ca="1">IF(ISNA($A45),"",IFERROR(SUMIFS(D_D[BL],D_D[MT],5,D_D[CAT],SMS, D_D[EP],499,D_D[LOC],$A45),0))</f>
        <v>204</v>
      </c>
      <c r="G45" s="91">
        <f t="shared" ca="1" si="8"/>
        <v>0.33224755700325731</v>
      </c>
      <c r="H45" s="91">
        <f ca="1">IF(ISNA($A45),"",IFERROR(SUMIFS(D_D[DEV],D_D[MT],5,D_D[CAT],SMS, D_D[EP],499,D_D[LOC],$A45)/$E45,0))</f>
        <v>0.21498371335504887</v>
      </c>
      <c r="I45" s="91">
        <f ca="1">IF(ISNA($A45),"",IFERROR(SUMIFS(D_D[EVD],D_D[MT],5,D_D[CAT],SMS, D_D[EP],499,D_D[LOC],$A45)/$E45,0))</f>
        <v>0.4771986970684039</v>
      </c>
      <c r="J45" s="91">
        <f ca="1">IF(ISNA($A45),"",IFERROR(SUMIFS(D_D[DEC],D_D[MT],5,D_D[CAT],SMS, D_D[EP],499,D_D[LOC],$A45)/$E45,0))</f>
        <v>0.23452768729641693</v>
      </c>
      <c r="K45" s="91">
        <f ca="1">IF(ISNA($A45),"",IFERROR(SUMIFS(D_D[AWD],D_D[MT],5,D_D[CAT],SMS, D_D[EP],499,D_D[LOC],$A45)/$E45,0))</f>
        <v>5.5374592833876218E-2</v>
      </c>
      <c r="L45" s="91">
        <f ca="1">IF(ISNA($A45),"",IFERROR(SUMIFS(D_D[AUT],D_D[MT],5,D_D[CAT],SMS, D_D[EP],499,D_D[LOC],$A45)/$E45,0))</f>
        <v>1.7915309446254073E-2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2779</v>
      </c>
      <c r="F46" s="89">
        <f ca="1">IF(ISNA($A46),"",IFERROR(SUMIFS(D_D[BL],D_D[MT],5,D_D[CAT],SMS, D_D[EP],499,D_D[LOC],$A46),0))</f>
        <v>688</v>
      </c>
      <c r="G46" s="91">
        <f t="shared" ca="1" si="8"/>
        <v>0.2475710687297589</v>
      </c>
      <c r="H46" s="91">
        <f ca="1">IF(ISNA($A46),"",IFERROR(SUMIFS(D_D[DEV],D_D[MT],5,D_D[CAT],SMS, D_D[EP],499,D_D[LOC],$A46)/$E46,0))</f>
        <v>1.6912558474271321E-2</v>
      </c>
      <c r="I46" s="91">
        <f ca="1">IF(ISNA($A46),"",IFERROR(SUMIFS(D_D[EVD],D_D[MT],5,D_D[CAT],SMS, D_D[EP],499,D_D[LOC],$A46)/$E46,0))</f>
        <v>0.74703130622526093</v>
      </c>
      <c r="J46" s="91">
        <f ca="1">IF(ISNA($A46),"",IFERROR(SUMIFS(D_D[DEC],D_D[MT],5,D_D[CAT],SMS, D_D[EP],499,D_D[LOC],$A46)/$E46,0))</f>
        <v>0.21230658510255487</v>
      </c>
      <c r="K46" s="91">
        <f ca="1">IF(ISNA($A46),"",IFERROR(SUMIFS(D_D[AWD],D_D[MT],5,D_D[CAT],SMS, D_D[EP],499,D_D[LOC],$A46)/$E46,0))</f>
        <v>2.374955019791292E-2</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7068</v>
      </c>
      <c r="F47" s="89">
        <f ca="1">IF(ISNA($A47),"",IFERROR(SUMIFS(D_D[BL],D_D[MT],5,D_D[CAT],SMS, D_D[EP],499,D_D[LOC],$A47),0))</f>
        <v>1609</v>
      </c>
      <c r="G47" s="91">
        <f t="shared" ca="1" si="8"/>
        <v>0.22764572722127902</v>
      </c>
      <c r="H47" s="91">
        <f ca="1">IF(ISNA($A47),"",IFERROR(SUMIFS(D_D[DEV],D_D[MT],5,D_D[CAT],SMS, D_D[EP],499,D_D[LOC],$A47)/$E47,0))</f>
        <v>6.0837577815506506E-2</v>
      </c>
      <c r="I47" s="91">
        <f ca="1">IF(ISNA($A47),"",IFERROR(SUMIFS(D_D[EVD],D_D[MT],5,D_D[CAT],SMS, D_D[EP],499,D_D[LOC],$A47)/$E47,0))</f>
        <v>0.67869269949066213</v>
      </c>
      <c r="J47" s="91">
        <f ca="1">IF(ISNA($A47),"",IFERROR(SUMIFS(D_D[DEC],D_D[MT],5,D_D[CAT],SMS, D_D[EP],499,D_D[LOC],$A47)/$E47,0))</f>
        <v>0.24023769100169778</v>
      </c>
      <c r="K47" s="91">
        <f ca="1">IF(ISNA($A47),"",IFERROR(SUMIFS(D_D[AWD],D_D[MT],5,D_D[CAT],SMS, D_D[EP],499,D_D[LOC],$A47)/$E47,0))</f>
        <v>1.8534238822863612E-2</v>
      </c>
      <c r="L47" s="91">
        <f ca="1">IF(ISNA($A47),"",IFERROR(SUMIFS(D_D[AUT],D_D[MT],5,D_D[CAT],SMS, D_D[EP],499,D_D[LOC],$A47)/$E47,0))</f>
        <v>1.697792869269949E-3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325</v>
      </c>
      <c r="F48" s="89">
        <f ca="1">IF(ISNA($A48),"",IFERROR(SUMIFS(D_D[BL],D_D[MT],5,D_D[CAT],SMS, D_D[EP],499,D_D[LOC],$A48),0))</f>
        <v>41</v>
      </c>
      <c r="G48" s="91">
        <f t="shared" ca="1" si="8"/>
        <v>0.12615384615384614</v>
      </c>
      <c r="H48" s="91">
        <f ca="1">IF(ISNA($A48),"",IFERROR(SUMIFS(D_D[DEV],D_D[MT],5,D_D[CAT],SMS, D_D[EP],499,D_D[LOC],$A48)/$E48,0))</f>
        <v>0.16307692307692306</v>
      </c>
      <c r="I48" s="91">
        <f ca="1">IF(ISNA($A48),"",IFERROR(SUMIFS(D_D[EVD],D_D[MT],5,D_D[CAT],SMS, D_D[EP],499,D_D[LOC],$A48)/$E48,0))</f>
        <v>0.71692307692307689</v>
      </c>
      <c r="J48" s="91">
        <f ca="1">IF(ISNA($A48),"",IFERROR(SUMIFS(D_D[DEC],D_D[MT],5,D_D[CAT],SMS, D_D[EP],499,D_D[LOC],$A48)/$E48,0))</f>
        <v>0.12</v>
      </c>
      <c r="K48" s="91">
        <f ca="1">IF(ISNA($A48),"",IFERROR(SUMIFS(D_D[AWD],D_D[MT],5,D_D[CAT],SMS, D_D[EP],499,D_D[LOC],$A48)/$E48,0))</f>
        <v>0</v>
      </c>
      <c r="L48" s="91">
        <f ca="1">IF(ISNA($A48),"",IFERROR(SUMIFS(D_D[AUT],D_D[MT],5,D_D[CAT],SMS, D_D[EP],499,D_D[LOC],$A48)/$E48,0))</f>
        <v>0</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1274</v>
      </c>
      <c r="F49" s="89">
        <f ca="1">IF(ISNA($A49),"",IFERROR(SUMIFS(D_D[BL],D_D[MT],5,D_D[CAT],SMS, D_D[EP],499,D_D[LOC],$A49),0))</f>
        <v>415</v>
      </c>
      <c r="G49" s="91">
        <f t="shared" ref="G49:G59" ca="1" si="11">IF(ISNA($A49),"",IFERROR(F49/E49,0))</f>
        <v>0.32574568288854006</v>
      </c>
      <c r="H49" s="91">
        <f ca="1">IF(ISNA($A49),"",IFERROR(SUMIFS(D_D[DEV],D_D[MT],5,D_D[CAT],SMS, D_D[EP],499,D_D[LOC],$A49)/$E49,0))</f>
        <v>0.16875981161695447</v>
      </c>
      <c r="I49" s="91">
        <f ca="1">IF(ISNA($A49),"",IFERROR(SUMIFS(D_D[EVD],D_D[MT],5,D_D[CAT],SMS, D_D[EP],499,D_D[LOC],$A49)/$E49,0))</f>
        <v>0.60204081632653061</v>
      </c>
      <c r="J49" s="91">
        <f ca="1">IF(ISNA($A49),"",IFERROR(SUMIFS(D_D[DEC],D_D[MT],5,D_D[CAT],SMS, D_D[EP],499,D_D[LOC],$A49)/$E49,0))</f>
        <v>0.17425431711145997</v>
      </c>
      <c r="K49" s="91">
        <f ca="1">IF(ISNA($A49),"",IFERROR(SUMIFS(D_D[AWD],D_D[MT],5,D_D[CAT],SMS, D_D[EP],499,D_D[LOC],$A49)/$E49,0))</f>
        <v>4.5525902668759811E-2</v>
      </c>
      <c r="L49" s="91">
        <f ca="1">IF(ISNA($A49),"",IFERROR(SUMIFS(D_D[AUT],D_D[MT],5,D_D[CAT],SMS, D_D[EP],499,D_D[LOC],$A49)/$E49,0))</f>
        <v>9.4191522762951327E-3</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5469</v>
      </c>
      <c r="F50" s="89">
        <f ca="1">IF(ISNA($A50),"",IFERROR(SUMIFS(D_D[BL],D_D[MT],5,D_D[CAT],SMS, D_D[EP],499,D_D[LOC],$A50),0))</f>
        <v>1153</v>
      </c>
      <c r="G50" s="91">
        <f t="shared" ca="1" si="11"/>
        <v>0.21082464801609069</v>
      </c>
      <c r="H50" s="91">
        <f ca="1">IF(ISNA($A50),"",IFERROR(SUMIFS(D_D[DEV],D_D[MT],5,D_D[CAT],SMS, D_D[EP],499,D_D[LOC],$A50)/$E50,0))</f>
        <v>2.9621503017004936E-2</v>
      </c>
      <c r="I50" s="91">
        <f ca="1">IF(ISNA($A50),"",IFERROR(SUMIFS(D_D[EVD],D_D[MT],5,D_D[CAT],SMS, D_D[EP],499,D_D[LOC],$A50)/$E50,0))</f>
        <v>0.69427683305906018</v>
      </c>
      <c r="J50" s="91">
        <f ca="1">IF(ISNA($A50),"",IFERROR(SUMIFS(D_D[DEC],D_D[MT],5,D_D[CAT],SMS, D_D[EP],499,D_D[LOC],$A50)/$E50,0))</f>
        <v>0.26275370268787712</v>
      </c>
      <c r="K50" s="91">
        <f ca="1">IF(ISNA($A50),"",IFERROR(SUMIFS(D_D[AWD],D_D[MT],5,D_D[CAT],SMS, D_D[EP],499,D_D[LOC],$A50)/$E50,0))</f>
        <v>1.3347961236057779E-2</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6099</v>
      </c>
      <c r="F51" s="89">
        <f ca="1">IF(ISNA($A51),"",IFERROR(SUMIFS(D_D[BL],D_D[MT],5,D_D[CAT],SMS, D_D[EP],499,D_D[LOC],$A51),0))</f>
        <v>1392</v>
      </c>
      <c r="G51" s="91">
        <f t="shared" ca="1" si="11"/>
        <v>0.22823413674372847</v>
      </c>
      <c r="H51" s="91">
        <f ca="1">IF(ISNA($A51),"",IFERROR(SUMIFS(D_D[DEV],D_D[MT],5,D_D[CAT],SMS, D_D[EP],499,D_D[LOC],$A51)/$E51,0))</f>
        <v>7.2142974258075088E-2</v>
      </c>
      <c r="I51" s="91">
        <f ca="1">IF(ISNA($A51),"",IFERROR(SUMIFS(D_D[EVD],D_D[MT],5,D_D[CAT],SMS, D_D[EP],499,D_D[LOC],$A51)/$E51,0))</f>
        <v>0.67814395802590588</v>
      </c>
      <c r="J51" s="91">
        <f ca="1">IF(ISNA($A51),"",IFERROR(SUMIFS(D_D[DEC],D_D[MT],5,D_D[CAT],SMS, D_D[EP],499,D_D[LOC],$A51)/$E51,0))</f>
        <v>0.2310214789309723</v>
      </c>
      <c r="K51" s="91">
        <f ca="1">IF(ISNA($A51),"",IFERROR(SUMIFS(D_D[AWD],D_D[MT],5,D_D[CAT],SMS, D_D[EP],499,D_D[LOC],$A51)/$E51,0))</f>
        <v>1.737989834399082E-2</v>
      </c>
      <c r="L51" s="91">
        <f ca="1">IF(ISNA($A51),"",IFERROR(SUMIFS(D_D[AUT],D_D[MT],5,D_D[CAT],SMS, D_D[EP],499,D_D[LOC],$A51)/$E51,0))</f>
        <v>1.3116904410559109E-3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408</v>
      </c>
      <c r="F52" s="89">
        <f ca="1">IF(ISNA($A52),"",IFERROR(SUMIFS(D_D[BL],D_D[MT],5,D_D[CAT],SMS, D_D[EP],499,D_D[LOC],$A52),0))</f>
        <v>29</v>
      </c>
      <c r="G52" s="91">
        <f t="shared" ca="1" si="11"/>
        <v>7.1078431372549017E-2</v>
      </c>
      <c r="H52" s="91">
        <f ca="1">IF(ISNA($A52),"",IFERROR(SUMIFS(D_D[DEV],D_D[MT],5,D_D[CAT],SMS, D_D[EP],499,D_D[LOC],$A52)/$E52,0))</f>
        <v>0.125</v>
      </c>
      <c r="I52" s="91">
        <f ca="1">IF(ISNA($A52),"",IFERROR(SUMIFS(D_D[EVD],D_D[MT],5,D_D[CAT],SMS, D_D[EP],499,D_D[LOC],$A52)/$E52,0))</f>
        <v>0.76715686274509809</v>
      </c>
      <c r="J52" s="91">
        <f ca="1">IF(ISNA($A52),"",IFERROR(SUMIFS(D_D[DEC],D_D[MT],5,D_D[CAT],SMS, D_D[EP],499,D_D[LOC],$A52)/$E52,0))</f>
        <v>0.10294117647058823</v>
      </c>
      <c r="K52" s="91">
        <f ca="1">IF(ISNA($A52),"",IFERROR(SUMIFS(D_D[AWD],D_D[MT],5,D_D[CAT],SMS, D_D[EP],499,D_D[LOC],$A52)/$E52,0))</f>
        <v>4.9019607843137254E-3</v>
      </c>
      <c r="L52" s="91">
        <f ca="1">IF(ISNA($A52),"",IFERROR(SUMIFS(D_D[AUT],D_D[MT],5,D_D[CAT],SMS, D_D[EP],499,D_D[LOC],$A52)/$E52,0))</f>
        <v>0</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1028</v>
      </c>
      <c r="F53" s="89">
        <f ca="1">IF(ISNA($A53),"",IFERROR(SUMIFS(D_D[BL],D_D[MT],5,D_D[CAT],SMS, D_D[EP],499,D_D[LOC],$A53),0))</f>
        <v>386</v>
      </c>
      <c r="G53" s="91">
        <f t="shared" ca="1" si="11"/>
        <v>0.3754863813229572</v>
      </c>
      <c r="H53" s="91">
        <f ca="1">IF(ISNA($A53),"",IFERROR(SUMIFS(D_D[DEV],D_D[MT],5,D_D[CAT],SMS, D_D[EP],499,D_D[LOC],$A53)/$E53,0))</f>
        <v>0.23638132295719844</v>
      </c>
      <c r="I53" s="91">
        <f ca="1">IF(ISNA($A53),"",IFERROR(SUMIFS(D_D[EVD],D_D[MT],5,D_D[CAT],SMS, D_D[EP],499,D_D[LOC],$A53)/$E53,0))</f>
        <v>0.53988326848249024</v>
      </c>
      <c r="J53" s="91">
        <f ca="1">IF(ISNA($A53),"",IFERROR(SUMIFS(D_D[DEC],D_D[MT],5,D_D[CAT],SMS, D_D[EP],499,D_D[LOC],$A53)/$E53,0))</f>
        <v>0.17217898832684825</v>
      </c>
      <c r="K53" s="91">
        <f ca="1">IF(ISNA($A53),"",IFERROR(SUMIFS(D_D[AWD],D_D[MT],5,D_D[CAT],SMS, D_D[EP],499,D_D[LOC],$A53)/$E53,0))</f>
        <v>4.3774319066147857E-2</v>
      </c>
      <c r="L53" s="91">
        <f ca="1">IF(ISNA($A53),"",IFERROR(SUMIFS(D_D[AUT],D_D[MT],5,D_D[CAT],SMS, D_D[EP],499,D_D[LOC],$A53)/$E53,0))</f>
        <v>7.7821011673151752E-3</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4663</v>
      </c>
      <c r="F54" s="89">
        <f ca="1">IF(ISNA($A54),"",IFERROR(SUMIFS(D_D[BL],D_D[MT],5,D_D[CAT],SMS, D_D[EP],499,D_D[LOC],$A54),0))</f>
        <v>977</v>
      </c>
      <c r="G54" s="91">
        <f t="shared" ca="1" si="11"/>
        <v>0.20952176710272358</v>
      </c>
      <c r="H54" s="91">
        <f ca="1">IF(ISNA($A54),"",IFERROR(SUMIFS(D_D[DEV],D_D[MT],5,D_D[CAT],SMS, D_D[EP],499,D_D[LOC],$A54)/$E54,0))</f>
        <v>3.131031524769462E-2</v>
      </c>
      <c r="I54" s="91">
        <f ca="1">IF(ISNA($A54),"",IFERROR(SUMIFS(D_D[EVD],D_D[MT],5,D_D[CAT],SMS, D_D[EP],499,D_D[LOC],$A54)/$E54,0))</f>
        <v>0.70083637143469868</v>
      </c>
      <c r="J54" s="91">
        <f ca="1">IF(ISNA($A54),"",IFERROR(SUMIFS(D_D[DEC],D_D[MT],5,D_D[CAT],SMS, D_D[EP],499,D_D[LOC],$A54)/$E54,0))</f>
        <v>0.25520051469011368</v>
      </c>
      <c r="K54" s="91">
        <f ca="1">IF(ISNA($A54),"",IFERROR(SUMIFS(D_D[AWD],D_D[MT],5,D_D[CAT],SMS, D_D[EP],499,D_D[LOC],$A54)/$E54,0))</f>
        <v>1.265279862749303E-2</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1275</v>
      </c>
      <c r="F55" s="89">
        <f ca="1">IF(ISNA($A55),"",IFERROR(SUMIFS(D_D[BL],D_D[MT],5,D_D[CAT],SMS, D_D[EP],499,D_D[LOC],$A55),0))</f>
        <v>303</v>
      </c>
      <c r="G55" s="91">
        <f t="shared" ca="1" si="11"/>
        <v>0.23764705882352941</v>
      </c>
      <c r="H55" s="91">
        <f ca="1">IF(ISNA($A55),"",IFERROR(SUMIFS(D_D[DEV],D_D[MT],5,D_D[CAT],SMS, D_D[EP],499,D_D[LOC],$A55)/$E55,0))</f>
        <v>5.2549019607843139E-2</v>
      </c>
      <c r="I55" s="91">
        <f ca="1">IF(ISNA($A55),"",IFERROR(SUMIFS(D_D[EVD],D_D[MT],5,D_D[CAT],SMS, D_D[EP],499,D_D[LOC],$A55)/$E55,0))</f>
        <v>0.70039215686274514</v>
      </c>
      <c r="J55" s="91">
        <f ca="1">IF(ISNA($A55),"",IFERROR(SUMIFS(D_D[DEC],D_D[MT],5,D_D[CAT],SMS, D_D[EP],499,D_D[LOC],$A55)/$E55,0))</f>
        <v>0.22588235294117648</v>
      </c>
      <c r="K55" s="91">
        <f ca="1">IF(ISNA($A55),"",IFERROR(SUMIFS(D_D[AWD],D_D[MT],5,D_D[CAT],SMS, D_D[EP],499,D_D[LOC],$A55)/$E55,0))</f>
        <v>1.9607843137254902E-2</v>
      </c>
      <c r="L55" s="91">
        <f ca="1">IF(ISNA($A55),"",IFERROR(SUMIFS(D_D[AUT],D_D[MT],5,D_D[CAT],SMS, D_D[EP],499,D_D[LOC],$A55)/$E55,0))</f>
        <v>1.5686274509803921E-3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71</v>
      </c>
      <c r="F56" s="89">
        <f ca="1">IF(ISNA($A56),"",IFERROR(SUMIFS(D_D[BL],D_D[MT],5,D_D[CAT],SMS, D_D[EP],499,D_D[LOC],$A56),0))</f>
        <v>3</v>
      </c>
      <c r="G56" s="91">
        <f t="shared" ca="1" si="11"/>
        <v>4.2253521126760563E-2</v>
      </c>
      <c r="H56" s="91">
        <f ca="1">IF(ISNA($A56),"",IFERROR(SUMIFS(D_D[DEV],D_D[MT],5,D_D[CAT],SMS, D_D[EP],499,D_D[LOC],$A56)/$E56,0))</f>
        <v>0.14084507042253522</v>
      </c>
      <c r="I56" s="91">
        <f ca="1">IF(ISNA($A56),"",IFERROR(SUMIFS(D_D[EVD],D_D[MT],5,D_D[CAT],SMS, D_D[EP],499,D_D[LOC],$A56)/$E56,0))</f>
        <v>0.54929577464788737</v>
      </c>
      <c r="J56" s="91">
        <f ca="1">IF(ISNA($A56),"",IFERROR(SUMIFS(D_D[DEC],D_D[MT],5,D_D[CAT],SMS, D_D[EP],499,D_D[LOC],$A56)/$E56,0))</f>
        <v>0.30985915492957744</v>
      </c>
      <c r="K56" s="91">
        <f ca="1">IF(ISNA($A56),"",IFERROR(SUMIFS(D_D[AWD],D_D[MT],5,D_D[CAT],SMS, D_D[EP],499,D_D[LOC],$A56)/$E56,0))</f>
        <v>0</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160</v>
      </c>
      <c r="F57" s="89">
        <f ca="1">IF(ISNA($A57),"",IFERROR(SUMIFS(D_D[BL],D_D[MT],5,D_D[CAT],SMS, D_D[EP],499,D_D[LOC],$A57),0))</f>
        <v>83</v>
      </c>
      <c r="G57" s="91">
        <f t="shared" ca="1" si="11"/>
        <v>0.51875000000000004</v>
      </c>
      <c r="H57" s="91">
        <f ca="1">IF(ISNA($A57),"",IFERROR(SUMIFS(D_D[DEV],D_D[MT],5,D_D[CAT],SMS, D_D[EP],499,D_D[LOC],$A57)/$E57,0))</f>
        <v>0.21875</v>
      </c>
      <c r="I57" s="91">
        <f ca="1">IF(ISNA($A57),"",IFERROR(SUMIFS(D_D[EVD],D_D[MT],5,D_D[CAT],SMS, D_D[EP],499,D_D[LOC],$A57)/$E57,0))</f>
        <v>0.46875</v>
      </c>
      <c r="J57" s="91">
        <f ca="1">IF(ISNA($A57),"",IFERROR(SUMIFS(D_D[DEC],D_D[MT],5,D_D[CAT],SMS, D_D[EP],499,D_D[LOC],$A57)/$E57,0))</f>
        <v>0.22500000000000001</v>
      </c>
      <c r="K57" s="91">
        <f ca="1">IF(ISNA($A57),"",IFERROR(SUMIFS(D_D[AWD],D_D[MT],5,D_D[CAT],SMS, D_D[EP],499,D_D[LOC],$A57)/$E57,0))</f>
        <v>7.4999999999999997E-2</v>
      </c>
      <c r="L57" s="91">
        <f ca="1">IF(ISNA($A57),"",IFERROR(SUMIFS(D_D[AUT],D_D[MT],5,D_D[CAT],SMS, D_D[EP],499,D_D[LOC],$A57)/$E57,0))</f>
        <v>1.2500000000000001E-2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1044</v>
      </c>
      <c r="F58" s="89">
        <f ca="1">IF(ISNA($A58),"",IFERROR(SUMIFS(D_D[BL],D_D[MT],5,D_D[CAT],SMS, D_D[EP],499,D_D[LOC],$A58),0))</f>
        <v>217</v>
      </c>
      <c r="G58" s="91">
        <f t="shared" ca="1" si="11"/>
        <v>0.2078544061302682</v>
      </c>
      <c r="H58" s="91">
        <f ca="1">IF(ISNA($A58),"",IFERROR(SUMIFS(D_D[DEV],D_D[MT],5,D_D[CAT],SMS, D_D[EP],499,D_D[LOC],$A58)/$E58,0))</f>
        <v>2.1072796934865901E-2</v>
      </c>
      <c r="I58" s="91">
        <f ca="1">IF(ISNA($A58),"",IFERROR(SUMIFS(D_D[EVD],D_D[MT],5,D_D[CAT],SMS, D_D[EP],499,D_D[LOC],$A58)/$E58,0))</f>
        <v>0.74616858237547889</v>
      </c>
      <c r="J58" s="91">
        <f ca="1">IF(ISNA($A58),"",IFERROR(SUMIFS(D_D[DEC],D_D[MT],5,D_D[CAT],SMS, D_D[EP],499,D_D[LOC],$A58)/$E58,0))</f>
        <v>0.22030651340996169</v>
      </c>
      <c r="K58" s="91">
        <f ca="1">IF(ISNA($A58),"",IFERROR(SUMIFS(D_D[AWD],D_D[MT],5,D_D[CAT],SMS, D_D[EP],499,D_D[LOC],$A58)/$E58,0))</f>
        <v>1.2452107279693486E-2</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4643</v>
      </c>
      <c r="F59" s="89">
        <f ca="1">IF(ISNA($A59),"",IFERROR(SUMIFS(D_D[BL],D_D[MT],5,D_D[CAT],SMS, D_D[EP],499,D_D[LOC],$A59),0))</f>
        <v>1227</v>
      </c>
      <c r="G59" s="91">
        <f t="shared" ca="1" si="11"/>
        <v>0.26426879172948525</v>
      </c>
      <c r="H59" s="91">
        <f ca="1">IF(ISNA($A59),"",IFERROR(SUMIFS(D_D[DEV],D_D[MT],5,D_D[CAT],SMS, D_D[EP],499,D_D[LOC],$A59)/$E59,0))</f>
        <v>5.7936678871419338E-2</v>
      </c>
      <c r="I59" s="91">
        <f ca="1">IF(ISNA($A59),"",IFERROR(SUMIFS(D_D[EVD],D_D[MT],5,D_D[CAT],SMS, D_D[EP],499,D_D[LOC],$A59)/$E59,0))</f>
        <v>0.70385526599181558</v>
      </c>
      <c r="J59" s="91">
        <f ca="1">IF(ISNA($A59),"",IFERROR(SUMIFS(D_D[DEC],D_D[MT],5,D_D[CAT],SMS, D_D[EP],499,D_D[LOC],$A59)/$E59,0))</f>
        <v>0.20503984492784838</v>
      </c>
      <c r="K59" s="91">
        <f ca="1">IF(ISNA($A59),"",IFERROR(SUMIFS(D_D[AWD],D_D[MT],5,D_D[CAT],SMS, D_D[EP],499,D_D[LOC],$A59)/$E59,0))</f>
        <v>3.2522076243807881E-2</v>
      </c>
      <c r="L59" s="91">
        <f ca="1">IF(ISNA($A59),"",IFERROR(SUMIFS(D_D[AUT],D_D[MT],5,D_D[CAT],SMS, D_D[EP],499,D_D[LOC],$A59)/$E59,0))</f>
        <v>6.4613396510876592E-4</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99</v>
      </c>
      <c r="F60" s="89">
        <f ca="1">IF(ISNA($A60),"",IFERROR(SUMIFS(D_D[BL],D_D[MT],5,D_D[CAT],SMS, D_D[EP],499,D_D[LOC],$A60),0))</f>
        <v>3</v>
      </c>
      <c r="G60" s="91">
        <f t="shared" ref="G60:G81" ca="1" si="13">IF(ISNA($A60),"",IFERROR(F60/E60,0))</f>
        <v>3.0303030303030304E-2</v>
      </c>
      <c r="H60" s="91">
        <f ca="1">IF(ISNA($A60),"",IFERROR(SUMIFS(D_D[DEV],D_D[MT],5,D_D[CAT],SMS, D_D[EP],499,D_D[LOC],$A60)/$E60,0))</f>
        <v>0.1111111111111111</v>
      </c>
      <c r="I60" s="91">
        <f ca="1">IF(ISNA($A60),"",IFERROR(SUMIFS(D_D[EVD],D_D[MT],5,D_D[CAT],SMS, D_D[EP],499,D_D[LOC],$A60)/$E60,0))</f>
        <v>0.70707070707070707</v>
      </c>
      <c r="J60" s="91">
        <f ca="1">IF(ISNA($A60),"",IFERROR(SUMIFS(D_D[DEC],D_D[MT],5,D_D[CAT],SMS, D_D[EP],499,D_D[LOC],$A60)/$E60,0))</f>
        <v>0.18181818181818182</v>
      </c>
      <c r="K60" s="91">
        <f ca="1">IF(ISNA($A60),"",IFERROR(SUMIFS(D_D[AWD],D_D[MT],5,D_D[CAT],SMS, D_D[EP],499,D_D[LOC],$A60)/$E60,0))</f>
        <v>0</v>
      </c>
      <c r="L60" s="91">
        <f ca="1">IF(ISNA($A60),"",IFERROR(SUMIFS(D_D[AUT],D_D[MT],5,D_D[CAT],SMS, D_D[EP],499,D_D[LOC],$A60)/$E60,0))</f>
        <v>0</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921</v>
      </c>
      <c r="F61" s="89">
        <f ca="1">IF(ISNA($A61),"",IFERROR(SUMIFS(D_D[BL],D_D[MT],5,D_D[CAT],SMS, D_D[EP],499,D_D[LOC],$A61),0))</f>
        <v>353</v>
      </c>
      <c r="G61" s="91">
        <f t="shared" ca="1" si="13"/>
        <v>0.38327904451682954</v>
      </c>
      <c r="H61" s="91">
        <f ca="1">IF(ISNA($A61),"",IFERROR(SUMIFS(D_D[DEV],D_D[MT],5,D_D[CAT],SMS, D_D[EP],499,D_D[LOC],$A61)/$E61,0))</f>
        <v>0.18241042345276873</v>
      </c>
      <c r="I61" s="91">
        <f ca="1">IF(ISNA($A61),"",IFERROR(SUMIFS(D_D[EVD],D_D[MT],5,D_D[CAT],SMS, D_D[EP],499,D_D[LOC],$A61)/$E61,0))</f>
        <v>0.57328990228013033</v>
      </c>
      <c r="J61" s="91">
        <f ca="1">IF(ISNA($A61),"",IFERROR(SUMIFS(D_D[DEC],D_D[MT],5,D_D[CAT],SMS, D_D[EP],499,D_D[LOC],$A61)/$E61,0))</f>
        <v>0.18566775244299674</v>
      </c>
      <c r="K61" s="91">
        <f ca="1">IF(ISNA($A61),"",IFERROR(SUMIFS(D_D[AWD],D_D[MT],5,D_D[CAT],SMS, D_D[EP],499,D_D[LOC],$A61)/$E61,0))</f>
        <v>5.5374592833876218E-2</v>
      </c>
      <c r="L61" s="91">
        <f ca="1">IF(ISNA($A61),"",IFERROR(SUMIFS(D_D[AUT],D_D[MT],5,D_D[CAT],SMS, D_D[EP],499,D_D[LOC],$A61)/$E61,0))</f>
        <v>3.2573289902280132E-3</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3623</v>
      </c>
      <c r="F62" s="89">
        <f ca="1">IF(ISNA($A62),"",IFERROR(SUMIFS(D_D[BL],D_D[MT],5,D_D[CAT],SMS, D_D[EP],499,D_D[LOC],$A62),0))</f>
        <v>871</v>
      </c>
      <c r="G62" s="91">
        <f t="shared" ca="1" si="13"/>
        <v>0.24040850124206459</v>
      </c>
      <c r="H62" s="91">
        <f ca="1">IF(ISNA($A62),"",IFERROR(SUMIFS(D_D[DEV],D_D[MT],5,D_D[CAT],SMS, D_D[EP],499,D_D[LOC],$A62)/$E62,0))</f>
        <v>2.4841291747170854E-2</v>
      </c>
      <c r="I62" s="91">
        <f ca="1">IF(ISNA($A62),"",IFERROR(SUMIFS(D_D[EVD],D_D[MT],5,D_D[CAT],SMS, D_D[EP],499,D_D[LOC],$A62)/$E62,0))</f>
        <v>0.73695832183273535</v>
      </c>
      <c r="J62" s="91">
        <f ca="1">IF(ISNA($A62),"",IFERROR(SUMIFS(D_D[DEC],D_D[MT],5,D_D[CAT],SMS, D_D[EP],499,D_D[LOC],$A62)/$E62,0))</f>
        <v>0.21059895114545957</v>
      </c>
      <c r="K62" s="91">
        <f ca="1">IF(ISNA($A62),"",IFERROR(SUMIFS(D_D[AWD],D_D[MT],5,D_D[CAT],SMS, D_D[EP],499,D_D[LOC],$A62)/$E62,0))</f>
        <v>2.7601435274634281E-2</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9051</v>
      </c>
      <c r="F63" s="89">
        <f ca="1">IF(ISNA($A63),"",IFERROR(SUMIFS(D_D[BL],D_D[MT],5,D_D[CAT],SMS, D_D[EP],499,D_D[LOC],$A63),0))</f>
        <v>2071</v>
      </c>
      <c r="G63" s="91">
        <f t="shared" ca="1" si="13"/>
        <v>0.22881449563584133</v>
      </c>
      <c r="H63" s="91">
        <f ca="1">IF(ISNA($A63),"",IFERROR(SUMIFS(D_D[DEV],D_D[MT],5,D_D[CAT],SMS, D_D[EP],499,D_D[LOC],$A63)/$E63,0))</f>
        <v>5.4027179317202516E-2</v>
      </c>
      <c r="I63" s="91">
        <f ca="1">IF(ISNA($A63),"",IFERROR(SUMIFS(D_D[EVD],D_D[MT],5,D_D[CAT],SMS, D_D[EP],499,D_D[LOC],$A63)/$E63,0))</f>
        <v>0.69384598386918572</v>
      </c>
      <c r="J63" s="91">
        <f ca="1">IF(ISNA($A63),"",IFERROR(SUMIFS(D_D[DEC],D_D[MT],5,D_D[CAT],SMS, D_D[EP],499,D_D[LOC],$A63)/$E63,0))</f>
        <v>0.21677162744448128</v>
      </c>
      <c r="K63" s="91">
        <f ca="1">IF(ISNA($A63),"",IFERROR(SUMIFS(D_D[AWD],D_D[MT],5,D_D[CAT],SMS, D_D[EP],499,D_D[LOC],$A63)/$E63,0))</f>
        <v>3.4360844105623685E-2</v>
      </c>
      <c r="L63" s="91">
        <f ca="1">IF(ISNA($A63),"",IFERROR(SUMIFS(D_D[AUT],D_D[MT],5,D_D[CAT],SMS, D_D[EP],499,D_D[LOC],$A63)/$E63,0))</f>
        <v>9.9436526350679482E-4</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258</v>
      </c>
      <c r="F64" s="89">
        <f ca="1">IF(ISNA($A64),"",IFERROR(SUMIFS(D_D[BL],D_D[MT],5,D_D[CAT],SMS, D_D[EP],499,D_D[LOC],$A64),0))</f>
        <v>15</v>
      </c>
      <c r="G64" s="91">
        <f t="shared" ref="G64:G79" ca="1" si="16">IF(ISNA($A64),"",IFERROR(F64/E64,0))</f>
        <v>5.8139534883720929E-2</v>
      </c>
      <c r="H64" s="91">
        <f ca="1">IF(ISNA($A64),"",IFERROR(SUMIFS(D_D[DEV],D_D[MT],5,D_D[CAT],SMS, D_D[EP],499,D_D[LOC],$A64)/$E64,0))</f>
        <v>6.589147286821706E-2</v>
      </c>
      <c r="I64" s="91">
        <f ca="1">IF(ISNA($A64),"",IFERROR(SUMIFS(D_D[EVD],D_D[MT],5,D_D[CAT],SMS, D_D[EP],499,D_D[LOC],$A64)/$E64,0))</f>
        <v>0.78294573643410847</v>
      </c>
      <c r="J64" s="91">
        <f ca="1">IF(ISNA($A64),"",IFERROR(SUMIFS(D_D[DEC],D_D[MT],5,D_D[CAT],SMS, D_D[EP],499,D_D[LOC],$A64)/$E64,0))</f>
        <v>0.1434108527131783</v>
      </c>
      <c r="K64" s="91">
        <f ca="1">IF(ISNA($A64),"",IFERROR(SUMIFS(D_D[AWD],D_D[MT],5,D_D[CAT],SMS, D_D[EP],499,D_D[LOC],$A64)/$E64,0))</f>
        <v>7.7519379844961239E-3</v>
      </c>
      <c r="L64" s="91">
        <f ca="1">IF(ISNA($A64),"",IFERROR(SUMIFS(D_D[AUT],D_D[MT],5,D_D[CAT],SMS, D_D[EP],499,D_D[LOC],$A64)/$E64,0))</f>
        <v>0</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219</v>
      </c>
      <c r="F65" s="89">
        <f ca="1">IF(ISNA($A65),"",IFERROR(SUMIFS(D_D[BL],D_D[MT],5,D_D[CAT],SMS, D_D[EP],499,D_D[LOC],$A65),0))</f>
        <v>20</v>
      </c>
      <c r="G65" s="91">
        <f t="shared" ca="1" si="16"/>
        <v>9.1324200913242004E-2</v>
      </c>
      <c r="H65" s="91">
        <f ca="1">IF(ISNA($A65),"",IFERROR(SUMIFS(D_D[DEV],D_D[MT],5,D_D[CAT],SMS, D_D[EP],499,D_D[LOC],$A65)/$E65,0))</f>
        <v>0.12785388127853881</v>
      </c>
      <c r="I65" s="91">
        <f ca="1">IF(ISNA($A65),"",IFERROR(SUMIFS(D_D[EVD],D_D[MT],5,D_D[CAT],SMS, D_D[EP],499,D_D[LOC],$A65)/$E65,0))</f>
        <v>0.77168949771689499</v>
      </c>
      <c r="J65" s="91">
        <f ca="1">IF(ISNA($A65),"",IFERROR(SUMIFS(D_D[DEC],D_D[MT],5,D_D[CAT],SMS, D_D[EP],499,D_D[LOC],$A65)/$E65,0))</f>
        <v>8.2191780821917804E-2</v>
      </c>
      <c r="K65" s="91">
        <f ca="1">IF(ISNA($A65),"",IFERROR(SUMIFS(D_D[AWD],D_D[MT],5,D_D[CAT],SMS, D_D[EP],499,D_D[LOC],$A65)/$E65,0))</f>
        <v>1.8264840182648401E-2</v>
      </c>
      <c r="L65" s="91">
        <f ca="1">IF(ISNA($A65),"",IFERROR(SUMIFS(D_D[AUT],D_D[MT],5,D_D[CAT],SMS, D_D[EP],499,D_D[LOC],$A65)/$E65,0))</f>
        <v>0</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1529</v>
      </c>
      <c r="F66" s="89">
        <f ca="1">IF(ISNA($A66),"",IFERROR(SUMIFS(D_D[BL],D_D[MT],5,D_D[CAT],SMS, D_D[EP],499,D_D[LOC],$A66),0))</f>
        <v>525</v>
      </c>
      <c r="G66" s="91">
        <f t="shared" ca="1" si="16"/>
        <v>0.3433616742969261</v>
      </c>
      <c r="H66" s="91">
        <f ca="1">IF(ISNA($A66),"",IFERROR(SUMIFS(D_D[DEV],D_D[MT],5,D_D[CAT],SMS, D_D[EP],499,D_D[LOC],$A66)/$E66,0))</f>
        <v>0.19293655984303465</v>
      </c>
      <c r="I66" s="91">
        <f ca="1">IF(ISNA($A66),"",IFERROR(SUMIFS(D_D[EVD],D_D[MT],5,D_D[CAT],SMS, D_D[EP],499,D_D[LOC],$A66)/$E66,0))</f>
        <v>0.54283845650752127</v>
      </c>
      <c r="J66" s="91">
        <f ca="1">IF(ISNA($A66),"",IFERROR(SUMIFS(D_D[DEC],D_D[MT],5,D_D[CAT],SMS, D_D[EP],499,D_D[LOC],$A66)/$E66,0))</f>
        <v>0.18705035971223022</v>
      </c>
      <c r="K66" s="91">
        <f ca="1">IF(ISNA($A66),"",IFERROR(SUMIFS(D_D[AWD],D_D[MT],5,D_D[CAT],SMS, D_D[EP],499,D_D[LOC],$A66)/$E66,0))</f>
        <v>7.1288423806409415E-2</v>
      </c>
      <c r="L66" s="91">
        <f ca="1">IF(ISNA($A66),"",IFERROR(SUMIFS(D_D[AUT],D_D[MT],5,D_D[CAT],SMS, D_D[EP],499,D_D[LOC],$A66)/$E66,0))</f>
        <v>5.8862001308044474E-3</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7045</v>
      </c>
      <c r="F67" s="89">
        <f ca="1">IF(ISNA($A67),"",IFERROR(SUMIFS(D_D[BL],D_D[MT],5,D_D[CAT],SMS, D_D[EP],499,D_D[LOC],$A67),0))</f>
        <v>1511</v>
      </c>
      <c r="G67" s="91">
        <f t="shared" ca="1" si="16"/>
        <v>0.21447835344215757</v>
      </c>
      <c r="H67" s="91">
        <f ca="1">IF(ISNA($A67),"",IFERROR(SUMIFS(D_D[DEV],D_D[MT],5,D_D[CAT],SMS, D_D[EP],499,D_D[LOC],$A67)/$E67,0))</f>
        <v>2.1149751596877219E-2</v>
      </c>
      <c r="I67" s="91">
        <f ca="1">IF(ISNA($A67),"",IFERROR(SUMIFS(D_D[EVD],D_D[MT],5,D_D[CAT],SMS, D_D[EP],499,D_D[LOC],$A67)/$E67,0))</f>
        <v>0.72093683463449254</v>
      </c>
      <c r="J67" s="91">
        <f ca="1">IF(ISNA($A67),"",IFERROR(SUMIFS(D_D[DEC],D_D[MT],5,D_D[CAT],SMS, D_D[EP],499,D_D[LOC],$A67)/$E67,0))</f>
        <v>0.23009226401703337</v>
      </c>
      <c r="K67" s="91">
        <f ca="1">IF(ISNA($A67),"",IFERROR(SUMIFS(D_D[AWD],D_D[MT],5,D_D[CAT],SMS, D_D[EP],499,D_D[LOC],$A67)/$E67,0))</f>
        <v>2.7821149751596878E-2</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10237</v>
      </c>
      <c r="F68" s="89">
        <f ca="1">IF(ISNA($A68),"",IFERROR(SUMIFS(D_D[BL],D_D[MT],5,D_D[CAT],SMS, D_D[EP],499,D_D[LOC],$A68),0))</f>
        <v>2083</v>
      </c>
      <c r="G68" s="91">
        <f t="shared" ca="1" si="16"/>
        <v>0.20347758132265312</v>
      </c>
      <c r="H68" s="91">
        <f ca="1">IF(ISNA($A68),"",IFERROR(SUMIFS(D_D[DEV],D_D[MT],5,D_D[CAT],SMS, D_D[EP],499,D_D[LOC],$A68)/$E68,0))</f>
        <v>7.5608088307121221E-2</v>
      </c>
      <c r="I68" s="91">
        <f ca="1">IF(ISNA($A68),"",IFERROR(SUMIFS(D_D[EVD],D_D[MT],5,D_D[CAT],SMS, D_D[EP],499,D_D[LOC],$A68)/$E68,0))</f>
        <v>0.67558855133339846</v>
      </c>
      <c r="J68" s="91">
        <f ca="1">IF(ISNA($A68),"",IFERROR(SUMIFS(D_D[DEC],D_D[MT],5,D_D[CAT],SMS, D_D[EP],499,D_D[LOC],$A68)/$E68,0))</f>
        <v>0.23034092019146235</v>
      </c>
      <c r="K68" s="91">
        <f ca="1">IF(ISNA($A68),"",IFERROR(SUMIFS(D_D[AWD],D_D[MT],5,D_D[CAT],SMS, D_D[EP],499,D_D[LOC],$A68)/$E68,0))</f>
        <v>1.6704112532968642E-2</v>
      </c>
      <c r="L68" s="91">
        <f ca="1">IF(ISNA($A68),"",IFERROR(SUMIFS(D_D[AUT],D_D[MT],5,D_D[CAT],SMS, D_D[EP],499,D_D[LOC],$A68)/$E68,0))</f>
        <v>1.7583276350493309E-3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648</v>
      </c>
      <c r="F69" s="89">
        <f ca="1">IF(ISNA($A69),"",IFERROR(SUMIFS(D_D[BL],D_D[MT],5,D_D[CAT],SMS, D_D[EP],499,D_D[LOC],$A69),0))</f>
        <v>76</v>
      </c>
      <c r="G69" s="91">
        <f t="shared" ca="1" si="16"/>
        <v>0.11728395061728394</v>
      </c>
      <c r="H69" s="91">
        <f ca="1">IF(ISNA($A69),"",IFERROR(SUMIFS(D_D[DEV],D_D[MT],5,D_D[CAT],SMS, D_D[EP],499,D_D[LOC],$A69)/$E69,0))</f>
        <v>0.16358024691358025</v>
      </c>
      <c r="I69" s="91">
        <f ca="1">IF(ISNA($A69),"",IFERROR(SUMIFS(D_D[EVD],D_D[MT],5,D_D[CAT],SMS, D_D[EP],499,D_D[LOC],$A69)/$E69,0))</f>
        <v>0.6929012345679012</v>
      </c>
      <c r="J69" s="91">
        <f ca="1">IF(ISNA($A69),"",IFERROR(SUMIFS(D_D[DEC],D_D[MT],5,D_D[CAT],SMS, D_D[EP],499,D_D[LOC],$A69)/$E69,0))</f>
        <v>0.13271604938271606</v>
      </c>
      <c r="K69" s="91">
        <f ca="1">IF(ISNA($A69),"",IFERROR(SUMIFS(D_D[AWD],D_D[MT],5,D_D[CAT],SMS, D_D[EP],499,D_D[LOC],$A69)/$E69,0))</f>
        <v>9.2592592592592587E-3</v>
      </c>
      <c r="L69" s="91">
        <f ca="1">IF(ISNA($A69),"",IFERROR(SUMIFS(D_D[AUT],D_D[MT],5,D_D[CAT],SMS, D_D[EP],499,D_D[LOC],$A69)/$E69,0))</f>
        <v>1.5432098765432098E-3</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1709</v>
      </c>
      <c r="F70" s="89">
        <f ca="1">IF(ISNA($A70),"",IFERROR(SUMIFS(D_D[BL],D_D[MT],5,D_D[CAT],SMS, D_D[EP],499,D_D[LOC],$A70),0))</f>
        <v>507</v>
      </c>
      <c r="G70" s="91">
        <f t="shared" ca="1" si="16"/>
        <v>0.29666471620830898</v>
      </c>
      <c r="H70" s="91">
        <f ca="1">IF(ISNA($A70),"",IFERROR(SUMIFS(D_D[DEV],D_D[MT],5,D_D[CAT],SMS, D_D[EP],499,D_D[LOC],$A70)/$E70,0))</f>
        <v>0.21767115272088941</v>
      </c>
      <c r="I70" s="91">
        <f ca="1">IF(ISNA($A70),"",IFERROR(SUMIFS(D_D[EVD],D_D[MT],5,D_D[CAT],SMS, D_D[EP],499,D_D[LOC],$A70)/$E70,0))</f>
        <v>0.57109420713867753</v>
      </c>
      <c r="J70" s="91">
        <f ca="1">IF(ISNA($A70),"",IFERROR(SUMIFS(D_D[DEC],D_D[MT],5,D_D[CAT],SMS, D_D[EP],499,D_D[LOC],$A70)/$E70,0))</f>
        <v>0.15915740198946751</v>
      </c>
      <c r="K70" s="91">
        <f ca="1">IF(ISNA($A70),"",IFERROR(SUMIFS(D_D[AWD],D_D[MT],5,D_D[CAT],SMS, D_D[EP],499,D_D[LOC],$A70)/$E70,0))</f>
        <v>4.2129900526623756E-2</v>
      </c>
      <c r="L70" s="91">
        <f ca="1">IF(ISNA($A70),"",IFERROR(SUMIFS(D_D[AUT],D_D[MT],5,D_D[CAT],SMS, D_D[EP],499,D_D[LOC],$A70)/$E70,0))</f>
        <v>9.9473376243417195E-3</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7880</v>
      </c>
      <c r="F71" s="89">
        <f ca="1">IF(ISNA($A71),"",IFERROR(SUMIFS(D_D[BL],D_D[MT],5,D_D[CAT],SMS, D_D[EP],499,D_D[LOC],$A71),0))</f>
        <v>1500</v>
      </c>
      <c r="G71" s="91">
        <f t="shared" ca="1" si="16"/>
        <v>0.19035532994923857</v>
      </c>
      <c r="H71" s="91">
        <f ca="1">IF(ISNA($A71),"",IFERROR(SUMIFS(D_D[DEV],D_D[MT],5,D_D[CAT],SMS, D_D[EP],499,D_D[LOC],$A71)/$E71,0))</f>
        <v>3.7563451776649749E-2</v>
      </c>
      <c r="I71" s="91">
        <f ca="1">IF(ISNA($A71),"",IFERROR(SUMIFS(D_D[EVD],D_D[MT],5,D_D[CAT],SMS, D_D[EP],499,D_D[LOC],$A71)/$E71,0))</f>
        <v>0.69682741116751268</v>
      </c>
      <c r="J71" s="91">
        <f ca="1">IF(ISNA($A71),"",IFERROR(SUMIFS(D_D[DEC],D_D[MT],5,D_D[CAT],SMS, D_D[EP],499,D_D[LOC],$A71)/$E71,0))</f>
        <v>0.25380710659898476</v>
      </c>
      <c r="K71" s="91">
        <f ca="1">IF(ISNA($A71),"",IFERROR(SUMIFS(D_D[AWD],D_D[MT],5,D_D[CAT],SMS, D_D[EP],499,D_D[LOC],$A71)/$E71,0))</f>
        <v>1.1802030456852792E-2</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9691</v>
      </c>
      <c r="F72" s="89">
        <f ca="1">IF(ISNA($A72),"",IFERROR(SUMIFS(D_D[BL],D_D[MT],5,D_D[CAT],SMS, D_D[EP],499,D_D[LOC],$A72),0))</f>
        <v>2223</v>
      </c>
      <c r="G72" s="91">
        <f t="shared" ca="1" si="16"/>
        <v>0.22938809204416469</v>
      </c>
      <c r="H72" s="91">
        <f ca="1">IF(ISNA($A72),"",IFERROR(SUMIFS(D_D[DEV],D_D[MT],5,D_D[CAT],SMS, D_D[EP],499,D_D[LOC],$A72)/$E72,0))</f>
        <v>6.8001238262305225E-2</v>
      </c>
      <c r="I72" s="91">
        <f ca="1">IF(ISNA($A72),"",IFERROR(SUMIFS(D_D[EVD],D_D[MT],5,D_D[CAT],SMS, D_D[EP],499,D_D[LOC],$A72)/$E72,0))</f>
        <v>0.68744195645444228</v>
      </c>
      <c r="J72" s="91">
        <f ca="1">IF(ISNA($A72),"",IFERROR(SUMIFS(D_D[DEC],D_D[MT],5,D_D[CAT],SMS, D_D[EP],499,D_D[LOC],$A72)/$E72,0))</f>
        <v>0.206480239397379</v>
      </c>
      <c r="K72" s="91">
        <f ca="1">IF(ISNA($A72),"",IFERROR(SUMIFS(D_D[AWD],D_D[MT],5,D_D[CAT],SMS, D_D[EP],499,D_D[LOC],$A72)/$E72,0))</f>
        <v>3.6735115055205859E-2</v>
      </c>
      <c r="L72" s="91">
        <f ca="1">IF(ISNA($A72),"",IFERROR(SUMIFS(D_D[AUT],D_D[MT],5,D_D[CAT],SMS, D_D[EP],499,D_D[LOC],$A72)/$E72,0))</f>
        <v>1.3414508306676298E-3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438</v>
      </c>
      <c r="F73" s="89">
        <f ca="1">IF(ISNA($A73),"",IFERROR(SUMIFS(D_D[BL],D_D[MT],5,D_D[CAT],SMS, D_D[EP],499,D_D[LOC],$A73),0))</f>
        <v>81</v>
      </c>
      <c r="G73" s="91">
        <f t="shared" ca="1" si="16"/>
        <v>0.18493150684931506</v>
      </c>
      <c r="H73" s="91">
        <f ca="1">IF(ISNA($A73),"",IFERROR(SUMIFS(D_D[DEV],D_D[MT],5,D_D[CAT],SMS, D_D[EP],499,D_D[LOC],$A73)/$E73,0))</f>
        <v>0.21004566210045661</v>
      </c>
      <c r="I73" s="91">
        <f ca="1">IF(ISNA($A73),"",IFERROR(SUMIFS(D_D[EVD],D_D[MT],5,D_D[CAT],SMS, D_D[EP],499,D_D[LOC],$A73)/$E73,0))</f>
        <v>0.56849315068493156</v>
      </c>
      <c r="J73" s="91">
        <f ca="1">IF(ISNA($A73),"",IFERROR(SUMIFS(D_D[DEC],D_D[MT],5,D_D[CAT],SMS, D_D[EP],499,D_D[LOC],$A73)/$E73,0))</f>
        <v>0.12785388127853881</v>
      </c>
      <c r="K73" s="91">
        <f ca="1">IF(ISNA($A73),"",IFERROR(SUMIFS(D_D[AWD],D_D[MT],5,D_D[CAT],SMS, D_D[EP],499,D_D[LOC],$A73)/$E73,0))</f>
        <v>9.1324200913242004E-2</v>
      </c>
      <c r="L73" s="91">
        <f ca="1">IF(ISNA($A73),"",IFERROR(SUMIFS(D_D[AUT],D_D[MT],5,D_D[CAT],SMS, D_D[EP],499,D_D[LOC],$A73)/$E73,0))</f>
        <v>2.2831050228310501E-3</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46</v>
      </c>
      <c r="F74" s="89">
        <f ca="1">IF(ISNA($A74),"",IFERROR(SUMIFS(D_D[BL],D_D[MT],5,D_D[CAT],SMS, D_D[EP],499,D_D[LOC],$A74),0))</f>
        <v>10</v>
      </c>
      <c r="G74" s="91">
        <f t="shared" ca="1" si="16"/>
        <v>0.21739130434782608</v>
      </c>
      <c r="H74" s="91">
        <f ca="1">IF(ISNA($A74),"",IFERROR(SUMIFS(D_D[DEV],D_D[MT],5,D_D[CAT],SMS, D_D[EP],499,D_D[LOC],$A74)/$E74,0))</f>
        <v>0.32608695652173914</v>
      </c>
      <c r="I74" s="91">
        <f ca="1">IF(ISNA($A74),"",IFERROR(SUMIFS(D_D[EVD],D_D[MT],5,D_D[CAT],SMS, D_D[EP],499,D_D[LOC],$A74)/$E74,0))</f>
        <v>0.58695652173913049</v>
      </c>
      <c r="J74" s="91">
        <f ca="1">IF(ISNA($A74),"",IFERROR(SUMIFS(D_D[DEC],D_D[MT],5,D_D[CAT],SMS, D_D[EP],499,D_D[LOC],$A74)/$E74,0))</f>
        <v>4.3478260869565216E-2</v>
      </c>
      <c r="K74" s="91">
        <f ca="1">IF(ISNA($A74),"",IFERROR(SUMIFS(D_D[AWD],D_D[MT],5,D_D[CAT],SMS, D_D[EP],499,D_D[LOC],$A74)/$E74,0))</f>
        <v>4.3478260869565216E-2</v>
      </c>
      <c r="L74" s="91">
        <f ca="1">IF(ISNA($A74),"",IFERROR(SUMIFS(D_D[AUT],D_D[MT],5,D_D[CAT],SMS, D_D[EP],499,D_D[LOC],$A74)/$E74,0))</f>
        <v>0</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1758</v>
      </c>
      <c r="F75" s="89">
        <f ca="1">IF(ISNA($A75),"",IFERROR(SUMIFS(D_D[BL],D_D[MT],5,D_D[CAT],SMS, D_D[EP],499,D_D[LOC],$A75),0))</f>
        <v>565</v>
      </c>
      <c r="G75" s="91">
        <f t="shared" ca="1" si="16"/>
        <v>0.32138794084186578</v>
      </c>
      <c r="H75" s="91">
        <f ca="1">IF(ISNA($A75),"",IFERROR(SUMIFS(D_D[DEV],D_D[MT],5,D_D[CAT],SMS, D_D[EP],499,D_D[LOC],$A75)/$E75,0))</f>
        <v>0.16723549488054607</v>
      </c>
      <c r="I75" s="91">
        <f ca="1">IF(ISNA($A75),"",IFERROR(SUMIFS(D_D[EVD],D_D[MT],5,D_D[CAT],SMS, D_D[EP],499,D_D[LOC],$A75)/$E75,0))</f>
        <v>0.62400455062571103</v>
      </c>
      <c r="J75" s="91">
        <f ca="1">IF(ISNA($A75),"",IFERROR(SUMIFS(D_D[DEC],D_D[MT],5,D_D[CAT],SMS, D_D[EP],499,D_D[LOC],$A75)/$E75,0))</f>
        <v>0.15187713310580206</v>
      </c>
      <c r="K75" s="91">
        <f ca="1">IF(ISNA($A75),"",IFERROR(SUMIFS(D_D[AWD],D_D[MT],5,D_D[CAT],SMS, D_D[EP],499,D_D[LOC],$A75)/$E75,0))</f>
        <v>5.0056882821387941E-2</v>
      </c>
      <c r="L75" s="91">
        <f ca="1">IF(ISNA($A75),"",IFERROR(SUMIFS(D_D[AUT],D_D[MT],5,D_D[CAT],SMS, D_D[EP],499,D_D[LOC],$A75)/$E75,0))</f>
        <v>6.8259385665529011E-3</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7449</v>
      </c>
      <c r="F76" s="89">
        <f ca="1">IF(ISNA($A76),"",IFERROR(SUMIFS(D_D[BL],D_D[MT],5,D_D[CAT],SMS, D_D[EP],499,D_D[LOC],$A76),0))</f>
        <v>1567</v>
      </c>
      <c r="G76" s="91">
        <f t="shared" ca="1" si="16"/>
        <v>0.21036380722244596</v>
      </c>
      <c r="H76" s="91">
        <f ca="1">IF(ISNA($A76),"",IFERROR(SUMIFS(D_D[DEV],D_D[MT],5,D_D[CAT],SMS, D_D[EP],499,D_D[LOC],$A76)/$E76,0))</f>
        <v>3.4635521546516314E-2</v>
      </c>
      <c r="I76" s="91">
        <f ca="1">IF(ISNA($A76),"",IFERROR(SUMIFS(D_D[EVD],D_D[MT],5,D_D[CAT],SMS, D_D[EP],499,D_D[LOC],$A76)/$E76,0))</f>
        <v>0.71002819170358433</v>
      </c>
      <c r="J76" s="91">
        <f ca="1">IF(ISNA($A76),"",IFERROR(SUMIFS(D_D[DEC],D_D[MT],5,D_D[CAT],SMS, D_D[EP],499,D_D[LOC],$A76)/$E76,0))</f>
        <v>0.22499664384481138</v>
      </c>
      <c r="K76" s="91">
        <f ca="1">IF(ISNA($A76),"",IFERROR(SUMIFS(D_D[AWD],D_D[MT],5,D_D[CAT],SMS, D_D[EP],499,D_D[LOC],$A76)/$E76,0))</f>
        <v>3.0339642905087932E-2</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783</v>
      </c>
      <c r="F77" s="89">
        <f ca="1">IF(ISNA($A77),"",IFERROR(SUMIFS(D_D[BL],D_D[MT],5,D_D[CAT],SMS, D_D[EP],499,D_D[LOC],$A77),0))</f>
        <v>167</v>
      </c>
      <c r="G77" s="91">
        <f t="shared" ca="1" si="16"/>
        <v>0.21328224776500637</v>
      </c>
      <c r="H77" s="91">
        <f ca="1">IF(ISNA($A77),"",IFERROR(SUMIFS(D_D[DEV],D_D[MT],5,D_D[CAT],SMS, D_D[EP],499,D_D[LOC],$A77)/$E77,0))</f>
        <v>5.2362707535121331E-2</v>
      </c>
      <c r="I77" s="91">
        <f ca="1">IF(ISNA($A77),"",IFERROR(SUMIFS(D_D[EVD],D_D[MT],5,D_D[CAT],SMS, D_D[EP],499,D_D[LOC],$A77)/$E77,0))</f>
        <v>0.62962962962962965</v>
      </c>
      <c r="J77" s="91">
        <f ca="1">IF(ISNA($A77),"",IFERROR(SUMIFS(D_D[DEC],D_D[MT],5,D_D[CAT],SMS, D_D[EP],499,D_D[LOC],$A77)/$E77,0))</f>
        <v>0.28863346104725413</v>
      </c>
      <c r="K77" s="91">
        <f ca="1">IF(ISNA($A77),"",IFERROR(SUMIFS(D_D[AWD],D_D[MT],5,D_D[CAT],SMS, D_D[EP],499,D_D[LOC],$A77)/$E77,0))</f>
        <v>2.9374201787994891E-2</v>
      </c>
      <c r="L77" s="91">
        <f ca="1">IF(ISNA($A77),"",IFERROR(SUMIFS(D_D[AUT],D_D[MT],5,D_D[CAT],SMS, D_D[EP],499,D_D[LOC],$A77)/$E77,0))</f>
        <v>0</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64</v>
      </c>
      <c r="F78" s="89">
        <f ca="1">IF(ISNA($A78),"",IFERROR(SUMIFS(D_D[BL],D_D[MT],5,D_D[CAT],SMS, D_D[EP],499,D_D[LOC],$A78),0))</f>
        <v>2</v>
      </c>
      <c r="G78" s="91">
        <f t="shared" ca="1" si="16"/>
        <v>3.125E-2</v>
      </c>
      <c r="H78" s="91">
        <f ca="1">IF(ISNA($A78),"",IFERROR(SUMIFS(D_D[DEV],D_D[MT],5,D_D[CAT],SMS, D_D[EP],499,D_D[LOC],$A78)/$E78,0))</f>
        <v>0.34375</v>
      </c>
      <c r="I78" s="91">
        <f ca="1">IF(ISNA($A78),"",IFERROR(SUMIFS(D_D[EVD],D_D[MT],5,D_D[CAT],SMS, D_D[EP],499,D_D[LOC],$A78)/$E78,0))</f>
        <v>0.53125</v>
      </c>
      <c r="J78" s="91">
        <f ca="1">IF(ISNA($A78),"",IFERROR(SUMIFS(D_D[DEC],D_D[MT],5,D_D[CAT],SMS, D_D[EP],499,D_D[LOC],$A78)/$E78,0))</f>
        <v>0.125</v>
      </c>
      <c r="K78" s="91">
        <f ca="1">IF(ISNA($A78),"",IFERROR(SUMIFS(D_D[AWD],D_D[MT],5,D_D[CAT],SMS, D_D[EP],499,D_D[LOC],$A78)/$E78,0))</f>
        <v>0</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99</v>
      </c>
      <c r="F79" s="89">
        <f ca="1">IF(ISNA($A79),"",IFERROR(SUMIFS(D_D[BL],D_D[MT],5,D_D[CAT],SMS, D_D[EP],499,D_D[LOC],$A79),0))</f>
        <v>34</v>
      </c>
      <c r="G79" s="91">
        <f t="shared" ca="1" si="16"/>
        <v>0.34343434343434343</v>
      </c>
      <c r="H79" s="91">
        <f ca="1">IF(ISNA($A79),"",IFERROR(SUMIFS(D_D[DEV],D_D[MT],5,D_D[CAT],SMS, D_D[EP],499,D_D[LOC],$A79)/$E79,0))</f>
        <v>6.0606060606060608E-2</v>
      </c>
      <c r="I79" s="91">
        <f ca="1">IF(ISNA($A79),"",IFERROR(SUMIFS(D_D[EVD],D_D[MT],5,D_D[CAT],SMS, D_D[EP],499,D_D[LOC],$A79)/$E79,0))</f>
        <v>0.64646464646464652</v>
      </c>
      <c r="J79" s="91">
        <f ca="1">IF(ISNA($A79),"",IFERROR(SUMIFS(D_D[DEC],D_D[MT],5,D_D[CAT],SMS, D_D[EP],499,D_D[LOC],$A79)/$E79,0))</f>
        <v>0.21212121212121213</v>
      </c>
      <c r="K79" s="91">
        <f ca="1">IF(ISNA($A79),"",IFERROR(SUMIFS(D_D[AWD],D_D[MT],5,D_D[CAT],SMS, D_D[EP],499,D_D[LOC],$A79)/$E79,0))</f>
        <v>8.0808080808080815E-2</v>
      </c>
      <c r="L79" s="91">
        <f ca="1">IF(ISNA($A79),"",IFERROR(SUMIFS(D_D[AUT],D_D[MT],5,D_D[CAT],SMS, D_D[EP],499,D_D[LOC],$A79)/$E79,0))</f>
        <v>0</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620</v>
      </c>
      <c r="F80" s="89">
        <f ca="1">IF(ISNA($A80),"",IFERROR(SUMIFS(D_D[BL],D_D[MT],5,D_D[CAT],SMS, D_D[EP],499,D_D[LOC],$A80),0))</f>
        <v>131</v>
      </c>
      <c r="G80" s="91">
        <f t="shared" ca="1" si="13"/>
        <v>0.21129032258064517</v>
      </c>
      <c r="H80" s="91">
        <f ca="1">IF(ISNA($A80),"",IFERROR(SUMIFS(D_D[DEV],D_D[MT],5,D_D[CAT],SMS, D_D[EP],499,D_D[LOC],$A80)/$E80,0))</f>
        <v>2.0967741935483872E-2</v>
      </c>
      <c r="I80" s="91">
        <f ca="1">IF(ISNA($A80),"",IFERROR(SUMIFS(D_D[EVD],D_D[MT],5,D_D[CAT],SMS, D_D[EP],499,D_D[LOC],$A80)/$E80,0))</f>
        <v>0.63709677419354838</v>
      </c>
      <c r="J80" s="91">
        <f ca="1">IF(ISNA($A80),"",IFERROR(SUMIFS(D_D[DEC],D_D[MT],5,D_D[CAT],SMS, D_D[EP],499,D_D[LOC],$A80)/$E80,0))</f>
        <v>0.31774193548387097</v>
      </c>
      <c r="K80" s="91">
        <f ca="1">IF(ISNA($A80),"",IFERROR(SUMIFS(D_D[AWD],D_D[MT],5,D_D[CAT],SMS, D_D[EP],499,D_D[LOC],$A80)/$E80,0))</f>
        <v>2.4193548387096774E-2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472</v>
      </c>
      <c r="F81" s="89">
        <f ca="1">IF(ISNA($A81),"",IFERROR(SUMIFS(D_D[BL],D_D[MT],5,D_D[CAT],SMS, D_D[EP],499,D_D[LOC],$A81),0))</f>
        <v>123</v>
      </c>
      <c r="G81" s="91">
        <f t="shared" ca="1" si="13"/>
        <v>0.26059322033898308</v>
      </c>
      <c r="H81" s="91">
        <f ca="1">IF(ISNA($A81),"",IFERROR(SUMIFS(D_D[DEV],D_D[MT],5,D_D[CAT],SMS, D_D[EP],499,D_D[LOC],$A81)/$E81,0))</f>
        <v>6.5677966101694921E-2</v>
      </c>
      <c r="I81" s="91">
        <f ca="1">IF(ISNA($A81),"",IFERROR(SUMIFS(D_D[EVD],D_D[MT],5,D_D[CAT],SMS, D_D[EP],499,D_D[LOC],$A81)/$E81,0))</f>
        <v>0.68644067796610164</v>
      </c>
      <c r="J81" s="91">
        <f ca="1">IF(ISNA($A81),"",IFERROR(SUMIFS(D_D[DEC],D_D[MT],5,D_D[CAT],SMS, D_D[EP],499,D_D[LOC],$A81)/$E81,0))</f>
        <v>0.24152542372881355</v>
      </c>
      <c r="K81" s="91">
        <f ca="1">IF(ISNA($A81),"",IFERROR(SUMIFS(D_D[AWD],D_D[MT],5,D_D[CAT],SMS, D_D[EP],499,D_D[LOC],$A81)/$E81,0))</f>
        <v>6.3559322033898309E-3</v>
      </c>
      <c r="L81" s="91">
        <f ca="1">IF(ISNA($A81),"",IFERROR(SUMIFS(D_D[AUT],D_D[MT],5,D_D[CAT],SMS, D_D[EP],499,D_D[LOC],$A81)/$E81,0))</f>
        <v>0</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54</v>
      </c>
      <c r="F82" s="89">
        <f ca="1">IF(ISNA($A82),"",IFERROR(SUMIFS(D_D[BL],D_D[MT],5,D_D[CAT],SMS, D_D[EP],499,D_D[LOC],$A82),0))</f>
        <v>5</v>
      </c>
      <c r="G82" s="91">
        <f t="shared" ref="G82:G88" ca="1" si="19">IF(ISNA($A82),"",IFERROR(F82/E82,0))</f>
        <v>9.2592592592592587E-2</v>
      </c>
      <c r="H82" s="91">
        <f ca="1">IF(ISNA($A82),"",IFERROR(SUMIFS(D_D[DEV],D_D[MT],5,D_D[CAT],SMS, D_D[EP],499,D_D[LOC],$A82)/$E82,0))</f>
        <v>0.14814814814814814</v>
      </c>
      <c r="I82" s="91">
        <f ca="1">IF(ISNA($A82),"",IFERROR(SUMIFS(D_D[EVD],D_D[MT],5,D_D[CAT],SMS, D_D[EP],499,D_D[LOC],$A82)/$E82,0))</f>
        <v>0.70370370370370372</v>
      </c>
      <c r="J82" s="91">
        <f ca="1">IF(ISNA($A82),"",IFERROR(SUMIFS(D_D[DEC],D_D[MT],5,D_D[CAT],SMS, D_D[EP],499,D_D[LOC],$A82)/$E82,0))</f>
        <v>0.14814814814814814</v>
      </c>
      <c r="K82" s="91">
        <f ca="1">IF(ISNA($A82),"",IFERROR(SUMIFS(D_D[AWD],D_D[MT],5,D_D[CAT],SMS, D_D[EP],499,D_D[LOC],$A82)/$E82,0))</f>
        <v>0</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60</v>
      </c>
      <c r="F83" s="89">
        <f ca="1">IF(ISNA($A83),"",IFERROR(SUMIFS(D_D[BL],D_D[MT],5,D_D[CAT],SMS, D_D[EP],499,D_D[LOC],$A83),0))</f>
        <v>33</v>
      </c>
      <c r="G83" s="91">
        <f t="shared" ca="1" si="19"/>
        <v>0.55000000000000004</v>
      </c>
      <c r="H83" s="91">
        <f ca="1">IF(ISNA($A83),"",IFERROR(SUMIFS(D_D[DEV],D_D[MT],5,D_D[CAT],SMS, D_D[EP],499,D_D[LOC],$A83)/$E83,0))</f>
        <v>0.2</v>
      </c>
      <c r="I83" s="91">
        <f ca="1">IF(ISNA($A83),"",IFERROR(SUMIFS(D_D[EVD],D_D[MT],5,D_D[CAT],SMS, D_D[EP],499,D_D[LOC],$A83)/$E83,0))</f>
        <v>0.6166666666666667</v>
      </c>
      <c r="J83" s="91">
        <f ca="1">IF(ISNA($A83),"",IFERROR(SUMIFS(D_D[DEC],D_D[MT],5,D_D[CAT],SMS, D_D[EP],499,D_D[LOC],$A83)/$E83,0))</f>
        <v>0.16666666666666666</v>
      </c>
      <c r="K83" s="91">
        <f ca="1">IF(ISNA($A83),"",IFERROR(SUMIFS(D_D[AWD],D_D[MT],5,D_D[CAT],SMS, D_D[EP],499,D_D[LOC],$A83)/$E83,0))</f>
        <v>1.6666666666666666E-2</v>
      </c>
      <c r="L83" s="91">
        <f ca="1">IF(ISNA($A83),"",IFERROR(SUMIFS(D_D[AUT],D_D[MT],5,D_D[CAT],SMS, D_D[EP],499,D_D[LOC],$A83)/$E83,0))</f>
        <v>0</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358</v>
      </c>
      <c r="F84" s="89">
        <f ca="1">IF(ISNA($A84),"",IFERROR(SUMIFS(D_D[BL],D_D[MT],5,D_D[CAT],SMS, D_D[EP],499,D_D[LOC],$A84),0))</f>
        <v>85</v>
      </c>
      <c r="G84" s="91">
        <f t="shared" ca="1" si="19"/>
        <v>0.23743016759776536</v>
      </c>
      <c r="H84" s="91">
        <f ca="1">IF(ISNA($A84),"",IFERROR(SUMIFS(D_D[DEV],D_D[MT],5,D_D[CAT],SMS, D_D[EP],499,D_D[LOC],$A84)/$E84,0))</f>
        <v>3.0726256983240222E-2</v>
      </c>
      <c r="I84" s="91">
        <f ca="1">IF(ISNA($A84),"",IFERROR(SUMIFS(D_D[EVD],D_D[MT],5,D_D[CAT],SMS, D_D[EP],499,D_D[LOC],$A84)/$E84,0))</f>
        <v>0.6955307262569832</v>
      </c>
      <c r="J84" s="91">
        <f ca="1">IF(ISNA($A84),"",IFERROR(SUMIFS(D_D[DEC],D_D[MT],5,D_D[CAT],SMS, D_D[EP],499,D_D[LOC],$A84)/$E84,0))</f>
        <v>0.26815642458100558</v>
      </c>
      <c r="K84" s="91">
        <f ca="1">IF(ISNA($A84),"",IFERROR(SUMIFS(D_D[AWD],D_D[MT],5,D_D[CAT],SMS, D_D[EP],499,D_D[LOC],$A84)/$E84,0))</f>
        <v>5.5865921787709499E-3</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4212</v>
      </c>
      <c r="F85" s="89">
        <f ca="1">IF(ISNA($A85),"",IFERROR(SUMIFS(D_D[BL],D_D[MT],5,D_D[CAT],SMS, D_D[EP],499,D_D[LOC],$A85),0))</f>
        <v>883</v>
      </c>
      <c r="G85" s="91">
        <f t="shared" ca="1" si="19"/>
        <v>0.20963912630579298</v>
      </c>
      <c r="H85" s="91">
        <f ca="1">IF(ISNA($A85),"",IFERROR(SUMIFS(D_D[DEV],D_D[MT],5,D_D[CAT],SMS, D_D[EP],499,D_D[LOC],$A85)/$E85,0))</f>
        <v>5.3893637226970562E-2</v>
      </c>
      <c r="I85" s="91">
        <f ca="1">IF(ISNA($A85),"",IFERROR(SUMIFS(D_D[EVD],D_D[MT],5,D_D[CAT],SMS, D_D[EP],499,D_D[LOC],$A85)/$E85,0))</f>
        <v>0.69088319088319083</v>
      </c>
      <c r="J85" s="91">
        <f ca="1">IF(ISNA($A85),"",IFERROR(SUMIFS(D_D[DEC],D_D[MT],5,D_D[CAT],SMS, D_D[EP],499,D_D[LOC],$A85)/$E85,0))</f>
        <v>0.24050332383665718</v>
      </c>
      <c r="K85" s="91">
        <f ca="1">IF(ISNA($A85),"",IFERROR(SUMIFS(D_D[AWD],D_D[MT],5,D_D[CAT],SMS, D_D[EP],499,D_D[LOC],$A85)/$E85,0))</f>
        <v>1.4719848053181387E-2</v>
      </c>
      <c r="L85" s="91">
        <f ca="1">IF(ISNA($A85),"",IFERROR(SUMIFS(D_D[AUT],D_D[MT],5,D_D[CAT],SMS, D_D[EP],499,D_D[LOC],$A85)/$E85,0))</f>
        <v>0</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220</v>
      </c>
      <c r="F86" s="89">
        <f ca="1">IF(ISNA($A86),"",IFERROR(SUMIFS(D_D[BL],D_D[MT],5,D_D[CAT],SMS, D_D[EP],499,D_D[LOC],$A86),0))</f>
        <v>28</v>
      </c>
      <c r="G86" s="91">
        <f t="shared" ca="1" si="19"/>
        <v>0.12727272727272726</v>
      </c>
      <c r="H86" s="91">
        <f ca="1">IF(ISNA($A86),"",IFERROR(SUMIFS(D_D[DEV],D_D[MT],5,D_D[CAT],SMS, D_D[EP],499,D_D[LOC],$A86)/$E86,0))</f>
        <v>0.23636363636363636</v>
      </c>
      <c r="I86" s="91">
        <f ca="1">IF(ISNA($A86),"",IFERROR(SUMIFS(D_D[EVD],D_D[MT],5,D_D[CAT],SMS, D_D[EP],499,D_D[LOC],$A86)/$E86,0))</f>
        <v>0.65454545454545454</v>
      </c>
      <c r="J86" s="91">
        <f ca="1">IF(ISNA($A86),"",IFERROR(SUMIFS(D_D[DEC],D_D[MT],5,D_D[CAT],SMS, D_D[EP],499,D_D[LOC],$A86)/$E86,0))</f>
        <v>8.1818181818181818E-2</v>
      </c>
      <c r="K86" s="91">
        <f ca="1">IF(ISNA($A86),"",IFERROR(SUMIFS(D_D[AWD],D_D[MT],5,D_D[CAT],SMS, D_D[EP],499,D_D[LOC],$A86)/$E86,0))</f>
        <v>2.7272727272727271E-2</v>
      </c>
      <c r="L86" s="91">
        <f ca="1">IF(ISNA($A86),"",IFERROR(SUMIFS(D_D[AUT],D_D[MT],5,D_D[CAT],SMS, D_D[EP],499,D_D[LOC],$A86)/$E86,0))</f>
        <v>0</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690</v>
      </c>
      <c r="F87" s="89">
        <f ca="1">IF(ISNA($A87),"",IFERROR(SUMIFS(D_D[BL],D_D[MT],5,D_D[CAT],SMS, D_D[EP],499,D_D[LOC],$A87),0))</f>
        <v>224</v>
      </c>
      <c r="G87" s="91">
        <f t="shared" ca="1" si="19"/>
        <v>0.32463768115942027</v>
      </c>
      <c r="H87" s="91">
        <f ca="1">IF(ISNA($A87),"",IFERROR(SUMIFS(D_D[DEV],D_D[MT],5,D_D[CAT],SMS, D_D[EP],499,D_D[LOC],$A87)/$E87,0))</f>
        <v>0.1391304347826087</v>
      </c>
      <c r="I87" s="91">
        <f ca="1">IF(ISNA($A87),"",IFERROR(SUMIFS(D_D[EVD],D_D[MT],5,D_D[CAT],SMS, D_D[EP],499,D_D[LOC],$A87)/$E87,0))</f>
        <v>0.64927536231884053</v>
      </c>
      <c r="J87" s="91">
        <f ca="1">IF(ISNA($A87),"",IFERROR(SUMIFS(D_D[DEC],D_D[MT],5,D_D[CAT],SMS, D_D[EP],499,D_D[LOC],$A87)/$E87,0))</f>
        <v>0.16956521739130434</v>
      </c>
      <c r="K87" s="91">
        <f ca="1">IF(ISNA($A87),"",IFERROR(SUMIFS(D_D[AWD],D_D[MT],5,D_D[CAT],SMS, D_D[EP],499,D_D[LOC],$A87)/$E87,0))</f>
        <v>4.2028985507246375E-2</v>
      </c>
      <c r="L87" s="91">
        <f ca="1">IF(ISNA($A87),"",IFERROR(SUMIFS(D_D[AUT],D_D[MT],5,D_D[CAT],SMS, D_D[EP],499,D_D[LOC],$A87)/$E87,0))</f>
        <v>0</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3302</v>
      </c>
      <c r="F88" s="89">
        <f ca="1">IF(ISNA($A88),"",IFERROR(SUMIFS(D_D[BL],D_D[MT],5,D_D[CAT],SMS, D_D[EP],499,D_D[LOC],$A88),0))</f>
        <v>631</v>
      </c>
      <c r="G88" s="91">
        <f t="shared" ca="1" si="19"/>
        <v>0.19109630526953361</v>
      </c>
      <c r="H88" s="91">
        <f ca="1">IF(ISNA($A88),"",IFERROR(SUMIFS(D_D[DEV],D_D[MT],5,D_D[CAT],SMS, D_D[EP],499,D_D[LOC],$A88)/$E88,0))</f>
        <v>2.3924894003634161E-2</v>
      </c>
      <c r="I88" s="91">
        <f ca="1">IF(ISNA($A88),"",IFERROR(SUMIFS(D_D[EVD],D_D[MT],5,D_D[CAT],SMS, D_D[EP],499,D_D[LOC],$A88)/$E88,0))</f>
        <v>0.70199878861296183</v>
      </c>
      <c r="J88" s="91">
        <f ca="1">IF(ISNA($A88),"",IFERROR(SUMIFS(D_D[DEC],D_D[MT],5,D_D[CAT],SMS, D_D[EP],499,D_D[LOC],$A88)/$E88,0))</f>
        <v>0.26589945487583283</v>
      </c>
      <c r="K88" s="91">
        <f ca="1">IF(ISNA($A88),"",IFERROR(SUMIFS(D_D[AWD],D_D[MT],5,D_D[CAT],SMS, D_D[EP],499,D_D[LOC],$A88)/$E88,0))</f>
        <v>8.1768625075711691E-3</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0" t="str">
        <f>"Compensation and Pension National Inventory - Historical Reporting Bundles* - Data through "</f>
        <v xml:space="preserve">Compensation and Pension National Inventory - Historical Reporting Bundles* - Data through </v>
      </c>
      <c r="C2" s="351"/>
      <c r="D2" s="351"/>
      <c r="E2" s="351"/>
      <c r="F2" s="351"/>
      <c r="G2" s="351"/>
      <c r="H2" s="352">
        <f>D_DT[]</f>
        <v>43512</v>
      </c>
      <c r="I2" s="352"/>
      <c r="J2" s="352"/>
      <c r="K2" s="352"/>
      <c r="L2" s="352"/>
      <c r="M2" s="262"/>
      <c r="N2" s="263"/>
      <c r="O2" s="4"/>
    </row>
    <row r="3" spans="1:15" s="1" customFormat="1" ht="63" customHeight="1" thickBot="1" x14ac:dyDescent="0.25">
      <c r="A3" s="4"/>
      <c r="B3" s="361" t="s">
        <v>370</v>
      </c>
      <c r="C3" s="362"/>
      <c r="D3" s="362"/>
      <c r="E3" s="362"/>
      <c r="F3" s="362"/>
      <c r="G3" s="362"/>
      <c r="H3" s="362"/>
      <c r="I3" s="362"/>
      <c r="J3" s="362"/>
      <c r="K3" s="362"/>
      <c r="L3" s="362"/>
      <c r="M3" s="362"/>
      <c r="N3" s="363"/>
      <c r="O3" s="4"/>
    </row>
    <row r="4" spans="1:15" s="1" customFormat="1" ht="35.1" customHeight="1" thickBot="1" x14ac:dyDescent="0.4">
      <c r="A4" s="23"/>
      <c r="B4" s="364" t="s">
        <v>186</v>
      </c>
      <c r="C4" s="365"/>
      <c r="D4" s="365"/>
      <c r="E4" s="366"/>
      <c r="F4" s="195"/>
      <c r="G4" s="364" t="s">
        <v>183</v>
      </c>
      <c r="H4" s="365"/>
      <c r="I4" s="365"/>
      <c r="J4" s="366"/>
      <c r="K4" s="196"/>
      <c r="L4" s="358" t="s">
        <v>9</v>
      </c>
      <c r="M4" s="359"/>
      <c r="N4" s="360"/>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102593</v>
      </c>
      <c r="D6" s="203">
        <f>SUM(D7:D9)</f>
        <v>34006</v>
      </c>
      <c r="E6" s="204">
        <f>IFERROR(D6/C6,0)</f>
        <v>0.33146510970534054</v>
      </c>
      <c r="F6" s="205"/>
      <c r="G6" s="201" t="s">
        <v>201</v>
      </c>
      <c r="H6" s="203">
        <f>SUM(H7:H9)</f>
        <v>27437</v>
      </c>
      <c r="I6" s="203">
        <f>SUM(I7:I9)</f>
        <v>5051</v>
      </c>
      <c r="J6" s="206">
        <f t="shared" ref="J6:J10" si="0">IFERROR(I6/H6,0)</f>
        <v>0.18409447096985823</v>
      </c>
      <c r="K6" s="24">
        <v>1</v>
      </c>
      <c r="L6" s="106" t="s">
        <v>425</v>
      </c>
      <c r="M6" s="107">
        <f>IFERROR(SUMIFS(D_D[INV],D_D[MT],7,D_D[CAT],1,D_D[EP],$K6),0)</f>
        <v>164316</v>
      </c>
      <c r="N6" s="108">
        <f>IFERROR(SUMIFS(D_D[ADP],D_D[MT],7,D_D[CAT],1,D_D[EP],$K6),0)</f>
        <v>387.71</v>
      </c>
      <c r="O6" s="7"/>
    </row>
    <row r="7" spans="1:15" s="1" customFormat="1" ht="39.950000000000003" customHeight="1" x14ac:dyDescent="0.2">
      <c r="A7" s="24" t="s">
        <v>17</v>
      </c>
      <c r="B7" s="132" t="s">
        <v>190</v>
      </c>
      <c r="C7" s="72">
        <f>IFERROR(SUMIFS(D_D[INV],D_D[MT],3,D_D[CAT],TA_21,D_D[EP],$A7),0)</f>
        <v>167</v>
      </c>
      <c r="D7" s="72">
        <f>IFERROR(SUMIFS(D_D[BL],D_D[MT],3,D_D[CAT],TA_21,D_D[EP],$A7),0)</f>
        <v>130</v>
      </c>
      <c r="E7" s="79">
        <f t="shared" ref="E7:E17" si="1">IFERROR(D7/C7,0)</f>
        <v>0.77844311377245512</v>
      </c>
      <c r="F7" s="24">
        <v>180</v>
      </c>
      <c r="G7" s="133" t="s">
        <v>203</v>
      </c>
      <c r="H7" s="80">
        <f>IFERROR(SUMIFS(D_D[INV],D_D[MT],3,D_D[CAT],TA_31,D_D[EP],$F7),0)</f>
        <v>6627</v>
      </c>
      <c r="I7" s="80">
        <f>IFERROR(SUMIFS(D_D[BL],D_D[MT],3,D_D[CAT],TA_31,D_D[EP],$F7),0)</f>
        <v>1062</v>
      </c>
      <c r="J7" s="81">
        <f t="shared" si="0"/>
        <v>0.16025350837483024</v>
      </c>
      <c r="K7" s="24">
        <v>9</v>
      </c>
      <c r="L7" s="106" t="s">
        <v>864</v>
      </c>
      <c r="M7" s="107">
        <f>IFERROR(SUMIFS(D_D[INV],D_D[MT],7,D_D[CAT],1,D_D[EP],$K7),0)</f>
        <v>21445</v>
      </c>
      <c r="N7" s="272" t="s">
        <v>868</v>
      </c>
      <c r="O7" s="7"/>
    </row>
    <row r="8" spans="1:15" s="1" customFormat="1" ht="39.950000000000003" customHeight="1" x14ac:dyDescent="0.2">
      <c r="A8" s="24" t="s">
        <v>18</v>
      </c>
      <c r="B8" s="132" t="s">
        <v>188</v>
      </c>
      <c r="C8" s="80">
        <f>IFERROR(SUMIFS(D_D[INV],D_D[MT],3,D_D[CAT],TA_21,D_D[EP],$A8),0)</f>
        <v>31356</v>
      </c>
      <c r="D8" s="80">
        <f>IFERROR(SUMIFS(D_D[BL],D_D[MT],3,D_D[CAT],TA_21,D_D[EP],$A8),0)</f>
        <v>12306</v>
      </c>
      <c r="E8" s="81">
        <f t="shared" si="1"/>
        <v>0.39246077305778798</v>
      </c>
      <c r="F8" s="99">
        <v>120</v>
      </c>
      <c r="G8" s="132" t="s">
        <v>202</v>
      </c>
      <c r="H8" s="80">
        <f>IFERROR(SUMIFS(D_D[INV],D_D[MT],3,D_D[CAT],TA_31,D_D[EP],$F8),0)</f>
        <v>8644</v>
      </c>
      <c r="I8" s="80">
        <f>IFERROR(SUMIFS(D_D[BL],D_D[MT],3,D_D[CAT],TA_31,D_D[EP],$F8),0)</f>
        <v>1374</v>
      </c>
      <c r="J8" s="81">
        <f t="shared" si="0"/>
        <v>0.15895418787598334</v>
      </c>
      <c r="K8" s="24" t="s">
        <v>339</v>
      </c>
      <c r="L8" s="133" t="s">
        <v>426</v>
      </c>
      <c r="M8" s="75">
        <f>IFERROR(SUMIFS(D_D[INV],D_D[MT],7,D_D[CAT],1,D_D[EP],$K8),0)</f>
        <v>17565</v>
      </c>
      <c r="N8" s="104">
        <f>IFERROR(SUMIFS(D_D[ADP],D_D[MT],7,D_D[CAT],1,D_D[EP],$K8),0)</f>
        <v>379.55</v>
      </c>
      <c r="O8" s="7"/>
    </row>
    <row r="9" spans="1:15" s="1" customFormat="1" ht="39.950000000000003" customHeight="1" thickBot="1" x14ac:dyDescent="0.25">
      <c r="A9" s="24" t="s">
        <v>77</v>
      </c>
      <c r="B9" s="103" t="s">
        <v>189</v>
      </c>
      <c r="C9" s="82">
        <f>IFERROR(SUMIFS(D_D[INV],D_D[MT],3,D_D[CAT],TA_21,D_D[EP],$A9),0)</f>
        <v>71070</v>
      </c>
      <c r="D9" s="82">
        <f>IFERROR(SUMIFS(D_D[BL],D_D[MT],3,D_D[CAT],TA_21,D_D[EP],$A9),0)</f>
        <v>21570</v>
      </c>
      <c r="E9" s="83">
        <f t="shared" si="1"/>
        <v>0.30350358801181931</v>
      </c>
      <c r="F9" s="99">
        <v>190</v>
      </c>
      <c r="G9" s="134" t="s">
        <v>204</v>
      </c>
      <c r="H9" s="73">
        <f>IFERROR(SUMIFS(D_D[INV],D_D[MT],3,D_D[CAT],TA_31,D_D[EP],$F9),0)</f>
        <v>12166</v>
      </c>
      <c r="I9" s="73">
        <f>IFERROR(SUMIFS(D_D[BL],D_D[MT],3,D_D[CAT],TA_31,D_D[EP],$F9),0)</f>
        <v>2615</v>
      </c>
      <c r="J9" s="74">
        <f t="shared" si="0"/>
        <v>0.21494328456353773</v>
      </c>
      <c r="K9" s="24" t="s">
        <v>358</v>
      </c>
      <c r="L9" s="133" t="s">
        <v>427</v>
      </c>
      <c r="M9" s="75">
        <f>IFERROR(SUMIFS(D_D[INV],D_D[MT],7,D_D[CAT],1,D_D[EP],$K9),0)</f>
        <v>21770</v>
      </c>
      <c r="N9" s="104">
        <f>IFERROR(SUMIFS(D_D[ADP],D_D[MT],7,D_D[CAT],1,D_D[EP],$K9),0)</f>
        <v>379.95</v>
      </c>
      <c r="O9" s="7"/>
    </row>
    <row r="10" spans="1:15" s="1" customFormat="1" ht="39.950000000000003" customHeight="1" x14ac:dyDescent="0.2">
      <c r="A10" s="24"/>
      <c r="B10" s="201" t="s">
        <v>812</v>
      </c>
      <c r="C10" s="202">
        <f>SUM(C11:C12)</f>
        <v>11602</v>
      </c>
      <c r="D10" s="203">
        <f>SUM(D11:D12)</f>
        <v>2797</v>
      </c>
      <c r="E10" s="204">
        <f t="shared" si="1"/>
        <v>0.2410791242889157</v>
      </c>
      <c r="F10" s="24"/>
      <c r="G10" s="207" t="s">
        <v>184</v>
      </c>
      <c r="H10" s="208">
        <f>SUM(H11:H16)</f>
        <v>17647</v>
      </c>
      <c r="I10" s="208">
        <f>SUM(I11:I16)</f>
        <v>3544</v>
      </c>
      <c r="J10" s="209">
        <f t="shared" si="0"/>
        <v>0.2008273360911203</v>
      </c>
      <c r="K10" s="24" t="s">
        <v>340</v>
      </c>
      <c r="L10" s="133" t="s">
        <v>428</v>
      </c>
      <c r="M10" s="75">
        <f>IFERROR(SUMIFS(D_D[INV],D_D[MT],7,D_D[CAT],1,D_D[EP],$K10),0)</f>
        <v>39739</v>
      </c>
      <c r="N10" s="104">
        <f>IFERROR(SUMIFS(D_D[ADP],D_D[MT],7,D_D[CAT],1,D_D[EP],$K10),0)</f>
        <v>240.25</v>
      </c>
      <c r="O10" s="7"/>
    </row>
    <row r="11" spans="1:15" s="1" customFormat="1" ht="39.950000000000003" customHeight="1" thickBot="1" x14ac:dyDescent="0.25">
      <c r="A11" s="24" t="s">
        <v>79</v>
      </c>
      <c r="B11" s="95" t="s">
        <v>206</v>
      </c>
      <c r="C11" s="80">
        <f>IFERROR(SUMIFS(D_D[INV],D_D[MT],3,D_D[CAT],TA_21,D_D[EP],$A11),0)</f>
        <v>11338</v>
      </c>
      <c r="D11" s="80">
        <f>IFERROR(SUMIFS(D_D[BL],D_D[MT],3,D_D[CAT],TA_21,D_D[EP],$A11),0)</f>
        <v>2671</v>
      </c>
      <c r="E11" s="81">
        <f t="shared" si="1"/>
        <v>0.23557946727817958</v>
      </c>
      <c r="F11" s="99">
        <v>135</v>
      </c>
      <c r="G11" s="133" t="s">
        <v>196</v>
      </c>
      <c r="H11" s="72">
        <f>IFERROR(SUMIFS(D_D[INV],D_D[MT],3,D_D[CAT],TA_32,D_D[EP],$F11),0)</f>
        <v>1637</v>
      </c>
      <c r="I11" s="72">
        <f>IFERROR(SUMIFS(D_D[BL],D_D[MT],3,D_D[CAT],TA_32,D_D[EP],$F11),0)</f>
        <v>230</v>
      </c>
      <c r="J11" s="79">
        <f t="shared" ref="J11:J16" si="2">IFERROR(I11/H11,0)</f>
        <v>0.14050091631032377</v>
      </c>
      <c r="K11" s="24" t="s">
        <v>341</v>
      </c>
      <c r="L11" s="134" t="s">
        <v>429</v>
      </c>
      <c r="M11" s="76">
        <f>IFERROR(SUMIFS(D_D[INV],D_D[MT],7,D_D[CAT],1,D_D[EP],$K11),0)</f>
        <v>166</v>
      </c>
      <c r="N11" s="105">
        <f>IFERROR(SUMIFS(D_D[ADP],D_D[MT],7,D_D[CAT],1,D_D[EP],$K11),0)</f>
        <v>711.33</v>
      </c>
      <c r="O11" s="7"/>
    </row>
    <row r="12" spans="1:15" s="1" customFormat="1" ht="39.950000000000003" customHeight="1" thickBot="1" x14ac:dyDescent="0.25">
      <c r="A12" s="24" t="s">
        <v>84</v>
      </c>
      <c r="B12" s="96" t="s">
        <v>366</v>
      </c>
      <c r="C12" s="73">
        <f>IFERROR(SUMIFS(D_D[INV],D_D[MT],3,D_D[CAT],TA_21,D_D[EP],$A12),0)</f>
        <v>264</v>
      </c>
      <c r="D12" s="73">
        <f>IFERROR(SUMIFS(D_D[BL],D_D[MT],3,D_D[CAT],TA_21,D_D[EP],$A12),0)</f>
        <v>126</v>
      </c>
      <c r="E12" s="74">
        <f t="shared" si="1"/>
        <v>0.47727272727272729</v>
      </c>
      <c r="F12" s="24">
        <v>137</v>
      </c>
      <c r="G12" s="133" t="s">
        <v>205</v>
      </c>
      <c r="H12" s="72">
        <f>IFERROR(SUMIFS(D_D[INV],D_D[MT],3,D_D[CAT],TA_32,D_D[EP],$F12),0)</f>
        <v>34</v>
      </c>
      <c r="I12" s="72">
        <f>IFERROR(SUMIFS(D_D[BL],D_D[MT],3,D_D[CAT],TA_32,D_D[EP],$F12),0)</f>
        <v>12</v>
      </c>
      <c r="J12" s="79">
        <f t="shared" si="2"/>
        <v>0.35294117647058826</v>
      </c>
      <c r="K12" s="24">
        <v>5</v>
      </c>
      <c r="L12" s="210" t="s">
        <v>364</v>
      </c>
      <c r="M12" s="211">
        <f>M6+M7+M8+M9+M10+M11</f>
        <v>265001</v>
      </c>
      <c r="N12" s="212"/>
      <c r="O12" s="7"/>
    </row>
    <row r="13" spans="1:15" s="1" customFormat="1" ht="39.950000000000003" customHeight="1" thickBot="1" x14ac:dyDescent="0.25">
      <c r="A13" s="24"/>
      <c r="B13" s="201" t="s">
        <v>0</v>
      </c>
      <c r="C13" s="202">
        <f>SUM(C14:C16)</f>
        <v>200853</v>
      </c>
      <c r="D13" s="203">
        <f>SUM(D14:D16)</f>
        <v>40073</v>
      </c>
      <c r="E13" s="204">
        <f t="shared" si="1"/>
        <v>0.19951407248086908</v>
      </c>
      <c r="F13" s="24" t="s">
        <v>415</v>
      </c>
      <c r="G13" s="133" t="s">
        <v>207</v>
      </c>
      <c r="H13" s="72">
        <f>IFERROR(SUMIFS(D_D[INV],D_D[MT],3,D_D[CAT],TA_32,D_D[EP],$F13),0)</f>
        <v>15671</v>
      </c>
      <c r="I13" s="72">
        <f>IFERROR(SUMIFS(D_D[BL],D_D[MT],3,D_D[CAT],TA_32,D_D[EP],$F13),0)</f>
        <v>3165</v>
      </c>
      <c r="J13" s="79">
        <f t="shared" si="2"/>
        <v>0.20196541382170888</v>
      </c>
      <c r="K13" s="94"/>
      <c r="L13" s="353" t="s">
        <v>869</v>
      </c>
      <c r="M13" s="353"/>
      <c r="N13" s="354"/>
      <c r="O13" s="7"/>
    </row>
    <row r="14" spans="1:15" s="1" customFormat="1" ht="39.950000000000003" customHeight="1" x14ac:dyDescent="0.2">
      <c r="A14" s="24" t="s">
        <v>19</v>
      </c>
      <c r="B14" s="132" t="s">
        <v>191</v>
      </c>
      <c r="C14" s="77">
        <f>IFERROR(SUMIFS(D_D[INV],D_D[MT],3,D_D[CAT],TA_21,D_D[EP],$A14),0)</f>
        <v>200127</v>
      </c>
      <c r="D14" s="77">
        <f>IFERROR(SUMIFS(D_D[BL],D_D[MT],3,D_D[CAT],TA_21,D_D[EP],$A14),0)</f>
        <v>40021</v>
      </c>
      <c r="E14" s="78">
        <f t="shared" si="1"/>
        <v>0.19997801396113468</v>
      </c>
      <c r="F14" s="99">
        <v>155</v>
      </c>
      <c r="G14" s="133" t="s">
        <v>208</v>
      </c>
      <c r="H14" s="72">
        <f>IFERROR(SUMIFS(D_D[INV],D_D[MT],3,D_D[CAT],TA_32,D_D[EP],$F14),0)</f>
        <v>0</v>
      </c>
      <c r="I14" s="72">
        <f>IFERROR(SUMIFS(D_D[BL],D_D[MT],3,D_D[CAT],TA_32,D_D[EP],$F14),0)</f>
        <v>0</v>
      </c>
      <c r="J14" s="79">
        <f t="shared" si="2"/>
        <v>0</v>
      </c>
      <c r="K14" s="94"/>
      <c r="L14" s="358" t="s">
        <v>861</v>
      </c>
      <c r="M14" s="359"/>
      <c r="N14" s="360"/>
      <c r="O14" s="7"/>
    </row>
    <row r="15" spans="1:15" s="1" customFormat="1" ht="39.950000000000003" customHeight="1" x14ac:dyDescent="0.2">
      <c r="A15" s="24" t="s">
        <v>80</v>
      </c>
      <c r="B15" s="133" t="s">
        <v>192</v>
      </c>
      <c r="C15" s="77">
        <f>IFERROR(SUMIFS(D_D[INV],D_D[MT],3,D_D[CAT],TA_21,D_D[EP],$A15),0)</f>
        <v>638</v>
      </c>
      <c r="D15" s="77">
        <f>IFERROR(SUMIFS(D_D[BL],D_D[MT],3,D_D[CAT],TA_21,D_D[EP],$A15),0)</f>
        <v>12</v>
      </c>
      <c r="E15" s="78">
        <f t="shared" si="1"/>
        <v>1.8808777429467086E-2</v>
      </c>
      <c r="F15" s="99">
        <v>297</v>
      </c>
      <c r="G15" s="133" t="s">
        <v>209</v>
      </c>
      <c r="H15" s="72">
        <f>IFERROR(SUMIFS(D_D[INV],D_D[MT],3,D_D[CAT],TA_32,D_D[EP],$F15),0)</f>
        <v>271</v>
      </c>
      <c r="I15" s="72">
        <f>IFERROR(SUMIFS(D_D[BL],D_D[MT],3,D_D[CAT],TA_32,D_D[EP],$F15),0)</f>
        <v>120</v>
      </c>
      <c r="J15" s="79">
        <f t="shared" si="2"/>
        <v>0.44280442804428044</v>
      </c>
      <c r="K15" s="24">
        <v>7</v>
      </c>
      <c r="L15" s="133" t="s">
        <v>862</v>
      </c>
      <c r="M15" s="75">
        <f>IFERROR(SUMIFS(D_D[INV],D_D[MT],7,D_D[CAT],1,D_D[EP],$K15),0)</f>
        <v>5158</v>
      </c>
      <c r="N15" s="104">
        <f>IFERROR(SUMIFS(D_D[ADP],D_D[MT],7,D_D[CAT],1,D_D[EP],$K15),0)</f>
        <v>75.489999999999995</v>
      </c>
      <c r="O15" s="7"/>
    </row>
    <row r="16" spans="1:15" s="1" customFormat="1" ht="39.950000000000003" customHeight="1" thickBot="1" x14ac:dyDescent="0.25">
      <c r="A16" s="24" t="s">
        <v>82</v>
      </c>
      <c r="B16" s="133" t="s">
        <v>193</v>
      </c>
      <c r="C16" s="72">
        <f>IFERROR(SUMIFS(D_D[INV],D_D[MT],3,D_D[CAT],TA_21,D_D[EP],$A16),0)</f>
        <v>88</v>
      </c>
      <c r="D16" s="72">
        <f>IFERROR(SUMIFS(D_D[BL],D_D[MT],3,D_D[CAT],TA_21,D_D[EP],$A16),0)</f>
        <v>40</v>
      </c>
      <c r="E16" s="79">
        <f t="shared" si="1"/>
        <v>0.45454545454545453</v>
      </c>
      <c r="F16" s="24">
        <v>607</v>
      </c>
      <c r="G16" s="134" t="s">
        <v>210</v>
      </c>
      <c r="H16" s="73">
        <f>IFERROR(SUMIFS(D_D[INV],D_D[MT],3,D_D[CAT],TA_32,D_D[EP],$F16),0)</f>
        <v>34</v>
      </c>
      <c r="I16" s="73">
        <f>IFERROR(SUMIFS(D_D[BL],D_D[MT],3,D_D[CAT],TA_32,D_D[EP],$F16),0)</f>
        <v>17</v>
      </c>
      <c r="J16" s="74">
        <f t="shared" si="2"/>
        <v>0.5</v>
      </c>
      <c r="K16" s="24">
        <v>8</v>
      </c>
      <c r="L16" s="133" t="s">
        <v>863</v>
      </c>
      <c r="M16" s="75">
        <f>IFERROR(SUMIFS(D_D[INV],D_D[MT],7,D_D[CAT],1,D_D[EP],$K16),0)</f>
        <v>17505</v>
      </c>
      <c r="N16" s="104">
        <f>IFERROR(SUMIFS(D_D[ADP],D_D[MT],7,D_D[CAT],1,D_D[EP],$K16),0)</f>
        <v>124.15</v>
      </c>
      <c r="O16" s="7"/>
    </row>
    <row r="17" spans="1:15" s="1" customFormat="1" ht="39.950000000000003" customHeight="1" thickBot="1" x14ac:dyDescent="0.25">
      <c r="A17" s="24" t="s">
        <v>347</v>
      </c>
      <c r="B17" s="201" t="s">
        <v>11</v>
      </c>
      <c r="C17" s="202">
        <f>SUM(C18:C24)</f>
        <v>305461</v>
      </c>
      <c r="D17" s="203">
        <f>SUM(D18:D24)</f>
        <v>54431</v>
      </c>
      <c r="E17" s="204">
        <f t="shared" si="1"/>
        <v>0.17819296080350683</v>
      </c>
      <c r="F17" s="99"/>
      <c r="G17" s="207" t="s">
        <v>13</v>
      </c>
      <c r="H17" s="208">
        <f>SUM(H18:H20)</f>
        <v>33608</v>
      </c>
      <c r="I17" s="208">
        <f>SUM(I18:I20)</f>
        <v>84</v>
      </c>
      <c r="J17" s="209">
        <f t="shared" ref="J17:J20" si="3">IFERROR(I17/H17,0)</f>
        <v>2.4994049035943823E-3</v>
      </c>
      <c r="K17" s="24">
        <v>6</v>
      </c>
      <c r="L17" s="134" t="s">
        <v>865</v>
      </c>
      <c r="M17" s="76">
        <f>IFERROR(SUMIFS(D_D[INV],D_D[MT],7,D_D[CAT],1,D_D[EP],$K17),0)</f>
        <v>22663</v>
      </c>
      <c r="N17" s="105">
        <f>IFERROR(SUMIFS(D_D[ADP],D_D[MT],7,D_D[CAT],1,D_D[EP],$K17),0)</f>
        <v>113.07</v>
      </c>
      <c r="O17" s="7"/>
    </row>
    <row r="18" spans="1:15" s="1" customFormat="1" ht="39.950000000000003" customHeight="1" thickBot="1" x14ac:dyDescent="0.4">
      <c r="A18" s="24" t="s">
        <v>405</v>
      </c>
      <c r="B18" s="95" t="s">
        <v>194</v>
      </c>
      <c r="C18" s="72">
        <f>IFERROR(SUMIFS(D_D[INV],D_D[MT],3,D_D[CAT],TA_22,D_D[EP],$A18),0)</f>
        <v>43635</v>
      </c>
      <c r="D18" s="72">
        <f>IFERROR(SUMIFS(D_D[BL],D_D[MT],3,D_D[CAT],TA_22,D_D[EP],$A18),0)</f>
        <v>7195</v>
      </c>
      <c r="E18" s="79">
        <f t="shared" ref="E18:E24" si="4">IFERROR(D18/C18,0)</f>
        <v>0.16489056949696346</v>
      </c>
      <c r="F18" s="99" t="s">
        <v>99</v>
      </c>
      <c r="G18" s="133" t="s">
        <v>211</v>
      </c>
      <c r="H18" s="72">
        <f>IFERROR(SUMIFS(D_D[INV],D_D[MT],3,D_D[CAT],TA_33,D_D[EP],$F18),0)</f>
        <v>64</v>
      </c>
      <c r="I18" s="72">
        <f>IFERROR(SUMIFS(D_D[BL],D_D[MT],3,D_D[CAT],TA_33,D_D[EP],$F18),0)</f>
        <v>64</v>
      </c>
      <c r="J18" s="79">
        <f t="shared" si="3"/>
        <v>1</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33543</v>
      </c>
      <c r="I19" s="72">
        <f>IFERROR(SUMIFS(D_D[BL],D_D[MT],3,D_D[CAT],TA_33,D_D[EP],$F19),0)</f>
        <v>19</v>
      </c>
      <c r="J19" s="79">
        <f t="shared" si="3"/>
        <v>5.6643711057448645E-4</v>
      </c>
      <c r="K19" s="216"/>
      <c r="L19" s="358" t="s">
        <v>852</v>
      </c>
      <c r="M19" s="359"/>
      <c r="N19" s="360"/>
      <c r="O19" s="7"/>
    </row>
    <row r="20" spans="1:15" s="1" customFormat="1" ht="39.950000000000003" customHeight="1" thickBot="1" x14ac:dyDescent="0.4">
      <c r="A20" s="24" t="s">
        <v>87</v>
      </c>
      <c r="B20" s="95" t="s">
        <v>196</v>
      </c>
      <c r="C20" s="72">
        <f>IFERROR(SUMIFS(D_D[INV],D_D[MT],3,D_D[CAT],TA_22,D_D[EP],$A20),0)</f>
        <v>356</v>
      </c>
      <c r="D20" s="72">
        <f>IFERROR(SUMIFS(D_D[BL],D_D[MT],3,D_D[CAT],TA_22,D_D[EP],$A20),0)</f>
        <v>20</v>
      </c>
      <c r="E20" s="79">
        <f t="shared" si="4"/>
        <v>5.6179775280898875E-2</v>
      </c>
      <c r="F20" s="99" t="s">
        <v>97</v>
      </c>
      <c r="G20" s="134" t="s">
        <v>212</v>
      </c>
      <c r="H20" s="73">
        <f>IFERROR(SUMIFS(D_D[INV],D_D[MT],3,D_D[CAT],TA_33,D_D[EP],$F20),0)</f>
        <v>1</v>
      </c>
      <c r="I20" s="73">
        <f>IFERROR(SUMIFS(D_D[BL],D_D[MT],3,D_D[CAT],TA_33,D_D[EP],$F20),0)</f>
        <v>1</v>
      </c>
      <c r="J20" s="74">
        <f t="shared" si="3"/>
        <v>1</v>
      </c>
      <c r="K20" s="216"/>
      <c r="L20" s="355" t="s">
        <v>851</v>
      </c>
      <c r="M20" s="356"/>
      <c r="N20" s="256">
        <f>IFERROR(SUMIFS(D_D[INV],D_D[MT],10,D_D[CAT],1,D_D[EP],-1),0)</f>
        <v>17775</v>
      </c>
      <c r="O20" s="7"/>
    </row>
    <row r="21" spans="1:15" s="1" customFormat="1" ht="39.950000000000003" customHeight="1" x14ac:dyDescent="0.35">
      <c r="A21" s="24" t="s">
        <v>406</v>
      </c>
      <c r="B21" s="95" t="s">
        <v>197</v>
      </c>
      <c r="C21" s="72">
        <f>IFERROR(SUMIFS(D_D[INV],D_D[MT],3,D_D[CAT],TA_22,D_D[EP],$A21),0)</f>
        <v>29393</v>
      </c>
      <c r="D21" s="72">
        <f>IFERROR(SUMIFS(D_D[BL],D_D[MT],3,D_D[CAT],TA_22,D_D[EP],$A21),0)</f>
        <v>7305</v>
      </c>
      <c r="E21" s="79">
        <f t="shared" si="4"/>
        <v>0.24852856122205969</v>
      </c>
      <c r="F21" s="24"/>
      <c r="G21" s="207" t="s">
        <v>179</v>
      </c>
      <c r="H21" s="208">
        <f>SUM(H22:H25)</f>
        <v>35</v>
      </c>
      <c r="I21" s="208">
        <f>SUM(I22:I25)</f>
        <v>19</v>
      </c>
      <c r="J21" s="209">
        <f t="shared" ref="J21:J25" si="5">IFERROR(I21/H21,0)</f>
        <v>0.54285714285714282</v>
      </c>
      <c r="K21" s="216"/>
      <c r="L21" s="357"/>
      <c r="M21" s="357"/>
      <c r="N21" s="11"/>
      <c r="O21" s="7"/>
    </row>
    <row r="22" spans="1:15" s="1" customFormat="1" ht="39.950000000000003" customHeight="1" x14ac:dyDescent="0.35">
      <c r="A22" s="24" t="s">
        <v>83</v>
      </c>
      <c r="B22" s="95" t="s">
        <v>198</v>
      </c>
      <c r="C22" s="72">
        <f>IFERROR(SUMIFS(D_D[INV],D_D[MT],3,D_D[CAT],TA_22,D_D[EP],$A22),0)</f>
        <v>41</v>
      </c>
      <c r="D22" s="72">
        <f>IFERROR(SUMIFS(D_D[BL],D_D[MT],3,D_D[CAT],TA_22,D_D[EP],$A22),0)</f>
        <v>35</v>
      </c>
      <c r="E22" s="79">
        <f t="shared" si="4"/>
        <v>0.85365853658536583</v>
      </c>
      <c r="F22" s="24" t="s">
        <v>103</v>
      </c>
      <c r="G22" s="133" t="s">
        <v>215</v>
      </c>
      <c r="H22" s="72">
        <f>IFERROR(SUMIFS(D_D[INV],D_D[MT],3,D_D[CAT],TA_34,D_D[EP],$F22),0)</f>
        <v>2</v>
      </c>
      <c r="I22" s="72">
        <f>IFERROR(SUMIFS(D_D[BL],D_D[MT],3,D_D[CAT],TA_34,D_D[EP],$F22),0)</f>
        <v>0</v>
      </c>
      <c r="J22" s="79">
        <f t="shared" si="5"/>
        <v>0</v>
      </c>
      <c r="K22" s="216"/>
      <c r="L22" s="214"/>
      <c r="M22" s="214"/>
      <c r="N22" s="11"/>
      <c r="O22" s="7"/>
    </row>
    <row r="23" spans="1:15" s="1" customFormat="1" ht="39.950000000000003" customHeight="1" x14ac:dyDescent="0.35">
      <c r="A23" s="24" t="s">
        <v>407</v>
      </c>
      <c r="B23" s="95" t="s">
        <v>199</v>
      </c>
      <c r="C23" s="77">
        <f>IFERROR(SUMIFS(D_D[INV],D_D[MT],3,D_D[CAT],TA_22,D_D[EP],$A23),0)</f>
        <v>19796</v>
      </c>
      <c r="D23" s="77">
        <f>IFERROR(SUMIFS(D_D[BL],D_D[MT],3,D_D[CAT],TA_22,D_D[EP],$A23),0)</f>
        <v>645</v>
      </c>
      <c r="E23" s="78">
        <f t="shared" si="4"/>
        <v>3.2582339866639727E-2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212240</v>
      </c>
      <c r="D24" s="73">
        <f>IFERROR(SUMIFS(D_D[BL],D_D[MT],3,D_D[CAT],TA_22,D_D[EP],$A24),0)</f>
        <v>39231</v>
      </c>
      <c r="E24" s="74">
        <f t="shared" si="4"/>
        <v>0.18484263098379194</v>
      </c>
      <c r="F24" s="24" t="s">
        <v>100</v>
      </c>
      <c r="G24" s="133" t="s">
        <v>213</v>
      </c>
      <c r="H24" s="72">
        <f>IFERROR(SUMIFS(D_D[INV],D_D[MT],3,D_D[CAT],TA_34,D_D[EP],$F24),0)</f>
        <v>33</v>
      </c>
      <c r="I24" s="72">
        <f>IFERROR(SUMIFS(D_D[BL],D_D[MT],3,D_D[CAT],TA_34,D_D[EP],$F24),0)</f>
        <v>19</v>
      </c>
      <c r="J24" s="79">
        <f t="shared" si="5"/>
        <v>0.5757575757575758</v>
      </c>
      <c r="K24" s="216"/>
      <c r="L24" s="216"/>
      <c r="M24" s="216"/>
      <c r="N24" s="11"/>
      <c r="O24" s="7"/>
    </row>
    <row r="25" spans="1:15" s="1" customFormat="1" ht="39.950000000000003" customHeight="1" thickBot="1" x14ac:dyDescent="0.4">
      <c r="A25" s="24"/>
      <c r="B25" s="201" t="s">
        <v>24</v>
      </c>
      <c r="C25" s="203">
        <f>SUM(C26:C32)</f>
        <v>23809</v>
      </c>
      <c r="D25" s="203">
        <f>SUM(D26:D32)</f>
        <v>11898</v>
      </c>
      <c r="E25" s="219">
        <f t="shared" ref="E25:E32" si="6">IFERROR(D25/C25,0)</f>
        <v>0.49972699399386789</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7288</v>
      </c>
      <c r="I26" s="208">
        <f>SUM(I27:I29)</f>
        <v>5262</v>
      </c>
      <c r="J26" s="209">
        <f t="shared" ref="J26:J28" si="7">IFERROR(I26/H26,0)</f>
        <v>0.72200878155872672</v>
      </c>
      <c r="K26" s="215"/>
      <c r="L26" s="7"/>
      <c r="M26" s="7"/>
      <c r="N26" s="11"/>
      <c r="O26" s="7"/>
    </row>
    <row r="27" spans="1:15" s="1" customFormat="1" ht="39.950000000000003" customHeight="1" x14ac:dyDescent="0.2">
      <c r="A27" s="24" t="s">
        <v>409</v>
      </c>
      <c r="B27" s="133" t="s">
        <v>218</v>
      </c>
      <c r="C27" s="72">
        <f>IFERROR(SUMIFS(D_D[INV],D_D[MT],3,D_D[CAT],TA_23,D_D[EP],$A27),0)</f>
        <v>19857</v>
      </c>
      <c r="D27" s="72">
        <f>IFERROR(SUMIFS(D_D[BL],D_D[MT],3,D_D[CAT],TA_23,D_D[EP],$A27),0)</f>
        <v>10155</v>
      </c>
      <c r="E27" s="79">
        <f t="shared" si="6"/>
        <v>0.51140655688170422</v>
      </c>
      <c r="F27" s="102" t="s">
        <v>416</v>
      </c>
      <c r="G27" s="133" t="s">
        <v>379</v>
      </c>
      <c r="H27" s="72">
        <f>IFERROR(SUMIFS(D_D[INV],D_D[MT],3,D_D[CAT],TA_35,D_D[EP],$F27),0)</f>
        <v>16</v>
      </c>
      <c r="I27" s="72">
        <f>IFERROR(SUMIFS(D_D[BL],D_D[MT],3,D_D[CAT],TA_35,D_D[EP],$F27),0)</f>
        <v>9</v>
      </c>
      <c r="J27" s="79">
        <f t="shared" si="7"/>
        <v>0.5625</v>
      </c>
      <c r="K27" s="93"/>
      <c r="L27" s="7"/>
      <c r="M27" s="7"/>
      <c r="N27" s="11"/>
      <c r="O27" s="7"/>
    </row>
    <row r="28" spans="1:15" s="1" customFormat="1" ht="39.950000000000003" customHeight="1" thickBot="1" x14ac:dyDescent="0.4">
      <c r="A28" s="24" t="s">
        <v>421</v>
      </c>
      <c r="B28" s="133" t="s">
        <v>219</v>
      </c>
      <c r="C28" s="72">
        <f>IFERROR(SUMIFS(D_D[INV],D_D[MT],3,D_D[CAT],TA_23,D_D[EP],$A28),0)</f>
        <v>17</v>
      </c>
      <c r="D28" s="72">
        <f>IFERROR(SUMIFS(D_D[BL],D_D[MT],3,D_D[CAT],TA_23,D_D[EP],$A28),0)</f>
        <v>14</v>
      </c>
      <c r="E28" s="79">
        <f t="shared" si="6"/>
        <v>0.82352941176470584</v>
      </c>
      <c r="F28" s="101" t="s">
        <v>104</v>
      </c>
      <c r="G28" s="134" t="s">
        <v>378</v>
      </c>
      <c r="H28" s="73">
        <f>IFERROR(SUMIFS(D_D[INV],D_D[MT],3,D_D[CAT],TA_36,D_D[EP],$F28),0)</f>
        <v>7272</v>
      </c>
      <c r="I28" s="73">
        <f>IFERROR(SUMIFS(D_D[BL],D_D[MT],3,D_D[CAT],TA_36,D_D[EP],$F28),0)</f>
        <v>5253</v>
      </c>
      <c r="J28" s="74">
        <f t="shared" si="7"/>
        <v>0.72235973597359737</v>
      </c>
      <c r="K28" s="93"/>
      <c r="L28" s="216"/>
      <c r="M28" s="216"/>
      <c r="N28" s="11"/>
      <c r="O28" s="7"/>
    </row>
    <row r="29" spans="1:15" s="1" customFormat="1" ht="39.950000000000003" customHeight="1" x14ac:dyDescent="0.35">
      <c r="A29" s="24" t="s">
        <v>422</v>
      </c>
      <c r="B29" s="133" t="s">
        <v>220</v>
      </c>
      <c r="C29" s="72">
        <f>IFERROR(SUMIFS(D_D[INV],D_D[MT],3,D_D[CAT],TA_23,D_D[EP],$A29),0)</f>
        <v>139</v>
      </c>
      <c r="D29" s="72">
        <f>IFERROR(SUMIFS(D_D[BL],D_D[MT],3,D_D[CAT],TA_23,D_D[EP],$A29),0)</f>
        <v>49</v>
      </c>
      <c r="E29" s="79">
        <f t="shared" si="6"/>
        <v>0.35251798561151076</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831</v>
      </c>
      <c r="D30" s="72">
        <f>IFERROR(SUMIFS(D_D[BL],D_D[MT],3,D_D[CAT],TA_23,D_D[EP],$A30),0)</f>
        <v>782</v>
      </c>
      <c r="E30" s="79">
        <f t="shared" si="6"/>
        <v>0.94103489771359805</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2830</v>
      </c>
      <c r="D31" s="72">
        <f>IFERROR(SUMIFS(D_D[BL],D_D[MT],3,D_D[CAT],TA_23,D_D[EP],$A31),0)</f>
        <v>776</v>
      </c>
      <c r="E31" s="79">
        <f t="shared" si="6"/>
        <v>0.27420494699646641</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120</v>
      </c>
      <c r="D32" s="73">
        <f>IFERROR(SUMIFS(D_D[BL],D_D[MT],3,D_D[CAT],TA_23,D_D[EP],$A32),0)</f>
        <v>107</v>
      </c>
      <c r="E32" s="74">
        <f t="shared" si="6"/>
        <v>0.89166666666666672</v>
      </c>
      <c r="F32" s="216"/>
      <c r="G32" s="216"/>
      <c r="H32" s="7"/>
      <c r="I32" s="7"/>
      <c r="J32" s="7"/>
      <c r="K32" s="7"/>
      <c r="L32" s="218"/>
      <c r="M32" s="216"/>
      <c r="N32" s="11"/>
      <c r="O32" s="7"/>
    </row>
    <row r="33" spans="1:15" s="1" customFormat="1" ht="39.950000000000003" customHeight="1" x14ac:dyDescent="0.35">
      <c r="A33" s="24"/>
      <c r="B33" s="201" t="s">
        <v>185</v>
      </c>
      <c r="C33" s="202">
        <f>SUM(C34:C42)</f>
        <v>56355</v>
      </c>
      <c r="D33" s="203">
        <f>SUM(D34:D42)</f>
        <v>21980</v>
      </c>
      <c r="E33" s="204">
        <f t="shared" ref="E33" si="8">IFERROR(D33/C33,0)</f>
        <v>0.39002750421435545</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8617</v>
      </c>
      <c r="D34" s="72">
        <f>IFERROR(SUMIFS(D_D[BL],D_D[MT],3,D_D[CAT],TA_24,D_D[EP],$A34),0)</f>
        <v>1246</v>
      </c>
      <c r="E34" s="79">
        <f t="shared" ref="E34:E38" si="9">IFERROR(D34/C34,0)</f>
        <v>0.14459788789601949</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903</v>
      </c>
      <c r="D35" s="72">
        <f>IFERROR(SUMIFS(D_D[BL],D_D[MT],3,D_D[CAT],TA_24,D_D[EP],$A35),0)</f>
        <v>119</v>
      </c>
      <c r="E35" s="79">
        <f t="shared" si="9"/>
        <v>0.13178294573643412</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24283</v>
      </c>
      <c r="D36" s="72">
        <f>IFERROR(SUMIFS(D_D[BL],D_D[MT],3,D_D[CAT],TA_24,D_D[EP],$A36),0)</f>
        <v>1852</v>
      </c>
      <c r="E36" s="79">
        <f t="shared" si="9"/>
        <v>7.6267347527076562E-2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21314</v>
      </c>
      <c r="D37" s="72">
        <f>IFERROR(SUMIFS(D_D[BL],D_D[MT],3,D_D[CAT],TA_24,D_D[EP],$A37),0)</f>
        <v>18007</v>
      </c>
      <c r="E37" s="79">
        <f t="shared" si="9"/>
        <v>0.84484376466172473</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1193</v>
      </c>
      <c r="D38" s="72">
        <f>IFERROR(SUMIFS(D_D[BL],D_D[MT],3,D_D[CAT],TA_24,D_D[EP],$A38),0)</f>
        <v>736</v>
      </c>
      <c r="E38" s="79">
        <f t="shared" si="9"/>
        <v>0.61693210393964792</v>
      </c>
      <c r="F38" s="216"/>
      <c r="G38" s="216"/>
      <c r="H38" s="216"/>
      <c r="I38" s="216"/>
      <c r="J38" s="216"/>
      <c r="K38" s="216"/>
      <c r="L38" s="216"/>
      <c r="M38" s="216"/>
      <c r="N38" s="11"/>
      <c r="O38" s="7"/>
    </row>
    <row r="39" spans="1:15" s="1" customFormat="1" ht="39.950000000000003" customHeight="1" x14ac:dyDescent="0.35">
      <c r="A39" s="24" t="s">
        <v>81</v>
      </c>
      <c r="B39" s="133" t="s">
        <v>878</v>
      </c>
      <c r="C39" s="77">
        <f>IFERROR(SUMIFS(D_D[INV],D_D[MT],3,D_D[CAT],TA_24,D_D[EP],$A39),0)</f>
        <v>43</v>
      </c>
      <c r="D39" s="77">
        <f>IFERROR(SUMIFS(D_D[BL],D_D[MT],3,D_D[CAT],TA_24,D_D[EP],$A39),0)</f>
        <v>20</v>
      </c>
      <c r="E39" s="78">
        <f>IFERROR(D39/C39,0)</f>
        <v>0.46511627906976744</v>
      </c>
      <c r="F39" s="216"/>
      <c r="G39" s="216"/>
      <c r="H39" s="216"/>
      <c r="I39" s="216"/>
      <c r="J39" s="216"/>
      <c r="K39" s="216"/>
      <c r="L39" s="216"/>
      <c r="M39" s="216"/>
      <c r="N39" s="11"/>
      <c r="O39" s="7"/>
    </row>
    <row r="40" spans="1:15" s="1" customFormat="1" ht="50.25" customHeight="1" x14ac:dyDescent="0.35">
      <c r="A40" s="24" t="s">
        <v>420</v>
      </c>
      <c r="B40" s="133" t="s">
        <v>880</v>
      </c>
      <c r="C40" s="77">
        <f>IFERROR(SUMIFS(D_D[INV],D_D[MT],3,D_D[CAT],TA_24,D_D[EP],$A40),0)</f>
        <v>1</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879</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885</v>
      </c>
      <c r="C42" s="278">
        <f>IFERROR(SUMIFS(D_D[INV],D_D[MT],3,D_D[CAT],TA_24,D_D[EP],$A42),0)</f>
        <v>1</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21068</v>
      </c>
      <c r="D43" s="203">
        <f>SUM(D44:D46)</f>
        <v>4652</v>
      </c>
      <c r="E43" s="204">
        <f t="shared" ref="E43:E45" si="10">IFERROR(D43/C43,0)</f>
        <v>0.22080880956901461</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18033</v>
      </c>
      <c r="D44" s="72">
        <f>IFERROR(SUMIFS(D_D[BL],D_D[MT],3,D_D[CAT],TA_25,D_D[EP],$A44),0)</f>
        <v>2002</v>
      </c>
      <c r="E44" s="79">
        <f t="shared" si="10"/>
        <v>0.11101868796096045</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3035</v>
      </c>
      <c r="D45" s="73">
        <f>IFERROR(SUMIFS(D_D[BL],D_D[MT],3,D_D[CAT],TA_26,D_D[EP],$A45),0)</f>
        <v>2650</v>
      </c>
      <c r="E45" s="74">
        <f t="shared" si="10"/>
        <v>0.87314662273476107</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7" t="s">
        <v>834</v>
      </c>
      <c r="C2" s="379" t="str">
        <f>("Inventory by Regional Office - Data through ")</f>
        <v xml:space="preserve">Inventory by Regional Office - Data through </v>
      </c>
      <c r="D2" s="380"/>
      <c r="E2" s="380"/>
      <c r="F2" s="380"/>
      <c r="G2" s="381">
        <f>D_DT[]</f>
        <v>43512</v>
      </c>
      <c r="H2" s="381"/>
      <c r="I2" s="381"/>
      <c r="J2" s="381"/>
      <c r="K2" s="264"/>
      <c r="L2" s="264"/>
      <c r="M2" s="264"/>
      <c r="N2" s="264"/>
      <c r="O2" s="264"/>
      <c r="P2" s="264"/>
      <c r="Q2" s="264"/>
      <c r="R2" s="264"/>
      <c r="S2" s="265"/>
      <c r="T2" s="4"/>
    </row>
    <row r="3" spans="1:20" ht="15" x14ac:dyDescent="0.2">
      <c r="A3" s="4"/>
      <c r="B3" s="367"/>
      <c r="C3" s="382" t="s">
        <v>858</v>
      </c>
      <c r="D3" s="383"/>
      <c r="E3" s="383"/>
      <c r="F3" s="383"/>
      <c r="G3" s="383"/>
      <c r="H3" s="383"/>
      <c r="I3" s="383"/>
      <c r="J3" s="383"/>
      <c r="K3" s="383"/>
      <c r="L3" s="383"/>
      <c r="M3" s="383"/>
      <c r="N3" s="383"/>
      <c r="O3" s="383"/>
      <c r="P3" s="383"/>
      <c r="Q3" s="383"/>
      <c r="R3" s="383"/>
      <c r="S3" s="384"/>
      <c r="T3" s="4"/>
    </row>
    <row r="4" spans="1:20" ht="20.100000000000001" customHeight="1" x14ac:dyDescent="0.2">
      <c r="A4" s="4"/>
      <c r="B4" s="368"/>
      <c r="C4" s="377" t="s">
        <v>180</v>
      </c>
      <c r="D4" s="377"/>
      <c r="E4" s="378" t="s">
        <v>418</v>
      </c>
      <c r="F4" s="378"/>
      <c r="G4" s="378"/>
      <c r="H4" s="378" t="s">
        <v>5</v>
      </c>
      <c r="I4" s="378"/>
      <c r="J4" s="378"/>
      <c r="K4" s="378" t="s">
        <v>419</v>
      </c>
      <c r="L4" s="378"/>
      <c r="M4" s="378"/>
      <c r="N4" s="378" t="s">
        <v>6</v>
      </c>
      <c r="O4" s="378"/>
      <c r="P4" s="378"/>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69" t="s">
        <v>432</v>
      </c>
      <c r="D6" s="370"/>
      <c r="E6" s="370"/>
      <c r="F6" s="370"/>
      <c r="G6" s="370"/>
      <c r="H6" s="370"/>
      <c r="I6" s="370"/>
      <c r="J6" s="370"/>
      <c r="K6" s="370"/>
      <c r="L6" s="370"/>
      <c r="M6" s="370"/>
      <c r="N6" s="370"/>
      <c r="O6" s="370"/>
      <c r="P6" s="370"/>
      <c r="Q6" s="370"/>
      <c r="R6" s="370"/>
      <c r="S6" s="371"/>
      <c r="T6" s="7"/>
    </row>
    <row r="7" spans="1:20" x14ac:dyDescent="0.2">
      <c r="A7" s="23">
        <v>100</v>
      </c>
      <c r="B7" s="223" t="s">
        <v>351</v>
      </c>
      <c r="C7" s="224">
        <f>IFERROR(SUMIFS(D_D[INV],D_D[MT],1,D_D[CAT],TA_20,D_D[EP],-1, D_D[LOC],$A7),0)</f>
        <v>73028</v>
      </c>
      <c r="D7" s="225">
        <f>IFERROR(SUMIFS(D_D[ADP],D_D[MT],1,D_D[CAT],D$1,D_D[EP],-1, D_D[LOC],$A7),0)</f>
        <v>108.59</v>
      </c>
      <c r="E7" s="224">
        <f>IFERROR(SUMIFS(D_D[INV],D_D[MT],2,D_D[CAT],TA_21,D_D[EP],-1, D_D[LOC],$A7),0)</f>
        <v>315048</v>
      </c>
      <c r="F7" s="224">
        <f>IFERROR(SUMIFS(D_D[BL],D_D[MT],2,D_D[CAT],TA_21,D_D[EP],-1, D_D[LOC],$A7),0)</f>
        <v>76876</v>
      </c>
      <c r="G7" s="226">
        <f t="shared" ref="G7" si="0">IFERROR(F7/E7,"0%")</f>
        <v>0.24401361062441279</v>
      </c>
      <c r="H7" s="224">
        <f>IFERROR(SUMIFS(D_D[INV],D_D[MT],2,D_D[CAT],TA_22,D_D[EP],-1, D_D[LOC],$A7),0)</f>
        <v>305461</v>
      </c>
      <c r="I7" s="224">
        <f>IFERROR(SUMIFS(D_D[BL],D_D[MT],2,D_D[CAT],TA_22,D_D[EP],-1, D_D[LOC],$A7),0)</f>
        <v>54431</v>
      </c>
      <c r="J7" s="226">
        <f t="shared" ref="J7" si="1">IFERROR(I7/H7,"0%")</f>
        <v>0.17819296080350683</v>
      </c>
      <c r="K7" s="224">
        <f>IFERROR(SUMIFS(D_D[INV],D_D[MT],2,D_D[CAT],TA_23,D_D[EP],-1, D_D[LOC],$A7),0)</f>
        <v>25339</v>
      </c>
      <c r="L7" s="224">
        <f>IFERROR(SUMIFS(D_D[BL],D_D[MT],2,D_D[CAT],TA_23,D_D[EP],-1, D_D[LOC],$A7),0)</f>
        <v>13137</v>
      </c>
      <c r="M7" s="226">
        <f t="shared" ref="M7" si="2">IFERROR(L7/K7,"0%")</f>
        <v>0.51844982043490273</v>
      </c>
      <c r="N7" s="224">
        <f>IFERROR(SUMIFS(D_D[INV],D_D[MT],2,D_D[CAT],TA_24,D_D[EP],-1, D_D[LOC],$A7),0)</f>
        <v>58822</v>
      </c>
      <c r="O7" s="224">
        <f>IFERROR(SUMIFS(D_D[BL],D_D[MT],2,D_D[CAT],TA_24,D_D[EP],-1, D_D[LOC],$A7),0)</f>
        <v>23577</v>
      </c>
      <c r="P7" s="226">
        <f t="shared" ref="P7" si="3">IFERROR(O7/N7,"0%")</f>
        <v>0.4008194213049539</v>
      </c>
      <c r="Q7" s="227">
        <f>IFERROR(SUMIFS(D_D[INV],D_D[MT],2,D_D[CAT],TA_25,D_D[EP],-1, D_D[LOC],$A7),0)</f>
        <v>18033</v>
      </c>
      <c r="R7" s="47">
        <f>IFERROR(SUMIFS(D_D[INV],D_D[MT],2,D_D[CAT],TA_26,D_D[EP],-1, D_D[LOC],$A7),0)</f>
        <v>3035</v>
      </c>
      <c r="S7" s="227">
        <f>IFERROR(SUMIFS(D_D[INV],D_D[MT],7,D_D[CAT],2,D_D[EP],TA_20, D_D[LOC],$A7),0)</f>
        <v>241192</v>
      </c>
      <c r="T7" s="7"/>
    </row>
    <row r="8" spans="1:20" x14ac:dyDescent="0.2">
      <c r="A8" s="23">
        <v>394</v>
      </c>
      <c r="B8" s="228" t="s">
        <v>877</v>
      </c>
      <c r="C8" s="44">
        <f>IFERROR(SUMIFS(D_D[INV],D_D[MT],1,D_D[CAT],TA_20,D_D[EP],-1, D_D[LOC],$A8),0)</f>
        <v>22750</v>
      </c>
      <c r="D8" s="38">
        <f>IFERROR(SUMIFS(D_D[ADP],D_D[MT],1,D_D[CAT],D$1,D_D[EP],-1, D_D[LOC],$A8),0)</f>
        <v>118.76</v>
      </c>
      <c r="E8" s="45">
        <f>IFERROR(SUMIFS(D_D[INV],D_D[MT],2,D_D[CAT],TA_21,D_D[EP],-1, D_D[LOC],$A8),0)</f>
        <v>81987</v>
      </c>
      <c r="F8" s="44">
        <f>IFERROR(SUMIFS(D_D[BL],D_D[MT],2,D_D[CAT],TA_21,D_D[EP],-1, D_D[LOC],$A8),0)</f>
        <v>20554</v>
      </c>
      <c r="G8" s="46">
        <f t="shared" ref="G8:G71" si="4">IFERROR(F8/E8,"0%")</f>
        <v>0.25069828143486161</v>
      </c>
      <c r="H8" s="44">
        <f>IFERROR(SUMIFS(D_D[INV],D_D[MT],2,D_D[CAT],TA_22,D_D[EP],-1, D_D[LOC],$A8),0)</f>
        <v>66368</v>
      </c>
      <c r="I8" s="44">
        <f>IFERROR(SUMIFS(D_D[BL],D_D[MT],2,D_D[CAT],TA_22,D_D[EP],-1, D_D[LOC],$A8),0)</f>
        <v>16893</v>
      </c>
      <c r="J8" s="46">
        <f t="shared" ref="J8:J71" si="5">IFERROR(I8/H8,"0%")</f>
        <v>0.2545353182256509</v>
      </c>
      <c r="K8" s="44">
        <f>IFERROR(SUMIFS(D_D[INV],D_D[MT],2,D_D[CAT],TA_23,D_D[EP],-1, D_D[LOC],$A8),0)</f>
        <v>1563</v>
      </c>
      <c r="L8" s="44">
        <f>IFERROR(SUMIFS(D_D[BL],D_D[MT],2,D_D[CAT],TA_23,D_D[EP],-1, D_D[LOC],$A8),0)</f>
        <v>1077</v>
      </c>
      <c r="M8" s="46">
        <f t="shared" ref="M8:M71" si="6">IFERROR(L8/K8,"0%")</f>
        <v>0.68905950095969293</v>
      </c>
      <c r="N8" s="44">
        <f>IFERROR(SUMIFS(D_D[INV],D_D[MT],2,D_D[CAT],TA_24,D_D[EP],-1, D_D[LOC],$A8),0)</f>
        <v>28792</v>
      </c>
      <c r="O8" s="44">
        <f>IFERROR(SUMIFS(D_D[BL],D_D[MT],2,D_D[CAT],TA_24,D_D[EP],-1, D_D[LOC],$A8),0)</f>
        <v>6207</v>
      </c>
      <c r="P8" s="46">
        <f t="shared" ref="P8:P71" si="7">IFERROR(O8/N8,"0%")</f>
        <v>0.21558071686579605</v>
      </c>
      <c r="Q8" s="44">
        <f>IFERROR(SUMIFS(D_D[INV],D_D[MT],2,D_D[CAT],TA_25,D_D[EP],-1, D_D[LOC],$A8),0)</f>
        <v>11439</v>
      </c>
      <c r="R8" s="47">
        <f>IFERROR(SUMIFS(D_D[INV],D_D[MT],2,D_D[CAT],TA_26,D_D[EP],-1, D_D[LOC],$A8),0)</f>
        <v>499</v>
      </c>
      <c r="S8" s="47">
        <f>IFERROR(SUMIFS(D_D[INV],D_D[MT],7,D_D[CAT],2,D_D[EP],TA_20, D_D[LOC],$A8),0)</f>
        <v>71131</v>
      </c>
      <c r="T8" s="7"/>
    </row>
    <row r="9" spans="1:20" x14ac:dyDescent="0.2">
      <c r="A9" s="24" t="s">
        <v>116</v>
      </c>
      <c r="B9" s="97" t="s">
        <v>27</v>
      </c>
      <c r="C9" s="43">
        <f>IFERROR(SUMIFS(D_D[INV],D_D[MT],1,D_D[CAT],TA_20,D_D[EP],-1, D_D[LOC],$A9),0)</f>
        <v>452</v>
      </c>
      <c r="D9" s="39">
        <f>IFERROR(SUMIFS(D_D[ADP],D_D[MT],1,D_D[CAT],D$1,D_D[EP],-1, D_D[LOC],$A9),0)</f>
        <v>240.3</v>
      </c>
      <c r="E9" s="37">
        <f>IFERROR(SUMIFS(D_D[INV],D_D[MT],2,D_D[CAT],TA_21,D_D[EP],-1, D_D[LOC],$A9),0)</f>
        <v>4524</v>
      </c>
      <c r="F9" s="36">
        <f>IFERROR(SUMIFS(D_D[BL],D_D[MT],2,D_D[CAT],TA_21,D_D[EP],-1, D_D[LOC],$A9),0)</f>
        <v>1175</v>
      </c>
      <c r="G9" s="48">
        <f t="shared" si="4"/>
        <v>0.25972590627763043</v>
      </c>
      <c r="H9" s="35">
        <f>IFERROR(SUMIFS(D_D[INV],D_D[MT],2,D_D[CAT],TA_22,D_D[EP],-1, D_D[LOC],$A9),0)</f>
        <v>1207</v>
      </c>
      <c r="I9" s="36">
        <f>IFERROR(SUMIFS(D_D[BL],D_D[MT],2,D_D[CAT],TA_22,D_D[EP],-1, D_D[LOC],$A9),0)</f>
        <v>570</v>
      </c>
      <c r="J9" s="48">
        <f t="shared" si="5"/>
        <v>0.47224523612261804</v>
      </c>
      <c r="K9" s="41">
        <f>IFERROR(SUMIFS(D_D[INV],D_D[MT],2,D_D[CAT],TA_23,D_D[EP],-1, D_D[LOC],$A9),0)</f>
        <v>113</v>
      </c>
      <c r="L9" s="42">
        <f>IFERROR(SUMIFS(D_D[BL],D_D[MT],2,D_D[CAT],TA_23,D_D[EP],-1, D_D[LOC],$A9),0)</f>
        <v>42</v>
      </c>
      <c r="M9" s="48">
        <f t="shared" si="6"/>
        <v>0.37168141592920356</v>
      </c>
      <c r="N9" s="41">
        <f>IFERROR(SUMIFS(D_D[INV],D_D[MT],2,D_D[CAT],TA_24,D_D[EP],-1, D_D[LOC],$A9),0)</f>
        <v>725</v>
      </c>
      <c r="O9" s="42">
        <f>IFERROR(SUMIFS(D_D[BL],D_D[MT],2,D_D[CAT],TA_24,D_D[EP],-1, D_D[LOC],$A9),0)</f>
        <v>354</v>
      </c>
      <c r="P9" s="48">
        <f t="shared" si="7"/>
        <v>0.4882758620689655</v>
      </c>
      <c r="Q9" s="40">
        <f>IFERROR(SUMIFS(D_D[INV],D_D[MT],2,D_D[CAT],TA_25,D_D[EP],-1, D_D[LOC],$A9),0)</f>
        <v>0</v>
      </c>
      <c r="R9" s="40">
        <f>IFERROR(SUMIFS(D_D[INV],D_D[MT],2,D_D[CAT],TA_26,D_D[EP],-1, D_D[LOC],$A9),0)</f>
        <v>33</v>
      </c>
      <c r="S9" s="40">
        <f>IFERROR(SUMIFS(D_D[INV],D_D[MT],7,D_D[CAT],2,D_D[EP],TA_20, D_D[LOC],$A9),0)</f>
        <v>3763</v>
      </c>
      <c r="T9" s="7"/>
    </row>
    <row r="10" spans="1:20" x14ac:dyDescent="0.2">
      <c r="A10" s="24" t="s">
        <v>109</v>
      </c>
      <c r="B10" s="97" t="s">
        <v>29</v>
      </c>
      <c r="C10" s="43">
        <f>IFERROR(SUMIFS(D_D[INV],D_D[MT],1,D_D[CAT],TA_20,D_D[EP],-1, D_D[LOC],$A10),0)</f>
        <v>225</v>
      </c>
      <c r="D10" s="39">
        <f>IFERROR(SUMIFS(D_D[ADP],D_D[MT],1,D_D[CAT],D$1,D_D[EP],-1, D_D[LOC],$A10),0)</f>
        <v>222.99</v>
      </c>
      <c r="E10" s="37">
        <f>IFERROR(SUMIFS(D_D[INV],D_D[MT],2,D_D[CAT],TA_21,D_D[EP],-1, D_D[LOC],$A10),0)</f>
        <v>2101</v>
      </c>
      <c r="F10" s="36">
        <f>IFERROR(SUMIFS(D_D[BL],D_D[MT],2,D_D[CAT],TA_21,D_D[EP],-1, D_D[LOC],$A10),0)</f>
        <v>650</v>
      </c>
      <c r="G10" s="48">
        <f t="shared" ref="G10:G30" si="8">IFERROR(F10/E10,"0%")</f>
        <v>0.30937648738695861</v>
      </c>
      <c r="H10" s="35">
        <f>IFERROR(SUMIFS(D_D[INV],D_D[MT],2,D_D[CAT],TA_22,D_D[EP],-1, D_D[LOC],$A10),0)</f>
        <v>961</v>
      </c>
      <c r="I10" s="36">
        <f>IFERROR(SUMIFS(D_D[BL],D_D[MT],2,D_D[CAT],TA_22,D_D[EP],-1, D_D[LOC],$A10),0)</f>
        <v>436</v>
      </c>
      <c r="J10" s="48">
        <f t="shared" ref="J10:J30" si="9">IFERROR(I10/H10,"0%")</f>
        <v>0.45369406867845996</v>
      </c>
      <c r="K10" s="41">
        <f>IFERROR(SUMIFS(D_D[INV],D_D[MT],2,D_D[CAT],TA_23,D_D[EP],-1, D_D[LOC],$A10),0)</f>
        <v>42</v>
      </c>
      <c r="L10" s="42">
        <f>IFERROR(SUMIFS(D_D[BL],D_D[MT],2,D_D[CAT],TA_23,D_D[EP],-1, D_D[LOC],$A10),0)</f>
        <v>7</v>
      </c>
      <c r="M10" s="48">
        <f t="shared" ref="M10:M30" si="10">IFERROR(L10/K10,"0%")</f>
        <v>0.16666666666666666</v>
      </c>
      <c r="N10" s="41">
        <f>IFERROR(SUMIFS(D_D[INV],D_D[MT],2,D_D[CAT],TA_24,D_D[EP],-1, D_D[LOC],$A10),0)</f>
        <v>150</v>
      </c>
      <c r="O10" s="42">
        <f>IFERROR(SUMIFS(D_D[BL],D_D[MT],2,D_D[CAT],TA_24,D_D[EP],-1, D_D[LOC],$A10),0)</f>
        <v>107</v>
      </c>
      <c r="P10" s="48">
        <f t="shared" ref="P10:P30" si="11">IFERROR(O10/N10,"0%")</f>
        <v>0.71333333333333337</v>
      </c>
      <c r="Q10" s="40">
        <f>IFERROR(SUMIFS(D_D[INV],D_D[MT],2,D_D[CAT],TA_25,D_D[EP],-1, D_D[LOC],$A10),0)</f>
        <v>0</v>
      </c>
      <c r="R10" s="40">
        <f>IFERROR(SUMIFS(D_D[INV],D_D[MT],2,D_D[CAT],TA_26,D_D[EP],-1, D_D[LOC],$A10),0)</f>
        <v>12</v>
      </c>
      <c r="S10" s="40">
        <f>IFERROR(SUMIFS(D_D[INV],D_D[MT],7,D_D[CAT],2,D_D[EP],TA_20, D_D[LOC],$A10),0)</f>
        <v>3463</v>
      </c>
      <c r="T10" s="7"/>
    </row>
    <row r="11" spans="1:20" x14ac:dyDescent="0.2">
      <c r="A11" s="24" t="s">
        <v>112</v>
      </c>
      <c r="B11" s="97" t="s">
        <v>20</v>
      </c>
      <c r="C11" s="43">
        <f>IFERROR(SUMIFS(D_D[INV],D_D[MT],1,D_D[CAT],TA_20,D_D[EP],-1, D_D[LOC],$A11),0)</f>
        <v>350</v>
      </c>
      <c r="D11" s="39">
        <f>IFERROR(SUMIFS(D_D[ADP],D_D[MT],1,D_D[CAT],D$1,D_D[EP],-1, D_D[LOC],$A11),0)</f>
        <v>120.03</v>
      </c>
      <c r="E11" s="37">
        <f>IFERROR(SUMIFS(D_D[INV],D_D[MT],2,D_D[CAT],TA_21,D_D[EP],-1, D_D[LOC],$A11),0)</f>
        <v>2509</v>
      </c>
      <c r="F11" s="36">
        <f>IFERROR(SUMIFS(D_D[BL],D_D[MT],2,D_D[CAT],TA_21,D_D[EP],-1, D_D[LOC],$A11),0)</f>
        <v>683</v>
      </c>
      <c r="G11" s="48">
        <f t="shared" si="8"/>
        <v>0.2722200079713033</v>
      </c>
      <c r="H11" s="35">
        <f>IFERROR(SUMIFS(D_D[INV],D_D[MT],2,D_D[CAT],TA_22,D_D[EP],-1, D_D[LOC],$A11),0)</f>
        <v>1286</v>
      </c>
      <c r="I11" s="36">
        <f>IFERROR(SUMIFS(D_D[BL],D_D[MT],2,D_D[CAT],TA_22,D_D[EP],-1, D_D[LOC],$A11),0)</f>
        <v>616</v>
      </c>
      <c r="J11" s="48">
        <f t="shared" si="9"/>
        <v>0.47900466562986005</v>
      </c>
      <c r="K11" s="41">
        <f>IFERROR(SUMIFS(D_D[INV],D_D[MT],2,D_D[CAT],TA_23,D_D[EP],-1, D_D[LOC],$A11),0)</f>
        <v>34</v>
      </c>
      <c r="L11" s="42">
        <f>IFERROR(SUMIFS(D_D[BL],D_D[MT],2,D_D[CAT],TA_23,D_D[EP],-1, D_D[LOC],$A11),0)</f>
        <v>3</v>
      </c>
      <c r="M11" s="48">
        <f t="shared" si="10"/>
        <v>8.8235294117647065E-2</v>
      </c>
      <c r="N11" s="41">
        <f>IFERROR(SUMIFS(D_D[INV],D_D[MT],2,D_D[CAT],TA_24,D_D[EP],-1, D_D[LOC],$A11),0)</f>
        <v>253</v>
      </c>
      <c r="O11" s="42">
        <f>IFERROR(SUMIFS(D_D[BL],D_D[MT],2,D_D[CAT],TA_24,D_D[EP],-1, D_D[LOC],$A11),0)</f>
        <v>134</v>
      </c>
      <c r="P11" s="48">
        <f t="shared" si="11"/>
        <v>0.52964426877470361</v>
      </c>
      <c r="Q11" s="40">
        <f>IFERROR(SUMIFS(D_D[INV],D_D[MT],2,D_D[CAT],TA_25,D_D[EP],-1, D_D[LOC],$A11),0)</f>
        <v>0</v>
      </c>
      <c r="R11" s="40">
        <f>IFERROR(SUMIFS(D_D[INV],D_D[MT],2,D_D[CAT],TA_26,D_D[EP],-1, D_D[LOC],$A11),0)</f>
        <v>5</v>
      </c>
      <c r="S11" s="40">
        <f>IFERROR(SUMIFS(D_D[INV],D_D[MT],7,D_D[CAT],2,D_D[EP],TA_20, D_D[LOC],$A11),0)</f>
        <v>3311</v>
      </c>
      <c r="T11" s="7"/>
    </row>
    <row r="12" spans="1:20" x14ac:dyDescent="0.2">
      <c r="A12" s="24" t="s">
        <v>128</v>
      </c>
      <c r="B12" s="97" t="s">
        <v>30</v>
      </c>
      <c r="C12" s="43">
        <f>IFERROR(SUMIFS(D_D[INV],D_D[MT],1,D_D[CAT],TA_20,D_D[EP],-1, D_D[LOC],$A12),0)</f>
        <v>528</v>
      </c>
      <c r="D12" s="39">
        <f>IFERROR(SUMIFS(D_D[ADP],D_D[MT],1,D_D[CAT],D$1,D_D[EP],-1, D_D[LOC],$A12),0)</f>
        <v>155.35</v>
      </c>
      <c r="E12" s="37">
        <f>IFERROR(SUMIFS(D_D[INV],D_D[MT],2,D_D[CAT],TA_21,D_D[EP],-1, D_D[LOC],$A12),0)</f>
        <v>5604</v>
      </c>
      <c r="F12" s="36">
        <f>IFERROR(SUMIFS(D_D[BL],D_D[MT],2,D_D[CAT],TA_21,D_D[EP],-1, D_D[LOC],$A12),0)</f>
        <v>1521</v>
      </c>
      <c r="G12" s="48">
        <f t="shared" si="8"/>
        <v>0.27141327623126338</v>
      </c>
      <c r="H12" s="35">
        <f>IFERROR(SUMIFS(D_D[INV],D_D[MT],2,D_D[CAT],TA_22,D_D[EP],-1, D_D[LOC],$A12),0)</f>
        <v>1410</v>
      </c>
      <c r="I12" s="36">
        <f>IFERROR(SUMIFS(D_D[BL],D_D[MT],2,D_D[CAT],TA_22,D_D[EP],-1, D_D[LOC],$A12),0)</f>
        <v>605</v>
      </c>
      <c r="J12" s="48">
        <f t="shared" si="9"/>
        <v>0.42907801418439717</v>
      </c>
      <c r="K12" s="41">
        <f>IFERROR(SUMIFS(D_D[INV],D_D[MT],2,D_D[CAT],TA_23,D_D[EP],-1, D_D[LOC],$A12),0)</f>
        <v>59</v>
      </c>
      <c r="L12" s="42">
        <f>IFERROR(SUMIFS(D_D[BL],D_D[MT],2,D_D[CAT],TA_23,D_D[EP],-1, D_D[LOC],$A12),0)</f>
        <v>20</v>
      </c>
      <c r="M12" s="48">
        <f t="shared" si="10"/>
        <v>0.33898305084745761</v>
      </c>
      <c r="N12" s="41">
        <f>IFERROR(SUMIFS(D_D[INV],D_D[MT],2,D_D[CAT],TA_24,D_D[EP],-1, D_D[LOC],$A12),0)</f>
        <v>462</v>
      </c>
      <c r="O12" s="42">
        <f>IFERROR(SUMIFS(D_D[BL],D_D[MT],2,D_D[CAT],TA_24,D_D[EP],-1, D_D[LOC],$A12),0)</f>
        <v>208</v>
      </c>
      <c r="P12" s="48">
        <f t="shared" si="11"/>
        <v>0.45021645021645024</v>
      </c>
      <c r="Q12" s="40">
        <f>IFERROR(SUMIFS(D_D[INV],D_D[MT],2,D_D[CAT],TA_25,D_D[EP],-1, D_D[LOC],$A12),0)</f>
        <v>0</v>
      </c>
      <c r="R12" s="40">
        <f>IFERROR(SUMIFS(D_D[INV],D_D[MT],2,D_D[CAT],TA_26,D_D[EP],-1, D_D[LOC],$A12),0)</f>
        <v>95</v>
      </c>
      <c r="S12" s="40">
        <f>IFERROR(SUMIFS(D_D[INV],D_D[MT],7,D_D[CAT],2,D_D[EP],TA_20, D_D[LOC],$A12),0)</f>
        <v>4979</v>
      </c>
      <c r="T12" s="7"/>
    </row>
    <row r="13" spans="1:20" x14ac:dyDescent="0.2">
      <c r="A13" s="24" t="s">
        <v>125</v>
      </c>
      <c r="B13" s="97" t="s">
        <v>31</v>
      </c>
      <c r="C13" s="43">
        <f>IFERROR(SUMIFS(D_D[INV],D_D[MT],1,D_D[CAT],TA_20,D_D[EP],-1, D_D[LOC],$A13),0)</f>
        <v>1189</v>
      </c>
      <c r="D13" s="39">
        <f>IFERROR(SUMIFS(D_D[ADP],D_D[MT],1,D_D[CAT],D$1,D_D[EP],-1, D_D[LOC],$A13),0)</f>
        <v>93.83</v>
      </c>
      <c r="E13" s="37">
        <f>IFERROR(SUMIFS(D_D[INV],D_D[MT],2,D_D[CAT],TA_21,D_D[EP],-1, D_D[LOC],$A13),0)</f>
        <v>11196</v>
      </c>
      <c r="F13" s="36">
        <f>IFERROR(SUMIFS(D_D[BL],D_D[MT],2,D_D[CAT],TA_21,D_D[EP],-1, D_D[LOC],$A13),0)</f>
        <v>2325</v>
      </c>
      <c r="G13" s="48">
        <f t="shared" si="8"/>
        <v>0.20766345123258306</v>
      </c>
      <c r="H13" s="35">
        <f>IFERROR(SUMIFS(D_D[INV],D_D[MT],2,D_D[CAT],TA_22,D_D[EP],-1, D_D[LOC],$A13),0)</f>
        <v>2937</v>
      </c>
      <c r="I13" s="36">
        <f>IFERROR(SUMIFS(D_D[BL],D_D[MT],2,D_D[CAT],TA_22,D_D[EP],-1, D_D[LOC],$A13),0)</f>
        <v>912</v>
      </c>
      <c r="J13" s="48">
        <f t="shared" si="9"/>
        <v>0.31052093973442291</v>
      </c>
      <c r="K13" s="41">
        <f>IFERROR(SUMIFS(D_D[INV],D_D[MT],2,D_D[CAT],TA_23,D_D[EP],-1, D_D[LOC],$A13),0)</f>
        <v>209</v>
      </c>
      <c r="L13" s="42">
        <f>IFERROR(SUMIFS(D_D[BL],D_D[MT],2,D_D[CAT],TA_23,D_D[EP],-1, D_D[LOC],$A13),0)</f>
        <v>98</v>
      </c>
      <c r="M13" s="48">
        <f t="shared" si="10"/>
        <v>0.46889952153110048</v>
      </c>
      <c r="N13" s="41">
        <f>IFERROR(SUMIFS(D_D[INV],D_D[MT],2,D_D[CAT],TA_24,D_D[EP],-1, D_D[LOC],$A13),0)</f>
        <v>850</v>
      </c>
      <c r="O13" s="42">
        <f>IFERROR(SUMIFS(D_D[BL],D_D[MT],2,D_D[CAT],TA_24,D_D[EP],-1, D_D[LOC],$A13),0)</f>
        <v>517</v>
      </c>
      <c r="P13" s="48">
        <f t="shared" si="11"/>
        <v>0.6082352941176471</v>
      </c>
      <c r="Q13" s="40">
        <f>IFERROR(SUMIFS(D_D[INV],D_D[MT],2,D_D[CAT],TA_25,D_D[EP],-1, D_D[LOC],$A13),0)</f>
        <v>1</v>
      </c>
      <c r="R13" s="40">
        <f>IFERROR(SUMIFS(D_D[INV],D_D[MT],2,D_D[CAT],TA_26,D_D[EP],-1, D_D[LOC],$A13),0)</f>
        <v>109</v>
      </c>
      <c r="S13" s="40">
        <f>IFERROR(SUMIFS(D_D[INV],D_D[MT],7,D_D[CAT],2,D_D[EP],TA_20, D_D[LOC],$A13),0)</f>
        <v>9457</v>
      </c>
      <c r="T13" s="7"/>
    </row>
    <row r="14" spans="1:20" x14ac:dyDescent="0.2">
      <c r="A14" s="24" t="s">
        <v>129</v>
      </c>
      <c r="B14" s="97" t="s">
        <v>35</v>
      </c>
      <c r="C14" s="43">
        <f>IFERROR(SUMIFS(D_D[INV],D_D[MT],1,D_D[CAT],TA_20,D_D[EP],-1, D_D[LOC],$A14),0)</f>
        <v>1514</v>
      </c>
      <c r="D14" s="39">
        <f>IFERROR(SUMIFS(D_D[ADP],D_D[MT],1,D_D[CAT],D$1,D_D[EP],-1, D_D[LOC],$A14),0)</f>
        <v>164.41</v>
      </c>
      <c r="E14" s="37">
        <f>IFERROR(SUMIFS(D_D[INV],D_D[MT],2,D_D[CAT],TA_21,D_D[EP],-1, D_D[LOC],$A14),0)</f>
        <v>6506</v>
      </c>
      <c r="F14" s="36">
        <f>IFERROR(SUMIFS(D_D[BL],D_D[MT],2,D_D[CAT],TA_21,D_D[EP],-1, D_D[LOC],$A14),0)</f>
        <v>1592</v>
      </c>
      <c r="G14" s="48">
        <f t="shared" si="8"/>
        <v>0.24469720258223179</v>
      </c>
      <c r="H14" s="35">
        <f>IFERROR(SUMIFS(D_D[INV],D_D[MT],2,D_D[CAT],TA_22,D_D[EP],-1, D_D[LOC],$A14),0)</f>
        <v>4484</v>
      </c>
      <c r="I14" s="36">
        <f>IFERROR(SUMIFS(D_D[BL],D_D[MT],2,D_D[CAT],TA_22,D_D[EP],-1, D_D[LOC],$A14),0)</f>
        <v>1090</v>
      </c>
      <c r="J14" s="48">
        <f t="shared" si="9"/>
        <v>0.24308652988403212</v>
      </c>
      <c r="K14" s="41">
        <f>IFERROR(SUMIFS(D_D[INV],D_D[MT],2,D_D[CAT],TA_23,D_D[EP],-1, D_D[LOC],$A14),0)</f>
        <v>74</v>
      </c>
      <c r="L14" s="42">
        <f>IFERROR(SUMIFS(D_D[BL],D_D[MT],2,D_D[CAT],TA_23,D_D[EP],-1, D_D[LOC],$A14),0)</f>
        <v>54</v>
      </c>
      <c r="M14" s="48">
        <f t="shared" si="10"/>
        <v>0.72972972972972971</v>
      </c>
      <c r="N14" s="41">
        <f>IFERROR(SUMIFS(D_D[INV],D_D[MT],2,D_D[CAT],TA_24,D_D[EP],-1, D_D[LOC],$A14),0)</f>
        <v>637</v>
      </c>
      <c r="O14" s="42">
        <f>IFERROR(SUMIFS(D_D[BL],D_D[MT],2,D_D[CAT],TA_24,D_D[EP],-1, D_D[LOC],$A14),0)</f>
        <v>314</v>
      </c>
      <c r="P14" s="48">
        <f t="shared" si="11"/>
        <v>0.49293563579277866</v>
      </c>
      <c r="Q14" s="40">
        <f>IFERROR(SUMIFS(D_D[INV],D_D[MT],2,D_D[CAT],TA_25,D_D[EP],-1, D_D[LOC],$A14),0)</f>
        <v>4</v>
      </c>
      <c r="R14" s="40">
        <f>IFERROR(SUMIFS(D_D[INV],D_D[MT],2,D_D[CAT],TA_26,D_D[EP],-1, D_D[LOC],$A14),0)</f>
        <v>39</v>
      </c>
      <c r="S14" s="40">
        <f>IFERROR(SUMIFS(D_D[INV],D_D[MT],7,D_D[CAT],2,D_D[EP],TA_20, D_D[LOC],$A14),0)</f>
        <v>6041</v>
      </c>
      <c r="T14" s="7"/>
    </row>
    <row r="15" spans="1:20" x14ac:dyDescent="0.2">
      <c r="A15" s="24" t="s">
        <v>113</v>
      </c>
      <c r="B15" s="97" t="s">
        <v>37</v>
      </c>
      <c r="C15" s="43">
        <f>IFERROR(SUMIFS(D_D[INV],D_D[MT],1,D_D[CAT],TA_20,D_D[EP],-1, D_D[LOC],$A15),0)</f>
        <v>118</v>
      </c>
      <c r="D15" s="39">
        <f>IFERROR(SUMIFS(D_D[ADP],D_D[MT],1,D_D[CAT],D$1,D_D[EP],-1, D_D[LOC],$A15),0)</f>
        <v>138.75</v>
      </c>
      <c r="E15" s="37">
        <f>IFERROR(SUMIFS(D_D[INV],D_D[MT],2,D_D[CAT],TA_21,D_D[EP],-1, D_D[LOC],$A15),0)</f>
        <v>840</v>
      </c>
      <c r="F15" s="36">
        <f>IFERROR(SUMIFS(D_D[BL],D_D[MT],2,D_D[CAT],TA_21,D_D[EP],-1, D_D[LOC],$A15),0)</f>
        <v>186</v>
      </c>
      <c r="G15" s="48">
        <f t="shared" si="8"/>
        <v>0.22142857142857142</v>
      </c>
      <c r="H15" s="35">
        <f>IFERROR(SUMIFS(D_D[INV],D_D[MT],2,D_D[CAT],TA_22,D_D[EP],-1, D_D[LOC],$A15),0)</f>
        <v>1021</v>
      </c>
      <c r="I15" s="36">
        <f>IFERROR(SUMIFS(D_D[BL],D_D[MT],2,D_D[CAT],TA_22,D_D[EP],-1, D_D[LOC],$A15),0)</f>
        <v>593</v>
      </c>
      <c r="J15" s="48">
        <f t="shared" si="9"/>
        <v>0.58080313418217433</v>
      </c>
      <c r="K15" s="41">
        <f>IFERROR(SUMIFS(D_D[INV],D_D[MT],2,D_D[CAT],TA_23,D_D[EP],-1, D_D[LOC],$A15),0)</f>
        <v>29</v>
      </c>
      <c r="L15" s="42">
        <f>IFERROR(SUMIFS(D_D[BL],D_D[MT],2,D_D[CAT],TA_23,D_D[EP],-1, D_D[LOC],$A15),0)</f>
        <v>8</v>
      </c>
      <c r="M15" s="48">
        <f t="shared" si="10"/>
        <v>0.27586206896551724</v>
      </c>
      <c r="N15" s="41">
        <f>IFERROR(SUMIFS(D_D[INV],D_D[MT],2,D_D[CAT],TA_24,D_D[EP],-1, D_D[LOC],$A15),0)</f>
        <v>173</v>
      </c>
      <c r="O15" s="42">
        <f>IFERROR(SUMIFS(D_D[BL],D_D[MT],2,D_D[CAT],TA_24,D_D[EP],-1, D_D[LOC],$A15),0)</f>
        <v>121</v>
      </c>
      <c r="P15" s="48">
        <f t="shared" si="11"/>
        <v>0.69942196531791911</v>
      </c>
      <c r="Q15" s="40">
        <f>IFERROR(SUMIFS(D_D[INV],D_D[MT],2,D_D[CAT],TA_25,D_D[EP],-1, D_D[LOC],$A15),0)</f>
        <v>0</v>
      </c>
      <c r="R15" s="40">
        <f>IFERROR(SUMIFS(D_D[INV],D_D[MT],2,D_D[CAT],TA_26,D_D[EP],-1, D_D[LOC],$A15),0)</f>
        <v>3</v>
      </c>
      <c r="S15" s="40">
        <f>IFERROR(SUMIFS(D_D[INV],D_D[MT],7,D_D[CAT],2,D_D[EP],TA_20, D_D[LOC],$A15),0)</f>
        <v>1873</v>
      </c>
      <c r="T15" s="7"/>
    </row>
    <row r="16" spans="1:20" x14ac:dyDescent="0.2">
      <c r="A16" s="24" t="s">
        <v>126</v>
      </c>
      <c r="B16" s="97" t="s">
        <v>41</v>
      </c>
      <c r="C16" s="43">
        <f>IFERROR(SUMIFS(D_D[INV],D_D[MT],1,D_D[CAT],TA_20,D_D[EP],-1, D_D[LOC],$A16),0)</f>
        <v>3319</v>
      </c>
      <c r="D16" s="39">
        <f>IFERROR(SUMIFS(D_D[ADP],D_D[MT],1,D_D[CAT],D$1,D_D[EP],-1, D_D[LOC],$A16),0)</f>
        <v>176.42</v>
      </c>
      <c r="E16" s="37">
        <f>IFERROR(SUMIFS(D_D[INV],D_D[MT],2,D_D[CAT],TA_21,D_D[EP],-1, D_D[LOC],$A16),0)</f>
        <v>5186</v>
      </c>
      <c r="F16" s="36">
        <f>IFERROR(SUMIFS(D_D[BL],D_D[MT],2,D_D[CAT],TA_21,D_D[EP],-1, D_D[LOC],$A16),0)</f>
        <v>1211</v>
      </c>
      <c r="G16" s="48">
        <f t="shared" si="8"/>
        <v>0.23351330505206325</v>
      </c>
      <c r="H16" s="35">
        <f>IFERROR(SUMIFS(D_D[INV],D_D[MT],2,D_D[CAT],TA_22,D_D[EP],-1, D_D[LOC],$A16),0)</f>
        <v>4482</v>
      </c>
      <c r="I16" s="36">
        <f>IFERROR(SUMIFS(D_D[BL],D_D[MT],2,D_D[CAT],TA_22,D_D[EP],-1, D_D[LOC],$A16),0)</f>
        <v>1670</v>
      </c>
      <c r="J16" s="48">
        <f t="shared" si="9"/>
        <v>0.37260151717983042</v>
      </c>
      <c r="K16" s="41">
        <f>IFERROR(SUMIFS(D_D[INV],D_D[MT],2,D_D[CAT],TA_23,D_D[EP],-1, D_D[LOC],$A16),0)</f>
        <v>244</v>
      </c>
      <c r="L16" s="42">
        <f>IFERROR(SUMIFS(D_D[BL],D_D[MT],2,D_D[CAT],TA_23,D_D[EP],-1, D_D[LOC],$A16),0)</f>
        <v>229</v>
      </c>
      <c r="M16" s="48">
        <f t="shared" si="10"/>
        <v>0.93852459016393441</v>
      </c>
      <c r="N16" s="41">
        <f>IFERROR(SUMIFS(D_D[INV],D_D[MT],2,D_D[CAT],TA_24,D_D[EP],-1, D_D[LOC],$A16),0)</f>
        <v>959</v>
      </c>
      <c r="O16" s="42">
        <f>IFERROR(SUMIFS(D_D[BL],D_D[MT],2,D_D[CAT],TA_24,D_D[EP],-1, D_D[LOC],$A16),0)</f>
        <v>302</v>
      </c>
      <c r="P16" s="48">
        <f t="shared" si="11"/>
        <v>0.31491136600625652</v>
      </c>
      <c r="Q16" s="40">
        <f>IFERROR(SUMIFS(D_D[INV],D_D[MT],2,D_D[CAT],TA_25,D_D[EP],-1, D_D[LOC],$A16),0)</f>
        <v>0</v>
      </c>
      <c r="R16" s="40">
        <f>IFERROR(SUMIFS(D_D[INV],D_D[MT],2,D_D[CAT],TA_26,D_D[EP],-1, D_D[LOC],$A16),0)</f>
        <v>143</v>
      </c>
      <c r="S16" s="40">
        <f>IFERROR(SUMIFS(D_D[INV],D_D[MT],7,D_D[CAT],2,D_D[EP],TA_20, D_D[LOC],$A16),0)</f>
        <v>5088</v>
      </c>
      <c r="T16" s="7"/>
    </row>
    <row r="17" spans="1:20" x14ac:dyDescent="0.2">
      <c r="A17" s="24" t="s">
        <v>151</v>
      </c>
      <c r="B17" s="97" t="s">
        <v>47</v>
      </c>
      <c r="C17" s="43">
        <f>IFERROR(SUMIFS(D_D[INV],D_D[MT],1,D_D[CAT],TA_20,D_D[EP],-1, D_D[LOC],$A17),0)</f>
        <v>108</v>
      </c>
      <c r="D17" s="39">
        <f>IFERROR(SUMIFS(D_D[ADP],D_D[MT],1,D_D[CAT],D$1,D_D[EP],-1, D_D[LOC],$A17),0)</f>
        <v>131.27000000000001</v>
      </c>
      <c r="E17" s="37">
        <f>IFERROR(SUMIFS(D_D[INV],D_D[MT],2,D_D[CAT],TA_21,D_D[EP],-1, D_D[LOC],$A17),0)</f>
        <v>870</v>
      </c>
      <c r="F17" s="36">
        <f>IFERROR(SUMIFS(D_D[BL],D_D[MT],2,D_D[CAT],TA_21,D_D[EP],-1, D_D[LOC],$A17),0)</f>
        <v>269</v>
      </c>
      <c r="G17" s="48">
        <f t="shared" si="8"/>
        <v>0.30919540229885056</v>
      </c>
      <c r="H17" s="35">
        <f>IFERROR(SUMIFS(D_D[INV],D_D[MT],2,D_D[CAT],TA_22,D_D[EP],-1, D_D[LOC],$A17),0)</f>
        <v>536</v>
      </c>
      <c r="I17" s="36">
        <f>IFERROR(SUMIFS(D_D[BL],D_D[MT],2,D_D[CAT],TA_22,D_D[EP],-1, D_D[LOC],$A17),0)</f>
        <v>293</v>
      </c>
      <c r="J17" s="48">
        <f t="shared" si="9"/>
        <v>0.54664179104477617</v>
      </c>
      <c r="K17" s="41">
        <f>IFERROR(SUMIFS(D_D[INV],D_D[MT],2,D_D[CAT],TA_23,D_D[EP],-1, D_D[LOC],$A17),0)</f>
        <v>22</v>
      </c>
      <c r="L17" s="42">
        <f>IFERROR(SUMIFS(D_D[BL],D_D[MT],2,D_D[CAT],TA_23,D_D[EP],-1, D_D[LOC],$A17),0)</f>
        <v>0</v>
      </c>
      <c r="M17" s="48">
        <f t="shared" si="10"/>
        <v>0</v>
      </c>
      <c r="N17" s="41">
        <f>IFERROR(SUMIFS(D_D[INV],D_D[MT],2,D_D[CAT],TA_24,D_D[EP],-1, D_D[LOC],$A17),0)</f>
        <v>86</v>
      </c>
      <c r="O17" s="42">
        <f>IFERROR(SUMIFS(D_D[BL],D_D[MT],2,D_D[CAT],TA_24,D_D[EP],-1, D_D[LOC],$A17),0)</f>
        <v>34</v>
      </c>
      <c r="P17" s="48">
        <f t="shared" si="11"/>
        <v>0.39534883720930231</v>
      </c>
      <c r="Q17" s="40">
        <f>IFERROR(SUMIFS(D_D[INV],D_D[MT],2,D_D[CAT],TA_25,D_D[EP],-1, D_D[LOC],$A17),0)</f>
        <v>1</v>
      </c>
      <c r="R17" s="40">
        <f>IFERROR(SUMIFS(D_D[INV],D_D[MT],2,D_D[CAT],TA_26,D_D[EP],-1, D_D[LOC],$A17),0)</f>
        <v>0</v>
      </c>
      <c r="S17" s="40">
        <f>IFERROR(SUMIFS(D_D[INV],D_D[MT],7,D_D[CAT],2,D_D[EP],TA_20, D_D[LOC],$A17),0)</f>
        <v>1159</v>
      </c>
      <c r="T17" s="7"/>
    </row>
    <row r="18" spans="1:20" x14ac:dyDescent="0.2">
      <c r="A18" s="24" t="s">
        <v>130</v>
      </c>
      <c r="B18" s="97" t="s">
        <v>49</v>
      </c>
      <c r="C18" s="43">
        <f>IFERROR(SUMIFS(D_D[INV],D_D[MT],1,D_D[CAT],TA_20,D_D[EP],-1, D_D[LOC],$A18),0)</f>
        <v>5531</v>
      </c>
      <c r="D18" s="39">
        <f>IFERROR(SUMIFS(D_D[ADP],D_D[MT],1,D_D[CAT],D$1,D_D[EP],-1, D_D[LOC],$A18),0)</f>
        <v>82.71</v>
      </c>
      <c r="E18" s="37">
        <f>IFERROR(SUMIFS(D_D[INV],D_D[MT],2,D_D[CAT],TA_21,D_D[EP],-1, D_D[LOC],$A18),0)</f>
        <v>11687</v>
      </c>
      <c r="F18" s="36">
        <f>IFERROR(SUMIFS(D_D[BL],D_D[MT],2,D_D[CAT],TA_21,D_D[EP],-1, D_D[LOC],$A18),0)</f>
        <v>2309</v>
      </c>
      <c r="G18" s="48">
        <f t="shared" si="8"/>
        <v>0.19756994951655685</v>
      </c>
      <c r="H18" s="35">
        <f>IFERROR(SUMIFS(D_D[INV],D_D[MT],2,D_D[CAT],TA_22,D_D[EP],-1, D_D[LOC],$A18),0)</f>
        <v>19590</v>
      </c>
      <c r="I18" s="36">
        <f>IFERROR(SUMIFS(D_D[BL],D_D[MT],2,D_D[CAT],TA_22,D_D[EP],-1, D_D[LOC],$A18),0)</f>
        <v>2886</v>
      </c>
      <c r="J18" s="48">
        <f t="shared" si="9"/>
        <v>0.14732006125574273</v>
      </c>
      <c r="K18" s="41">
        <f>IFERROR(SUMIFS(D_D[INV],D_D[MT],2,D_D[CAT],TA_23,D_D[EP],-1, D_D[LOC],$A18),0)</f>
        <v>40</v>
      </c>
      <c r="L18" s="42">
        <f>IFERROR(SUMIFS(D_D[BL],D_D[MT],2,D_D[CAT],TA_23,D_D[EP],-1, D_D[LOC],$A18),0)</f>
        <v>14</v>
      </c>
      <c r="M18" s="48">
        <f t="shared" si="10"/>
        <v>0.35</v>
      </c>
      <c r="N18" s="41">
        <f>IFERROR(SUMIFS(D_D[INV],D_D[MT],2,D_D[CAT],TA_24,D_D[EP],-1, D_D[LOC],$A18),0)</f>
        <v>1200</v>
      </c>
      <c r="O18" s="42">
        <f>IFERROR(SUMIFS(D_D[BL],D_D[MT],2,D_D[CAT],TA_24,D_D[EP],-1, D_D[LOC],$A18),0)</f>
        <v>638</v>
      </c>
      <c r="P18" s="48">
        <f t="shared" si="11"/>
        <v>0.53166666666666662</v>
      </c>
      <c r="Q18" s="40">
        <f>IFERROR(SUMIFS(D_D[INV],D_D[MT],2,D_D[CAT],TA_25,D_D[EP],-1, D_D[LOC],$A18),0)</f>
        <v>4295</v>
      </c>
      <c r="R18" s="40">
        <f>IFERROR(SUMIFS(D_D[INV],D_D[MT],2,D_D[CAT],TA_26,D_D[EP],-1, D_D[LOC],$A18),0)</f>
        <v>0</v>
      </c>
      <c r="S18" s="40">
        <f>IFERROR(SUMIFS(D_D[INV],D_D[MT],7,D_D[CAT],2,D_D[EP],TA_20, D_D[LOC],$A18),0)</f>
        <v>2857</v>
      </c>
      <c r="T18" s="7"/>
    </row>
    <row r="19" spans="1:20" x14ac:dyDescent="0.2">
      <c r="A19" s="24" t="s">
        <v>111</v>
      </c>
      <c r="B19" s="97" t="s">
        <v>53</v>
      </c>
      <c r="C19" s="43">
        <f>IFERROR(SUMIFS(D_D[INV],D_D[MT],1,D_D[CAT],TA_20,D_D[EP],-1, D_D[LOC],$A19),0)</f>
        <v>422</v>
      </c>
      <c r="D19" s="39">
        <f>IFERROR(SUMIFS(D_D[ADP],D_D[MT],1,D_D[CAT],D$1,D_D[EP],-1, D_D[LOC],$A19),0)</f>
        <v>127.5</v>
      </c>
      <c r="E19" s="37">
        <f>IFERROR(SUMIFS(D_D[INV],D_D[MT],2,D_D[CAT],TA_21,D_D[EP],-1, D_D[LOC],$A19),0)</f>
        <v>3749</v>
      </c>
      <c r="F19" s="36">
        <f>IFERROR(SUMIFS(D_D[BL],D_D[MT],2,D_D[CAT],TA_21,D_D[EP],-1, D_D[LOC],$A19),0)</f>
        <v>1109</v>
      </c>
      <c r="G19" s="48">
        <f t="shared" si="8"/>
        <v>0.29581221659109097</v>
      </c>
      <c r="H19" s="35">
        <f>IFERROR(SUMIFS(D_D[INV],D_D[MT],2,D_D[CAT],TA_22,D_D[EP],-1, D_D[LOC],$A19),0)</f>
        <v>1334</v>
      </c>
      <c r="I19" s="36">
        <f>IFERROR(SUMIFS(D_D[BL],D_D[MT],2,D_D[CAT],TA_22,D_D[EP],-1, D_D[LOC],$A19),0)</f>
        <v>539</v>
      </c>
      <c r="J19" s="48">
        <f t="shared" si="9"/>
        <v>0.40404797601199399</v>
      </c>
      <c r="K19" s="41">
        <f>IFERROR(SUMIFS(D_D[INV],D_D[MT],2,D_D[CAT],TA_23,D_D[EP],-1, D_D[LOC],$A19),0)</f>
        <v>4</v>
      </c>
      <c r="L19" s="42">
        <f>IFERROR(SUMIFS(D_D[BL],D_D[MT],2,D_D[CAT],TA_23,D_D[EP],-1, D_D[LOC],$A19),0)</f>
        <v>4</v>
      </c>
      <c r="M19" s="48">
        <f t="shared" si="10"/>
        <v>1</v>
      </c>
      <c r="N19" s="41">
        <f>IFERROR(SUMIFS(D_D[INV],D_D[MT],2,D_D[CAT],TA_24,D_D[EP],-1, D_D[LOC],$A19),0)</f>
        <v>358</v>
      </c>
      <c r="O19" s="42">
        <f>IFERROR(SUMIFS(D_D[BL],D_D[MT],2,D_D[CAT],TA_24,D_D[EP],-1, D_D[LOC],$A19),0)</f>
        <v>185</v>
      </c>
      <c r="P19" s="48">
        <f t="shared" si="11"/>
        <v>0.51675977653631289</v>
      </c>
      <c r="Q19" s="40">
        <f>IFERROR(SUMIFS(D_D[INV],D_D[MT],2,D_D[CAT],TA_25,D_D[EP],-1, D_D[LOC],$A19),0)</f>
        <v>1</v>
      </c>
      <c r="R19" s="40">
        <f>IFERROR(SUMIFS(D_D[INV],D_D[MT],2,D_D[CAT],TA_26,D_D[EP],-1, D_D[LOC],$A19),0)</f>
        <v>5</v>
      </c>
      <c r="S19" s="40">
        <f>IFERROR(SUMIFS(D_D[INV],D_D[MT],7,D_D[CAT],2,D_D[EP],TA_20, D_D[LOC],$A19),0)</f>
        <v>4232</v>
      </c>
      <c r="T19" s="7"/>
    </row>
    <row r="20" spans="1:20" x14ac:dyDescent="0.2">
      <c r="A20" s="24" t="s">
        <v>114</v>
      </c>
      <c r="B20" s="97" t="s">
        <v>54</v>
      </c>
      <c r="C20" s="43">
        <f>IFERROR(SUMIFS(D_D[INV],D_D[MT],1,D_D[CAT],TA_20,D_D[EP],-1, D_D[LOC],$A20),0)</f>
        <v>198</v>
      </c>
      <c r="D20" s="39">
        <f>IFERROR(SUMIFS(D_D[ADP],D_D[MT],1,D_D[CAT],D$1,D_D[EP],-1, D_D[LOC],$A20),0)</f>
        <v>82.29</v>
      </c>
      <c r="E20" s="37">
        <f>IFERROR(SUMIFS(D_D[INV],D_D[MT],2,D_D[CAT],TA_21,D_D[EP],-1, D_D[LOC],$A20),0)</f>
        <v>2475</v>
      </c>
      <c r="F20" s="36">
        <f>IFERROR(SUMIFS(D_D[BL],D_D[MT],2,D_D[CAT],TA_21,D_D[EP],-1, D_D[LOC],$A20),0)</f>
        <v>659</v>
      </c>
      <c r="G20" s="48">
        <f t="shared" si="8"/>
        <v>0.26626262626262626</v>
      </c>
      <c r="H20" s="35">
        <f>IFERROR(SUMIFS(D_D[INV],D_D[MT],2,D_D[CAT],TA_22,D_D[EP],-1, D_D[LOC],$A20),0)</f>
        <v>706</v>
      </c>
      <c r="I20" s="36">
        <f>IFERROR(SUMIFS(D_D[BL],D_D[MT],2,D_D[CAT],TA_22,D_D[EP],-1, D_D[LOC],$A20),0)</f>
        <v>296</v>
      </c>
      <c r="J20" s="48">
        <f t="shared" si="9"/>
        <v>0.41926345609065158</v>
      </c>
      <c r="K20" s="41">
        <f>IFERROR(SUMIFS(D_D[INV],D_D[MT],2,D_D[CAT],TA_23,D_D[EP],-1, D_D[LOC],$A20),0)</f>
        <v>32</v>
      </c>
      <c r="L20" s="42">
        <f>IFERROR(SUMIFS(D_D[BL],D_D[MT],2,D_D[CAT],TA_23,D_D[EP],-1, D_D[LOC],$A20),0)</f>
        <v>18</v>
      </c>
      <c r="M20" s="48">
        <f t="shared" si="10"/>
        <v>0.5625</v>
      </c>
      <c r="N20" s="41">
        <f>IFERROR(SUMIFS(D_D[INV],D_D[MT],2,D_D[CAT],TA_24,D_D[EP],-1, D_D[LOC],$A20),0)</f>
        <v>178</v>
      </c>
      <c r="O20" s="42">
        <f>IFERROR(SUMIFS(D_D[BL],D_D[MT],2,D_D[CAT],TA_24,D_D[EP],-1, D_D[LOC],$A20),0)</f>
        <v>139</v>
      </c>
      <c r="P20" s="48">
        <f t="shared" si="11"/>
        <v>0.7808988764044944</v>
      </c>
      <c r="Q20" s="40">
        <f>IFERROR(SUMIFS(D_D[INV],D_D[MT],2,D_D[CAT],TA_25,D_D[EP],-1, D_D[LOC],$A20),0)</f>
        <v>0</v>
      </c>
      <c r="R20" s="40">
        <f>IFERROR(SUMIFS(D_D[INV],D_D[MT],2,D_D[CAT],TA_26,D_D[EP],-1, D_D[LOC],$A20),0)</f>
        <v>12</v>
      </c>
      <c r="S20" s="40">
        <f>IFERROR(SUMIFS(D_D[INV],D_D[MT],7,D_D[CAT],2,D_D[EP],TA_20, D_D[LOC],$A20),0)</f>
        <v>3450</v>
      </c>
      <c r="T20" s="7"/>
    </row>
    <row r="21" spans="1:20" x14ac:dyDescent="0.2">
      <c r="A21" s="24" t="s">
        <v>86</v>
      </c>
      <c r="B21" s="97" t="s">
        <v>56</v>
      </c>
      <c r="C21" s="43">
        <f>IFERROR(SUMIFS(D_D[INV],D_D[MT],1,D_D[CAT],TA_20,D_D[EP],-1, D_D[LOC],$A21),0)</f>
        <v>5838</v>
      </c>
      <c r="D21" s="39">
        <f>IFERROR(SUMIFS(D_D[ADP],D_D[MT],1,D_D[CAT],D$1,D_D[EP],-1, D_D[LOC],$A21),0)</f>
        <v>93.01</v>
      </c>
      <c r="E21" s="37">
        <f>IFERROR(SUMIFS(D_D[INV],D_D[MT],2,D_D[CAT],TA_21,D_D[EP],-1, D_D[LOC],$A21),0)</f>
        <v>10908</v>
      </c>
      <c r="F21" s="36">
        <f>IFERROR(SUMIFS(D_D[BL],D_D[MT],2,D_D[CAT],TA_21,D_D[EP],-1, D_D[LOC],$A21),0)</f>
        <v>3138</v>
      </c>
      <c r="G21" s="48">
        <f t="shared" si="8"/>
        <v>0.2876787678767877</v>
      </c>
      <c r="H21" s="35">
        <f>IFERROR(SUMIFS(D_D[INV],D_D[MT],2,D_D[CAT],TA_22,D_D[EP],-1, D_D[LOC],$A21),0)</f>
        <v>17352</v>
      </c>
      <c r="I21" s="36">
        <f>IFERROR(SUMIFS(D_D[BL],D_D[MT],2,D_D[CAT],TA_22,D_D[EP],-1, D_D[LOC],$A21),0)</f>
        <v>2988</v>
      </c>
      <c r="J21" s="48">
        <f t="shared" si="9"/>
        <v>0.17219917012448133</v>
      </c>
      <c r="K21" s="41">
        <f>IFERROR(SUMIFS(D_D[INV],D_D[MT],2,D_D[CAT],TA_23,D_D[EP],-1, D_D[LOC],$A21),0)</f>
        <v>56</v>
      </c>
      <c r="L21" s="42">
        <f>IFERROR(SUMIFS(D_D[BL],D_D[MT],2,D_D[CAT],TA_23,D_D[EP],-1, D_D[LOC],$A21),0)</f>
        <v>40</v>
      </c>
      <c r="M21" s="48">
        <f t="shared" si="10"/>
        <v>0.7142857142857143</v>
      </c>
      <c r="N21" s="41">
        <f>IFERROR(SUMIFS(D_D[INV],D_D[MT],2,D_D[CAT],TA_24,D_D[EP],-1, D_D[LOC],$A21),0)</f>
        <v>1751</v>
      </c>
      <c r="O21" s="42">
        <f>IFERROR(SUMIFS(D_D[BL],D_D[MT],2,D_D[CAT],TA_24,D_D[EP],-1, D_D[LOC],$A21),0)</f>
        <v>943</v>
      </c>
      <c r="P21" s="48">
        <f t="shared" si="11"/>
        <v>0.5385494003426613</v>
      </c>
      <c r="Q21" s="40">
        <f>IFERROR(SUMIFS(D_D[INV],D_D[MT],2,D_D[CAT],TA_25,D_D[EP],-1, D_D[LOC],$A21),0)</f>
        <v>7132</v>
      </c>
      <c r="R21" s="40">
        <f>IFERROR(SUMIFS(D_D[INV],D_D[MT],2,D_D[CAT],TA_26,D_D[EP],-1, D_D[LOC],$A21),0)</f>
        <v>0</v>
      </c>
      <c r="S21" s="40">
        <f>IFERROR(SUMIFS(D_D[INV],D_D[MT],7,D_D[CAT],2,D_D[EP],TA_20, D_D[LOC],$A21),0)</f>
        <v>6392</v>
      </c>
      <c r="T21" s="7"/>
    </row>
    <row r="22" spans="1:20" x14ac:dyDescent="0.2">
      <c r="A22" s="24" t="s">
        <v>115</v>
      </c>
      <c r="B22" s="97" t="s">
        <v>58</v>
      </c>
      <c r="C22" s="43">
        <f>IFERROR(SUMIFS(D_D[INV],D_D[MT],1,D_D[CAT],TA_20,D_D[EP],-1, D_D[LOC],$A22),0)</f>
        <v>697</v>
      </c>
      <c r="D22" s="39">
        <f>IFERROR(SUMIFS(D_D[ADP],D_D[MT],1,D_D[CAT],D$1,D_D[EP],-1, D_D[LOC],$A22),0)</f>
        <v>127.53</v>
      </c>
      <c r="E22" s="37">
        <f>IFERROR(SUMIFS(D_D[INV],D_D[MT],2,D_D[CAT],TA_21,D_D[EP],-1, D_D[LOC],$A22),0)</f>
        <v>4537</v>
      </c>
      <c r="F22" s="36">
        <f>IFERROR(SUMIFS(D_D[BL],D_D[MT],2,D_D[CAT],TA_21,D_D[EP],-1, D_D[LOC],$A22),0)</f>
        <v>1151</v>
      </c>
      <c r="G22" s="48">
        <f t="shared" si="8"/>
        <v>0.25369186687238265</v>
      </c>
      <c r="H22" s="35">
        <f>IFERROR(SUMIFS(D_D[INV],D_D[MT],2,D_D[CAT],TA_22,D_D[EP],-1, D_D[LOC],$A22),0)</f>
        <v>1570</v>
      </c>
      <c r="I22" s="36">
        <f>IFERROR(SUMIFS(D_D[BL],D_D[MT],2,D_D[CAT],TA_22,D_D[EP],-1, D_D[LOC],$A22),0)</f>
        <v>546</v>
      </c>
      <c r="J22" s="48">
        <f t="shared" si="9"/>
        <v>0.34777070063694265</v>
      </c>
      <c r="K22" s="41">
        <f>IFERROR(SUMIFS(D_D[INV],D_D[MT],2,D_D[CAT],TA_23,D_D[EP],-1, D_D[LOC],$A22),0)</f>
        <v>39</v>
      </c>
      <c r="L22" s="42">
        <f>IFERROR(SUMIFS(D_D[BL],D_D[MT],2,D_D[CAT],TA_23,D_D[EP],-1, D_D[LOC],$A22),0)</f>
        <v>20</v>
      </c>
      <c r="M22" s="48">
        <f t="shared" si="10"/>
        <v>0.51282051282051277</v>
      </c>
      <c r="N22" s="41">
        <f>IFERROR(SUMIFS(D_D[INV],D_D[MT],2,D_D[CAT],TA_24,D_D[EP],-1, D_D[LOC],$A22),0)</f>
        <v>399</v>
      </c>
      <c r="O22" s="42">
        <f>IFERROR(SUMIFS(D_D[BL],D_D[MT],2,D_D[CAT],TA_24,D_D[EP],-1, D_D[LOC],$A22),0)</f>
        <v>176</v>
      </c>
      <c r="P22" s="48">
        <f t="shared" si="11"/>
        <v>0.44110275689223055</v>
      </c>
      <c r="Q22" s="40">
        <f>IFERROR(SUMIFS(D_D[INV],D_D[MT],2,D_D[CAT],TA_25,D_D[EP],-1, D_D[LOC],$A22),0)</f>
        <v>0</v>
      </c>
      <c r="R22" s="40">
        <f>IFERROR(SUMIFS(D_D[INV],D_D[MT],2,D_D[CAT],TA_26,D_D[EP],-1, D_D[LOC],$A22),0)</f>
        <v>2</v>
      </c>
      <c r="S22" s="40">
        <f>IFERROR(SUMIFS(D_D[INV],D_D[MT],7,D_D[CAT],2,D_D[EP],TA_20, D_D[LOC],$A22),0)</f>
        <v>4117</v>
      </c>
      <c r="T22" s="7"/>
    </row>
    <row r="23" spans="1:20" x14ac:dyDescent="0.2">
      <c r="A23" s="24" t="s">
        <v>110</v>
      </c>
      <c r="B23" s="97" t="s">
        <v>60</v>
      </c>
      <c r="C23" s="43">
        <f>IFERROR(SUMIFS(D_D[INV],D_D[MT],1,D_D[CAT],TA_20,D_D[EP],-1, D_D[LOC],$A23),0)</f>
        <v>932</v>
      </c>
      <c r="D23" s="39">
        <f>IFERROR(SUMIFS(D_D[ADP],D_D[MT],1,D_D[CAT],D$1,D_D[EP],-1, D_D[LOC],$A23),0)</f>
        <v>159.62</v>
      </c>
      <c r="E23" s="37">
        <f>IFERROR(SUMIFS(D_D[INV],D_D[MT],2,D_D[CAT],TA_21,D_D[EP],-1, D_D[LOC],$A23),0)</f>
        <v>1999</v>
      </c>
      <c r="F23" s="36">
        <f>IFERROR(SUMIFS(D_D[BL],D_D[MT],2,D_D[CAT],TA_21,D_D[EP],-1, D_D[LOC],$A23),0)</f>
        <v>521</v>
      </c>
      <c r="G23" s="48">
        <f t="shared" si="8"/>
        <v>0.26063031515757878</v>
      </c>
      <c r="H23" s="35">
        <f>IFERROR(SUMIFS(D_D[INV],D_D[MT],2,D_D[CAT],TA_22,D_D[EP],-1, D_D[LOC],$A23),0)</f>
        <v>2876</v>
      </c>
      <c r="I23" s="36">
        <f>IFERROR(SUMIFS(D_D[BL],D_D[MT],2,D_D[CAT],TA_22,D_D[EP],-1, D_D[LOC],$A23),0)</f>
        <v>751</v>
      </c>
      <c r="J23" s="48">
        <f t="shared" si="9"/>
        <v>0.26112656467315715</v>
      </c>
      <c r="K23" s="41">
        <f>IFERROR(SUMIFS(D_D[INV],D_D[MT],2,D_D[CAT],TA_23,D_D[EP],-1, D_D[LOC],$A23),0)</f>
        <v>228</v>
      </c>
      <c r="L23" s="42">
        <f>IFERROR(SUMIFS(D_D[BL],D_D[MT],2,D_D[CAT],TA_23,D_D[EP],-1, D_D[LOC],$A23),0)</f>
        <v>221</v>
      </c>
      <c r="M23" s="48">
        <f t="shared" si="10"/>
        <v>0.9692982456140351</v>
      </c>
      <c r="N23" s="41">
        <f>IFERROR(SUMIFS(D_D[INV],D_D[MT],2,D_D[CAT],TA_24,D_D[EP],-1, D_D[LOC],$A23),0)</f>
        <v>365</v>
      </c>
      <c r="O23" s="42">
        <f>IFERROR(SUMIFS(D_D[BL],D_D[MT],2,D_D[CAT],TA_24,D_D[EP],-1, D_D[LOC],$A23),0)</f>
        <v>223</v>
      </c>
      <c r="P23" s="48">
        <f t="shared" si="11"/>
        <v>0.61095890410958908</v>
      </c>
      <c r="Q23" s="40">
        <f>IFERROR(SUMIFS(D_D[INV],D_D[MT],2,D_D[CAT],TA_25,D_D[EP],-1, D_D[LOC],$A23),0)</f>
        <v>0</v>
      </c>
      <c r="R23" s="40">
        <f>IFERROR(SUMIFS(D_D[INV],D_D[MT],2,D_D[CAT],TA_26,D_D[EP],-1, D_D[LOC],$A23),0)</f>
        <v>3</v>
      </c>
      <c r="S23" s="40">
        <f>IFERROR(SUMIFS(D_D[INV],D_D[MT],7,D_D[CAT],2,D_D[EP],TA_20, D_D[LOC],$A23),0)</f>
        <v>2064</v>
      </c>
      <c r="T23" s="7"/>
    </row>
    <row r="24" spans="1:20" x14ac:dyDescent="0.2">
      <c r="A24" s="24" t="s">
        <v>871</v>
      </c>
      <c r="B24" s="97" t="s">
        <v>873</v>
      </c>
      <c r="C24" s="43">
        <f>IFERROR(SUMIFS(D_D[INV],D_D[MT],1,D_D[CAT],TA_20,D_D[EP],-1, D_D[LOC],$A24),0)</f>
        <v>2</v>
      </c>
      <c r="D24" s="39">
        <f>IFERROR(SUMIFS(D_D[ADP],D_D[MT],1,D_D[CAT],D$1,D_D[EP],-1, D_D[LOC],$A24),0)</f>
        <v>169.5</v>
      </c>
      <c r="E24" s="37">
        <f>IFERROR(SUMIFS(D_D[INV],D_D[MT],2,D_D[CAT],TA_21,D_D[EP],-1, D_D[LOC],$A24),0)</f>
        <v>0</v>
      </c>
      <c r="F24" s="36">
        <f>IFERROR(SUMIFS(D_D[BL],D_D[MT],2,D_D[CAT],TA_21,D_D[EP],-1, D_D[LOC],$A24),0)</f>
        <v>0</v>
      </c>
      <c r="G24" s="48" t="str">
        <f t="shared" si="8"/>
        <v>0%</v>
      </c>
      <c r="H24" s="35">
        <f>IFERROR(SUMIFS(D_D[INV],D_D[MT],2,D_D[CAT],TA_22,D_D[EP],-1, D_D[LOC],$A24),0)</f>
        <v>3</v>
      </c>
      <c r="I24" s="36">
        <f>IFERROR(SUMIFS(D_D[BL],D_D[MT],2,D_D[CAT],TA_22,D_D[EP],-1, D_D[LOC],$A24),0)</f>
        <v>1</v>
      </c>
      <c r="J24" s="48">
        <f t="shared" si="9"/>
        <v>0.33333333333333331</v>
      </c>
      <c r="K24" s="41">
        <f>IFERROR(SUMIFS(D_D[INV],D_D[MT],2,D_D[CAT],TA_23,D_D[EP],-1, D_D[LOC],$A24),0)</f>
        <v>0</v>
      </c>
      <c r="L24" s="42">
        <f>IFERROR(SUMIFS(D_D[BL],D_D[MT],2,D_D[CAT],TA_23,D_D[EP],-1, D_D[LOC],$A24),0)</f>
        <v>0</v>
      </c>
      <c r="M24" s="48" t="str">
        <f t="shared" si="10"/>
        <v>0%</v>
      </c>
      <c r="N24" s="41">
        <f>IFERROR(SUMIFS(D_D[INV],D_D[MT],2,D_D[CAT],TA_24,D_D[EP],-1, D_D[LOC],$A24),0)</f>
        <v>19316</v>
      </c>
      <c r="O24" s="42">
        <f>IFERROR(SUMIFS(D_D[BL],D_D[MT],2,D_D[CAT],TA_24,D_D[EP],-1, D_D[LOC],$A24),0)</f>
        <v>1252</v>
      </c>
      <c r="P24" s="48">
        <f t="shared" si="11"/>
        <v>6.4816732242700348E-2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821</v>
      </c>
      <c r="D25" s="39">
        <f>IFERROR(SUMIFS(D_D[ADP],D_D[MT],1,D_D[CAT],D$1,D_D[EP],-1, D_D[LOC],$A25),0)</f>
        <v>87.77</v>
      </c>
      <c r="E25" s="37">
        <f>IFERROR(SUMIFS(D_D[INV],D_D[MT],2,D_D[CAT],TA_21,D_D[EP],-1, D_D[LOC],$A25),0)</f>
        <v>4785</v>
      </c>
      <c r="F25" s="36">
        <f>IFERROR(SUMIFS(D_D[BL],D_D[MT],2,D_D[CAT],TA_21,D_D[EP],-1, D_D[LOC],$A25),0)</f>
        <v>1258</v>
      </c>
      <c r="G25" s="48">
        <f t="shared" si="8"/>
        <v>0.26290491118077325</v>
      </c>
      <c r="H25" s="35">
        <f>IFERROR(SUMIFS(D_D[INV],D_D[MT],2,D_D[CAT],TA_22,D_D[EP],-1, D_D[LOC],$A25),0)</f>
        <v>2512</v>
      </c>
      <c r="I25" s="36">
        <f>IFERROR(SUMIFS(D_D[BL],D_D[MT],2,D_D[CAT],TA_22,D_D[EP],-1, D_D[LOC],$A25),0)</f>
        <v>1043</v>
      </c>
      <c r="J25" s="48">
        <f t="shared" si="9"/>
        <v>0.41520700636942676</v>
      </c>
      <c r="K25" s="41">
        <f>IFERROR(SUMIFS(D_D[INV],D_D[MT],2,D_D[CAT],TA_23,D_D[EP],-1, D_D[LOC],$A25),0)</f>
        <v>286</v>
      </c>
      <c r="L25" s="42">
        <f>IFERROR(SUMIFS(D_D[BL],D_D[MT],2,D_D[CAT],TA_23,D_D[EP],-1, D_D[LOC],$A25),0)</f>
        <v>259</v>
      </c>
      <c r="M25" s="48">
        <f t="shared" si="10"/>
        <v>0.90559440559440563</v>
      </c>
      <c r="N25" s="41">
        <f>IFERROR(SUMIFS(D_D[INV],D_D[MT],2,D_D[CAT],TA_24,D_D[EP],-1, D_D[LOC],$A25),0)</f>
        <v>587</v>
      </c>
      <c r="O25" s="42">
        <f>IFERROR(SUMIFS(D_D[BL],D_D[MT],2,D_D[CAT],TA_24,D_D[EP],-1, D_D[LOC],$A25),0)</f>
        <v>358</v>
      </c>
      <c r="P25" s="48">
        <f t="shared" si="11"/>
        <v>0.60988074957410565</v>
      </c>
      <c r="Q25" s="40">
        <f>IFERROR(SUMIFS(D_D[INV],D_D[MT],2,D_D[CAT],TA_25,D_D[EP],-1, D_D[LOC],$A25),0)</f>
        <v>5</v>
      </c>
      <c r="R25" s="40">
        <f>IFERROR(SUMIFS(D_D[INV],D_D[MT],2,D_D[CAT],TA_26,D_D[EP],-1, D_D[LOC],$A25),0)</f>
        <v>29</v>
      </c>
      <c r="S25" s="40">
        <f>IFERROR(SUMIFS(D_D[INV],D_D[MT],7,D_D[CAT],2,D_D[EP],TA_20, D_D[LOC],$A25),0)</f>
        <v>6912</v>
      </c>
      <c r="T25" s="7"/>
    </row>
    <row r="26" spans="1:20" x14ac:dyDescent="0.2">
      <c r="A26" s="24" t="s">
        <v>153</v>
      </c>
      <c r="B26" s="97" t="s">
        <v>71</v>
      </c>
      <c r="C26" s="43">
        <f>IFERROR(SUMIFS(D_D[INV],D_D[MT],1,D_D[CAT],TA_20,D_D[EP],-1, D_D[LOC],$A26),0)</f>
        <v>312</v>
      </c>
      <c r="D26" s="39">
        <f>IFERROR(SUMIFS(D_D[ADP],D_D[MT],1,D_D[CAT],D$1,D_D[EP],-1, D_D[LOC],$A26),0)</f>
        <v>108.53</v>
      </c>
      <c r="E26" s="37">
        <f>IFERROR(SUMIFS(D_D[INV],D_D[MT],2,D_D[CAT],TA_21,D_D[EP],-1, D_D[LOC],$A26),0)</f>
        <v>1220</v>
      </c>
      <c r="F26" s="36">
        <f>IFERROR(SUMIFS(D_D[BL],D_D[MT],2,D_D[CAT],TA_21,D_D[EP],-1, D_D[LOC],$A26),0)</f>
        <v>300</v>
      </c>
      <c r="G26" s="48">
        <f t="shared" si="8"/>
        <v>0.24590163934426229</v>
      </c>
      <c r="H26" s="35">
        <f>IFERROR(SUMIFS(D_D[INV],D_D[MT],2,D_D[CAT],TA_22,D_D[EP],-1, D_D[LOC],$A26),0)</f>
        <v>1395</v>
      </c>
      <c r="I26" s="36">
        <f>IFERROR(SUMIFS(D_D[BL],D_D[MT],2,D_D[CAT],TA_22,D_D[EP],-1, D_D[LOC],$A26),0)</f>
        <v>663</v>
      </c>
      <c r="J26" s="48">
        <f t="shared" si="9"/>
        <v>0.47526881720430109</v>
      </c>
      <c r="K26" s="41">
        <f>IFERROR(SUMIFS(D_D[INV],D_D[MT],2,D_D[CAT],TA_23,D_D[EP],-1, D_D[LOC],$A26),0)</f>
        <v>3</v>
      </c>
      <c r="L26" s="42">
        <f>IFERROR(SUMIFS(D_D[BL],D_D[MT],2,D_D[CAT],TA_23,D_D[EP],-1, D_D[LOC],$A26),0)</f>
        <v>2</v>
      </c>
      <c r="M26" s="48">
        <f t="shared" si="10"/>
        <v>0.66666666666666663</v>
      </c>
      <c r="N26" s="41">
        <f>IFERROR(SUMIFS(D_D[INV],D_D[MT],2,D_D[CAT],TA_24,D_D[EP],-1, D_D[LOC],$A26),0)</f>
        <v>225</v>
      </c>
      <c r="O26" s="42">
        <f>IFERROR(SUMIFS(D_D[BL],D_D[MT],2,D_D[CAT],TA_24,D_D[EP],-1, D_D[LOC],$A26),0)</f>
        <v>120</v>
      </c>
      <c r="P26" s="48">
        <f t="shared" si="11"/>
        <v>0.53333333333333333</v>
      </c>
      <c r="Q26" s="40">
        <f>IFERROR(SUMIFS(D_D[INV],D_D[MT],2,D_D[CAT],TA_25,D_D[EP],-1, D_D[LOC],$A26),0)</f>
        <v>0</v>
      </c>
      <c r="R26" s="40">
        <f>IFERROR(SUMIFS(D_D[INV],D_D[MT],2,D_D[CAT],TA_26,D_D[EP],-1, D_D[LOC],$A26),0)</f>
        <v>5</v>
      </c>
      <c r="S26" s="40">
        <f>IFERROR(SUMIFS(D_D[INV],D_D[MT],7,D_D[CAT],2,D_D[EP],TA_20, D_D[LOC],$A26),0)</f>
        <v>1319</v>
      </c>
      <c r="T26" s="7"/>
    </row>
    <row r="27" spans="1:20" x14ac:dyDescent="0.2">
      <c r="A27" s="24" t="s">
        <v>360</v>
      </c>
      <c r="B27" s="97" t="s">
        <v>73</v>
      </c>
      <c r="C27" s="43">
        <f>IFERROR(SUMIFS(D_D[INV],D_D[MT],1,D_D[CAT],TA_20,D_D[EP],-1, D_D[LOC],$A27),0)</f>
        <v>73</v>
      </c>
      <c r="D27" s="39">
        <f>IFERROR(SUMIFS(D_D[ADP],D_D[MT],1,D_D[CAT],D$1,D_D[EP],-1, D_D[LOC],$A27),0)</f>
        <v>160.81</v>
      </c>
      <c r="E27" s="37">
        <f>IFERROR(SUMIFS(D_D[INV],D_D[MT],2,D_D[CAT],TA_21,D_D[EP],-1, D_D[LOC],$A27),0)</f>
        <v>329</v>
      </c>
      <c r="F27" s="36">
        <f>IFERROR(SUMIFS(D_D[BL],D_D[MT],2,D_D[CAT],TA_21,D_D[EP],-1, D_D[LOC],$A27),0)</f>
        <v>143</v>
      </c>
      <c r="G27" s="48">
        <f t="shared" si="8"/>
        <v>0.43465045592705165</v>
      </c>
      <c r="H27" s="35">
        <f>IFERROR(SUMIFS(D_D[INV],D_D[MT],2,D_D[CAT],TA_22,D_D[EP],-1, D_D[LOC],$A27),0)</f>
        <v>82</v>
      </c>
      <c r="I27" s="36">
        <f>IFERROR(SUMIFS(D_D[BL],D_D[MT],2,D_D[CAT],TA_22,D_D[EP],-1, D_D[LOC],$A27),0)</f>
        <v>36</v>
      </c>
      <c r="J27" s="48">
        <f t="shared" si="9"/>
        <v>0.43902439024390244</v>
      </c>
      <c r="K27" s="41">
        <f>IFERROR(SUMIFS(D_D[INV],D_D[MT],2,D_D[CAT],TA_23,D_D[EP],-1, D_D[LOC],$A27),0)</f>
        <v>41</v>
      </c>
      <c r="L27" s="42">
        <f>IFERROR(SUMIFS(D_D[BL],D_D[MT],2,D_D[CAT],TA_23,D_D[EP],-1, D_D[LOC],$A27),0)</f>
        <v>36</v>
      </c>
      <c r="M27" s="48">
        <f t="shared" si="10"/>
        <v>0.87804878048780488</v>
      </c>
      <c r="N27" s="41">
        <f>IFERROR(SUMIFS(D_D[INV],D_D[MT],2,D_D[CAT],TA_24,D_D[EP],-1, D_D[LOC],$A27),0)</f>
        <v>9</v>
      </c>
      <c r="O27" s="42">
        <f>IFERROR(SUMIFS(D_D[BL],D_D[MT],2,D_D[CAT],TA_24,D_D[EP],-1, D_D[LOC],$A27),0)</f>
        <v>7</v>
      </c>
      <c r="P27" s="48">
        <f t="shared" si="11"/>
        <v>0.77777777777777779</v>
      </c>
      <c r="Q27" s="40">
        <f>IFERROR(SUMIFS(D_D[INV],D_D[MT],2,D_D[CAT],TA_25,D_D[EP],-1, D_D[LOC],$A27),0)</f>
        <v>0</v>
      </c>
      <c r="R27" s="40">
        <f>IFERROR(SUMIFS(D_D[INV],D_D[MT],2,D_D[CAT],TA_26,D_D[EP],-1, D_D[LOC],$A27),0)</f>
        <v>0</v>
      </c>
      <c r="S27" s="40">
        <f>IFERROR(SUMIFS(D_D[INV],D_D[MT],7,D_D[CAT],2,D_D[EP],TA_20, D_D[LOC],$A27),0)</f>
        <v>1</v>
      </c>
      <c r="T27" s="7"/>
    </row>
    <row r="28" spans="1:20" x14ac:dyDescent="0.2">
      <c r="A28" s="24" t="s">
        <v>78</v>
      </c>
      <c r="B28" s="97" t="s">
        <v>108</v>
      </c>
      <c r="C28" s="43">
        <f>IFERROR(SUMIFS(D_D[INV],D_D[MT],1,D_D[CAT],TA_20,D_D[EP],-1, D_D[LOC],$A28),0)</f>
        <v>49</v>
      </c>
      <c r="D28" s="39">
        <f>IFERROR(SUMIFS(D_D[ADP],D_D[MT],1,D_D[CAT],D$1,D_D[EP],-1, D_D[LOC],$A28),0)</f>
        <v>169.65</v>
      </c>
      <c r="E28" s="37">
        <f>IFERROR(SUMIFS(D_D[INV],D_D[MT],2,D_D[CAT],TA_21,D_D[EP],-1, D_D[LOC],$A28),0)</f>
        <v>319</v>
      </c>
      <c r="F28" s="36">
        <f>IFERROR(SUMIFS(D_D[BL],D_D[MT],2,D_D[CAT],TA_21,D_D[EP],-1, D_D[LOC],$A28),0)</f>
        <v>117</v>
      </c>
      <c r="G28" s="48">
        <f t="shared" si="8"/>
        <v>0.36677115987460818</v>
      </c>
      <c r="H28" s="35">
        <f>IFERROR(SUMIFS(D_D[INV],D_D[MT],2,D_D[CAT],TA_22,D_D[EP],-1, D_D[LOC],$A28),0)</f>
        <v>353</v>
      </c>
      <c r="I28" s="36">
        <f>IFERROR(SUMIFS(D_D[BL],D_D[MT],2,D_D[CAT],TA_22,D_D[EP],-1, D_D[LOC],$A28),0)</f>
        <v>217</v>
      </c>
      <c r="J28" s="48">
        <f t="shared" si="9"/>
        <v>0.61473087818696881</v>
      </c>
      <c r="K28" s="41">
        <f>IFERROR(SUMIFS(D_D[INV],D_D[MT],2,D_D[CAT],TA_23,D_D[EP],-1, D_D[LOC],$A28),0)</f>
        <v>8</v>
      </c>
      <c r="L28" s="42">
        <f>IFERROR(SUMIFS(D_D[BL],D_D[MT],2,D_D[CAT],TA_23,D_D[EP],-1, D_D[LOC],$A28),0)</f>
        <v>2</v>
      </c>
      <c r="M28" s="48">
        <f t="shared" si="10"/>
        <v>0.25</v>
      </c>
      <c r="N28" s="41">
        <f>IFERROR(SUMIFS(D_D[INV],D_D[MT],2,D_D[CAT],TA_24,D_D[EP],-1, D_D[LOC],$A28),0)</f>
        <v>71</v>
      </c>
      <c r="O28" s="42">
        <f>IFERROR(SUMIFS(D_D[BL],D_D[MT],2,D_D[CAT],TA_24,D_D[EP],-1, D_D[LOC],$A28),0)</f>
        <v>42</v>
      </c>
      <c r="P28" s="48">
        <f t="shared" si="11"/>
        <v>0.59154929577464788</v>
      </c>
      <c r="Q28" s="40">
        <f>IFERROR(SUMIFS(D_D[INV],D_D[MT],2,D_D[CAT],TA_25,D_D[EP],-1, D_D[LOC],$A28),0)</f>
        <v>0</v>
      </c>
      <c r="R28" s="40">
        <f>IFERROR(SUMIFS(D_D[INV],D_D[MT],2,D_D[CAT],TA_26,D_D[EP],-1, D_D[LOC],$A28),0)</f>
        <v>4</v>
      </c>
      <c r="S28" s="40">
        <f>IFERROR(SUMIFS(D_D[INV],D_D[MT],7,D_D[CAT],2,D_D[EP],TA_20, D_D[LOC],$A28),0)</f>
        <v>653</v>
      </c>
      <c r="T28" s="7"/>
    </row>
    <row r="29" spans="1:20" x14ac:dyDescent="0.2">
      <c r="A29" s="24" t="s">
        <v>159</v>
      </c>
      <c r="B29" s="97" t="s">
        <v>75</v>
      </c>
      <c r="C29" s="43">
        <f>IFERROR(SUMIFS(D_D[INV],D_D[MT],1,D_D[CAT],TA_20,D_D[EP],-1, D_D[LOC],$A29),0)</f>
        <v>72</v>
      </c>
      <c r="D29" s="39">
        <f>IFERROR(SUMIFS(D_D[ADP],D_D[MT],1,D_D[CAT],D$1,D_D[EP],-1, D_D[LOC],$A29),0)</f>
        <v>110.08</v>
      </c>
      <c r="E29" s="37">
        <f>IFERROR(SUMIFS(D_D[INV],D_D[MT],2,D_D[CAT],TA_21,D_D[EP],-1, D_D[LOC],$A29),0)</f>
        <v>643</v>
      </c>
      <c r="F29" s="36">
        <f>IFERROR(SUMIFS(D_D[BL],D_D[MT],2,D_D[CAT],TA_21,D_D[EP],-1, D_D[LOC],$A29),0)</f>
        <v>237</v>
      </c>
      <c r="G29" s="48">
        <f t="shared" si="8"/>
        <v>0.36858475894245724</v>
      </c>
      <c r="H29" s="35">
        <f>IFERROR(SUMIFS(D_D[INV],D_D[MT],2,D_D[CAT],TA_22,D_D[EP],-1, D_D[LOC],$A29),0)</f>
        <v>271</v>
      </c>
      <c r="I29" s="36">
        <f>IFERROR(SUMIFS(D_D[BL],D_D[MT],2,D_D[CAT],TA_22,D_D[EP],-1, D_D[LOC],$A29),0)</f>
        <v>142</v>
      </c>
      <c r="J29" s="48">
        <f t="shared" si="9"/>
        <v>0.52398523985239853</v>
      </c>
      <c r="K29" s="41">
        <f>IFERROR(SUMIFS(D_D[INV],D_D[MT],2,D_D[CAT],TA_23,D_D[EP],-1, D_D[LOC],$A29),0)</f>
        <v>0</v>
      </c>
      <c r="L29" s="42">
        <f>IFERROR(SUMIFS(D_D[BL],D_D[MT],2,D_D[CAT],TA_23,D_D[EP],-1, D_D[LOC],$A29),0)</f>
        <v>0</v>
      </c>
      <c r="M29" s="48" t="str">
        <f t="shared" si="10"/>
        <v>0%</v>
      </c>
      <c r="N29" s="41">
        <f>IFERROR(SUMIFS(D_D[INV],D_D[MT],2,D_D[CAT],TA_24,D_D[EP],-1, D_D[LOC],$A29),0)</f>
        <v>38</v>
      </c>
      <c r="O29" s="42">
        <f>IFERROR(SUMIFS(D_D[BL],D_D[MT],2,D_D[CAT],TA_24,D_D[EP],-1, D_D[LOC],$A29),0)</f>
        <v>33</v>
      </c>
      <c r="P29" s="48">
        <f t="shared" si="11"/>
        <v>0.86842105263157898</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16937</v>
      </c>
      <c r="D30" s="38">
        <f>IFERROR(SUMIFS(D_D[ADP],D_D[MT],1,D_D[CAT],D$1,D_D[EP],-1, D_D[LOC],$A30),0)</f>
        <v>130.62</v>
      </c>
      <c r="E30" s="45">
        <f>IFERROR(SUMIFS(D_D[INV],D_D[MT],2,D_D[CAT],TA_21,D_D[EP],-1, D_D[LOC],$A30),0)</f>
        <v>104457</v>
      </c>
      <c r="F30" s="49">
        <f>IFERROR(SUMIFS(D_D[BL],D_D[MT],2,D_D[CAT],TA_21,D_D[EP],-1, D_D[LOC],$A30),0)</f>
        <v>25534</v>
      </c>
      <c r="G30" s="46">
        <f t="shared" si="8"/>
        <v>0.24444508266559445</v>
      </c>
      <c r="H30" s="49">
        <f>IFERROR(SUMIFS(D_D[INV],D_D[MT],2,D_D[CAT],TA_22,D_D[EP],-1, D_D[LOC],$A30),0)</f>
        <v>50485</v>
      </c>
      <c r="I30" s="49">
        <f>IFERROR(SUMIFS(D_D[BL],D_D[MT],2,D_D[CAT],TA_22,D_D[EP],-1, D_D[LOC],$A30),0)</f>
        <v>15183</v>
      </c>
      <c r="J30" s="46">
        <f t="shared" si="9"/>
        <v>0.30074279488957117</v>
      </c>
      <c r="K30" s="44">
        <f>IFERROR(SUMIFS(D_D[INV],D_D[MT],2,D_D[CAT],TA_23,D_D[EP],-1, D_D[LOC],$A30),0)</f>
        <v>7581</v>
      </c>
      <c r="L30" s="44">
        <f>IFERROR(SUMIFS(D_D[BL],D_D[MT],2,D_D[CAT],TA_23,D_D[EP],-1, D_D[LOC],$A30),0)</f>
        <v>4106</v>
      </c>
      <c r="M30" s="46">
        <f t="shared" si="10"/>
        <v>0.54161720089697929</v>
      </c>
      <c r="N30" s="44">
        <f>IFERROR(SUMIFS(D_D[INV],D_D[MT],2,D_D[CAT],TA_24,D_D[EP],-1, D_D[LOC],$A30),0)</f>
        <v>12728</v>
      </c>
      <c r="O30" s="44">
        <f>IFERROR(SUMIFS(D_D[BL],D_D[MT],2,D_D[CAT],TA_24,D_D[EP],-1, D_D[LOC],$A30),0)</f>
        <v>6930</v>
      </c>
      <c r="P30" s="46">
        <f t="shared" si="11"/>
        <v>0.54446888749214328</v>
      </c>
      <c r="Q30" s="44">
        <f>IFERROR(SUMIFS(D_D[INV],D_D[MT],2,D_D[CAT],TA_25,D_D[EP],-1, D_D[LOC],$A30),0)</f>
        <v>200</v>
      </c>
      <c r="R30" s="47">
        <f>IFERROR(SUMIFS(D_D[INV],D_D[MT],2,D_D[CAT],TA_26,D_D[EP],-1, D_D[LOC],$A30),0)</f>
        <v>1449</v>
      </c>
      <c r="S30" s="47">
        <f>IFERROR(SUMIFS(D_D[INV],D_D[MT],7,D_D[CAT],2,D_D[EP],TA_20, D_D[LOC],$A30),0)</f>
        <v>55975</v>
      </c>
      <c r="T30" s="7"/>
    </row>
    <row r="31" spans="1:20" x14ac:dyDescent="0.2">
      <c r="A31" s="24" t="s">
        <v>118</v>
      </c>
      <c r="B31" s="97" t="s">
        <v>21</v>
      </c>
      <c r="C31" s="43">
        <f>IFERROR(SUMIFS(D_D[INV],D_D[MT],1,D_D[CAT],TA_20,D_D[EP],-1, D_D[LOC],$A31),0)</f>
        <v>1701</v>
      </c>
      <c r="D31" s="39">
        <f>IFERROR(SUMIFS(D_D[ADP],D_D[MT],1,D_D[CAT],D$1,D_D[EP],-1, D_D[LOC],$A31),0)</f>
        <v>105.26</v>
      </c>
      <c r="E31" s="37">
        <f>IFERROR(SUMIFS(D_D[INV],D_D[MT],2,D_D[CAT],TA_21,D_D[EP],-1, D_D[LOC],$A31),0)</f>
        <v>15890</v>
      </c>
      <c r="F31" s="36">
        <f>IFERROR(SUMIFS(D_D[BL],D_D[MT],2,D_D[CAT],TA_21,D_D[EP],-1, D_D[LOC],$A31),0)</f>
        <v>3637</v>
      </c>
      <c r="G31" s="48">
        <f t="shared" si="4"/>
        <v>0.2288860918816866</v>
      </c>
      <c r="H31" s="35">
        <f>IFERROR(SUMIFS(D_D[INV],D_D[MT],2,D_D[CAT],TA_22,D_D[EP],-1, D_D[LOC],$A31),0)</f>
        <v>4812</v>
      </c>
      <c r="I31" s="36">
        <f>IFERROR(SUMIFS(D_D[BL],D_D[MT],2,D_D[CAT],TA_22,D_D[EP],-1, D_D[LOC],$A31),0)</f>
        <v>1740</v>
      </c>
      <c r="J31" s="48">
        <f t="shared" si="5"/>
        <v>0.36159600997506236</v>
      </c>
      <c r="K31" s="41">
        <f>IFERROR(SUMIFS(D_D[INV],D_D[MT],2,D_D[CAT],TA_23,D_D[EP],-1, D_D[LOC],$A31),0)</f>
        <v>857</v>
      </c>
      <c r="L31" s="42">
        <f>IFERROR(SUMIFS(D_D[BL],D_D[MT],2,D_D[CAT],TA_23,D_D[EP],-1, D_D[LOC],$A31),0)</f>
        <v>380</v>
      </c>
      <c r="M31" s="48">
        <f t="shared" si="6"/>
        <v>0.44340723453908987</v>
      </c>
      <c r="N31" s="41">
        <f>IFERROR(SUMIFS(D_D[INV],D_D[MT],2,D_D[CAT],TA_24,D_D[EP],-1, D_D[LOC],$A31),0)</f>
        <v>1367</v>
      </c>
      <c r="O31" s="42">
        <f>IFERROR(SUMIFS(D_D[BL],D_D[MT],2,D_D[CAT],TA_24,D_D[EP],-1, D_D[LOC],$A31),0)</f>
        <v>615</v>
      </c>
      <c r="P31" s="48">
        <f t="shared" si="7"/>
        <v>0.44989027066569132</v>
      </c>
      <c r="Q31" s="40">
        <f>IFERROR(SUMIFS(D_D[INV],D_D[MT],2,D_D[CAT],TA_25,D_D[EP],-1, D_D[LOC],$A31),0)</f>
        <v>1</v>
      </c>
      <c r="R31" s="40">
        <f>IFERROR(SUMIFS(D_D[INV],D_D[MT],2,D_D[CAT],TA_26,D_D[EP],-1, D_D[LOC],$A31),0)</f>
        <v>79</v>
      </c>
      <c r="S31" s="40">
        <f>IFERROR(SUMIFS(D_D[INV],D_D[MT],7,D_D[CAT],2,D_D[EP],TA_20, D_D[LOC],$A31),0)</f>
        <v>2285</v>
      </c>
      <c r="T31" s="7"/>
    </row>
    <row r="32" spans="1:20" x14ac:dyDescent="0.2">
      <c r="A32" s="24" t="s">
        <v>121</v>
      </c>
      <c r="B32" s="97" t="s">
        <v>32</v>
      </c>
      <c r="C32" s="43">
        <f>IFERROR(SUMIFS(D_D[INV],D_D[MT],1,D_D[CAT],TA_20,D_D[EP],-1, D_D[LOC],$A32),0)</f>
        <v>2321</v>
      </c>
      <c r="D32" s="39">
        <f>IFERROR(SUMIFS(D_D[ADP],D_D[MT],1,D_D[CAT],D$1,D_D[EP],-1, D_D[LOC],$A32),0)</f>
        <v>104.9</v>
      </c>
      <c r="E32" s="37">
        <f>IFERROR(SUMIFS(D_D[INV],D_D[MT],2,D_D[CAT],TA_21,D_D[EP],-1, D_D[LOC],$A32),0)</f>
        <v>8224</v>
      </c>
      <c r="F32" s="36">
        <f>IFERROR(SUMIFS(D_D[BL],D_D[MT],2,D_D[CAT],TA_21,D_D[EP],-1, D_D[LOC],$A32),0)</f>
        <v>1843</v>
      </c>
      <c r="G32" s="48">
        <f t="shared" ref="G32:G46" si="12">IFERROR(F32/E32,"0%")</f>
        <v>0.22410019455252919</v>
      </c>
      <c r="H32" s="35">
        <f>IFERROR(SUMIFS(D_D[INV],D_D[MT],2,D_D[CAT],TA_22,D_D[EP],-1, D_D[LOC],$A32),0)</f>
        <v>5620</v>
      </c>
      <c r="I32" s="36">
        <f>IFERROR(SUMIFS(D_D[BL],D_D[MT],2,D_D[CAT],TA_22,D_D[EP],-1, D_D[LOC],$A32),0)</f>
        <v>1240</v>
      </c>
      <c r="J32" s="48">
        <f t="shared" ref="J32:J46" si="13">IFERROR(I32/H32,"0%")</f>
        <v>0.2206405693950178</v>
      </c>
      <c r="K32" s="41">
        <f>IFERROR(SUMIFS(D_D[INV],D_D[MT],2,D_D[CAT],TA_23,D_D[EP],-1, D_D[LOC],$A32),0)</f>
        <v>928</v>
      </c>
      <c r="L32" s="42">
        <f>IFERROR(SUMIFS(D_D[BL],D_D[MT],2,D_D[CAT],TA_23,D_D[EP],-1, D_D[LOC],$A32),0)</f>
        <v>617</v>
      </c>
      <c r="M32" s="48">
        <f t="shared" ref="M32:M46" si="14">IFERROR(L32/K32,"0%")</f>
        <v>0.66487068965517238</v>
      </c>
      <c r="N32" s="41">
        <f>IFERROR(SUMIFS(D_D[INV],D_D[MT],2,D_D[CAT],TA_24,D_D[EP],-1, D_D[LOC],$A32),0)</f>
        <v>1186</v>
      </c>
      <c r="O32" s="42">
        <f>IFERROR(SUMIFS(D_D[BL],D_D[MT],2,D_D[CAT],TA_24,D_D[EP],-1, D_D[LOC],$A32),0)</f>
        <v>527</v>
      </c>
      <c r="P32" s="48">
        <f t="shared" ref="P32:P46" si="15">IFERROR(O32/N32,"0%")</f>
        <v>0.44435075885328834</v>
      </c>
      <c r="Q32" s="40">
        <f>IFERROR(SUMIFS(D_D[INV],D_D[MT],2,D_D[CAT],TA_25,D_D[EP],-1, D_D[LOC],$A32),0)</f>
        <v>0</v>
      </c>
      <c r="R32" s="40">
        <f>IFERROR(SUMIFS(D_D[INV],D_D[MT],2,D_D[CAT],TA_26,D_D[EP],-1, D_D[LOC],$A32),0)</f>
        <v>67</v>
      </c>
      <c r="S32" s="40">
        <f>IFERROR(SUMIFS(D_D[INV],D_D[MT],7,D_D[CAT],2,D_D[EP],TA_20, D_D[LOC],$A32),0)</f>
        <v>1539</v>
      </c>
      <c r="T32" s="7"/>
    </row>
    <row r="33" spans="1:20" x14ac:dyDescent="0.2">
      <c r="A33" s="24">
        <v>315</v>
      </c>
      <c r="B33" s="97" t="s">
        <v>40</v>
      </c>
      <c r="C33" s="43">
        <f>IFERROR(SUMIFS(D_D[INV],D_D[MT],1,D_D[CAT],TA_20,D_D[EP],-1, D_D[LOC],$A33),0)</f>
        <v>314</v>
      </c>
      <c r="D33" s="39">
        <f>IFERROR(SUMIFS(D_D[ADP],D_D[MT],1,D_D[CAT],D$1,D_D[EP],-1, D_D[LOC],$A33),0)</f>
        <v>106.99</v>
      </c>
      <c r="E33" s="37">
        <f>IFERROR(SUMIFS(D_D[INV],D_D[MT],2,D_D[CAT],TA_21,D_D[EP],-1, D_D[LOC],$A33),0)</f>
        <v>2412</v>
      </c>
      <c r="F33" s="36">
        <f>IFERROR(SUMIFS(D_D[BL],D_D[MT],2,D_D[CAT],TA_21,D_D[EP],-1, D_D[LOC],$A33),0)</f>
        <v>563</v>
      </c>
      <c r="G33" s="48">
        <f t="shared" si="12"/>
        <v>0.23341625207296848</v>
      </c>
      <c r="H33" s="35">
        <f>IFERROR(SUMIFS(D_D[INV],D_D[MT],2,D_D[CAT],TA_22,D_D[EP],-1, D_D[LOC],$A33),0)</f>
        <v>1235</v>
      </c>
      <c r="I33" s="36">
        <f>IFERROR(SUMIFS(D_D[BL],D_D[MT],2,D_D[CAT],TA_22,D_D[EP],-1, D_D[LOC],$A33),0)</f>
        <v>572</v>
      </c>
      <c r="J33" s="48">
        <f t="shared" si="13"/>
        <v>0.4631578947368421</v>
      </c>
      <c r="K33" s="41">
        <f>IFERROR(SUMIFS(D_D[INV],D_D[MT],2,D_D[CAT],TA_23,D_D[EP],-1, D_D[LOC],$A33),0)</f>
        <v>14</v>
      </c>
      <c r="L33" s="42">
        <f>IFERROR(SUMIFS(D_D[BL],D_D[MT],2,D_D[CAT],TA_23,D_D[EP],-1, D_D[LOC],$A33),0)</f>
        <v>12</v>
      </c>
      <c r="M33" s="48">
        <f t="shared" si="14"/>
        <v>0.8571428571428571</v>
      </c>
      <c r="N33" s="41">
        <f>IFERROR(SUMIFS(D_D[INV],D_D[MT],2,D_D[CAT],TA_24,D_D[EP],-1, D_D[LOC],$A33),0)</f>
        <v>547</v>
      </c>
      <c r="O33" s="42">
        <f>IFERROR(SUMIFS(D_D[BL],D_D[MT],2,D_D[CAT],TA_24,D_D[EP],-1, D_D[LOC],$A33),0)</f>
        <v>346</v>
      </c>
      <c r="P33" s="48">
        <f t="shared" si="15"/>
        <v>0.63254113345521024</v>
      </c>
      <c r="Q33" s="40">
        <f>IFERROR(SUMIFS(D_D[INV],D_D[MT],2,D_D[CAT],TA_25,D_D[EP],-1, D_D[LOC],$A33),0)</f>
        <v>0</v>
      </c>
      <c r="R33" s="40">
        <f>IFERROR(SUMIFS(D_D[INV],D_D[MT],2,D_D[CAT],TA_26,D_D[EP],-1, D_D[LOC],$A33),0)</f>
        <v>15</v>
      </c>
      <c r="S33" s="40">
        <f>IFERROR(SUMIFS(D_D[INV],D_D[MT],7,D_D[CAT],2,D_D[EP],TA_20, D_D[LOC],$A33),0)</f>
        <v>4374</v>
      </c>
      <c r="T33" s="7"/>
    </row>
    <row r="34" spans="1:20" x14ac:dyDescent="0.2">
      <c r="A34" s="24" t="s">
        <v>124</v>
      </c>
      <c r="B34" s="97" t="s">
        <v>42</v>
      </c>
      <c r="C34" s="43">
        <f>IFERROR(SUMIFS(D_D[INV],D_D[MT],1,D_D[CAT],TA_20,D_D[EP],-1, D_D[LOC],$A34),0)</f>
        <v>610</v>
      </c>
      <c r="D34" s="39">
        <f>IFERROR(SUMIFS(D_D[ADP],D_D[MT],1,D_D[CAT],D$1,D_D[EP],-1, D_D[LOC],$A34),0)</f>
        <v>74.88</v>
      </c>
      <c r="E34" s="37">
        <f>IFERROR(SUMIFS(D_D[INV],D_D[MT],2,D_D[CAT],TA_21,D_D[EP],-1, D_D[LOC],$A34),0)</f>
        <v>4585</v>
      </c>
      <c r="F34" s="36">
        <f>IFERROR(SUMIFS(D_D[BL],D_D[MT],2,D_D[CAT],TA_21,D_D[EP],-1, D_D[LOC],$A34),0)</f>
        <v>1422</v>
      </c>
      <c r="G34" s="48">
        <f t="shared" si="12"/>
        <v>0.31014176663031623</v>
      </c>
      <c r="H34" s="35">
        <f>IFERROR(SUMIFS(D_D[INV],D_D[MT],2,D_D[CAT],TA_22,D_D[EP],-1, D_D[LOC],$A34),0)</f>
        <v>1551</v>
      </c>
      <c r="I34" s="36">
        <f>IFERROR(SUMIFS(D_D[BL],D_D[MT],2,D_D[CAT],TA_22,D_D[EP],-1, D_D[LOC],$A34),0)</f>
        <v>666</v>
      </c>
      <c r="J34" s="48">
        <f t="shared" si="13"/>
        <v>0.42940038684719534</v>
      </c>
      <c r="K34" s="41">
        <f>IFERROR(SUMIFS(D_D[INV],D_D[MT],2,D_D[CAT],TA_23,D_D[EP],-1, D_D[LOC],$A34),0)</f>
        <v>278</v>
      </c>
      <c r="L34" s="42">
        <f>IFERROR(SUMIFS(D_D[BL],D_D[MT],2,D_D[CAT],TA_23,D_D[EP],-1, D_D[LOC],$A34),0)</f>
        <v>248</v>
      </c>
      <c r="M34" s="48">
        <f t="shared" si="14"/>
        <v>0.8920863309352518</v>
      </c>
      <c r="N34" s="41">
        <f>IFERROR(SUMIFS(D_D[INV],D_D[MT],2,D_D[CAT],TA_24,D_D[EP],-1, D_D[LOC],$A34),0)</f>
        <v>444</v>
      </c>
      <c r="O34" s="42">
        <f>IFERROR(SUMIFS(D_D[BL],D_D[MT],2,D_D[CAT],TA_24,D_D[EP],-1, D_D[LOC],$A34),0)</f>
        <v>191</v>
      </c>
      <c r="P34" s="48">
        <f t="shared" si="15"/>
        <v>0.43018018018018017</v>
      </c>
      <c r="Q34" s="40">
        <f>IFERROR(SUMIFS(D_D[INV],D_D[MT],2,D_D[CAT],TA_25,D_D[EP],-1, D_D[LOC],$A34),0)</f>
        <v>1</v>
      </c>
      <c r="R34" s="40">
        <f>IFERROR(SUMIFS(D_D[INV],D_D[MT],2,D_D[CAT],TA_26,D_D[EP],-1, D_D[LOC],$A34),0)</f>
        <v>89</v>
      </c>
      <c r="S34" s="40">
        <f>IFERROR(SUMIFS(D_D[INV],D_D[MT],7,D_D[CAT],2,D_D[EP],TA_20, D_D[LOC],$A34),0)</f>
        <v>4930</v>
      </c>
      <c r="T34" s="7"/>
    </row>
    <row r="35" spans="1:20" x14ac:dyDescent="0.2">
      <c r="A35" s="24" t="s">
        <v>145</v>
      </c>
      <c r="B35" s="97" t="s">
        <v>44</v>
      </c>
      <c r="C35" s="43">
        <f>IFERROR(SUMIFS(D_D[INV],D_D[MT],1,D_D[CAT],TA_20,D_D[EP],-1, D_D[LOC],$A35),0)</f>
        <v>1102</v>
      </c>
      <c r="D35" s="39">
        <f>IFERROR(SUMIFS(D_D[ADP],D_D[MT],1,D_D[CAT],D$1,D_D[EP],-1, D_D[LOC],$A35),0)</f>
        <v>78.67</v>
      </c>
      <c r="E35" s="37">
        <f>IFERROR(SUMIFS(D_D[INV],D_D[MT],2,D_D[CAT],TA_21,D_D[EP],-1, D_D[LOC],$A35),0)</f>
        <v>3255</v>
      </c>
      <c r="F35" s="36">
        <f>IFERROR(SUMIFS(D_D[BL],D_D[MT],2,D_D[CAT],TA_21,D_D[EP],-1, D_D[LOC],$A35),0)</f>
        <v>747</v>
      </c>
      <c r="G35" s="48">
        <f t="shared" si="12"/>
        <v>0.2294930875576037</v>
      </c>
      <c r="H35" s="35">
        <f>IFERROR(SUMIFS(D_D[INV],D_D[MT],2,D_D[CAT],TA_22,D_D[EP],-1, D_D[LOC],$A35),0)</f>
        <v>3520</v>
      </c>
      <c r="I35" s="36">
        <f>IFERROR(SUMIFS(D_D[BL],D_D[MT],2,D_D[CAT],TA_22,D_D[EP],-1, D_D[LOC],$A35),0)</f>
        <v>829</v>
      </c>
      <c r="J35" s="48">
        <f t="shared" si="13"/>
        <v>0.23551136363636363</v>
      </c>
      <c r="K35" s="41">
        <f>IFERROR(SUMIFS(D_D[INV],D_D[MT],2,D_D[CAT],TA_23,D_D[EP],-1, D_D[LOC],$A35),0)</f>
        <v>120</v>
      </c>
      <c r="L35" s="42">
        <f>IFERROR(SUMIFS(D_D[BL],D_D[MT],2,D_D[CAT],TA_23,D_D[EP],-1, D_D[LOC],$A35),0)</f>
        <v>2</v>
      </c>
      <c r="M35" s="48">
        <f t="shared" si="14"/>
        <v>1.6666666666666666E-2</v>
      </c>
      <c r="N35" s="41">
        <f>IFERROR(SUMIFS(D_D[INV],D_D[MT],2,D_D[CAT],TA_24,D_D[EP],-1, D_D[LOC],$A35),0)</f>
        <v>402</v>
      </c>
      <c r="O35" s="42">
        <f>IFERROR(SUMIFS(D_D[BL],D_D[MT],2,D_D[CAT],TA_24,D_D[EP],-1, D_D[LOC],$A35),0)</f>
        <v>233</v>
      </c>
      <c r="P35" s="48">
        <f t="shared" si="15"/>
        <v>0.57960199004975121</v>
      </c>
      <c r="Q35" s="40">
        <f>IFERROR(SUMIFS(D_D[INV],D_D[MT],2,D_D[CAT],TA_25,D_D[EP],-1, D_D[LOC],$A35),0)</f>
        <v>0</v>
      </c>
      <c r="R35" s="40">
        <f>IFERROR(SUMIFS(D_D[INV],D_D[MT],2,D_D[CAT],TA_26,D_D[EP],-1, D_D[LOC],$A35),0)</f>
        <v>29</v>
      </c>
      <c r="S35" s="40">
        <f>IFERROR(SUMIFS(D_D[INV],D_D[MT],7,D_D[CAT],2,D_D[EP],TA_20, D_D[LOC],$A35),0)</f>
        <v>3891</v>
      </c>
      <c r="T35" s="7"/>
    </row>
    <row r="36" spans="1:20" x14ac:dyDescent="0.2">
      <c r="A36" s="24" t="s">
        <v>127</v>
      </c>
      <c r="B36" s="97" t="s">
        <v>46</v>
      </c>
      <c r="C36" s="43">
        <f>IFERROR(SUMIFS(D_D[INV],D_D[MT],1,D_D[CAT],TA_20,D_D[EP],-1, D_D[LOC],$A36),0)</f>
        <v>1877</v>
      </c>
      <c r="D36" s="39">
        <f>IFERROR(SUMIFS(D_D[ADP],D_D[MT],1,D_D[CAT],D$1,D_D[EP],-1, D_D[LOC],$A36),0)</f>
        <v>220.21</v>
      </c>
      <c r="E36" s="37">
        <f>IFERROR(SUMIFS(D_D[INV],D_D[MT],2,D_D[CAT],TA_21,D_D[EP],-1, D_D[LOC],$A36),0)</f>
        <v>3936</v>
      </c>
      <c r="F36" s="36">
        <f>IFERROR(SUMIFS(D_D[BL],D_D[MT],2,D_D[CAT],TA_21,D_D[EP],-1, D_D[LOC],$A36),0)</f>
        <v>1012</v>
      </c>
      <c r="G36" s="48">
        <f t="shared" si="12"/>
        <v>0.25711382113821141</v>
      </c>
      <c r="H36" s="35">
        <f>IFERROR(SUMIFS(D_D[INV],D_D[MT],2,D_D[CAT],TA_22,D_D[EP],-1, D_D[LOC],$A36),0)</f>
        <v>3384</v>
      </c>
      <c r="I36" s="36">
        <f>IFERROR(SUMIFS(D_D[BL],D_D[MT],2,D_D[CAT],TA_22,D_D[EP],-1, D_D[LOC],$A36),0)</f>
        <v>1488</v>
      </c>
      <c r="J36" s="48">
        <f t="shared" si="13"/>
        <v>0.43971631205673761</v>
      </c>
      <c r="K36" s="41">
        <f>IFERROR(SUMIFS(D_D[INV],D_D[MT],2,D_D[CAT],TA_23,D_D[EP],-1, D_D[LOC],$A36),0)</f>
        <v>1305</v>
      </c>
      <c r="L36" s="42">
        <f>IFERROR(SUMIFS(D_D[BL],D_D[MT],2,D_D[CAT],TA_23,D_D[EP],-1, D_D[LOC],$A36),0)</f>
        <v>1186</v>
      </c>
      <c r="M36" s="48">
        <f t="shared" si="14"/>
        <v>0.90881226053639852</v>
      </c>
      <c r="N36" s="41">
        <f>IFERROR(SUMIFS(D_D[INV],D_D[MT],2,D_D[CAT],TA_24,D_D[EP],-1, D_D[LOC],$A36),0)</f>
        <v>598</v>
      </c>
      <c r="O36" s="42">
        <f>IFERROR(SUMIFS(D_D[BL],D_D[MT],2,D_D[CAT],TA_24,D_D[EP],-1, D_D[LOC],$A36),0)</f>
        <v>380</v>
      </c>
      <c r="P36" s="48">
        <f t="shared" si="15"/>
        <v>0.63545150501672243</v>
      </c>
      <c r="Q36" s="40">
        <f>IFERROR(SUMIFS(D_D[INV],D_D[MT],2,D_D[CAT],TA_25,D_D[EP],-1, D_D[LOC],$A36),0)</f>
        <v>2</v>
      </c>
      <c r="R36" s="40">
        <f>IFERROR(SUMIFS(D_D[INV],D_D[MT],2,D_D[CAT],TA_26,D_D[EP],-1, D_D[LOC],$A36),0)</f>
        <v>190</v>
      </c>
      <c r="S36" s="40">
        <f>IFERROR(SUMIFS(D_D[INV],D_D[MT],7,D_D[CAT],2,D_D[EP],TA_20, D_D[LOC],$A36),0)</f>
        <v>6742</v>
      </c>
      <c r="T36" s="7"/>
    </row>
    <row r="37" spans="1:20" x14ac:dyDescent="0.2">
      <c r="A37" s="24" t="s">
        <v>123</v>
      </c>
      <c r="B37" s="97" t="s">
        <v>50</v>
      </c>
      <c r="C37" s="43">
        <f>IFERROR(SUMIFS(D_D[INV],D_D[MT],1,D_D[CAT],TA_20,D_D[EP],-1, D_D[LOC],$A37),0)</f>
        <v>1038</v>
      </c>
      <c r="D37" s="39">
        <f>IFERROR(SUMIFS(D_D[ADP],D_D[MT],1,D_D[CAT],D$1,D_D[EP],-1, D_D[LOC],$A37),0)</f>
        <v>226.37</v>
      </c>
      <c r="E37" s="37">
        <f>IFERROR(SUMIFS(D_D[INV],D_D[MT],2,D_D[CAT],TA_21,D_D[EP],-1, D_D[LOC],$A37),0)</f>
        <v>6264</v>
      </c>
      <c r="F37" s="36">
        <f>IFERROR(SUMIFS(D_D[BL],D_D[MT],2,D_D[CAT],TA_21,D_D[EP],-1, D_D[LOC],$A37),0)</f>
        <v>1373</v>
      </c>
      <c r="G37" s="48">
        <f t="shared" si="12"/>
        <v>0.21918901660280971</v>
      </c>
      <c r="H37" s="35">
        <f>IFERROR(SUMIFS(D_D[INV],D_D[MT],2,D_D[CAT],TA_22,D_D[EP],-1, D_D[LOC],$A37),0)</f>
        <v>2268</v>
      </c>
      <c r="I37" s="36">
        <f>IFERROR(SUMIFS(D_D[BL],D_D[MT],2,D_D[CAT],TA_22,D_D[EP],-1, D_D[LOC],$A37),0)</f>
        <v>798</v>
      </c>
      <c r="J37" s="48">
        <f t="shared" si="13"/>
        <v>0.35185185185185186</v>
      </c>
      <c r="K37" s="41">
        <f>IFERROR(SUMIFS(D_D[INV],D_D[MT],2,D_D[CAT],TA_23,D_D[EP],-1, D_D[LOC],$A37),0)</f>
        <v>712</v>
      </c>
      <c r="L37" s="42">
        <f>IFERROR(SUMIFS(D_D[BL],D_D[MT],2,D_D[CAT],TA_23,D_D[EP],-1, D_D[LOC],$A37),0)</f>
        <v>586</v>
      </c>
      <c r="M37" s="48">
        <f t="shared" si="14"/>
        <v>0.8230337078651685</v>
      </c>
      <c r="N37" s="41">
        <f>IFERROR(SUMIFS(D_D[INV],D_D[MT],2,D_D[CAT],TA_24,D_D[EP],-1, D_D[LOC],$A37),0)</f>
        <v>887</v>
      </c>
      <c r="O37" s="42">
        <f>IFERROR(SUMIFS(D_D[BL],D_D[MT],2,D_D[CAT],TA_24,D_D[EP],-1, D_D[LOC],$A37),0)</f>
        <v>356</v>
      </c>
      <c r="P37" s="48">
        <f t="shared" si="15"/>
        <v>0.40135287485907556</v>
      </c>
      <c r="Q37" s="40">
        <f>IFERROR(SUMIFS(D_D[INV],D_D[MT],2,D_D[CAT],TA_25,D_D[EP],-1, D_D[LOC],$A37),0)</f>
        <v>2</v>
      </c>
      <c r="R37" s="40">
        <f>IFERROR(SUMIFS(D_D[INV],D_D[MT],2,D_D[CAT],TA_26,D_D[EP],-1, D_D[LOC],$A37),0)</f>
        <v>347</v>
      </c>
      <c r="S37" s="40">
        <f>IFERROR(SUMIFS(D_D[INV],D_D[MT],7,D_D[CAT],2,D_D[EP],TA_20, D_D[LOC],$A37),0)</f>
        <v>7485</v>
      </c>
      <c r="T37" s="7"/>
    </row>
    <row r="38" spans="1:20" x14ac:dyDescent="0.2">
      <c r="A38" s="24" t="s">
        <v>80</v>
      </c>
      <c r="B38" s="97" t="s">
        <v>51</v>
      </c>
      <c r="C38" s="43">
        <f>IFERROR(SUMIFS(D_D[INV],D_D[MT],1,D_D[CAT],TA_20,D_D[EP],-1, D_D[LOC],$A38),0)</f>
        <v>1841</v>
      </c>
      <c r="D38" s="39">
        <f>IFERROR(SUMIFS(D_D[ADP],D_D[MT],1,D_D[CAT],D$1,D_D[EP],-1, D_D[LOC],$A38),0)</f>
        <v>145.13999999999999</v>
      </c>
      <c r="E38" s="37">
        <f>IFERROR(SUMIFS(D_D[INV],D_D[MT],2,D_D[CAT],TA_21,D_D[EP],-1, D_D[LOC],$A38),0)</f>
        <v>8346</v>
      </c>
      <c r="F38" s="36">
        <f>IFERROR(SUMIFS(D_D[BL],D_D[MT],2,D_D[CAT],TA_21,D_D[EP],-1, D_D[LOC],$A38),0)</f>
        <v>1685</v>
      </c>
      <c r="G38" s="48">
        <f t="shared" si="12"/>
        <v>0.20189312245387012</v>
      </c>
      <c r="H38" s="35">
        <f>IFERROR(SUMIFS(D_D[INV],D_D[MT],2,D_D[CAT],TA_22,D_D[EP],-1, D_D[LOC],$A38),0)</f>
        <v>7487</v>
      </c>
      <c r="I38" s="36">
        <f>IFERROR(SUMIFS(D_D[BL],D_D[MT],2,D_D[CAT],TA_22,D_D[EP],-1, D_D[LOC],$A38),0)</f>
        <v>1434</v>
      </c>
      <c r="J38" s="48">
        <f t="shared" si="13"/>
        <v>0.19153198878055297</v>
      </c>
      <c r="K38" s="41">
        <f>IFERROR(SUMIFS(D_D[INV],D_D[MT],2,D_D[CAT],TA_23,D_D[EP],-1, D_D[LOC],$A38),0)</f>
        <v>666</v>
      </c>
      <c r="L38" s="42">
        <f>IFERROR(SUMIFS(D_D[BL],D_D[MT],2,D_D[CAT],TA_23,D_D[EP],-1, D_D[LOC],$A38),0)</f>
        <v>217</v>
      </c>
      <c r="M38" s="48">
        <f t="shared" si="14"/>
        <v>0.32582582582582581</v>
      </c>
      <c r="N38" s="41">
        <f>IFERROR(SUMIFS(D_D[INV],D_D[MT],2,D_D[CAT],TA_24,D_D[EP],-1, D_D[LOC],$A38),0)</f>
        <v>786</v>
      </c>
      <c r="O38" s="42">
        <f>IFERROR(SUMIFS(D_D[BL],D_D[MT],2,D_D[CAT],TA_24,D_D[EP],-1, D_D[LOC],$A38),0)</f>
        <v>504</v>
      </c>
      <c r="P38" s="48">
        <f t="shared" si="15"/>
        <v>0.64122137404580148</v>
      </c>
      <c r="Q38" s="40">
        <f>IFERROR(SUMIFS(D_D[INV],D_D[MT],2,D_D[CAT],TA_25,D_D[EP],-1, D_D[LOC],$A38),0)</f>
        <v>0</v>
      </c>
      <c r="R38" s="40">
        <f>IFERROR(SUMIFS(D_D[INV],D_D[MT],2,D_D[CAT],TA_26,D_D[EP],-1, D_D[LOC],$A38),0)</f>
        <v>220</v>
      </c>
      <c r="S38" s="40">
        <f>IFERROR(SUMIFS(D_D[INV],D_D[MT],7,D_D[CAT],2,D_D[EP],TA_20, D_D[LOC],$A38),0)</f>
        <v>1463</v>
      </c>
      <c r="T38" s="7"/>
    </row>
    <row r="39" spans="1:20" x14ac:dyDescent="0.2">
      <c r="A39" s="24" t="s">
        <v>122</v>
      </c>
      <c r="B39" s="97" t="s">
        <v>52</v>
      </c>
      <c r="C39" s="43">
        <f>IFERROR(SUMIFS(D_D[INV],D_D[MT],1,D_D[CAT],TA_20,D_D[EP],-1, D_D[LOC],$A39),0)</f>
        <v>496</v>
      </c>
      <c r="D39" s="39">
        <f>IFERROR(SUMIFS(D_D[ADP],D_D[MT],1,D_D[CAT],D$1,D_D[EP],-1, D_D[LOC],$A39),0)</f>
        <v>115.2</v>
      </c>
      <c r="E39" s="37">
        <f>IFERROR(SUMIFS(D_D[INV],D_D[MT],2,D_D[CAT],TA_21,D_D[EP],-1, D_D[LOC],$A39),0)</f>
        <v>4461</v>
      </c>
      <c r="F39" s="36">
        <f>IFERROR(SUMIFS(D_D[BL],D_D[MT],2,D_D[CAT],TA_21,D_D[EP],-1, D_D[LOC],$A39),0)</f>
        <v>1145</v>
      </c>
      <c r="G39" s="48">
        <f t="shared" si="12"/>
        <v>0.25666890831652095</v>
      </c>
      <c r="H39" s="35">
        <f>IFERROR(SUMIFS(D_D[INV],D_D[MT],2,D_D[CAT],TA_22,D_D[EP],-1, D_D[LOC],$A39),0)</f>
        <v>1383</v>
      </c>
      <c r="I39" s="36">
        <f>IFERROR(SUMIFS(D_D[BL],D_D[MT],2,D_D[CAT],TA_22,D_D[EP],-1, D_D[LOC],$A39),0)</f>
        <v>580</v>
      </c>
      <c r="J39" s="48">
        <f t="shared" si="13"/>
        <v>0.4193781634128706</v>
      </c>
      <c r="K39" s="41">
        <f>IFERROR(SUMIFS(D_D[INV],D_D[MT],2,D_D[CAT],TA_23,D_D[EP],-1, D_D[LOC],$A39),0)</f>
        <v>38</v>
      </c>
      <c r="L39" s="42">
        <f>IFERROR(SUMIFS(D_D[BL],D_D[MT],2,D_D[CAT],TA_23,D_D[EP],-1, D_D[LOC],$A39),0)</f>
        <v>12</v>
      </c>
      <c r="M39" s="48">
        <f t="shared" si="14"/>
        <v>0.31578947368421051</v>
      </c>
      <c r="N39" s="41">
        <f>IFERROR(SUMIFS(D_D[INV],D_D[MT],2,D_D[CAT],TA_24,D_D[EP],-1, D_D[LOC],$A39),0)</f>
        <v>471</v>
      </c>
      <c r="O39" s="42">
        <f>IFERROR(SUMIFS(D_D[BL],D_D[MT],2,D_D[CAT],TA_24,D_D[EP],-1, D_D[LOC],$A39),0)</f>
        <v>298</v>
      </c>
      <c r="P39" s="48">
        <f t="shared" si="15"/>
        <v>0.63269639065817407</v>
      </c>
      <c r="Q39" s="40">
        <f>IFERROR(SUMIFS(D_D[INV],D_D[MT],2,D_D[CAT],TA_25,D_D[EP],-1, D_D[LOC],$A39),0)</f>
        <v>1</v>
      </c>
      <c r="R39" s="40">
        <f>IFERROR(SUMIFS(D_D[INV],D_D[MT],2,D_D[CAT],TA_26,D_D[EP],-1, D_D[LOC],$A39),0)</f>
        <v>65</v>
      </c>
      <c r="S39" s="40">
        <f>IFERROR(SUMIFS(D_D[INV],D_D[MT],7,D_D[CAT],2,D_D[EP],TA_20, D_D[LOC],$A39),0)</f>
        <v>5080</v>
      </c>
      <c r="T39" s="7"/>
    </row>
    <row r="40" spans="1:20" x14ac:dyDescent="0.2">
      <c r="A40" s="24" t="s">
        <v>89</v>
      </c>
      <c r="B40" s="97" t="s">
        <v>62</v>
      </c>
      <c r="C40" s="43">
        <f>IFERROR(SUMIFS(D_D[INV],D_D[MT],1,D_D[CAT],TA_20,D_D[EP],-1, D_D[LOC],$A40),0)</f>
        <v>1337</v>
      </c>
      <c r="D40" s="39">
        <f>IFERROR(SUMIFS(D_D[ADP],D_D[MT],1,D_D[CAT],D$1,D_D[EP],-1, D_D[LOC],$A40),0)</f>
        <v>106.37</v>
      </c>
      <c r="E40" s="37">
        <f>IFERROR(SUMIFS(D_D[INV],D_D[MT],2,D_D[CAT],TA_21,D_D[EP],-1, D_D[LOC],$A40),0)</f>
        <v>11749</v>
      </c>
      <c r="F40" s="36">
        <f>IFERROR(SUMIFS(D_D[BL],D_D[MT],2,D_D[CAT],TA_21,D_D[EP],-1, D_D[LOC],$A40),0)</f>
        <v>2697</v>
      </c>
      <c r="G40" s="48">
        <f t="shared" si="12"/>
        <v>0.22955145118733508</v>
      </c>
      <c r="H40" s="35">
        <f>IFERROR(SUMIFS(D_D[INV],D_D[MT],2,D_D[CAT],TA_22,D_D[EP],-1, D_D[LOC],$A40),0)</f>
        <v>3630</v>
      </c>
      <c r="I40" s="36">
        <f>IFERROR(SUMIFS(D_D[BL],D_D[MT],2,D_D[CAT],TA_22,D_D[EP],-1, D_D[LOC],$A40),0)</f>
        <v>1128</v>
      </c>
      <c r="J40" s="48">
        <f t="shared" si="13"/>
        <v>0.31074380165289256</v>
      </c>
      <c r="K40" s="41">
        <f>IFERROR(SUMIFS(D_D[INV],D_D[MT],2,D_D[CAT],TA_23,D_D[EP],-1, D_D[LOC],$A40),0)</f>
        <v>26</v>
      </c>
      <c r="L40" s="42">
        <f>IFERROR(SUMIFS(D_D[BL],D_D[MT],2,D_D[CAT],TA_23,D_D[EP],-1, D_D[LOC],$A40),0)</f>
        <v>7</v>
      </c>
      <c r="M40" s="48">
        <f t="shared" si="14"/>
        <v>0.26923076923076922</v>
      </c>
      <c r="N40" s="41">
        <f>IFERROR(SUMIFS(D_D[INV],D_D[MT],2,D_D[CAT],TA_24,D_D[EP],-1, D_D[LOC],$A40),0)</f>
        <v>1477</v>
      </c>
      <c r="O40" s="42">
        <f>IFERROR(SUMIFS(D_D[BL],D_D[MT],2,D_D[CAT],TA_24,D_D[EP],-1, D_D[LOC],$A40),0)</f>
        <v>767</v>
      </c>
      <c r="P40" s="48">
        <f t="shared" si="15"/>
        <v>0.51929587000677047</v>
      </c>
      <c r="Q40" s="40">
        <f>IFERROR(SUMIFS(D_D[INV],D_D[MT],2,D_D[CAT],TA_25,D_D[EP],-1, D_D[LOC],$A40),0)</f>
        <v>0</v>
      </c>
      <c r="R40" s="40">
        <f>IFERROR(SUMIFS(D_D[INV],D_D[MT],2,D_D[CAT],TA_26,D_D[EP],-1, D_D[LOC],$A40),0)</f>
        <v>27</v>
      </c>
      <c r="S40" s="40">
        <f>IFERROR(SUMIFS(D_D[INV],D_D[MT],7,D_D[CAT],2,D_D[EP],TA_20, D_D[LOC],$A40),0)</f>
        <v>9594</v>
      </c>
      <c r="T40" s="7"/>
    </row>
    <row r="41" spans="1:20" x14ac:dyDescent="0.2">
      <c r="A41" s="24" t="s">
        <v>148</v>
      </c>
      <c r="B41" s="97" t="s">
        <v>65</v>
      </c>
      <c r="C41" s="43">
        <f>IFERROR(SUMIFS(D_D[INV],D_D[MT],1,D_D[CAT],TA_20,D_D[EP],-1, D_D[LOC],$A41),0)</f>
        <v>743</v>
      </c>
      <c r="D41" s="39">
        <f>IFERROR(SUMIFS(D_D[ADP],D_D[MT],1,D_D[CAT],D$1,D_D[EP],-1, D_D[LOC],$A41),0)</f>
        <v>150.19</v>
      </c>
      <c r="E41" s="37">
        <f>IFERROR(SUMIFS(D_D[INV],D_D[MT],2,D_D[CAT],TA_21,D_D[EP],-1, D_D[LOC],$A41),0)</f>
        <v>3898</v>
      </c>
      <c r="F41" s="36">
        <f>IFERROR(SUMIFS(D_D[BL],D_D[MT],2,D_D[CAT],TA_21,D_D[EP],-1, D_D[LOC],$A41),0)</f>
        <v>1265</v>
      </c>
      <c r="G41" s="48">
        <f t="shared" si="12"/>
        <v>0.32452539763981531</v>
      </c>
      <c r="H41" s="35">
        <f>IFERROR(SUMIFS(D_D[INV],D_D[MT],2,D_D[CAT],TA_22,D_D[EP],-1, D_D[LOC],$A41),0)</f>
        <v>1798</v>
      </c>
      <c r="I41" s="36">
        <f>IFERROR(SUMIFS(D_D[BL],D_D[MT],2,D_D[CAT],TA_22,D_D[EP],-1, D_D[LOC],$A41),0)</f>
        <v>899</v>
      </c>
      <c r="J41" s="48">
        <f t="shared" si="13"/>
        <v>0.5</v>
      </c>
      <c r="K41" s="41">
        <f>IFERROR(SUMIFS(D_D[INV],D_D[MT],2,D_D[CAT],TA_23,D_D[EP],-1, D_D[LOC],$A41),0)</f>
        <v>233</v>
      </c>
      <c r="L41" s="42">
        <f>IFERROR(SUMIFS(D_D[BL],D_D[MT],2,D_D[CAT],TA_23,D_D[EP],-1, D_D[LOC],$A41),0)</f>
        <v>169</v>
      </c>
      <c r="M41" s="48">
        <f t="shared" si="14"/>
        <v>0.72532188841201717</v>
      </c>
      <c r="N41" s="41">
        <f>IFERROR(SUMIFS(D_D[INV],D_D[MT],2,D_D[CAT],TA_24,D_D[EP],-1, D_D[LOC],$A41),0)</f>
        <v>370</v>
      </c>
      <c r="O41" s="42">
        <f>IFERROR(SUMIFS(D_D[BL],D_D[MT],2,D_D[CAT],TA_24,D_D[EP],-1, D_D[LOC],$A41),0)</f>
        <v>280</v>
      </c>
      <c r="P41" s="48">
        <f t="shared" si="15"/>
        <v>0.7567567567567568</v>
      </c>
      <c r="Q41" s="40">
        <f>IFERROR(SUMIFS(D_D[INV],D_D[MT],2,D_D[CAT],TA_25,D_D[EP],-1, D_D[LOC],$A41),0)</f>
        <v>0</v>
      </c>
      <c r="R41" s="40">
        <f>IFERROR(SUMIFS(D_D[INV],D_D[MT],2,D_D[CAT],TA_26,D_D[EP],-1, D_D[LOC],$A41),0)</f>
        <v>6</v>
      </c>
      <c r="S41" s="40">
        <f>IFERROR(SUMIFS(D_D[INV],D_D[MT],7,D_D[CAT],2,D_D[EP],TA_20, D_D[LOC],$A41),0)</f>
        <v>4788</v>
      </c>
      <c r="T41" s="7"/>
    </row>
    <row r="42" spans="1:20" x14ac:dyDescent="0.2">
      <c r="A42" s="24" t="s">
        <v>119</v>
      </c>
      <c r="B42" s="97" t="s">
        <v>70</v>
      </c>
      <c r="C42" s="43">
        <f>IFERROR(SUMIFS(D_D[INV],D_D[MT],1,D_D[CAT],TA_20,D_D[EP],-1, D_D[LOC],$A42),0)</f>
        <v>1452</v>
      </c>
      <c r="D42" s="39">
        <f>IFERROR(SUMIFS(D_D[ADP],D_D[MT],1,D_D[CAT],D$1,D_D[EP],-1, D_D[LOC],$A42),0)</f>
        <v>121</v>
      </c>
      <c r="E42" s="37">
        <f>IFERROR(SUMIFS(D_D[INV],D_D[MT],2,D_D[CAT],TA_21,D_D[EP],-1, D_D[LOC],$A42),0)</f>
        <v>16933</v>
      </c>
      <c r="F42" s="36">
        <f>IFERROR(SUMIFS(D_D[BL],D_D[MT],2,D_D[CAT],TA_21,D_D[EP],-1, D_D[LOC],$A42),0)</f>
        <v>4452</v>
      </c>
      <c r="G42" s="48">
        <f t="shared" si="12"/>
        <v>0.26291856138900371</v>
      </c>
      <c r="H42" s="35">
        <f>IFERROR(SUMIFS(D_D[INV],D_D[MT],2,D_D[CAT],TA_22,D_D[EP],-1, D_D[LOC],$A42),0)</f>
        <v>5786</v>
      </c>
      <c r="I42" s="36">
        <f>IFERROR(SUMIFS(D_D[BL],D_D[MT],2,D_D[CAT],TA_22,D_D[EP],-1, D_D[LOC],$A42),0)</f>
        <v>2210</v>
      </c>
      <c r="J42" s="48">
        <f t="shared" si="13"/>
        <v>0.38195644659522987</v>
      </c>
      <c r="K42" s="41">
        <f>IFERROR(SUMIFS(D_D[INV],D_D[MT],2,D_D[CAT],TA_23,D_D[EP],-1, D_D[LOC],$A42),0)</f>
        <v>1568</v>
      </c>
      <c r="L42" s="42">
        <f>IFERROR(SUMIFS(D_D[BL],D_D[MT],2,D_D[CAT],TA_23,D_D[EP],-1, D_D[LOC],$A42),0)</f>
        <v>370</v>
      </c>
      <c r="M42" s="48">
        <f t="shared" si="14"/>
        <v>0.23596938775510204</v>
      </c>
      <c r="N42" s="41">
        <f>IFERROR(SUMIFS(D_D[INV],D_D[MT],2,D_D[CAT],TA_24,D_D[EP],-1, D_D[LOC],$A42),0)</f>
        <v>2423</v>
      </c>
      <c r="O42" s="42">
        <f>IFERROR(SUMIFS(D_D[BL],D_D[MT],2,D_D[CAT],TA_24,D_D[EP],-1, D_D[LOC],$A42),0)</f>
        <v>1339</v>
      </c>
      <c r="P42" s="48">
        <f t="shared" si="15"/>
        <v>0.55262071811803548</v>
      </c>
      <c r="Q42" s="40">
        <f>IFERROR(SUMIFS(D_D[INV],D_D[MT],2,D_D[CAT],TA_25,D_D[EP],-1, D_D[LOC],$A42),0)</f>
        <v>192</v>
      </c>
      <c r="R42" s="40">
        <f>IFERROR(SUMIFS(D_D[INV],D_D[MT],2,D_D[CAT],TA_26,D_D[EP],-1, D_D[LOC],$A42),0)</f>
        <v>300</v>
      </c>
      <c r="S42" s="40">
        <f>IFERROR(SUMIFS(D_D[INV],D_D[MT],7,D_D[CAT],2,D_D[EP],TA_20, D_D[LOC],$A42),0)</f>
        <v>2177</v>
      </c>
      <c r="T42" s="7"/>
    </row>
    <row r="43" spans="1:20" x14ac:dyDescent="0.2">
      <c r="A43" s="24" t="s">
        <v>120</v>
      </c>
      <c r="B43" s="97" t="s">
        <v>76</v>
      </c>
      <c r="C43" s="43">
        <f>IFERROR(SUMIFS(D_D[INV],D_D[MT],1,D_D[CAT],TA_20,D_D[EP],-1, D_D[LOC],$A43),0)</f>
        <v>2105</v>
      </c>
      <c r="D43" s="39">
        <f>IFERROR(SUMIFS(D_D[ADP],D_D[MT],1,D_D[CAT],D$1,D_D[EP],-1, D_D[LOC],$A43),0)</f>
        <v>105.31</v>
      </c>
      <c r="E43" s="37">
        <f>IFERROR(SUMIFS(D_D[INV],D_D[MT],2,D_D[CAT],TA_21,D_D[EP],-1, D_D[LOC],$A43),0)</f>
        <v>14504</v>
      </c>
      <c r="F43" s="36">
        <f>IFERROR(SUMIFS(D_D[BL],D_D[MT],2,D_D[CAT],TA_21,D_D[EP],-1, D_D[LOC],$A43),0)</f>
        <v>3693</v>
      </c>
      <c r="G43" s="48">
        <f t="shared" si="12"/>
        <v>0.25461941533370103</v>
      </c>
      <c r="H43" s="35">
        <f>IFERROR(SUMIFS(D_D[INV],D_D[MT],2,D_D[CAT],TA_22,D_D[EP],-1, D_D[LOC],$A43),0)</f>
        <v>8011</v>
      </c>
      <c r="I43" s="36">
        <f>IFERROR(SUMIFS(D_D[BL],D_D[MT],2,D_D[CAT],TA_22,D_D[EP],-1, D_D[LOC],$A43),0)</f>
        <v>1599</v>
      </c>
      <c r="J43" s="48">
        <f t="shared" si="13"/>
        <v>0.19960054924478843</v>
      </c>
      <c r="K43" s="41">
        <f>IFERROR(SUMIFS(D_D[INV],D_D[MT],2,D_D[CAT],TA_23,D_D[EP],-1, D_D[LOC],$A43),0)</f>
        <v>836</v>
      </c>
      <c r="L43" s="42">
        <f>IFERROR(SUMIFS(D_D[BL],D_D[MT],2,D_D[CAT],TA_23,D_D[EP],-1, D_D[LOC],$A43),0)</f>
        <v>300</v>
      </c>
      <c r="M43" s="48">
        <f t="shared" si="14"/>
        <v>0.35885167464114831</v>
      </c>
      <c r="N43" s="41">
        <f>IFERROR(SUMIFS(D_D[INV],D_D[MT],2,D_D[CAT],TA_24,D_D[EP],-1, D_D[LOC],$A43),0)</f>
        <v>1770</v>
      </c>
      <c r="O43" s="42">
        <f>IFERROR(SUMIFS(D_D[BL],D_D[MT],2,D_D[CAT],TA_24,D_D[EP],-1, D_D[LOC],$A43),0)</f>
        <v>1094</v>
      </c>
      <c r="P43" s="48">
        <f t="shared" si="15"/>
        <v>0.61807909604519773</v>
      </c>
      <c r="Q43" s="40">
        <f>IFERROR(SUMIFS(D_D[INV],D_D[MT],2,D_D[CAT],TA_25,D_D[EP],-1, D_D[LOC],$A43),0)</f>
        <v>1</v>
      </c>
      <c r="R43" s="40">
        <f>IFERROR(SUMIFS(D_D[INV],D_D[MT],2,D_D[CAT],TA_26,D_D[EP],-1, D_D[LOC],$A43),0)</f>
        <v>15</v>
      </c>
      <c r="S43" s="40">
        <f>IFERROR(SUMIFS(D_D[INV],D_D[MT],7,D_D[CAT],2,D_D[EP],TA_20, D_D[LOC],$A43),0)</f>
        <v>1627</v>
      </c>
      <c r="T43" s="7"/>
    </row>
    <row r="44" spans="1:20" x14ac:dyDescent="0.2">
      <c r="A44" s="9">
        <v>384</v>
      </c>
      <c r="B44" s="228" t="s">
        <v>295</v>
      </c>
      <c r="C44" s="44">
        <f>IFERROR(SUMIFS(D_D[INV],D_D[MT],1,D_D[CAT],TA_20,D_D[EP],-1, D_D[LOC],$A44),0)</f>
        <v>13690</v>
      </c>
      <c r="D44" s="38">
        <f>IFERROR(SUMIFS(D_D[ADP],D_D[MT],1,D_D[CAT],D$1,D_D[EP],-1, D_D[LOC],$A44),0)</f>
        <v>100.03</v>
      </c>
      <c r="E44" s="45">
        <f>IFERROR(SUMIFS(D_D[INV],D_D[MT],2,D_D[CAT],TA_21,D_D[EP],-1, D_D[LOC],$A44),0)</f>
        <v>68512</v>
      </c>
      <c r="F44" s="49">
        <f>IFERROR(SUMIFS(D_D[BL],D_D[MT],2,D_D[CAT],TA_21,D_D[EP],-1, D_D[LOC],$A44),0)</f>
        <v>15166</v>
      </c>
      <c r="G44" s="46">
        <f t="shared" si="12"/>
        <v>0.22136268099019149</v>
      </c>
      <c r="H44" s="49">
        <f>IFERROR(SUMIFS(D_D[INV],D_D[MT],2,D_D[CAT],TA_22,D_D[EP],-1, D_D[LOC],$A44),0)</f>
        <v>47409</v>
      </c>
      <c r="I44" s="49">
        <f>IFERROR(SUMIFS(D_D[BL],D_D[MT],2,D_D[CAT],TA_22,D_D[EP],-1, D_D[LOC],$A44),0)</f>
        <v>11728</v>
      </c>
      <c r="J44" s="46">
        <f t="shared" si="13"/>
        <v>0.24737918960534919</v>
      </c>
      <c r="K44" s="44">
        <f>IFERROR(SUMIFS(D_D[INV],D_D[MT],2,D_D[CAT],TA_23,D_D[EP],-1, D_D[LOC],$A44),0)</f>
        <v>3059</v>
      </c>
      <c r="L44" s="44">
        <f>IFERROR(SUMIFS(D_D[BL],D_D[MT],2,D_D[CAT],TA_23,D_D[EP],-1, D_D[LOC],$A44),0)</f>
        <v>1310</v>
      </c>
      <c r="M44" s="46">
        <f t="shared" si="14"/>
        <v>0.42824452435436416</v>
      </c>
      <c r="N44" s="44">
        <f>IFERROR(SUMIFS(D_D[INV],D_D[MT],2,D_D[CAT],TA_24,D_D[EP],-1, D_D[LOC],$A44),0)</f>
        <v>9967</v>
      </c>
      <c r="O44" s="44">
        <f>IFERROR(SUMIFS(D_D[BL],D_D[MT],2,D_D[CAT],TA_24,D_D[EP],-1, D_D[LOC],$A44),0)</f>
        <v>6038</v>
      </c>
      <c r="P44" s="46">
        <f t="shared" si="15"/>
        <v>0.60579913715260358</v>
      </c>
      <c r="Q44" s="44">
        <f>IFERROR(SUMIFS(D_D[INV],D_D[MT],2,D_D[CAT],TA_25,D_D[EP],-1, D_D[LOC],$A44),0)</f>
        <v>5993</v>
      </c>
      <c r="R44" s="47">
        <f>IFERROR(SUMIFS(D_D[INV],D_D[MT],2,D_D[CAT],TA_26,D_D[EP],-1, D_D[LOC],$A44),0)</f>
        <v>318</v>
      </c>
      <c r="S44" s="47">
        <f>IFERROR(SUMIFS(D_D[INV],D_D[MT],7,D_D[CAT],2,D_D[EP],TA_20, D_D[LOC],$A44),0)</f>
        <v>40146</v>
      </c>
      <c r="T44" s="230"/>
    </row>
    <row r="45" spans="1:20" x14ac:dyDescent="0.2">
      <c r="A45" s="9" t="s">
        <v>361</v>
      </c>
      <c r="B45" s="97" t="s">
        <v>874</v>
      </c>
      <c r="C45" s="50">
        <f>IFERROR(SUMIFS(D_D[INV],D_D[MT],1,D_D[CAT],TA_20,D_D[EP],-1, D_D[LOC],$A45),0)</f>
        <v>160</v>
      </c>
      <c r="D45" s="51">
        <f>IFERROR(SUMIFS(D_D[ADP],D_D[MT],1,D_D[CAT],D$1,D_D[EP],-1, D_D[LOC],$A45),0)</f>
        <v>90.11</v>
      </c>
      <c r="E45" s="52">
        <f>IFERROR(SUMIFS(D_D[INV],D_D[MT],2,D_D[CAT],TA_21,D_D[EP],-1, D_D[LOC],$A45),0)</f>
        <v>981</v>
      </c>
      <c r="F45" s="53">
        <f>IFERROR(SUMIFS(D_D[BL],D_D[MT],2,D_D[CAT],TA_21,D_D[EP],-1, D_D[LOC],$A45),0)</f>
        <v>191</v>
      </c>
      <c r="G45" s="54">
        <f t="shared" si="12"/>
        <v>0.19469928644240569</v>
      </c>
      <c r="H45" s="55">
        <f>IFERROR(SUMIFS(D_D[INV],D_D[MT],2,D_D[CAT],TA_22,D_D[EP],-1, D_D[LOC],$A45),0)</f>
        <v>528</v>
      </c>
      <c r="I45" s="53">
        <f>IFERROR(SUMIFS(D_D[BL],D_D[MT],2,D_D[CAT],TA_22,D_D[EP],-1, D_D[LOC],$A45),0)</f>
        <v>271</v>
      </c>
      <c r="J45" s="54">
        <f t="shared" si="13"/>
        <v>0.5132575757575758</v>
      </c>
      <c r="K45" s="56">
        <f>IFERROR(SUMIFS(D_D[INV],D_D[MT],2,D_D[CAT],TA_23,D_D[EP],-1, D_D[LOC],$A45),0)</f>
        <v>15</v>
      </c>
      <c r="L45" s="57">
        <f>IFERROR(SUMIFS(D_D[BL],D_D[MT],2,D_D[CAT],TA_23,D_D[EP],-1, D_D[LOC],$A45),0)</f>
        <v>0</v>
      </c>
      <c r="M45" s="54">
        <f t="shared" si="14"/>
        <v>0</v>
      </c>
      <c r="N45" s="56">
        <f>IFERROR(SUMIFS(D_D[INV],D_D[MT],2,D_D[CAT],TA_24,D_D[EP],-1, D_D[LOC],$A45),0)</f>
        <v>107</v>
      </c>
      <c r="O45" s="57">
        <f>IFERROR(SUMIFS(D_D[BL],D_D[MT],2,D_D[CAT],TA_24,D_D[EP],-1, D_D[LOC],$A45),0)</f>
        <v>53</v>
      </c>
      <c r="P45" s="54">
        <f t="shared" si="15"/>
        <v>0.49532710280373832</v>
      </c>
      <c r="Q45" s="58">
        <f>IFERROR(SUMIFS(D_D[INV],D_D[MT],2,D_D[CAT],TA_25,D_D[EP],-1, D_D[LOC],$A45),0)</f>
        <v>0</v>
      </c>
      <c r="R45" s="58">
        <f>IFERROR(SUMIFS(D_D[INV],D_D[MT],2,D_D[CAT],TA_26,D_D[EP],-1, D_D[LOC],$A45),0)</f>
        <v>1</v>
      </c>
      <c r="S45" s="40">
        <f>IFERROR(SUMIFS(D_D[INV],D_D[MT],7,D_D[CAT],2,D_D[EP],TA_20, D_D[LOC],$A45),0)</f>
        <v>781</v>
      </c>
      <c r="T45" s="230"/>
    </row>
    <row r="46" spans="1:20" x14ac:dyDescent="0.2">
      <c r="A46" s="9" t="s">
        <v>135</v>
      </c>
      <c r="B46" s="97" t="s">
        <v>33</v>
      </c>
      <c r="C46" s="50">
        <f>IFERROR(SUMIFS(D_D[INV],D_D[MT],1,D_D[CAT],TA_20,D_D[EP],-1, D_D[LOC],$A46),0)</f>
        <v>422</v>
      </c>
      <c r="D46" s="51">
        <f>IFERROR(SUMIFS(D_D[ADP],D_D[MT],1,D_D[CAT],D$1,D_D[EP],-1, D_D[LOC],$A46),0)</f>
        <v>104.44</v>
      </c>
      <c r="E46" s="52">
        <f>IFERROR(SUMIFS(D_D[INV],D_D[MT],2,D_D[CAT],TA_21,D_D[EP],-1, D_D[LOC],$A46),0)</f>
        <v>4664</v>
      </c>
      <c r="F46" s="53">
        <f>IFERROR(SUMIFS(D_D[BL],D_D[MT],2,D_D[CAT],TA_21,D_D[EP],-1, D_D[LOC],$A46),0)</f>
        <v>1381</v>
      </c>
      <c r="G46" s="54">
        <f t="shared" si="12"/>
        <v>0.29609777015437394</v>
      </c>
      <c r="H46" s="55">
        <f>IFERROR(SUMIFS(D_D[INV],D_D[MT],2,D_D[CAT],TA_22,D_D[EP],-1, D_D[LOC],$A46),0)</f>
        <v>1782</v>
      </c>
      <c r="I46" s="53">
        <f>IFERROR(SUMIFS(D_D[BL],D_D[MT],2,D_D[CAT],TA_22,D_D[EP],-1, D_D[LOC],$A46),0)</f>
        <v>789</v>
      </c>
      <c r="J46" s="54">
        <f t="shared" si="13"/>
        <v>0.44276094276094274</v>
      </c>
      <c r="K46" s="56">
        <f>IFERROR(SUMIFS(D_D[INV],D_D[MT],2,D_D[CAT],TA_23,D_D[EP],-1, D_D[LOC],$A46),0)</f>
        <v>844</v>
      </c>
      <c r="L46" s="57">
        <f>IFERROR(SUMIFS(D_D[BL],D_D[MT],2,D_D[CAT],TA_23,D_D[EP],-1, D_D[LOC],$A46),0)</f>
        <v>471</v>
      </c>
      <c r="M46" s="54">
        <f t="shared" si="14"/>
        <v>0.55805687203791465</v>
      </c>
      <c r="N46" s="56">
        <f>IFERROR(SUMIFS(D_D[INV],D_D[MT],2,D_D[CAT],TA_24,D_D[EP],-1, D_D[LOC],$A46),0)</f>
        <v>512</v>
      </c>
      <c r="O46" s="57">
        <f>IFERROR(SUMIFS(D_D[BL],D_D[MT],2,D_D[CAT],TA_24,D_D[EP],-1, D_D[LOC],$A46),0)</f>
        <v>270</v>
      </c>
      <c r="P46" s="54">
        <f t="shared" si="15"/>
        <v>0.52734375</v>
      </c>
      <c r="Q46" s="58">
        <f>IFERROR(SUMIFS(D_D[INV],D_D[MT],2,D_D[CAT],TA_25,D_D[EP],-1, D_D[LOC],$A46),0)</f>
        <v>0</v>
      </c>
      <c r="R46" s="58">
        <f>IFERROR(SUMIFS(D_D[INV],D_D[MT],2,D_D[CAT],TA_26,D_D[EP],-1, D_D[LOC],$A46),0)</f>
        <v>13</v>
      </c>
      <c r="S46" s="40">
        <f>IFERROR(SUMIFS(D_D[INV],D_D[MT],7,D_D[CAT],2,D_D[EP],TA_20, D_D[LOC],$A46),0)</f>
        <v>1184</v>
      </c>
      <c r="T46" s="230"/>
    </row>
    <row r="47" spans="1:20" x14ac:dyDescent="0.2">
      <c r="A47" s="9" t="s">
        <v>132</v>
      </c>
      <c r="B47" s="97" t="s">
        <v>34</v>
      </c>
      <c r="C47" s="50">
        <f>IFERROR(SUMIFS(D_D[INV],D_D[MT],1,D_D[CAT],TA_20,D_D[EP],-1, D_D[LOC],$A47),0)</f>
        <v>150</v>
      </c>
      <c r="D47" s="51">
        <f>IFERROR(SUMIFS(D_D[ADP],D_D[MT],1,D_D[CAT],D$1,D_D[EP],-1, D_D[LOC],$A47),0)</f>
        <v>82.78</v>
      </c>
      <c r="E47" s="52">
        <f>IFERROR(SUMIFS(D_D[INV],D_D[MT],2,D_D[CAT],TA_21,D_D[EP],-1, D_D[LOC],$A47),0)</f>
        <v>848</v>
      </c>
      <c r="F47" s="53">
        <f>IFERROR(SUMIFS(D_D[BL],D_D[MT],2,D_D[CAT],TA_21,D_D[EP],-1, D_D[LOC],$A47),0)</f>
        <v>353</v>
      </c>
      <c r="G47" s="54">
        <f t="shared" si="4"/>
        <v>0.41627358490566035</v>
      </c>
      <c r="H47" s="55">
        <f>IFERROR(SUMIFS(D_D[INV],D_D[MT],2,D_D[CAT],TA_22,D_D[EP],-1, D_D[LOC],$A47),0)</f>
        <v>797</v>
      </c>
      <c r="I47" s="53">
        <f>IFERROR(SUMIFS(D_D[BL],D_D[MT],2,D_D[CAT],TA_22,D_D[EP],-1, D_D[LOC],$A47),0)</f>
        <v>389</v>
      </c>
      <c r="J47" s="54">
        <f t="shared" si="5"/>
        <v>0.48808030112923462</v>
      </c>
      <c r="K47" s="56">
        <f>IFERROR(SUMIFS(D_D[INV],D_D[MT],2,D_D[CAT],TA_23,D_D[EP],-1, D_D[LOC],$A47),0)</f>
        <v>8</v>
      </c>
      <c r="L47" s="57">
        <f>IFERROR(SUMIFS(D_D[BL],D_D[MT],2,D_D[CAT],TA_23,D_D[EP],-1, D_D[LOC],$A47),0)</f>
        <v>7</v>
      </c>
      <c r="M47" s="54">
        <f t="shared" si="6"/>
        <v>0.875</v>
      </c>
      <c r="N47" s="56">
        <f>IFERROR(SUMIFS(D_D[INV],D_D[MT],2,D_D[CAT],TA_24,D_D[EP],-1, D_D[LOC],$A47),0)</f>
        <v>332</v>
      </c>
      <c r="O47" s="57">
        <f>IFERROR(SUMIFS(D_D[BL],D_D[MT],2,D_D[CAT],TA_24,D_D[EP],-1, D_D[LOC],$A47),0)</f>
        <v>193</v>
      </c>
      <c r="P47" s="54">
        <f t="shared" si="7"/>
        <v>0.58132530120481929</v>
      </c>
      <c r="Q47" s="58">
        <f>IFERROR(SUMIFS(D_D[INV],D_D[MT],2,D_D[CAT],TA_25,D_D[EP],-1, D_D[LOC],$A47),0)</f>
        <v>0</v>
      </c>
      <c r="R47" s="58">
        <f>IFERROR(SUMIFS(D_D[INV],D_D[MT],2,D_D[CAT],TA_26,D_D[EP],-1, D_D[LOC],$A47),0)</f>
        <v>13</v>
      </c>
      <c r="S47" s="40">
        <f>IFERROR(SUMIFS(D_D[INV],D_D[MT],7,D_D[CAT],2,D_D[EP],TA_20, D_D[LOC],$A47),0)</f>
        <v>2940</v>
      </c>
      <c r="T47" s="230"/>
    </row>
    <row r="48" spans="1:20" x14ac:dyDescent="0.2">
      <c r="A48" s="9" t="s">
        <v>155</v>
      </c>
      <c r="B48" s="97" t="s">
        <v>36</v>
      </c>
      <c r="C48" s="50">
        <f>IFERROR(SUMIFS(D_D[INV],D_D[MT],1,D_D[CAT],TA_20,D_D[EP],-1, D_D[LOC],$A48),0)</f>
        <v>150</v>
      </c>
      <c r="D48" s="51">
        <f>IFERROR(SUMIFS(D_D[ADP],D_D[MT],1,D_D[CAT],D$1,D_D[EP],-1, D_D[LOC],$A48),0)</f>
        <v>100.55</v>
      </c>
      <c r="E48" s="52">
        <f>IFERROR(SUMIFS(D_D[INV],D_D[MT],2,D_D[CAT],TA_21,D_D[EP],-1, D_D[LOC],$A48),0)</f>
        <v>1223</v>
      </c>
      <c r="F48" s="53">
        <f>IFERROR(SUMIFS(D_D[BL],D_D[MT],2,D_D[CAT],TA_21,D_D[EP],-1, D_D[LOC],$A48),0)</f>
        <v>293</v>
      </c>
      <c r="G48" s="54">
        <f t="shared" si="4"/>
        <v>0.23957481602616518</v>
      </c>
      <c r="H48" s="55">
        <f>IFERROR(SUMIFS(D_D[INV],D_D[MT],2,D_D[CAT],TA_22,D_D[EP],-1, D_D[LOC],$A48),0)</f>
        <v>547</v>
      </c>
      <c r="I48" s="53">
        <f>IFERROR(SUMIFS(D_D[BL],D_D[MT],2,D_D[CAT],TA_22,D_D[EP],-1, D_D[LOC],$A48),0)</f>
        <v>294</v>
      </c>
      <c r="J48" s="54">
        <f t="shared" si="5"/>
        <v>0.53747714808043878</v>
      </c>
      <c r="K48" s="56">
        <f>IFERROR(SUMIFS(D_D[INV],D_D[MT],2,D_D[CAT],TA_23,D_D[EP],-1, D_D[LOC],$A48),0)</f>
        <v>6</v>
      </c>
      <c r="L48" s="57">
        <f>IFERROR(SUMIFS(D_D[BL],D_D[MT],2,D_D[CAT],TA_23,D_D[EP],-1, D_D[LOC],$A48),0)</f>
        <v>4</v>
      </c>
      <c r="M48" s="54">
        <f t="shared" si="6"/>
        <v>0.66666666666666663</v>
      </c>
      <c r="N48" s="56">
        <f>IFERROR(SUMIFS(D_D[INV],D_D[MT],2,D_D[CAT],TA_24,D_D[EP],-1, D_D[LOC],$A48),0)</f>
        <v>110</v>
      </c>
      <c r="O48" s="57">
        <f>IFERROR(SUMIFS(D_D[BL],D_D[MT],2,D_D[CAT],TA_24,D_D[EP],-1, D_D[LOC],$A48),0)</f>
        <v>89</v>
      </c>
      <c r="P48" s="54">
        <f t="shared" si="7"/>
        <v>0.80909090909090908</v>
      </c>
      <c r="Q48" s="58">
        <f>IFERROR(SUMIFS(D_D[INV],D_D[MT],2,D_D[CAT],TA_25,D_D[EP],-1, D_D[LOC],$A48),0)</f>
        <v>0</v>
      </c>
      <c r="R48" s="58">
        <f>IFERROR(SUMIFS(D_D[INV],D_D[MT],2,D_D[CAT],TA_26,D_D[EP],-1, D_D[LOC],$A48),0)</f>
        <v>3</v>
      </c>
      <c r="S48" s="40">
        <f>IFERROR(SUMIFS(D_D[INV],D_D[MT],7,D_D[CAT],2,D_D[EP],TA_20, D_D[LOC],$A48),0)</f>
        <v>697</v>
      </c>
      <c r="T48" s="230"/>
    </row>
    <row r="49" spans="1:20" x14ac:dyDescent="0.2">
      <c r="A49" s="9" t="s">
        <v>154</v>
      </c>
      <c r="B49" s="97" t="s">
        <v>875</v>
      </c>
      <c r="C49" s="50">
        <f>IFERROR(SUMIFS(D_D[INV],D_D[MT],1,D_D[CAT],TA_20,D_D[EP],-1, D_D[LOC],$A49),0)</f>
        <v>564</v>
      </c>
      <c r="D49" s="51">
        <f>IFERROR(SUMIFS(D_D[ADP],D_D[MT],1,D_D[CAT],D$1,D_D[EP],-1, D_D[LOC],$A49),0)</f>
        <v>128.11000000000001</v>
      </c>
      <c r="E49" s="52">
        <f>IFERROR(SUMIFS(D_D[INV],D_D[MT],2,D_D[CAT],TA_21,D_D[EP],-1, D_D[LOC],$A49),0)</f>
        <v>1077</v>
      </c>
      <c r="F49" s="53">
        <f>IFERROR(SUMIFS(D_D[BL],D_D[MT],2,D_D[CAT],TA_21,D_D[EP],-1, D_D[LOC],$A49),0)</f>
        <v>161</v>
      </c>
      <c r="G49" s="54">
        <f t="shared" si="4"/>
        <v>0.14948932219127206</v>
      </c>
      <c r="H49" s="55">
        <f>IFERROR(SUMIFS(D_D[INV],D_D[MT],2,D_D[CAT],TA_22,D_D[EP],-1, D_D[LOC],$A49),0)</f>
        <v>2328</v>
      </c>
      <c r="I49" s="53">
        <f>IFERROR(SUMIFS(D_D[BL],D_D[MT],2,D_D[CAT],TA_22,D_D[EP],-1, D_D[LOC],$A49),0)</f>
        <v>518</v>
      </c>
      <c r="J49" s="54">
        <f t="shared" si="5"/>
        <v>0.22250859106529208</v>
      </c>
      <c r="K49" s="56">
        <f>IFERROR(SUMIFS(D_D[INV],D_D[MT],2,D_D[CAT],TA_23,D_D[EP],-1, D_D[LOC],$A49),0)</f>
        <v>10</v>
      </c>
      <c r="L49" s="57">
        <f>IFERROR(SUMIFS(D_D[BL],D_D[MT],2,D_D[CAT],TA_23,D_D[EP],-1, D_D[LOC],$A49),0)</f>
        <v>0</v>
      </c>
      <c r="M49" s="54">
        <f t="shared" si="6"/>
        <v>0</v>
      </c>
      <c r="N49" s="56">
        <f>IFERROR(SUMIFS(D_D[INV],D_D[MT],2,D_D[CAT],TA_24,D_D[EP],-1, D_D[LOC],$A49),0)</f>
        <v>187</v>
      </c>
      <c r="O49" s="57">
        <f>IFERROR(SUMIFS(D_D[BL],D_D[MT],2,D_D[CAT],TA_24,D_D[EP],-1, D_D[LOC],$A49),0)</f>
        <v>116</v>
      </c>
      <c r="P49" s="54">
        <f t="shared" si="7"/>
        <v>0.6203208556149733</v>
      </c>
      <c r="Q49" s="58">
        <f>IFERROR(SUMIFS(D_D[INV],D_D[MT],2,D_D[CAT],TA_25,D_D[EP],-1, D_D[LOC],$A49),0)</f>
        <v>0</v>
      </c>
      <c r="R49" s="58">
        <f>IFERROR(SUMIFS(D_D[INV],D_D[MT],2,D_D[CAT],TA_26,D_D[EP],-1, D_D[LOC],$A49),0)</f>
        <v>2</v>
      </c>
      <c r="S49" s="40">
        <f>IFERROR(SUMIFS(D_D[INV],D_D[MT],7,D_D[CAT],2,D_D[EP],TA_20, D_D[LOC],$A49),0)</f>
        <v>1592</v>
      </c>
      <c r="T49" s="230"/>
    </row>
    <row r="50" spans="1:20" x14ac:dyDescent="0.2">
      <c r="A50" s="9" t="s">
        <v>150</v>
      </c>
      <c r="B50" s="97" t="s">
        <v>39</v>
      </c>
      <c r="C50" s="50">
        <f>IFERROR(SUMIFS(D_D[INV],D_D[MT],1,D_D[CAT],TA_20,D_D[EP],-1, D_D[LOC],$A50),0)</f>
        <v>1599</v>
      </c>
      <c r="D50" s="51">
        <f>IFERROR(SUMIFS(D_D[ADP],D_D[MT],1,D_D[CAT],D$1,D_D[EP],-1, D_D[LOC],$A50),0)</f>
        <v>91.83</v>
      </c>
      <c r="E50" s="52">
        <f>IFERROR(SUMIFS(D_D[INV],D_D[MT],2,D_D[CAT],TA_21,D_D[EP],-1, D_D[LOC],$A50),0)</f>
        <v>14669</v>
      </c>
      <c r="F50" s="53">
        <f>IFERROR(SUMIFS(D_D[BL],D_D[MT],2,D_D[CAT],TA_21,D_D[EP],-1, D_D[LOC],$A50),0)</f>
        <v>3498</v>
      </c>
      <c r="G50" s="54">
        <f t="shared" si="4"/>
        <v>0.23846206285363691</v>
      </c>
      <c r="H50" s="55">
        <f>IFERROR(SUMIFS(D_D[INV],D_D[MT],2,D_D[CAT],TA_22,D_D[EP],-1, D_D[LOC],$A50),0)</f>
        <v>3954</v>
      </c>
      <c r="I50" s="53">
        <f>IFERROR(SUMIFS(D_D[BL],D_D[MT],2,D_D[CAT],TA_22,D_D[EP],-1, D_D[LOC],$A50),0)</f>
        <v>1214</v>
      </c>
      <c r="J50" s="54">
        <f t="shared" si="5"/>
        <v>0.30703085483055131</v>
      </c>
      <c r="K50" s="56">
        <f>IFERROR(SUMIFS(D_D[INV],D_D[MT],2,D_D[CAT],TA_23,D_D[EP],-1, D_D[LOC],$A50),0)</f>
        <v>240</v>
      </c>
      <c r="L50" s="57">
        <f>IFERROR(SUMIFS(D_D[BL],D_D[MT],2,D_D[CAT],TA_23,D_D[EP],-1, D_D[LOC],$A50),0)</f>
        <v>152</v>
      </c>
      <c r="M50" s="54">
        <f t="shared" si="6"/>
        <v>0.6333333333333333</v>
      </c>
      <c r="N50" s="56">
        <f>IFERROR(SUMIFS(D_D[INV],D_D[MT],2,D_D[CAT],TA_24,D_D[EP],-1, D_D[LOC],$A50),0)</f>
        <v>1183</v>
      </c>
      <c r="O50" s="57">
        <f>IFERROR(SUMIFS(D_D[BL],D_D[MT],2,D_D[CAT],TA_24,D_D[EP],-1, D_D[LOC],$A50),0)</f>
        <v>710</v>
      </c>
      <c r="P50" s="54">
        <f t="shared" si="7"/>
        <v>0.60016906170752327</v>
      </c>
      <c r="Q50" s="58">
        <f>IFERROR(SUMIFS(D_D[INV],D_D[MT],2,D_D[CAT],TA_25,D_D[EP],-1, D_D[LOC],$A50),0)</f>
        <v>11</v>
      </c>
      <c r="R50" s="58">
        <f>IFERROR(SUMIFS(D_D[INV],D_D[MT],2,D_D[CAT],TA_26,D_D[EP],-1, D_D[LOC],$A50),0)</f>
        <v>128</v>
      </c>
      <c r="S50" s="40">
        <f>IFERROR(SUMIFS(D_D[INV],D_D[MT],7,D_D[CAT],2,D_D[EP],TA_20, D_D[LOC],$A50),0)</f>
        <v>14993</v>
      </c>
      <c r="T50" s="230"/>
    </row>
    <row r="51" spans="1:20" x14ac:dyDescent="0.2">
      <c r="A51" s="9" t="s">
        <v>133</v>
      </c>
      <c r="B51" s="97" t="s">
        <v>43</v>
      </c>
      <c r="C51" s="50">
        <f>IFERROR(SUMIFS(D_D[INV],D_D[MT],1,D_D[CAT],TA_20,D_D[EP],-1, D_D[LOC],$A51),0)</f>
        <v>1399</v>
      </c>
      <c r="D51" s="51">
        <f>IFERROR(SUMIFS(D_D[ADP],D_D[MT],1,D_D[CAT],D$1,D_D[EP],-1, D_D[LOC],$A51),0)</f>
        <v>112.5</v>
      </c>
      <c r="E51" s="52">
        <f>IFERROR(SUMIFS(D_D[INV],D_D[MT],2,D_D[CAT],TA_21,D_D[EP],-1, D_D[LOC],$A51),0)</f>
        <v>3052</v>
      </c>
      <c r="F51" s="53">
        <f>IFERROR(SUMIFS(D_D[BL],D_D[MT],2,D_D[CAT],TA_21,D_D[EP],-1, D_D[LOC],$A51),0)</f>
        <v>555</v>
      </c>
      <c r="G51" s="54">
        <f t="shared" si="4"/>
        <v>0.18184796854521626</v>
      </c>
      <c r="H51" s="55">
        <f>IFERROR(SUMIFS(D_D[INV],D_D[MT],2,D_D[CAT],TA_22,D_D[EP],-1, D_D[LOC],$A51),0)</f>
        <v>2564</v>
      </c>
      <c r="I51" s="53">
        <f>IFERROR(SUMIFS(D_D[BL],D_D[MT],2,D_D[CAT],TA_22,D_D[EP],-1, D_D[LOC],$A51),0)</f>
        <v>974</v>
      </c>
      <c r="J51" s="54">
        <f t="shared" si="5"/>
        <v>0.37987519500780031</v>
      </c>
      <c r="K51" s="56">
        <f>IFERROR(SUMIFS(D_D[INV],D_D[MT],2,D_D[CAT],TA_23,D_D[EP],-1, D_D[LOC],$A51),0)</f>
        <v>229</v>
      </c>
      <c r="L51" s="57">
        <f>IFERROR(SUMIFS(D_D[BL],D_D[MT],2,D_D[CAT],TA_23,D_D[EP],-1, D_D[LOC],$A51),0)</f>
        <v>197</v>
      </c>
      <c r="M51" s="54">
        <f t="shared" si="6"/>
        <v>0.86026200873362446</v>
      </c>
      <c r="N51" s="56">
        <f>IFERROR(SUMIFS(D_D[INV],D_D[MT],2,D_D[CAT],TA_24,D_D[EP],-1, D_D[LOC],$A51),0)</f>
        <v>460</v>
      </c>
      <c r="O51" s="57">
        <f>IFERROR(SUMIFS(D_D[BL],D_D[MT],2,D_D[CAT],TA_24,D_D[EP],-1, D_D[LOC],$A51),0)</f>
        <v>282</v>
      </c>
      <c r="P51" s="54">
        <f t="shared" si="7"/>
        <v>0.61304347826086958</v>
      </c>
      <c r="Q51" s="58">
        <f>IFERROR(SUMIFS(D_D[INV],D_D[MT],2,D_D[CAT],TA_25,D_D[EP],-1, D_D[LOC],$A51),0)</f>
        <v>1</v>
      </c>
      <c r="R51" s="58">
        <f>IFERROR(SUMIFS(D_D[INV],D_D[MT],2,D_D[CAT],TA_26,D_D[EP],-1, D_D[LOC],$A51),0)</f>
        <v>9</v>
      </c>
      <c r="S51" s="40">
        <f>IFERROR(SUMIFS(D_D[INV],D_D[MT],7,D_D[CAT],2,D_D[EP],TA_20, D_D[LOC],$A51),0)</f>
        <v>3867</v>
      </c>
      <c r="T51" s="230"/>
    </row>
    <row r="52" spans="1:20" x14ac:dyDescent="0.2">
      <c r="A52" s="9" t="s">
        <v>146</v>
      </c>
      <c r="B52" s="97" t="s">
        <v>23</v>
      </c>
      <c r="C52" s="50">
        <f>IFERROR(SUMIFS(D_D[INV],D_D[MT],1,D_D[CAT],TA_20,D_D[EP],-1, D_D[LOC],$A52),0)</f>
        <v>1971</v>
      </c>
      <c r="D52" s="51">
        <f>IFERROR(SUMIFS(D_D[ADP],D_D[MT],1,D_D[CAT],D$1,D_D[EP],-1, D_D[LOC],$A52),0)</f>
        <v>109.98</v>
      </c>
      <c r="E52" s="52">
        <f>IFERROR(SUMIFS(D_D[INV],D_D[MT],2,D_D[CAT],TA_21,D_D[EP],-1, D_D[LOC],$A52),0)</f>
        <v>7502</v>
      </c>
      <c r="F52" s="53">
        <f>IFERROR(SUMIFS(D_D[BL],D_D[MT],2,D_D[CAT],TA_21,D_D[EP],-1, D_D[LOC],$A52),0)</f>
        <v>1668</v>
      </c>
      <c r="G52" s="54">
        <f t="shared" si="4"/>
        <v>0.22234070914422821</v>
      </c>
      <c r="H52" s="55">
        <f>IFERROR(SUMIFS(D_D[INV],D_D[MT],2,D_D[CAT],TA_22,D_D[EP],-1, D_D[LOC],$A52),0)</f>
        <v>7746</v>
      </c>
      <c r="I52" s="53">
        <f>IFERROR(SUMIFS(D_D[BL],D_D[MT],2,D_D[CAT],TA_22,D_D[EP],-1, D_D[LOC],$A52),0)</f>
        <v>1436</v>
      </c>
      <c r="J52" s="54">
        <f t="shared" si="5"/>
        <v>0.18538600568035116</v>
      </c>
      <c r="K52" s="56">
        <f>IFERROR(SUMIFS(D_D[INV],D_D[MT],2,D_D[CAT],TA_23,D_D[EP],-1, D_D[LOC],$A52),0)</f>
        <v>20</v>
      </c>
      <c r="L52" s="57">
        <f>IFERROR(SUMIFS(D_D[BL],D_D[MT],2,D_D[CAT],TA_23,D_D[EP],-1, D_D[LOC],$A52),0)</f>
        <v>11</v>
      </c>
      <c r="M52" s="54">
        <f t="shared" si="6"/>
        <v>0.55000000000000004</v>
      </c>
      <c r="N52" s="56">
        <f>IFERROR(SUMIFS(D_D[INV],D_D[MT],2,D_D[CAT],TA_24,D_D[EP],-1, D_D[LOC],$A52),0)</f>
        <v>1082</v>
      </c>
      <c r="O52" s="57">
        <f>IFERROR(SUMIFS(D_D[BL],D_D[MT],2,D_D[CAT],TA_24,D_D[EP],-1, D_D[LOC],$A52),0)</f>
        <v>680</v>
      </c>
      <c r="P52" s="54">
        <f t="shared" si="7"/>
        <v>0.6284658040665434</v>
      </c>
      <c r="Q52" s="58">
        <f>IFERROR(SUMIFS(D_D[INV],D_D[MT],2,D_D[CAT],TA_25,D_D[EP],-1, D_D[LOC],$A52),0)</f>
        <v>0</v>
      </c>
      <c r="R52" s="58">
        <f>IFERROR(SUMIFS(D_D[INV],D_D[MT],2,D_D[CAT],TA_26,D_D[EP],-1, D_D[LOC],$A52),0)</f>
        <v>19</v>
      </c>
      <c r="S52" s="40">
        <f>IFERROR(SUMIFS(D_D[INV],D_D[MT],7,D_D[CAT],2,D_D[EP],TA_20, D_D[LOC],$A52),0)</f>
        <v>6167</v>
      </c>
      <c r="T52" s="230"/>
    </row>
    <row r="53" spans="1:20" x14ac:dyDescent="0.2">
      <c r="A53" s="9" t="s">
        <v>156</v>
      </c>
      <c r="B53" s="97" t="s">
        <v>67</v>
      </c>
      <c r="C53" s="50">
        <f>IFERROR(SUMIFS(D_D[INV],D_D[MT],1,D_D[CAT],TA_20,D_D[EP],-1, D_D[LOC],$A53),0)</f>
        <v>188</v>
      </c>
      <c r="D53" s="51">
        <f>IFERROR(SUMIFS(D_D[ADP],D_D[MT],1,D_D[CAT],D$1,D_D[EP],-1, D_D[LOC],$A53),0)</f>
        <v>83.25</v>
      </c>
      <c r="E53" s="52">
        <f>IFERROR(SUMIFS(D_D[INV],D_D[MT],2,D_D[CAT],TA_21,D_D[EP],-1, D_D[LOC],$A53),0)</f>
        <v>1654</v>
      </c>
      <c r="F53" s="53">
        <f>IFERROR(SUMIFS(D_D[BL],D_D[MT],2,D_D[CAT],TA_21,D_D[EP],-1, D_D[LOC],$A53),0)</f>
        <v>291</v>
      </c>
      <c r="G53" s="54">
        <f t="shared" si="4"/>
        <v>0.17593712212817411</v>
      </c>
      <c r="H53" s="55">
        <f>IFERROR(SUMIFS(D_D[INV],D_D[MT],2,D_D[CAT],TA_22,D_D[EP],-1, D_D[LOC],$A53),0)</f>
        <v>715</v>
      </c>
      <c r="I53" s="53">
        <f>IFERROR(SUMIFS(D_D[BL],D_D[MT],2,D_D[CAT],TA_22,D_D[EP],-1, D_D[LOC],$A53),0)</f>
        <v>315</v>
      </c>
      <c r="J53" s="54">
        <f t="shared" si="5"/>
        <v>0.44055944055944057</v>
      </c>
      <c r="K53" s="56">
        <f>IFERROR(SUMIFS(D_D[INV],D_D[MT],2,D_D[CAT],TA_23,D_D[EP],-1, D_D[LOC],$A53),0)</f>
        <v>1</v>
      </c>
      <c r="L53" s="57">
        <f>IFERROR(SUMIFS(D_D[BL],D_D[MT],2,D_D[CAT],TA_23,D_D[EP],-1, D_D[LOC],$A53),0)</f>
        <v>0</v>
      </c>
      <c r="M53" s="54">
        <f t="shared" si="6"/>
        <v>0</v>
      </c>
      <c r="N53" s="56">
        <f>IFERROR(SUMIFS(D_D[INV],D_D[MT],2,D_D[CAT],TA_24,D_D[EP],-1, D_D[LOC],$A53),0)</f>
        <v>130</v>
      </c>
      <c r="O53" s="57">
        <f>IFERROR(SUMIFS(D_D[BL],D_D[MT],2,D_D[CAT],TA_24,D_D[EP],-1, D_D[LOC],$A53),0)</f>
        <v>88</v>
      </c>
      <c r="P53" s="54">
        <f t="shared" si="7"/>
        <v>0.67692307692307696</v>
      </c>
      <c r="Q53" s="58">
        <f>IFERROR(SUMIFS(D_D[INV],D_D[MT],2,D_D[CAT],TA_25,D_D[EP],-1, D_D[LOC],$A53),0)</f>
        <v>0</v>
      </c>
      <c r="R53" s="58">
        <f>IFERROR(SUMIFS(D_D[INV],D_D[MT],2,D_D[CAT],TA_26,D_D[EP],-1, D_D[LOC],$A53),0)</f>
        <v>1</v>
      </c>
      <c r="S53" s="40">
        <f>IFERROR(SUMIFS(D_D[INV],D_D[MT],7,D_D[CAT],2,D_D[EP],TA_20, D_D[LOC],$A53),0)</f>
        <v>645</v>
      </c>
      <c r="T53" s="230"/>
    </row>
    <row r="54" spans="1:20" x14ac:dyDescent="0.2">
      <c r="A54" s="9" t="s">
        <v>134</v>
      </c>
      <c r="B54" s="97" t="s">
        <v>69</v>
      </c>
      <c r="C54" s="50">
        <f>IFERROR(SUMIFS(D_D[INV],D_D[MT],1,D_D[CAT],TA_20,D_D[EP],-1, D_D[LOC],$A54),0)</f>
        <v>5142</v>
      </c>
      <c r="D54" s="51">
        <f>IFERROR(SUMIFS(D_D[ADP],D_D[MT],1,D_D[CAT],D$1,D_D[EP],-1, D_D[LOC],$A54),0)</f>
        <v>97.77</v>
      </c>
      <c r="E54" s="52">
        <f>IFERROR(SUMIFS(D_D[INV],D_D[MT],2,D_D[CAT],TA_21,D_D[EP],-1, D_D[LOC],$A54),0)</f>
        <v>12874</v>
      </c>
      <c r="F54" s="53">
        <f>IFERROR(SUMIFS(D_D[BL],D_D[MT],2,D_D[CAT],TA_21,D_D[EP],-1, D_D[LOC],$A54),0)</f>
        <v>2773</v>
      </c>
      <c r="G54" s="54">
        <f t="shared" si="4"/>
        <v>0.2153953705142147</v>
      </c>
      <c r="H54" s="55">
        <f>IFERROR(SUMIFS(D_D[INV],D_D[MT],2,D_D[CAT],TA_22,D_D[EP],-1, D_D[LOC],$A54),0)</f>
        <v>19917</v>
      </c>
      <c r="I54" s="53">
        <f>IFERROR(SUMIFS(D_D[BL],D_D[MT],2,D_D[CAT],TA_22,D_D[EP],-1, D_D[LOC],$A54),0)</f>
        <v>3127</v>
      </c>
      <c r="J54" s="54">
        <f t="shared" si="5"/>
        <v>0.15700155645930611</v>
      </c>
      <c r="K54" s="56">
        <f>IFERROR(SUMIFS(D_D[INV],D_D[MT],2,D_D[CAT],TA_23,D_D[EP],-1, D_D[LOC],$A54),0)</f>
        <v>710</v>
      </c>
      <c r="L54" s="57">
        <f>IFERROR(SUMIFS(D_D[BL],D_D[MT],2,D_D[CAT],TA_23,D_D[EP],-1, D_D[LOC],$A54),0)</f>
        <v>192</v>
      </c>
      <c r="M54" s="54">
        <f t="shared" si="6"/>
        <v>0.27042253521126758</v>
      </c>
      <c r="N54" s="56">
        <f>IFERROR(SUMIFS(D_D[INV],D_D[MT],2,D_D[CAT],TA_24,D_D[EP],-1, D_D[LOC],$A54),0)</f>
        <v>3975</v>
      </c>
      <c r="O54" s="57">
        <f>IFERROR(SUMIFS(D_D[BL],D_D[MT],2,D_D[CAT],TA_24,D_D[EP],-1, D_D[LOC],$A54),0)</f>
        <v>2475</v>
      </c>
      <c r="P54" s="54">
        <f t="shared" si="7"/>
        <v>0.62264150943396224</v>
      </c>
      <c r="Q54" s="58">
        <f>IFERROR(SUMIFS(D_D[INV],D_D[MT],2,D_D[CAT],TA_25,D_D[EP],-1, D_D[LOC],$A54),0)</f>
        <v>5979</v>
      </c>
      <c r="R54" s="58">
        <f>IFERROR(SUMIFS(D_D[INV],D_D[MT],2,D_D[CAT],TA_26,D_D[EP],-1, D_D[LOC],$A54),0)</f>
        <v>0</v>
      </c>
      <c r="S54" s="40">
        <f>IFERROR(SUMIFS(D_D[INV],D_D[MT],7,D_D[CAT],2,D_D[EP],TA_20, D_D[LOC],$A54),0)</f>
        <v>1210</v>
      </c>
      <c r="T54" s="230"/>
    </row>
    <row r="55" spans="1:20" x14ac:dyDescent="0.2">
      <c r="A55" s="9" t="s">
        <v>144</v>
      </c>
      <c r="B55" s="97" t="s">
        <v>72</v>
      </c>
      <c r="C55" s="50">
        <f>IFERROR(SUMIFS(D_D[INV],D_D[MT],1,D_D[CAT],TA_20,D_D[EP],-1, D_D[LOC],$A55),0)</f>
        <v>1705</v>
      </c>
      <c r="D55" s="51">
        <f>IFERROR(SUMIFS(D_D[ADP],D_D[MT],1,D_D[CAT],D$1,D_D[EP],-1, D_D[LOC],$A55),0)</f>
        <v>86.41</v>
      </c>
      <c r="E55" s="52">
        <f>IFERROR(SUMIFS(D_D[INV],D_D[MT],2,D_D[CAT],TA_21,D_D[EP],-1, D_D[LOC],$A55),0)</f>
        <v>18146</v>
      </c>
      <c r="F55" s="53">
        <f>IFERROR(SUMIFS(D_D[BL],D_D[MT],2,D_D[CAT],TA_21,D_D[EP],-1, D_D[LOC],$A55),0)</f>
        <v>3424</v>
      </c>
      <c r="G55" s="54">
        <f t="shared" si="4"/>
        <v>0.1886917226937066</v>
      </c>
      <c r="H55" s="55">
        <f>IFERROR(SUMIFS(D_D[INV],D_D[MT],2,D_D[CAT],TA_22,D_D[EP],-1, D_D[LOC],$A55),0)</f>
        <v>5706</v>
      </c>
      <c r="I55" s="53">
        <f>IFERROR(SUMIFS(D_D[BL],D_D[MT],2,D_D[CAT],TA_22,D_D[EP],-1, D_D[LOC],$A55),0)</f>
        <v>2022</v>
      </c>
      <c r="J55" s="54">
        <f t="shared" si="5"/>
        <v>0.35436382754994744</v>
      </c>
      <c r="K55" s="56">
        <f>IFERROR(SUMIFS(D_D[INV],D_D[MT],2,D_D[CAT],TA_23,D_D[EP],-1, D_D[LOC],$A55),0)</f>
        <v>961</v>
      </c>
      <c r="L55" s="57">
        <f>IFERROR(SUMIFS(D_D[BL],D_D[MT],2,D_D[CAT],TA_23,D_D[EP],-1, D_D[LOC],$A55),0)</f>
        <v>275</v>
      </c>
      <c r="M55" s="54">
        <f t="shared" si="6"/>
        <v>0.28616024973985432</v>
      </c>
      <c r="N55" s="56">
        <f>IFERROR(SUMIFS(D_D[INV],D_D[MT],2,D_D[CAT],TA_24,D_D[EP],-1, D_D[LOC],$A55),0)</f>
        <v>1666</v>
      </c>
      <c r="O55" s="57">
        <f>IFERROR(SUMIFS(D_D[BL],D_D[MT],2,D_D[CAT],TA_24,D_D[EP],-1, D_D[LOC],$A55),0)</f>
        <v>967</v>
      </c>
      <c r="P55" s="54">
        <f t="shared" si="7"/>
        <v>0.58043217286914761</v>
      </c>
      <c r="Q55" s="58">
        <f>IFERROR(SUMIFS(D_D[INV],D_D[MT],2,D_D[CAT],TA_25,D_D[EP],-1, D_D[LOC],$A55),0)</f>
        <v>2</v>
      </c>
      <c r="R55" s="58">
        <f>IFERROR(SUMIFS(D_D[INV],D_D[MT],2,D_D[CAT],TA_26,D_D[EP],-1, D_D[LOC],$A55),0)</f>
        <v>122</v>
      </c>
      <c r="S55" s="40">
        <f>IFERROR(SUMIFS(D_D[INV],D_D[MT],7,D_D[CAT],2,D_D[EP],TA_20, D_D[LOC],$A55),0)</f>
        <v>4131</v>
      </c>
      <c r="T55" s="230"/>
    </row>
    <row r="56" spans="1:20" x14ac:dyDescent="0.2">
      <c r="A56" s="9" t="s">
        <v>157</v>
      </c>
      <c r="B56" s="229" t="s">
        <v>74</v>
      </c>
      <c r="C56" s="59">
        <f>IFERROR(SUMIFS(D_D[INV],D_D[MT],1,D_D[CAT],TA_20,D_D[EP],-1, D_D[LOC],$A56),0)</f>
        <v>240</v>
      </c>
      <c r="D56" s="60">
        <f>IFERROR(SUMIFS(D_D[ADP],D_D[MT],1,D_D[CAT],D$1,D_D[EP],-1, D_D[LOC],$A56),0)</f>
        <v>102.2</v>
      </c>
      <c r="E56" s="61">
        <f>IFERROR(SUMIFS(D_D[INV],D_D[MT],2,D_D[CAT],TA_21,D_D[EP],-1, D_D[LOC],$A56),0)</f>
        <v>1822</v>
      </c>
      <c r="F56" s="62">
        <f>IFERROR(SUMIFS(D_D[BL],D_D[MT],2,D_D[CAT],TA_21,D_D[EP],-1, D_D[LOC],$A56),0)</f>
        <v>578</v>
      </c>
      <c r="G56" s="63">
        <f t="shared" si="4"/>
        <v>0.31723380900109771</v>
      </c>
      <c r="H56" s="64">
        <f>IFERROR(SUMIFS(D_D[INV],D_D[MT],2,D_D[CAT],TA_22,D_D[EP],-1, D_D[LOC],$A56),0)</f>
        <v>825</v>
      </c>
      <c r="I56" s="62">
        <f>IFERROR(SUMIFS(D_D[BL],D_D[MT],2,D_D[CAT],TA_22,D_D[EP],-1, D_D[LOC],$A56),0)</f>
        <v>379</v>
      </c>
      <c r="J56" s="63">
        <f t="shared" si="5"/>
        <v>0.45939393939393941</v>
      </c>
      <c r="K56" s="65">
        <f>IFERROR(SUMIFS(D_D[INV],D_D[MT],2,D_D[CAT],TA_23,D_D[EP],-1, D_D[LOC],$A56),0)</f>
        <v>15</v>
      </c>
      <c r="L56" s="66">
        <f>IFERROR(SUMIFS(D_D[BL],D_D[MT],2,D_D[CAT],TA_23,D_D[EP],-1, D_D[LOC],$A56),0)</f>
        <v>1</v>
      </c>
      <c r="M56" s="63">
        <f t="shared" si="6"/>
        <v>6.6666666666666666E-2</v>
      </c>
      <c r="N56" s="65">
        <f>IFERROR(SUMIFS(D_D[INV],D_D[MT],2,D_D[CAT],TA_24,D_D[EP],-1, D_D[LOC],$A56),0)</f>
        <v>223</v>
      </c>
      <c r="O56" s="66">
        <f>IFERROR(SUMIFS(D_D[BL],D_D[MT],2,D_D[CAT],TA_24,D_D[EP],-1, D_D[LOC],$A56),0)</f>
        <v>115</v>
      </c>
      <c r="P56" s="63">
        <f t="shared" si="7"/>
        <v>0.51569506726457404</v>
      </c>
      <c r="Q56" s="67">
        <f>IFERROR(SUMIFS(D_D[INV],D_D[MT],2,D_D[CAT],TA_25,D_D[EP],-1, D_D[LOC],$A56),0)</f>
        <v>0</v>
      </c>
      <c r="R56" s="67">
        <f>IFERROR(SUMIFS(D_D[INV],D_D[MT],2,D_D[CAT],TA_26,D_D[EP],-1, D_D[LOC],$A56),0)</f>
        <v>7</v>
      </c>
      <c r="S56" s="40">
        <f>IFERROR(SUMIFS(D_D[INV],D_D[MT],7,D_D[CAT],2,D_D[EP],TA_20, D_D[LOC],$A56),0)</f>
        <v>1939</v>
      </c>
      <c r="T56" s="230"/>
    </row>
    <row r="57" spans="1:20" x14ac:dyDescent="0.2">
      <c r="A57" s="9">
        <v>395</v>
      </c>
      <c r="B57" s="228" t="s">
        <v>310</v>
      </c>
      <c r="C57" s="44">
        <f>IFERROR(SUMIFS(D_D[INV],D_D[MT],1,D_D[CAT],TA_20,D_D[EP],-1, D_D[LOC],$A57),0)</f>
        <v>9779</v>
      </c>
      <c r="D57" s="38">
        <f>IFERROR(SUMIFS(D_D[ADP],D_D[MT],1,D_D[CAT],D$1,D_D[EP],-1, D_D[LOC],$A57),0)</f>
        <v>121.78</v>
      </c>
      <c r="E57" s="45">
        <f>IFERROR(SUMIFS(D_D[INV],D_D[MT],2,D_D[CAT],TA_21,D_D[EP],-1, D_D[LOC],$A57),0)</f>
        <v>59372</v>
      </c>
      <c r="F57" s="49">
        <f>IFERROR(SUMIFS(D_D[BL],D_D[MT],2,D_D[CAT],TA_21,D_D[EP],-1, D_D[LOC],$A57),0)</f>
        <v>15347</v>
      </c>
      <c r="G57" s="46">
        <f t="shared" si="4"/>
        <v>0.25848884996294552</v>
      </c>
      <c r="H57" s="49">
        <f>IFERROR(SUMIFS(D_D[INV],D_D[MT],2,D_D[CAT],TA_22,D_D[EP],-1, D_D[LOC],$A57),0)</f>
        <v>31730</v>
      </c>
      <c r="I57" s="49">
        <f>IFERROR(SUMIFS(D_D[BL],D_D[MT],2,D_D[CAT],TA_22,D_D[EP],-1, D_D[LOC],$A57),0)</f>
        <v>9988</v>
      </c>
      <c r="J57" s="46">
        <f t="shared" si="5"/>
        <v>0.31478096438701542</v>
      </c>
      <c r="K57" s="44">
        <f>IFERROR(SUMIFS(D_D[INV],D_D[MT],2,D_D[CAT],TA_23,D_D[EP],-1, D_D[LOC],$A57),0)</f>
        <v>4158</v>
      </c>
      <c r="L57" s="44">
        <f>IFERROR(SUMIFS(D_D[BL],D_D[MT],2,D_D[CAT],TA_23,D_D[EP],-1, D_D[LOC],$A57),0)</f>
        <v>1372</v>
      </c>
      <c r="M57" s="46">
        <f t="shared" si="6"/>
        <v>0.32996632996632996</v>
      </c>
      <c r="N57" s="44">
        <f>IFERROR(SUMIFS(D_D[INV],D_D[MT],2,D_D[CAT],TA_24,D_D[EP],-1, D_D[LOC],$A57),0)</f>
        <v>6900</v>
      </c>
      <c r="O57" s="44">
        <f>IFERROR(SUMIFS(D_D[BL],D_D[MT],2,D_D[CAT],TA_24,D_D[EP],-1, D_D[LOC],$A57),0)</f>
        <v>4139</v>
      </c>
      <c r="P57" s="46">
        <f t="shared" si="7"/>
        <v>0.59985507246376812</v>
      </c>
      <c r="Q57" s="44">
        <f>IFERROR(SUMIFS(D_D[INV],D_D[MT],2,D_D[CAT],TA_25,D_D[EP],-1, D_D[LOC],$A57),0)</f>
        <v>72</v>
      </c>
      <c r="R57" s="47">
        <f>IFERROR(SUMIFS(D_D[INV],D_D[MT],2,D_D[CAT],TA_26,D_D[EP],-1, D_D[LOC],$A57),0)</f>
        <v>606</v>
      </c>
      <c r="S57" s="47">
        <f>IFERROR(SUMIFS(D_D[INV],D_D[MT],7,D_D[CAT],2,D_D[EP],TA_20, D_D[LOC],$A57),0)</f>
        <v>33328</v>
      </c>
      <c r="T57" s="230"/>
    </row>
    <row r="58" spans="1:20" x14ac:dyDescent="0.2">
      <c r="A58" s="9" t="s">
        <v>136</v>
      </c>
      <c r="B58" s="97" t="s">
        <v>25</v>
      </c>
      <c r="C58" s="50">
        <f>IFERROR(SUMIFS(D_D[INV],D_D[MT],1,D_D[CAT],TA_20,D_D[EP],-1, D_D[LOC],$A58),0)</f>
        <v>345</v>
      </c>
      <c r="D58" s="51">
        <f>IFERROR(SUMIFS(D_D[ADP],D_D[MT],1,D_D[CAT],D$1,D_D[EP],-1, D_D[LOC],$A58),0)</f>
        <v>89.06</v>
      </c>
      <c r="E58" s="52">
        <f>IFERROR(SUMIFS(D_D[INV],D_D[MT],2,D_D[CAT],TA_21,D_D[EP],-1, D_D[LOC],$A58),0)</f>
        <v>2603</v>
      </c>
      <c r="F58" s="53">
        <f>IFERROR(SUMIFS(D_D[BL],D_D[MT],2,D_D[CAT],TA_21,D_D[EP],-1, D_D[LOC],$A58),0)</f>
        <v>764</v>
      </c>
      <c r="G58" s="54">
        <f t="shared" si="4"/>
        <v>0.29350749135612753</v>
      </c>
      <c r="H58" s="55">
        <f>IFERROR(SUMIFS(D_D[INV],D_D[MT],2,D_D[CAT],TA_22,D_D[EP],-1, D_D[LOC],$A58),0)</f>
        <v>1046</v>
      </c>
      <c r="I58" s="53">
        <f>IFERROR(SUMIFS(D_D[BL],D_D[MT],2,D_D[CAT],TA_22,D_D[EP],-1, D_D[LOC],$A58),0)</f>
        <v>511</v>
      </c>
      <c r="J58" s="54">
        <f t="shared" si="5"/>
        <v>0.48852772466539196</v>
      </c>
      <c r="K58" s="56">
        <f>IFERROR(SUMIFS(D_D[INV],D_D[MT],2,D_D[CAT],TA_23,D_D[EP],-1, D_D[LOC],$A58),0)</f>
        <v>6</v>
      </c>
      <c r="L58" s="57">
        <f>IFERROR(SUMIFS(D_D[BL],D_D[MT],2,D_D[CAT],TA_23,D_D[EP],-1, D_D[LOC],$A58),0)</f>
        <v>1</v>
      </c>
      <c r="M58" s="54">
        <f t="shared" si="6"/>
        <v>0.16666666666666666</v>
      </c>
      <c r="N58" s="56">
        <f>IFERROR(SUMIFS(D_D[INV],D_D[MT],2,D_D[CAT],TA_24,D_D[EP],-1, D_D[LOC],$A58),0)</f>
        <v>223</v>
      </c>
      <c r="O58" s="57">
        <f>IFERROR(SUMIFS(D_D[BL],D_D[MT],2,D_D[CAT],TA_24,D_D[EP],-1, D_D[LOC],$A58),0)</f>
        <v>134</v>
      </c>
      <c r="P58" s="54">
        <f t="shared" si="7"/>
        <v>0.60089686098654704</v>
      </c>
      <c r="Q58" s="58">
        <f>IFERROR(SUMIFS(D_D[INV],D_D[MT],2,D_D[CAT],TA_25,D_D[EP],-1, D_D[LOC],$A58),0)</f>
        <v>0</v>
      </c>
      <c r="R58" s="58">
        <f>IFERROR(SUMIFS(D_D[INV],D_D[MT],2,D_D[CAT],TA_26,D_D[EP],-1, D_D[LOC],$A58),0)</f>
        <v>2</v>
      </c>
      <c r="S58" s="40">
        <f>IFERROR(SUMIFS(D_D[INV],D_D[MT],7,D_D[CAT],2,D_D[EP],TA_20, D_D[LOC],$A58),0)</f>
        <v>2936</v>
      </c>
      <c r="T58" s="230"/>
    </row>
    <row r="59" spans="1:20" x14ac:dyDescent="0.2">
      <c r="A59" s="9" t="s">
        <v>160</v>
      </c>
      <c r="B59" s="97" t="s">
        <v>26</v>
      </c>
      <c r="C59" s="50">
        <f>IFERROR(SUMIFS(D_D[INV],D_D[MT],1,D_D[CAT],TA_20,D_D[EP],-1, D_D[LOC],$A59),0)</f>
        <v>89</v>
      </c>
      <c r="D59" s="51">
        <f>IFERROR(SUMIFS(D_D[ADP],D_D[MT],1,D_D[CAT],D$1,D_D[EP],-1, D_D[LOC],$A59),0)</f>
        <v>117.7</v>
      </c>
      <c r="E59" s="52">
        <f>IFERROR(SUMIFS(D_D[INV],D_D[MT],2,D_D[CAT],TA_21,D_D[EP],-1, D_D[LOC],$A59),0)</f>
        <v>872</v>
      </c>
      <c r="F59" s="53">
        <f>IFERROR(SUMIFS(D_D[BL],D_D[MT],2,D_D[CAT],TA_21,D_D[EP],-1, D_D[LOC],$A59),0)</f>
        <v>266</v>
      </c>
      <c r="G59" s="54">
        <f t="shared" si="4"/>
        <v>0.30504587155963303</v>
      </c>
      <c r="H59" s="55">
        <f>IFERROR(SUMIFS(D_D[INV],D_D[MT],2,D_D[CAT],TA_22,D_D[EP],-1, D_D[LOC],$A59),0)</f>
        <v>440</v>
      </c>
      <c r="I59" s="53">
        <f>IFERROR(SUMIFS(D_D[BL],D_D[MT],2,D_D[CAT],TA_22,D_D[EP],-1, D_D[LOC],$A59),0)</f>
        <v>268</v>
      </c>
      <c r="J59" s="54">
        <f t="shared" si="5"/>
        <v>0.60909090909090913</v>
      </c>
      <c r="K59" s="56">
        <f>IFERROR(SUMIFS(D_D[INV],D_D[MT],2,D_D[CAT],TA_23,D_D[EP],-1, D_D[LOC],$A59),0)</f>
        <v>2</v>
      </c>
      <c r="L59" s="57">
        <f>IFERROR(SUMIFS(D_D[BL],D_D[MT],2,D_D[CAT],TA_23,D_D[EP],-1, D_D[LOC],$A59),0)</f>
        <v>0</v>
      </c>
      <c r="M59" s="54">
        <f t="shared" si="6"/>
        <v>0</v>
      </c>
      <c r="N59" s="56">
        <f>IFERROR(SUMIFS(D_D[INV],D_D[MT],2,D_D[CAT],TA_24,D_D[EP],-1, D_D[LOC],$A59),0)</f>
        <v>80</v>
      </c>
      <c r="O59" s="57">
        <f>IFERROR(SUMIFS(D_D[BL],D_D[MT],2,D_D[CAT],TA_24,D_D[EP],-1, D_D[LOC],$A59),0)</f>
        <v>43</v>
      </c>
      <c r="P59" s="54">
        <f t="shared" si="7"/>
        <v>0.53749999999999998</v>
      </c>
      <c r="Q59" s="58">
        <f>IFERROR(SUMIFS(D_D[INV],D_D[MT],2,D_D[CAT],TA_25,D_D[EP],-1, D_D[LOC],$A59),0)</f>
        <v>0</v>
      </c>
      <c r="R59" s="58">
        <f>IFERROR(SUMIFS(D_D[INV],D_D[MT],2,D_D[CAT],TA_26,D_D[EP],-1, D_D[LOC],$A59),0)</f>
        <v>5</v>
      </c>
      <c r="S59" s="40">
        <f>IFERROR(SUMIFS(D_D[INV],D_D[MT],7,D_D[CAT],2,D_D[EP],TA_20, D_D[LOC],$A59),0)</f>
        <v>541</v>
      </c>
      <c r="T59" s="230"/>
    </row>
    <row r="60" spans="1:20" x14ac:dyDescent="0.2">
      <c r="A60" s="9" t="s">
        <v>142</v>
      </c>
      <c r="B60" s="97" t="s">
        <v>28</v>
      </c>
      <c r="C60" s="50">
        <f>IFERROR(SUMIFS(D_D[INV],D_D[MT],1,D_D[CAT],TA_20,D_D[EP],-1, D_D[LOC],$A60),0)</f>
        <v>163</v>
      </c>
      <c r="D60" s="51">
        <f>IFERROR(SUMIFS(D_D[ADP],D_D[MT],1,D_D[CAT],D$1,D_D[EP],-1, D_D[LOC],$A60),0)</f>
        <v>94.63</v>
      </c>
      <c r="E60" s="52">
        <f>IFERROR(SUMIFS(D_D[INV],D_D[MT],2,D_D[CAT],TA_21,D_D[EP],-1, D_D[LOC],$A60),0)</f>
        <v>1624</v>
      </c>
      <c r="F60" s="53">
        <f>IFERROR(SUMIFS(D_D[BL],D_D[MT],2,D_D[CAT],TA_21,D_D[EP],-1, D_D[LOC],$A60),0)</f>
        <v>433</v>
      </c>
      <c r="G60" s="54">
        <f t="shared" si="4"/>
        <v>0.26662561576354682</v>
      </c>
      <c r="H60" s="55">
        <f>IFERROR(SUMIFS(D_D[INV],D_D[MT],2,D_D[CAT],TA_22,D_D[EP],-1, D_D[LOC],$A60),0)</f>
        <v>795</v>
      </c>
      <c r="I60" s="53">
        <f>IFERROR(SUMIFS(D_D[BL],D_D[MT],2,D_D[CAT],TA_22,D_D[EP],-1, D_D[LOC],$A60),0)</f>
        <v>417</v>
      </c>
      <c r="J60" s="54">
        <f t="shared" si="5"/>
        <v>0.52452830188679245</v>
      </c>
      <c r="K60" s="56">
        <f>IFERROR(SUMIFS(D_D[INV],D_D[MT],2,D_D[CAT],TA_23,D_D[EP],-1, D_D[LOC],$A60),0)</f>
        <v>2</v>
      </c>
      <c r="L60" s="57">
        <f>IFERROR(SUMIFS(D_D[BL],D_D[MT],2,D_D[CAT],TA_23,D_D[EP],-1, D_D[LOC],$A60),0)</f>
        <v>2</v>
      </c>
      <c r="M60" s="54">
        <f t="shared" si="6"/>
        <v>1</v>
      </c>
      <c r="N60" s="56">
        <f>IFERROR(SUMIFS(D_D[INV],D_D[MT],2,D_D[CAT],TA_24,D_D[EP],-1, D_D[LOC],$A60),0)</f>
        <v>175</v>
      </c>
      <c r="O60" s="57">
        <f>IFERROR(SUMIFS(D_D[BL],D_D[MT],2,D_D[CAT],TA_24,D_D[EP],-1, D_D[LOC],$A60),0)</f>
        <v>92</v>
      </c>
      <c r="P60" s="54">
        <f t="shared" si="7"/>
        <v>0.52571428571428569</v>
      </c>
      <c r="Q60" s="58">
        <f>IFERROR(SUMIFS(D_D[INV],D_D[MT],2,D_D[CAT],TA_25,D_D[EP],-1, D_D[LOC],$A60),0)</f>
        <v>2</v>
      </c>
      <c r="R60" s="58">
        <f>IFERROR(SUMIFS(D_D[INV],D_D[MT],2,D_D[CAT],TA_26,D_D[EP],-1, D_D[LOC],$A60),0)</f>
        <v>10</v>
      </c>
      <c r="S60" s="40">
        <f>IFERROR(SUMIFS(D_D[INV],D_D[MT],7,D_D[CAT],2,D_D[EP],TA_20, D_D[LOC],$A60),0)</f>
        <v>1979</v>
      </c>
      <c r="T60" s="230"/>
    </row>
    <row r="61" spans="1:20" x14ac:dyDescent="0.2">
      <c r="A61" s="9" t="s">
        <v>158</v>
      </c>
      <c r="B61" s="97" t="s">
        <v>38</v>
      </c>
      <c r="C61" s="50">
        <f>IFERROR(SUMIFS(D_D[INV],D_D[MT],1,D_D[CAT],TA_20,D_D[EP],-1, D_D[LOC],$A61),0)</f>
        <v>164</v>
      </c>
      <c r="D61" s="51">
        <f>IFERROR(SUMIFS(D_D[ADP],D_D[MT],1,D_D[CAT],D$1,D_D[EP],-1, D_D[LOC],$A61),0)</f>
        <v>92.76</v>
      </c>
      <c r="E61" s="52">
        <f>IFERROR(SUMIFS(D_D[INV],D_D[MT],2,D_D[CAT],TA_21,D_D[EP],-1, D_D[LOC],$A61),0)</f>
        <v>1774</v>
      </c>
      <c r="F61" s="53">
        <f>IFERROR(SUMIFS(D_D[BL],D_D[MT],2,D_D[CAT],TA_21,D_D[EP],-1, D_D[LOC],$A61),0)</f>
        <v>450</v>
      </c>
      <c r="G61" s="54">
        <f t="shared" si="4"/>
        <v>0.25366403607666294</v>
      </c>
      <c r="H61" s="55">
        <f>IFERROR(SUMIFS(D_D[INV],D_D[MT],2,D_D[CAT],TA_22,D_D[EP],-1, D_D[LOC],$A61),0)</f>
        <v>832</v>
      </c>
      <c r="I61" s="53">
        <f>IFERROR(SUMIFS(D_D[BL],D_D[MT],2,D_D[CAT],TA_22,D_D[EP],-1, D_D[LOC],$A61),0)</f>
        <v>399</v>
      </c>
      <c r="J61" s="54">
        <f t="shared" si="5"/>
        <v>0.47956730769230771</v>
      </c>
      <c r="K61" s="56">
        <f>IFERROR(SUMIFS(D_D[INV],D_D[MT],2,D_D[CAT],TA_23,D_D[EP],-1, D_D[LOC],$A61),0)</f>
        <v>12</v>
      </c>
      <c r="L61" s="57">
        <f>IFERROR(SUMIFS(D_D[BL],D_D[MT],2,D_D[CAT],TA_23,D_D[EP],-1, D_D[LOC],$A61),0)</f>
        <v>10</v>
      </c>
      <c r="M61" s="54">
        <f t="shared" si="6"/>
        <v>0.83333333333333337</v>
      </c>
      <c r="N61" s="56">
        <f>IFERROR(SUMIFS(D_D[INV],D_D[MT],2,D_D[CAT],TA_24,D_D[EP],-1, D_D[LOC],$A61),0)</f>
        <v>155</v>
      </c>
      <c r="O61" s="57">
        <f>IFERROR(SUMIFS(D_D[BL],D_D[MT],2,D_D[CAT],TA_24,D_D[EP],-1, D_D[LOC],$A61),0)</f>
        <v>74</v>
      </c>
      <c r="P61" s="54">
        <f t="shared" si="7"/>
        <v>0.47741935483870968</v>
      </c>
      <c r="Q61" s="58">
        <f>IFERROR(SUMIFS(D_D[INV],D_D[MT],2,D_D[CAT],TA_25,D_D[EP],-1, D_D[LOC],$A61),0)</f>
        <v>1</v>
      </c>
      <c r="R61" s="58">
        <f>IFERROR(SUMIFS(D_D[INV],D_D[MT],2,D_D[CAT],TA_26,D_D[EP],-1, D_D[LOC],$A61),0)</f>
        <v>2</v>
      </c>
      <c r="S61" s="40">
        <f>IFERROR(SUMIFS(D_D[INV],D_D[MT],7,D_D[CAT],2,D_D[EP],TA_20, D_D[LOC],$A61),0)</f>
        <v>1357</v>
      </c>
      <c r="T61" s="230"/>
    </row>
    <row r="62" spans="1:20" x14ac:dyDescent="0.2">
      <c r="A62" s="9" t="s">
        <v>139</v>
      </c>
      <c r="B62" s="97" t="s">
        <v>45</v>
      </c>
      <c r="C62" s="50">
        <f>IFERROR(SUMIFS(D_D[INV],D_D[MT],1,D_D[CAT],TA_20,D_D[EP],-1, D_D[LOC],$A62),0)</f>
        <v>628</v>
      </c>
      <c r="D62" s="51">
        <f>IFERROR(SUMIFS(D_D[ADP],D_D[MT],1,D_D[CAT],D$1,D_D[EP],-1, D_D[LOC],$A62),0)</f>
        <v>123.11</v>
      </c>
      <c r="E62" s="52">
        <f>IFERROR(SUMIFS(D_D[INV],D_D[MT],2,D_D[CAT],TA_21,D_D[EP],-1, D_D[LOC],$A62),0)</f>
        <v>6801</v>
      </c>
      <c r="F62" s="53">
        <f>IFERROR(SUMIFS(D_D[BL],D_D[MT],2,D_D[CAT],TA_21,D_D[EP],-1, D_D[LOC],$A62),0)</f>
        <v>2008</v>
      </c>
      <c r="G62" s="54">
        <f t="shared" si="4"/>
        <v>0.29525069842670193</v>
      </c>
      <c r="H62" s="55">
        <f>IFERROR(SUMIFS(D_D[INV],D_D[MT],2,D_D[CAT],TA_22,D_D[EP],-1, D_D[LOC],$A62),0)</f>
        <v>2050</v>
      </c>
      <c r="I62" s="53">
        <f>IFERROR(SUMIFS(D_D[BL],D_D[MT],2,D_D[CAT],TA_22,D_D[EP],-1, D_D[LOC],$A62),0)</f>
        <v>879</v>
      </c>
      <c r="J62" s="54">
        <f t="shared" si="5"/>
        <v>0.42878048780487804</v>
      </c>
      <c r="K62" s="56">
        <f>IFERROR(SUMIFS(D_D[INV],D_D[MT],2,D_D[CAT],TA_23,D_D[EP],-1, D_D[LOC],$A62),0)</f>
        <v>59</v>
      </c>
      <c r="L62" s="57">
        <f>IFERROR(SUMIFS(D_D[BL],D_D[MT],2,D_D[CAT],TA_23,D_D[EP],-1, D_D[LOC],$A62),0)</f>
        <v>22</v>
      </c>
      <c r="M62" s="54">
        <f t="shared" si="6"/>
        <v>0.3728813559322034</v>
      </c>
      <c r="N62" s="56">
        <f>IFERROR(SUMIFS(D_D[INV],D_D[MT],2,D_D[CAT],TA_24,D_D[EP],-1, D_D[LOC],$A62),0)</f>
        <v>953</v>
      </c>
      <c r="O62" s="57">
        <f>IFERROR(SUMIFS(D_D[BL],D_D[MT],2,D_D[CAT],TA_24,D_D[EP],-1, D_D[LOC],$A62),0)</f>
        <v>526</v>
      </c>
      <c r="P62" s="54">
        <f t="shared" si="7"/>
        <v>0.55194123819517316</v>
      </c>
      <c r="Q62" s="58">
        <f>IFERROR(SUMIFS(D_D[INV],D_D[MT],2,D_D[CAT],TA_25,D_D[EP],-1, D_D[LOC],$A62),0)</f>
        <v>0</v>
      </c>
      <c r="R62" s="58">
        <f>IFERROR(SUMIFS(D_D[INV],D_D[MT],2,D_D[CAT],TA_26,D_D[EP],-1, D_D[LOC],$A62),0)</f>
        <v>63</v>
      </c>
      <c r="S62" s="40">
        <f>IFERROR(SUMIFS(D_D[INV],D_D[MT],7,D_D[CAT],2,D_D[EP],TA_20, D_D[LOC],$A62),0)</f>
        <v>7410</v>
      </c>
      <c r="T62" s="230"/>
    </row>
    <row r="63" spans="1:20" x14ac:dyDescent="0.2">
      <c r="A63" s="9" t="s">
        <v>149</v>
      </c>
      <c r="B63" s="97" t="s">
        <v>48</v>
      </c>
      <c r="C63" s="50">
        <f>IFERROR(SUMIFS(D_D[INV],D_D[MT],1,D_D[CAT],TA_20,D_D[EP],-1, D_D[LOC],$A63),0)</f>
        <v>158</v>
      </c>
      <c r="D63" s="51">
        <f>IFERROR(SUMIFS(D_D[ADP],D_D[MT],1,D_D[CAT],D$1,D_D[EP],-1, D_D[LOC],$A63),0)</f>
        <v>96.28</v>
      </c>
      <c r="E63" s="52">
        <f>IFERROR(SUMIFS(D_D[INV],D_D[MT],2,D_D[CAT],TA_21,D_D[EP],-1, D_D[LOC],$A63),0)</f>
        <v>493</v>
      </c>
      <c r="F63" s="53">
        <f>IFERROR(SUMIFS(D_D[BL],D_D[MT],2,D_D[CAT],TA_21,D_D[EP],-1, D_D[LOC],$A63),0)</f>
        <v>171</v>
      </c>
      <c r="G63" s="54">
        <f t="shared" si="4"/>
        <v>0.34685598377281945</v>
      </c>
      <c r="H63" s="55">
        <f>IFERROR(SUMIFS(D_D[INV],D_D[MT],2,D_D[CAT],TA_22,D_D[EP],-1, D_D[LOC],$A63),0)</f>
        <v>391</v>
      </c>
      <c r="I63" s="53">
        <f>IFERROR(SUMIFS(D_D[BL],D_D[MT],2,D_D[CAT],TA_22,D_D[EP],-1, D_D[LOC],$A63),0)</f>
        <v>73</v>
      </c>
      <c r="J63" s="54">
        <f t="shared" si="5"/>
        <v>0.1867007672634271</v>
      </c>
      <c r="K63" s="56">
        <f>IFERROR(SUMIFS(D_D[INV],D_D[MT],2,D_D[CAT],TA_23,D_D[EP],-1, D_D[LOC],$A63),0)</f>
        <v>418</v>
      </c>
      <c r="L63" s="57">
        <f>IFERROR(SUMIFS(D_D[BL],D_D[MT],2,D_D[CAT],TA_23,D_D[EP],-1, D_D[LOC],$A63),0)</f>
        <v>3</v>
      </c>
      <c r="M63" s="54">
        <f t="shared" si="6"/>
        <v>7.1770334928229667E-3</v>
      </c>
      <c r="N63" s="56">
        <f>IFERROR(SUMIFS(D_D[INV],D_D[MT],2,D_D[CAT],TA_24,D_D[EP],-1, D_D[LOC],$A63),0)</f>
        <v>163</v>
      </c>
      <c r="O63" s="57">
        <f>IFERROR(SUMIFS(D_D[BL],D_D[MT],2,D_D[CAT],TA_24,D_D[EP],-1, D_D[LOC],$A63),0)</f>
        <v>62</v>
      </c>
      <c r="P63" s="54">
        <f t="shared" si="7"/>
        <v>0.38036809815950923</v>
      </c>
      <c r="Q63" s="58">
        <f>IFERROR(SUMIFS(D_D[INV],D_D[MT],2,D_D[CAT],TA_25,D_D[EP],-1, D_D[LOC],$A63),0)</f>
        <v>63</v>
      </c>
      <c r="R63" s="58">
        <f>IFERROR(SUMIFS(D_D[INV],D_D[MT],2,D_D[CAT],TA_26,D_D[EP],-1, D_D[LOC],$A63),0)</f>
        <v>127</v>
      </c>
      <c r="S63" s="40">
        <f>IFERROR(SUMIFS(D_D[INV],D_D[MT],7,D_D[CAT],2,D_D[EP],TA_20, D_D[LOC],$A63),0)</f>
        <v>2369</v>
      </c>
      <c r="T63" s="230"/>
    </row>
    <row r="64" spans="1:20" x14ac:dyDescent="0.2">
      <c r="A64" s="9" t="s">
        <v>138</v>
      </c>
      <c r="B64" s="97" t="s">
        <v>55</v>
      </c>
      <c r="C64" s="50">
        <f>IFERROR(SUMIFS(D_D[INV],D_D[MT],1,D_D[CAT],TA_20,D_D[EP],-1, D_D[LOC],$A64),0)</f>
        <v>583</v>
      </c>
      <c r="D64" s="51">
        <f>IFERROR(SUMIFS(D_D[ADP],D_D[MT],1,D_D[CAT],D$1,D_D[EP],-1, D_D[LOC],$A64),0)</f>
        <v>123.03</v>
      </c>
      <c r="E64" s="52">
        <f>IFERROR(SUMIFS(D_D[INV],D_D[MT],2,D_D[CAT],TA_21,D_D[EP],-1, D_D[LOC],$A64),0)</f>
        <v>7801</v>
      </c>
      <c r="F64" s="53">
        <f>IFERROR(SUMIFS(D_D[BL],D_D[MT],2,D_D[CAT],TA_21,D_D[EP],-1, D_D[LOC],$A64),0)</f>
        <v>2286</v>
      </c>
      <c r="G64" s="54">
        <f t="shared" si="4"/>
        <v>0.29303935392898345</v>
      </c>
      <c r="H64" s="55">
        <f>IFERROR(SUMIFS(D_D[INV],D_D[MT],2,D_D[CAT],TA_22,D_D[EP],-1, D_D[LOC],$A64),0)</f>
        <v>1818</v>
      </c>
      <c r="I64" s="53">
        <f>IFERROR(SUMIFS(D_D[BL],D_D[MT],2,D_D[CAT],TA_22,D_D[EP],-1, D_D[LOC],$A64),0)</f>
        <v>767</v>
      </c>
      <c r="J64" s="54">
        <f t="shared" si="5"/>
        <v>0.42189218921892191</v>
      </c>
      <c r="K64" s="56">
        <f>IFERROR(SUMIFS(D_D[INV],D_D[MT],2,D_D[CAT],TA_23,D_D[EP],-1, D_D[LOC],$A64),0)</f>
        <v>247</v>
      </c>
      <c r="L64" s="57">
        <f>IFERROR(SUMIFS(D_D[BL],D_D[MT],2,D_D[CAT],TA_23,D_D[EP],-1, D_D[LOC],$A64),0)</f>
        <v>27</v>
      </c>
      <c r="M64" s="54">
        <f t="shared" si="6"/>
        <v>0.10931174089068826</v>
      </c>
      <c r="N64" s="56">
        <f>IFERROR(SUMIFS(D_D[INV],D_D[MT],2,D_D[CAT],TA_24,D_D[EP],-1, D_D[LOC],$A64),0)</f>
        <v>738</v>
      </c>
      <c r="O64" s="57">
        <f>IFERROR(SUMIFS(D_D[BL],D_D[MT],2,D_D[CAT],TA_24,D_D[EP],-1, D_D[LOC],$A64),0)</f>
        <v>506</v>
      </c>
      <c r="P64" s="54">
        <f t="shared" si="7"/>
        <v>0.68563685636856364</v>
      </c>
      <c r="Q64" s="58">
        <f>IFERROR(SUMIFS(D_D[INV],D_D[MT],2,D_D[CAT],TA_25,D_D[EP],-1, D_D[LOC],$A64),0)</f>
        <v>0</v>
      </c>
      <c r="R64" s="58">
        <f>IFERROR(SUMIFS(D_D[INV],D_D[MT],2,D_D[CAT],TA_26,D_D[EP],-1, D_D[LOC],$A64),0)</f>
        <v>66</v>
      </c>
      <c r="S64" s="40">
        <f>IFERROR(SUMIFS(D_D[INV],D_D[MT],7,D_D[CAT],2,D_D[EP],TA_20, D_D[LOC],$A64),0)</f>
        <v>789</v>
      </c>
      <c r="T64" s="230"/>
    </row>
    <row r="65" spans="1:20" x14ac:dyDescent="0.2">
      <c r="A65" s="9" t="s">
        <v>140</v>
      </c>
      <c r="B65" s="97" t="s">
        <v>57</v>
      </c>
      <c r="C65" s="50">
        <f>IFERROR(SUMIFS(D_D[INV],D_D[MT],1,D_D[CAT],TA_20,D_D[EP],-1, D_D[LOC],$A65),0)</f>
        <v>489</v>
      </c>
      <c r="D65" s="51">
        <f>IFERROR(SUMIFS(D_D[ADP],D_D[MT],1,D_D[CAT],D$1,D_D[EP],-1, D_D[LOC],$A65),0)</f>
        <v>103.82</v>
      </c>
      <c r="E65" s="52">
        <f>IFERROR(SUMIFS(D_D[INV],D_D[MT],2,D_D[CAT],TA_21,D_D[EP],-1, D_D[LOC],$A65),0)</f>
        <v>4886</v>
      </c>
      <c r="F65" s="53">
        <f>IFERROR(SUMIFS(D_D[BL],D_D[MT],2,D_D[CAT],TA_21,D_D[EP],-1, D_D[LOC],$A65),0)</f>
        <v>1363</v>
      </c>
      <c r="G65" s="54">
        <f t="shared" si="4"/>
        <v>0.27896029471960704</v>
      </c>
      <c r="H65" s="55">
        <f>IFERROR(SUMIFS(D_D[INV],D_D[MT],2,D_D[CAT],TA_22,D_D[EP],-1, D_D[LOC],$A65),0)</f>
        <v>2187</v>
      </c>
      <c r="I65" s="53">
        <f>IFERROR(SUMIFS(D_D[BL],D_D[MT],2,D_D[CAT],TA_22,D_D[EP],-1, D_D[LOC],$A65),0)</f>
        <v>882</v>
      </c>
      <c r="J65" s="54">
        <f t="shared" si="5"/>
        <v>0.40329218106995884</v>
      </c>
      <c r="K65" s="56">
        <f>IFERROR(SUMIFS(D_D[INV],D_D[MT],2,D_D[CAT],TA_23,D_D[EP],-1, D_D[LOC],$A65),0)</f>
        <v>546</v>
      </c>
      <c r="L65" s="57">
        <f>IFERROR(SUMIFS(D_D[BL],D_D[MT],2,D_D[CAT],TA_23,D_D[EP],-1, D_D[LOC],$A65),0)</f>
        <v>114</v>
      </c>
      <c r="M65" s="54">
        <f t="shared" si="6"/>
        <v>0.2087912087912088</v>
      </c>
      <c r="N65" s="56">
        <f>IFERROR(SUMIFS(D_D[INV],D_D[MT],2,D_D[CAT],TA_24,D_D[EP],-1, D_D[LOC],$A65),0)</f>
        <v>770</v>
      </c>
      <c r="O65" s="57">
        <f>IFERROR(SUMIFS(D_D[BL],D_D[MT],2,D_D[CAT],TA_24,D_D[EP],-1, D_D[LOC],$A65),0)</f>
        <v>523</v>
      </c>
      <c r="P65" s="54">
        <f t="shared" si="7"/>
        <v>0.67922077922077917</v>
      </c>
      <c r="Q65" s="58">
        <f>IFERROR(SUMIFS(D_D[INV],D_D[MT],2,D_D[CAT],TA_25,D_D[EP],-1, D_D[LOC],$A65),0)</f>
        <v>1</v>
      </c>
      <c r="R65" s="58">
        <f>IFERROR(SUMIFS(D_D[INV],D_D[MT],2,D_D[CAT],TA_26,D_D[EP],-1, D_D[LOC],$A65),0)</f>
        <v>58</v>
      </c>
      <c r="S65" s="40">
        <f>IFERROR(SUMIFS(D_D[INV],D_D[MT],7,D_D[CAT],2,D_D[EP],TA_20, D_D[LOC],$A65),0)</f>
        <v>1816</v>
      </c>
      <c r="T65" s="230"/>
    </row>
    <row r="66" spans="1:20" x14ac:dyDescent="0.2">
      <c r="A66" s="9" t="s">
        <v>143</v>
      </c>
      <c r="B66" s="97" t="s">
        <v>59</v>
      </c>
      <c r="C66" s="50">
        <f>IFERROR(SUMIFS(D_D[INV],D_D[MT],1,D_D[CAT],TA_20,D_D[EP],-1, D_D[LOC],$A66),0)</f>
        <v>606</v>
      </c>
      <c r="D66" s="51">
        <f>IFERROR(SUMIFS(D_D[ADP],D_D[MT],1,D_D[CAT],D$1,D_D[EP],-1, D_D[LOC],$A66),0)</f>
        <v>77.13</v>
      </c>
      <c r="E66" s="52">
        <f>IFERROR(SUMIFS(D_D[INV],D_D[MT],2,D_D[CAT],TA_21,D_D[EP],-1, D_D[LOC],$A66),0)</f>
        <v>5116</v>
      </c>
      <c r="F66" s="53">
        <f>IFERROR(SUMIFS(D_D[BL],D_D[MT],2,D_D[CAT],TA_21,D_D[EP],-1, D_D[LOC],$A66),0)</f>
        <v>1025</v>
      </c>
      <c r="G66" s="54">
        <f t="shared" si="4"/>
        <v>0.20035183737294762</v>
      </c>
      <c r="H66" s="55">
        <f>IFERROR(SUMIFS(D_D[INV],D_D[MT],2,D_D[CAT],TA_22,D_D[EP],-1, D_D[LOC],$A66),0)</f>
        <v>1649</v>
      </c>
      <c r="I66" s="53">
        <f>IFERROR(SUMIFS(D_D[BL],D_D[MT],2,D_D[CAT],TA_22,D_D[EP],-1, D_D[LOC],$A66),0)</f>
        <v>617</v>
      </c>
      <c r="J66" s="54">
        <f t="shared" si="5"/>
        <v>0.37416616130988478</v>
      </c>
      <c r="K66" s="56">
        <f>IFERROR(SUMIFS(D_D[INV],D_D[MT],2,D_D[CAT],TA_23,D_D[EP],-1, D_D[LOC],$A66),0)</f>
        <v>28</v>
      </c>
      <c r="L66" s="57">
        <f>IFERROR(SUMIFS(D_D[BL],D_D[MT],2,D_D[CAT],TA_23,D_D[EP],-1, D_D[LOC],$A66),0)</f>
        <v>3</v>
      </c>
      <c r="M66" s="54">
        <f t="shared" si="6"/>
        <v>0.10714285714285714</v>
      </c>
      <c r="N66" s="56">
        <f>IFERROR(SUMIFS(D_D[INV],D_D[MT],2,D_D[CAT],TA_24,D_D[EP],-1, D_D[LOC],$A66),0)</f>
        <v>640</v>
      </c>
      <c r="O66" s="57">
        <f>IFERROR(SUMIFS(D_D[BL],D_D[MT],2,D_D[CAT],TA_24,D_D[EP],-1, D_D[LOC],$A66),0)</f>
        <v>300</v>
      </c>
      <c r="P66" s="54">
        <f t="shared" si="7"/>
        <v>0.46875</v>
      </c>
      <c r="Q66" s="58">
        <f>IFERROR(SUMIFS(D_D[INV],D_D[MT],2,D_D[CAT],TA_25,D_D[EP],-1, D_D[LOC],$A66),0)</f>
        <v>2</v>
      </c>
      <c r="R66" s="58">
        <f>IFERROR(SUMIFS(D_D[INV],D_D[MT],2,D_D[CAT],TA_26,D_D[EP],-1, D_D[LOC],$A66),0)</f>
        <v>90</v>
      </c>
      <c r="S66" s="40">
        <f>IFERROR(SUMIFS(D_D[INV],D_D[MT],7,D_D[CAT],2,D_D[EP],TA_20, D_D[LOC],$A66),0)</f>
        <v>5750</v>
      </c>
      <c r="T66" s="230"/>
    </row>
    <row r="67" spans="1:20" x14ac:dyDescent="0.2">
      <c r="A67" s="9" t="s">
        <v>147</v>
      </c>
      <c r="B67" s="97" t="s">
        <v>61</v>
      </c>
      <c r="C67" s="50">
        <f>IFERROR(SUMIFS(D_D[INV],D_D[MT],1,D_D[CAT],TA_20,D_D[EP],-1, D_D[LOC],$A67),0)</f>
        <v>233</v>
      </c>
      <c r="D67" s="51">
        <f>IFERROR(SUMIFS(D_D[ADP],D_D[MT],1,D_D[CAT],D$1,D_D[EP],-1, D_D[LOC],$A67),0)</f>
        <v>128.08000000000001</v>
      </c>
      <c r="E67" s="52">
        <f>IFERROR(SUMIFS(D_D[INV],D_D[MT],2,D_D[CAT],TA_21,D_D[EP],-1, D_D[LOC],$A67),0)</f>
        <v>2955</v>
      </c>
      <c r="F67" s="53">
        <f>IFERROR(SUMIFS(D_D[BL],D_D[MT],2,D_D[CAT],TA_21,D_D[EP],-1, D_D[LOC],$A67),0)</f>
        <v>1212</v>
      </c>
      <c r="G67" s="54">
        <f t="shared" si="4"/>
        <v>0.41015228426395939</v>
      </c>
      <c r="H67" s="55">
        <f>IFERROR(SUMIFS(D_D[INV],D_D[MT],2,D_D[CAT],TA_22,D_D[EP],-1, D_D[LOC],$A67),0)</f>
        <v>971</v>
      </c>
      <c r="I67" s="53">
        <f>IFERROR(SUMIFS(D_D[BL],D_D[MT],2,D_D[CAT],TA_22,D_D[EP],-1, D_D[LOC],$A67),0)</f>
        <v>467</v>
      </c>
      <c r="J67" s="54">
        <f t="shared" si="5"/>
        <v>0.48094747682801237</v>
      </c>
      <c r="K67" s="56">
        <f>IFERROR(SUMIFS(D_D[INV],D_D[MT],2,D_D[CAT],TA_23,D_D[EP],-1, D_D[LOC],$A67),0)</f>
        <v>39</v>
      </c>
      <c r="L67" s="57">
        <f>IFERROR(SUMIFS(D_D[BL],D_D[MT],2,D_D[CAT],TA_23,D_D[EP],-1, D_D[LOC],$A67),0)</f>
        <v>12</v>
      </c>
      <c r="M67" s="54">
        <f t="shared" si="6"/>
        <v>0.30769230769230771</v>
      </c>
      <c r="N67" s="56">
        <f>IFERROR(SUMIFS(D_D[INV],D_D[MT],2,D_D[CAT],TA_24,D_D[EP],-1, D_D[LOC],$A67),0)</f>
        <v>262</v>
      </c>
      <c r="O67" s="57">
        <f>IFERROR(SUMIFS(D_D[BL],D_D[MT],2,D_D[CAT],TA_24,D_D[EP],-1, D_D[LOC],$A67),0)</f>
        <v>177</v>
      </c>
      <c r="P67" s="54">
        <f t="shared" si="7"/>
        <v>0.67557251908396942</v>
      </c>
      <c r="Q67" s="58">
        <f>IFERROR(SUMIFS(D_D[INV],D_D[MT],2,D_D[CAT],TA_25,D_D[EP],-1, D_D[LOC],$A67),0)</f>
        <v>0</v>
      </c>
      <c r="R67" s="58">
        <f>IFERROR(SUMIFS(D_D[INV],D_D[MT],2,D_D[CAT],TA_26,D_D[EP],-1, D_D[LOC],$A67),0)</f>
        <v>84</v>
      </c>
      <c r="S67" s="40">
        <f>IFERROR(SUMIFS(D_D[INV],D_D[MT],7,D_D[CAT],2,D_D[EP],TA_20, D_D[LOC],$A67),0)</f>
        <v>2617</v>
      </c>
      <c r="T67" s="230"/>
    </row>
    <row r="68" spans="1:20" x14ac:dyDescent="0.2">
      <c r="A68" s="9" t="s">
        <v>137</v>
      </c>
      <c r="B68" s="97" t="s">
        <v>63</v>
      </c>
      <c r="C68" s="50">
        <f>IFERROR(SUMIFS(D_D[INV],D_D[MT],1,D_D[CAT],TA_20,D_D[EP],-1, D_D[LOC],$A68),0)</f>
        <v>3463</v>
      </c>
      <c r="D68" s="51">
        <f>IFERROR(SUMIFS(D_D[ADP],D_D[MT],1,D_D[CAT],D$1,D_D[EP],-1, D_D[LOC],$A68),0)</f>
        <v>151.30000000000001</v>
      </c>
      <c r="E68" s="52">
        <f>IFERROR(SUMIFS(D_D[INV],D_D[MT],2,D_D[CAT],TA_21,D_D[EP],-1, D_D[LOC],$A68),0)</f>
        <v>3571</v>
      </c>
      <c r="F68" s="53">
        <f>IFERROR(SUMIFS(D_D[BL],D_D[MT],2,D_D[CAT],TA_21,D_D[EP],-1, D_D[LOC],$A68),0)</f>
        <v>706</v>
      </c>
      <c r="G68" s="54">
        <f t="shared" si="4"/>
        <v>0.19770372444693363</v>
      </c>
      <c r="H68" s="55">
        <f>IFERROR(SUMIFS(D_D[INV],D_D[MT],2,D_D[CAT],TA_22,D_D[EP],-1, D_D[LOC],$A68),0)</f>
        <v>9478</v>
      </c>
      <c r="I68" s="53">
        <f>IFERROR(SUMIFS(D_D[BL],D_D[MT],2,D_D[CAT],TA_22,D_D[EP],-1, D_D[LOC],$A68),0)</f>
        <v>1981</v>
      </c>
      <c r="J68" s="54">
        <f t="shared" si="5"/>
        <v>0.20901033973412111</v>
      </c>
      <c r="K68" s="56">
        <f>IFERROR(SUMIFS(D_D[INV],D_D[MT],2,D_D[CAT],TA_23,D_D[EP],-1, D_D[LOC],$A68),0)</f>
        <v>239</v>
      </c>
      <c r="L68" s="57">
        <f>IFERROR(SUMIFS(D_D[BL],D_D[MT],2,D_D[CAT],TA_23,D_D[EP],-1, D_D[LOC],$A68),0)</f>
        <v>228</v>
      </c>
      <c r="M68" s="54">
        <f t="shared" si="6"/>
        <v>0.95397489539748959</v>
      </c>
      <c r="N68" s="56">
        <f>IFERROR(SUMIFS(D_D[INV],D_D[MT],2,D_D[CAT],TA_24,D_D[EP],-1, D_D[LOC],$A68),0)</f>
        <v>454</v>
      </c>
      <c r="O68" s="57">
        <f>IFERROR(SUMIFS(D_D[BL],D_D[MT],2,D_D[CAT],TA_24,D_D[EP],-1, D_D[LOC],$A68),0)</f>
        <v>346</v>
      </c>
      <c r="P68" s="54">
        <f t="shared" si="7"/>
        <v>0.76211453744493396</v>
      </c>
      <c r="Q68" s="58">
        <f>IFERROR(SUMIFS(D_D[INV],D_D[MT],2,D_D[CAT],TA_25,D_D[EP],-1, D_D[LOC],$A68),0)</f>
        <v>1</v>
      </c>
      <c r="R68" s="58">
        <f>IFERROR(SUMIFS(D_D[INV],D_D[MT],2,D_D[CAT],TA_26,D_D[EP],-1, D_D[LOC],$A68),0)</f>
        <v>7</v>
      </c>
      <c r="S68" s="40">
        <f>IFERROR(SUMIFS(D_D[INV],D_D[MT],7,D_D[CAT],2,D_D[EP],TA_20, D_D[LOC],$A68),0)</f>
        <v>3794</v>
      </c>
      <c r="T68" s="230"/>
    </row>
    <row r="69" spans="1:20" x14ac:dyDescent="0.2">
      <c r="A69" s="9" t="s">
        <v>152</v>
      </c>
      <c r="B69" s="97" t="s">
        <v>64</v>
      </c>
      <c r="C69" s="50">
        <f>IFERROR(SUMIFS(D_D[INV],D_D[MT],1,D_D[CAT],TA_20,D_D[EP],-1, D_D[LOC],$A69),0)</f>
        <v>1700</v>
      </c>
      <c r="D69" s="51">
        <f>IFERROR(SUMIFS(D_D[ADP],D_D[MT],1,D_D[CAT],D$1,D_D[EP],-1, D_D[LOC],$A69),0)</f>
        <v>104.07</v>
      </c>
      <c r="E69" s="52">
        <f>IFERROR(SUMIFS(D_D[INV],D_D[MT],2,D_D[CAT],TA_21,D_D[EP],-1, D_D[LOC],$A69),0)</f>
        <v>11734</v>
      </c>
      <c r="F69" s="53">
        <f>IFERROR(SUMIFS(D_D[BL],D_D[MT],2,D_D[CAT],TA_21,D_D[EP],-1, D_D[LOC],$A69),0)</f>
        <v>2755</v>
      </c>
      <c r="G69" s="54">
        <f t="shared" ref="G69:G70" si="16">IFERROR(F69/E69,"0%")</f>
        <v>0.23478779614794615</v>
      </c>
      <c r="H69" s="55">
        <f>IFERROR(SUMIFS(D_D[INV],D_D[MT],2,D_D[CAT],TA_22,D_D[EP],-1, D_D[LOC],$A69),0)</f>
        <v>6938</v>
      </c>
      <c r="I69" s="53">
        <f>IFERROR(SUMIFS(D_D[BL],D_D[MT],2,D_D[CAT],TA_22,D_D[EP],-1, D_D[LOC],$A69),0)</f>
        <v>1521</v>
      </c>
      <c r="J69" s="54">
        <f t="shared" ref="J69:J70" si="17">IFERROR(I69/H69,"0%")</f>
        <v>0.21922744306716632</v>
      </c>
      <c r="K69" s="56">
        <f>IFERROR(SUMIFS(D_D[INV],D_D[MT],2,D_D[CAT],TA_23,D_D[EP],-1, D_D[LOC],$A69),0)</f>
        <v>498</v>
      </c>
      <c r="L69" s="57">
        <f>IFERROR(SUMIFS(D_D[BL],D_D[MT],2,D_D[CAT],TA_23,D_D[EP],-1, D_D[LOC],$A69),0)</f>
        <v>201</v>
      </c>
      <c r="M69" s="54">
        <f t="shared" ref="M69:M70" si="18">IFERROR(L69/K69,"0%")</f>
        <v>0.40361445783132532</v>
      </c>
      <c r="N69" s="56">
        <f>IFERROR(SUMIFS(D_D[INV],D_D[MT],2,D_D[CAT],TA_24,D_D[EP],-1, D_D[LOC],$A69),0)</f>
        <v>1096</v>
      </c>
      <c r="O69" s="57">
        <f>IFERROR(SUMIFS(D_D[BL],D_D[MT],2,D_D[CAT],TA_24,D_D[EP],-1, D_D[LOC],$A69),0)</f>
        <v>768</v>
      </c>
      <c r="P69" s="54">
        <f t="shared" ref="P69:P70" si="19">IFERROR(O69/N69,"0%")</f>
        <v>0.7007299270072993</v>
      </c>
      <c r="Q69" s="58">
        <f>IFERROR(SUMIFS(D_D[INV],D_D[MT],2,D_D[CAT],TA_25,D_D[EP],-1, D_D[LOC],$A69),0)</f>
        <v>0</v>
      </c>
      <c r="R69" s="58">
        <f>IFERROR(SUMIFS(D_D[INV],D_D[MT],2,D_D[CAT],TA_26,D_D[EP],-1, D_D[LOC],$A69),0)</f>
        <v>32</v>
      </c>
      <c r="S69" s="40">
        <f>IFERROR(SUMIFS(D_D[INV],D_D[MT],7,D_D[CAT],2,D_D[EP],TA_20, D_D[LOC],$A69),0)</f>
        <v>1379</v>
      </c>
      <c r="T69" s="230"/>
    </row>
    <row r="70" spans="1:20" x14ac:dyDescent="0.2">
      <c r="A70" s="9" t="s">
        <v>141</v>
      </c>
      <c r="B70" s="97" t="s">
        <v>66</v>
      </c>
      <c r="C70" s="50">
        <f>IFERROR(SUMIFS(D_D[INV],D_D[MT],1,D_D[CAT],TA_20,D_D[EP],-1, D_D[LOC],$A70),0)</f>
        <v>1158</v>
      </c>
      <c r="D70" s="51">
        <f>IFERROR(SUMIFS(D_D[ADP],D_D[MT],1,D_D[CAT],D$1,D_D[EP],-1, D_D[LOC],$A70),0)</f>
        <v>109.3</v>
      </c>
      <c r="E70" s="52">
        <f>IFERROR(SUMIFS(D_D[INV],D_D[MT],2,D_D[CAT],TA_21,D_D[EP],-1, D_D[LOC],$A70),0)</f>
        <v>9142</v>
      </c>
      <c r="F70" s="53">
        <f>IFERROR(SUMIFS(D_D[BL],D_D[MT],2,D_D[CAT],TA_21,D_D[EP],-1, D_D[LOC],$A70),0)</f>
        <v>1908</v>
      </c>
      <c r="G70" s="54">
        <f t="shared" si="16"/>
        <v>0.20870706628746444</v>
      </c>
      <c r="H70" s="55">
        <f>IFERROR(SUMIFS(D_D[INV],D_D[MT],2,D_D[CAT],TA_22,D_D[EP],-1, D_D[LOC],$A70),0)</f>
        <v>3135</v>
      </c>
      <c r="I70" s="53">
        <f>IFERROR(SUMIFS(D_D[BL],D_D[MT],2,D_D[CAT],TA_22,D_D[EP],-1, D_D[LOC],$A70),0)</f>
        <v>1206</v>
      </c>
      <c r="J70" s="54">
        <f t="shared" si="17"/>
        <v>0.38468899521531102</v>
      </c>
      <c r="K70" s="56">
        <f>IFERROR(SUMIFS(D_D[INV],D_D[MT],2,D_D[CAT],TA_23,D_D[EP],-1, D_D[LOC],$A70),0)</f>
        <v>2062</v>
      </c>
      <c r="L70" s="57">
        <f>IFERROR(SUMIFS(D_D[BL],D_D[MT],2,D_D[CAT],TA_23,D_D[EP],-1, D_D[LOC],$A70),0)</f>
        <v>749</v>
      </c>
      <c r="M70" s="54">
        <f t="shared" si="18"/>
        <v>0.36323957322987394</v>
      </c>
      <c r="N70" s="56">
        <f>IFERROR(SUMIFS(D_D[INV],D_D[MT],2,D_D[CAT],TA_24,D_D[EP],-1, D_D[LOC],$A70),0)</f>
        <v>1191</v>
      </c>
      <c r="O70" s="57">
        <f>IFERROR(SUMIFS(D_D[BL],D_D[MT],2,D_D[CAT],TA_24,D_D[EP],-1, D_D[LOC],$A70),0)</f>
        <v>588</v>
      </c>
      <c r="P70" s="54">
        <f t="shared" si="19"/>
        <v>0.49370277078085645</v>
      </c>
      <c r="Q70" s="58">
        <f>IFERROR(SUMIFS(D_D[INV],D_D[MT],2,D_D[CAT],TA_25,D_D[EP],-1, D_D[LOC],$A70),0)</f>
        <v>2</v>
      </c>
      <c r="R70" s="58">
        <f>IFERROR(SUMIFS(D_D[INV],D_D[MT],2,D_D[CAT],TA_26,D_D[EP],-1, D_D[LOC],$A70),0)</f>
        <v>60</v>
      </c>
      <c r="S70" s="40">
        <f>IFERROR(SUMIFS(D_D[INV],D_D[MT],7,D_D[CAT],2,D_D[EP],TA_20, D_D[LOC],$A70),0)</f>
        <v>591</v>
      </c>
      <c r="T70" s="230"/>
    </row>
    <row r="71" spans="1:20" x14ac:dyDescent="0.2">
      <c r="A71" s="9">
        <v>35</v>
      </c>
      <c r="B71" s="228" t="s">
        <v>6</v>
      </c>
      <c r="C71" s="44">
        <f>IFERROR(SUMIFS(D_D[INV],D_D[MT],1,D_D[CAT],TA_20,D_D[EP],-1, D_D[LOC],$A71),0)</f>
        <v>9872</v>
      </c>
      <c r="D71" s="38">
        <f>IFERROR(SUMIFS(D_D[ADP],D_D[MT],1,D_D[CAT],D$1,D_D[EP],-1, D_D[LOC],$A71),0)</f>
        <v>46.18</v>
      </c>
      <c r="E71" s="45">
        <f>IFERROR(SUMIFS(D_D[INV],D_D[MT],2,D_D[CAT],TA_21,D_D[EP],-1, D_D[LOC],$A71),0)</f>
        <v>720</v>
      </c>
      <c r="F71" s="49">
        <f>IFERROR(SUMIFS(D_D[BL],D_D[MT],2,D_D[CAT],TA_21,D_D[EP],-1, D_D[LOC],$A71),0)</f>
        <v>275</v>
      </c>
      <c r="G71" s="46">
        <f t="shared" si="4"/>
        <v>0.38194444444444442</v>
      </c>
      <c r="H71" s="49">
        <f>IFERROR(SUMIFS(D_D[INV],D_D[MT],2,D_D[CAT],TA_22,D_D[EP],-1, D_D[LOC],$A71),0)</f>
        <v>109469</v>
      </c>
      <c r="I71" s="49">
        <f>IFERROR(SUMIFS(D_D[BL],D_D[MT],2,D_D[CAT],TA_22,D_D[EP],-1, D_D[LOC],$A71),0)</f>
        <v>639</v>
      </c>
      <c r="J71" s="46">
        <f t="shared" si="5"/>
        <v>5.8372689985292641E-3</v>
      </c>
      <c r="K71" s="44">
        <f>IFERROR(SUMIFS(D_D[INV],D_D[MT],2,D_D[CAT],TA_23,D_D[EP],-1, D_D[LOC],$A71),0)</f>
        <v>8978</v>
      </c>
      <c r="L71" s="44">
        <f>IFERROR(SUMIFS(D_D[BL],D_D[MT],2,D_D[CAT],TA_23,D_D[EP],-1, D_D[LOC],$A71),0)</f>
        <v>5272</v>
      </c>
      <c r="M71" s="46">
        <f t="shared" si="6"/>
        <v>0.58721318779238141</v>
      </c>
      <c r="N71" s="44">
        <f>IFERROR(SUMIFS(D_D[INV],D_D[MT],2,D_D[CAT],TA_24,D_D[EP],-1, D_D[LOC],$A71),0)</f>
        <v>435</v>
      </c>
      <c r="O71" s="44">
        <f>IFERROR(SUMIFS(D_D[BL],D_D[MT],2,D_D[CAT],TA_24,D_D[EP],-1, D_D[LOC],$A71),0)</f>
        <v>263</v>
      </c>
      <c r="P71" s="46">
        <f t="shared" si="7"/>
        <v>0.60459770114942524</v>
      </c>
      <c r="Q71" s="44">
        <f>IFERROR(SUMIFS(D_D[INV],D_D[MT],2,D_D[CAT],TA_25,D_D[EP],-1, D_D[LOC],$A71),0)</f>
        <v>329</v>
      </c>
      <c r="R71" s="47">
        <f>IFERROR(SUMIFS(D_D[INV],D_D[MT],2,D_D[CAT],TA_26,D_D[EP],-1, D_D[LOC],$A71),0)</f>
        <v>163</v>
      </c>
      <c r="S71" s="47">
        <f>IFERROR(SUMIFS(D_D[INV],D_D[MT],7,D_D[CAT],2,D_D[EP],TA_20, D_D[LOC],$A71),0)</f>
        <v>40612</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69" t="s">
        <v>424</v>
      </c>
      <c r="D73" s="370"/>
      <c r="E73" s="370"/>
      <c r="F73" s="370"/>
      <c r="G73" s="370"/>
      <c r="H73" s="370"/>
      <c r="I73" s="370"/>
      <c r="J73" s="370"/>
      <c r="K73" s="370"/>
      <c r="L73" s="370"/>
      <c r="M73" s="370"/>
      <c r="N73" s="370"/>
      <c r="O73" s="370"/>
      <c r="P73" s="370"/>
      <c r="Q73" s="370"/>
      <c r="R73" s="370"/>
      <c r="S73" s="371"/>
      <c r="T73" s="230"/>
    </row>
    <row r="74" spans="1:20" ht="20.100000000000001" customHeight="1" x14ac:dyDescent="0.2">
      <c r="A74" s="4"/>
      <c r="B74" s="231"/>
      <c r="C74" s="372" t="s">
        <v>180</v>
      </c>
      <c r="D74" s="373"/>
      <c r="E74" s="374" t="s">
        <v>418</v>
      </c>
      <c r="F74" s="375"/>
      <c r="G74" s="376"/>
      <c r="H74" s="374" t="s">
        <v>5</v>
      </c>
      <c r="I74" s="375"/>
      <c r="J74" s="376"/>
      <c r="K74" s="374" t="s">
        <v>419</v>
      </c>
      <c r="L74" s="375"/>
      <c r="M74" s="376"/>
      <c r="N74" s="374" t="s">
        <v>6</v>
      </c>
      <c r="O74" s="375"/>
      <c r="P74" s="376"/>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15976</v>
      </c>
      <c r="D76" s="34">
        <f>IFERROR(SUMIFS(D_D[ADP],D_D[MT],1,D_D[CAT],TA_30,D_D[EP],-1, D_D[LOC],$A76),0)</f>
        <v>91.49</v>
      </c>
      <c r="E76" s="49">
        <f>IFERROR(SUMIFS(D_D[INV],D_D[MT],2,D_D[CAT],TA_31,D_D[EP],-1, D_D[LOC],$A76),0)</f>
        <v>27437</v>
      </c>
      <c r="F76" s="49">
        <f>IFERROR(SUMIFS(D_D[BL],D_D[MT],2,D_D[CAT],TA_31,D_D[EP],-1, D_D[LOC],$A76),0)</f>
        <v>5051</v>
      </c>
      <c r="G76" s="46">
        <f t="shared" ref="G76" si="20">IFERROR(F76/E76,"0%")</f>
        <v>0.18409447096985823</v>
      </c>
      <c r="H76" s="49">
        <f>IFERROR(SUMIFS(D_D[INV],D_D[MT],2,D_D[CAT],TA_32,D_D[EP],-1, D_D[LOC],$A76),0)</f>
        <v>17647</v>
      </c>
      <c r="I76" s="49">
        <f>IFERROR(SUMIFS(D_D[BL],D_D[MT],2,D_D[CAT],TA_32,D_D[EP],-1, D_D[LOC],$A76),0)</f>
        <v>3544</v>
      </c>
      <c r="J76" s="46">
        <f t="shared" ref="J76" si="21">IFERROR(I76/H76,"0%")</f>
        <v>0.2008273360911203</v>
      </c>
      <c r="K76" s="49">
        <f>IFERROR(SUMIFS(D_D[INV],D_D[MT],2,D_D[CAT],TA_33,D_D[EP],-1, D_D[LOC],$A76),0)</f>
        <v>33608</v>
      </c>
      <c r="L76" s="49">
        <f>IFERROR(SUMIFS(D_D[BL],D_D[MT],2,D_D[CAT],TA_33,D_D[EP],-1, D_D[LOC],$A76),0)</f>
        <v>84</v>
      </c>
      <c r="M76" s="46">
        <f t="shared" ref="M76" si="22">IFERROR(L76/K76,"0%")</f>
        <v>2.4994049035943823E-3</v>
      </c>
      <c r="N76" s="49">
        <f>IFERROR(SUMIFS(D_D[INV],D_D[MT],2,D_D[CAT],TA_34,D_D[EP],-1, D_D[LOC],$A76),0)</f>
        <v>35</v>
      </c>
      <c r="O76" s="49">
        <f>IFERROR(SUMIFS(D_D[BL],D_D[MT],2,D_D[CAT],TA_34,D_D[EP],-1, D_D[LOC],$A76),0)</f>
        <v>19</v>
      </c>
      <c r="P76" s="46">
        <f t="shared" ref="P76" si="23">IFERROR(O76/N76,"0%")</f>
        <v>0.54285714285714282</v>
      </c>
      <c r="Q76" s="49">
        <f>IFERROR(SUMIFS(D_D[INV],D_D[MT],2,D_D[CAT],TA_35,D_D[EP],-1, D_D[LOC],$A76),0)</f>
        <v>16</v>
      </c>
      <c r="R76" s="70">
        <f>IFERROR(SUMIFS(D_D[INV],D_D[MT],2,D_D[CAT],TA_36,D_D[EP],-1, D_D[LOC],$A76),0)</f>
        <v>7272</v>
      </c>
      <c r="S76" s="70">
        <f>IFERROR(SUMIFS(D_D[INV],D_D[MT],7,D_D[CAT],2,D_D[EP],TA_30, D_D[LOC],$A76),0)</f>
        <v>2364</v>
      </c>
      <c r="T76" s="230"/>
    </row>
    <row r="77" spans="1:20" x14ac:dyDescent="0.2">
      <c r="A77" s="24" t="s">
        <v>86</v>
      </c>
      <c r="B77" s="239" t="s">
        <v>176</v>
      </c>
      <c r="C77" s="68">
        <f>IFERROR(SUMIFS(D_D[INV],D_D[MT],1,D_D[CAT],TA_30,D_D[EP],-1, D_D[LOC],$A77),0)</f>
        <v>5006</v>
      </c>
      <c r="D77" s="51">
        <f>IFERROR(SUMIFS(D_D[ADP],D_D[MT],1,D_D[CAT],TA_30,D_D[EP],-1, D_D[LOC],$A77),0)</f>
        <v>89.92</v>
      </c>
      <c r="E77" s="68">
        <f>IFERROR(SUMIFS(D_D[INV],D_D[MT],2,D_D[CAT],TA_31,D_D[EP],-1, D_D[LOC],$A77),0)</f>
        <v>11662</v>
      </c>
      <c r="F77" s="68">
        <f>IFERROR(SUMIFS(D_D[BL],D_D[MT],2,D_D[CAT],TA_31,D_D[EP],-1, D_D[LOC],$A77),0)</f>
        <v>2954</v>
      </c>
      <c r="G77" s="54">
        <f t="shared" ref="G77:G80" si="24">IFERROR(F77/E77,"0%")</f>
        <v>0.2533013205282113</v>
      </c>
      <c r="H77" s="68">
        <f>IFERROR(SUMIFS(D_D[INV],D_D[MT],2,D_D[CAT],TA_32,D_D[EP],-1, D_D[LOC],$A77),0)</f>
        <v>5731</v>
      </c>
      <c r="I77" s="68">
        <f>IFERROR(SUMIFS(D_D[BL],D_D[MT],2,D_D[CAT],TA_32,D_D[EP],-1, D_D[LOC],$A77),0)</f>
        <v>1198</v>
      </c>
      <c r="J77" s="54">
        <f t="shared" ref="J77:J80" si="25">IFERROR(I77/H77,"0%")</f>
        <v>0.20903856220554878</v>
      </c>
      <c r="K77" s="68">
        <f>IFERROR(SUMIFS(D_D[INV],D_D[MT],2,D_D[CAT],TA_33,D_D[EP],-1, D_D[LOC],$A77),0)</f>
        <v>12393</v>
      </c>
      <c r="L77" s="68">
        <f>IFERROR(SUMIFS(D_D[BL],D_D[MT],2,D_D[CAT],TA_33,D_D[EP],-1, D_D[LOC],$A77),0)</f>
        <v>33</v>
      </c>
      <c r="M77" s="54">
        <f t="shared" ref="M77:M80" si="26">IFERROR(L77/K77,"0%")</f>
        <v>2.662793512466715E-3</v>
      </c>
      <c r="N77" s="68">
        <f>IFERROR(SUMIFS(D_D[INV],D_D[MT],2,D_D[CAT],TA_34,D_D[EP],-1, D_D[LOC],$A77),0)</f>
        <v>1</v>
      </c>
      <c r="O77" s="68">
        <f>IFERROR(SUMIFS(D_D[BL],D_D[MT],2,D_D[CAT],TA_34,D_D[EP],-1, D_D[LOC],$A77),0)</f>
        <v>1</v>
      </c>
      <c r="P77" s="54">
        <f t="shared" ref="P77:P80" si="27">IFERROR(O77/N77,"0%")</f>
        <v>1</v>
      </c>
      <c r="Q77" s="68">
        <f>IFERROR(SUMIFS(D_D[INV],D_D[MT],2,D_D[CAT],TA_35,D_D[EP],-1, D_D[LOC],$A77),0)</f>
        <v>14</v>
      </c>
      <c r="R77" s="68">
        <f>IFERROR(SUMIFS(D_D[INV],D_D[MT],2,D_D[CAT],TA_36,D_D[EP],-1, D_D[LOC],$A77),0)</f>
        <v>2374</v>
      </c>
      <c r="S77" s="69">
        <f>IFERROR(SUMIFS(D_D[INV],D_D[MT],7,D_D[CAT],2,D_D[EP],TA_30, D_D[LOC],$A77),0)</f>
        <v>848</v>
      </c>
      <c r="T77" s="230"/>
    </row>
    <row r="78" spans="1:20" x14ac:dyDescent="0.2">
      <c r="A78" s="24" t="s">
        <v>130</v>
      </c>
      <c r="B78" s="239" t="s">
        <v>175</v>
      </c>
      <c r="C78" s="68">
        <f>IFERROR(SUMIFS(D_D[INV],D_D[MT],1,D_D[CAT],TA_30,D_D[EP],-1, D_D[LOC],$A78),0)</f>
        <v>4923</v>
      </c>
      <c r="D78" s="51">
        <f>IFERROR(SUMIFS(D_D[ADP],D_D[MT],1,D_D[CAT],TA_30,D_D[EP],-1, D_D[LOC],$A78),0)</f>
        <v>84.72</v>
      </c>
      <c r="E78" s="68">
        <f>IFERROR(SUMIFS(D_D[INV],D_D[MT],2,D_D[CAT],TA_31,D_D[EP],-1, D_D[LOC],$A78),0)</f>
        <v>6848</v>
      </c>
      <c r="F78" s="68">
        <f>IFERROR(SUMIFS(D_D[BL],D_D[MT],2,D_D[CAT],TA_31,D_D[EP],-1, D_D[LOC],$A78),0)</f>
        <v>619</v>
      </c>
      <c r="G78" s="54">
        <f t="shared" si="24"/>
        <v>9.039135514018691E-2</v>
      </c>
      <c r="H78" s="68">
        <f>IFERROR(SUMIFS(D_D[INV],D_D[MT],2,D_D[CAT],TA_32,D_D[EP],-1, D_D[LOC],$A78),0)</f>
        <v>5511</v>
      </c>
      <c r="I78" s="68">
        <f>IFERROR(SUMIFS(D_D[BL],D_D[MT],2,D_D[CAT],TA_32,D_D[EP],-1, D_D[LOC],$A78),0)</f>
        <v>994</v>
      </c>
      <c r="J78" s="54">
        <f t="shared" si="25"/>
        <v>0.18036653964797678</v>
      </c>
      <c r="K78" s="68">
        <f>IFERROR(SUMIFS(D_D[INV],D_D[MT],2,D_D[CAT],TA_33,D_D[EP],-1, D_D[LOC],$A78),0)</f>
        <v>10893</v>
      </c>
      <c r="L78" s="68">
        <f>IFERROR(SUMIFS(D_D[BL],D_D[MT],2,D_D[CAT],TA_33,D_D[EP],-1, D_D[LOC],$A78),0)</f>
        <v>36</v>
      </c>
      <c r="M78" s="54">
        <f t="shared" si="26"/>
        <v>3.3048746901679976E-3</v>
      </c>
      <c r="N78" s="68">
        <f>IFERROR(SUMIFS(D_D[INV],D_D[MT],2,D_D[CAT],TA_34,D_D[EP],-1, D_D[LOC],$A78),0)</f>
        <v>1</v>
      </c>
      <c r="O78" s="68">
        <f>IFERROR(SUMIFS(D_D[BL],D_D[MT],2,D_D[CAT],TA_34,D_D[EP],-1, D_D[LOC],$A78),0)</f>
        <v>1</v>
      </c>
      <c r="P78" s="54">
        <f t="shared" si="27"/>
        <v>1</v>
      </c>
      <c r="Q78" s="68">
        <f>IFERROR(SUMIFS(D_D[INV],D_D[MT],2,D_D[CAT],TA_35,D_D[EP],-1, D_D[LOC],$A78),0)</f>
        <v>0</v>
      </c>
      <c r="R78" s="68">
        <f>IFERROR(SUMIFS(D_D[INV],D_D[MT],2,D_D[CAT],TA_36,D_D[EP],-1, D_D[LOC],$A78),0)</f>
        <v>2495</v>
      </c>
      <c r="S78" s="69">
        <f>IFERROR(SUMIFS(D_D[INV],D_D[MT],7,D_D[CAT],2,D_D[EP],TA_30, D_D[LOC],$A78),0)</f>
        <v>931</v>
      </c>
      <c r="T78" s="230"/>
    </row>
    <row r="79" spans="1:20" x14ac:dyDescent="0.2">
      <c r="A79" s="24" t="s">
        <v>134</v>
      </c>
      <c r="B79" s="239" t="s">
        <v>177</v>
      </c>
      <c r="C79" s="68">
        <f>IFERROR(SUMIFS(D_D[INV],D_D[MT],1,D_D[CAT],TA_30,D_D[EP],-1, D_D[LOC],$A79),0)</f>
        <v>4582</v>
      </c>
      <c r="D79" s="51">
        <f>IFERROR(SUMIFS(D_D[ADP],D_D[MT],1,D_D[CAT],TA_30,D_D[EP],-1, D_D[LOC],$A79),0)</f>
        <v>99.52</v>
      </c>
      <c r="E79" s="68">
        <f>IFERROR(SUMIFS(D_D[INV],D_D[MT],2,D_D[CAT],TA_31,D_D[EP],-1, D_D[LOC],$A79),0)</f>
        <v>8114</v>
      </c>
      <c r="F79" s="68">
        <f>IFERROR(SUMIFS(D_D[BL],D_D[MT],2,D_D[CAT],TA_31,D_D[EP],-1, D_D[LOC],$A79),0)</f>
        <v>1328</v>
      </c>
      <c r="G79" s="54">
        <f t="shared" si="24"/>
        <v>0.16366773477939364</v>
      </c>
      <c r="H79" s="68">
        <f>IFERROR(SUMIFS(D_D[INV],D_D[MT],2,D_D[CAT],TA_32,D_D[EP],-1, D_D[LOC],$A79),0)</f>
        <v>4923</v>
      </c>
      <c r="I79" s="68">
        <f>IFERROR(SUMIFS(D_D[BL],D_D[MT],2,D_D[CAT],TA_32,D_D[EP],-1, D_D[LOC],$A79),0)</f>
        <v>1157</v>
      </c>
      <c r="J79" s="54">
        <f t="shared" si="25"/>
        <v>0.23501929717651837</v>
      </c>
      <c r="K79" s="68">
        <f>IFERROR(SUMIFS(D_D[INV],D_D[MT],2,D_D[CAT],TA_33,D_D[EP],-1, D_D[LOC],$A79),0)</f>
        <v>10253</v>
      </c>
      <c r="L79" s="68">
        <f>IFERROR(SUMIFS(D_D[BL],D_D[MT],2,D_D[CAT],TA_33,D_D[EP],-1, D_D[LOC],$A79),0)</f>
        <v>13</v>
      </c>
      <c r="M79" s="54">
        <f t="shared" si="26"/>
        <v>1.2679215839266557E-3</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2403</v>
      </c>
      <c r="S79" s="69">
        <f>IFERROR(SUMIFS(D_D[INV],D_D[MT],7,D_D[CAT],2,D_D[EP],TA_30, D_D[LOC],$A79),0)</f>
        <v>435</v>
      </c>
      <c r="T79" s="230"/>
    </row>
    <row r="80" spans="1:20" x14ac:dyDescent="0.2">
      <c r="A80" s="23">
        <v>-1</v>
      </c>
      <c r="B80" s="228" t="s">
        <v>179</v>
      </c>
      <c r="C80" s="49">
        <f>IFERROR(SUMIFS(D_D[INV],D_D[MT],1,D_D[CAT],TA_30,D_D[EP],-1, D_D[LOC],$A80),0)</f>
        <v>1465</v>
      </c>
      <c r="D80" s="34">
        <f>IFERROR(SUMIFS(D_D[ADP],D_D[MT],1,D_D[CAT],TA_30,D_D[EP],-1, D_D[LOC],$A80),0)</f>
        <v>94.48</v>
      </c>
      <c r="E80" s="49">
        <f>IFERROR(SUMIFS(D_D[INV],D_D[MT],2,D_D[CAT],TA_31,D_D[EP],-1, D_D[LOC],$A80),0)</f>
        <v>813</v>
      </c>
      <c r="F80" s="49">
        <f>IFERROR(SUMIFS(D_D[BL],D_D[MT],2,D_D[CAT],TA_31,D_D[EP],-1, D_D[LOC],$A80),0)</f>
        <v>150</v>
      </c>
      <c r="G80" s="46">
        <f t="shared" si="24"/>
        <v>0.18450184501845018</v>
      </c>
      <c r="H80" s="49">
        <f>IFERROR(SUMIFS(D_D[INV],D_D[MT],2,D_D[CAT],TA_32,D_D[EP],-1, D_D[LOC],$A80),0)</f>
        <v>1482</v>
      </c>
      <c r="I80" s="49">
        <f>IFERROR(SUMIFS(D_D[BL],D_D[MT],2,D_D[CAT],TA_32,D_D[EP],-1, D_D[LOC],$A80),0)</f>
        <v>195</v>
      </c>
      <c r="J80" s="46">
        <f t="shared" si="25"/>
        <v>0.13157894736842105</v>
      </c>
      <c r="K80" s="49">
        <f>IFERROR(SUMIFS(D_D[INV],D_D[MT],2,D_D[CAT],TA_33,D_D[EP],-1, D_D[LOC],$A80),0)</f>
        <v>69</v>
      </c>
      <c r="L80" s="49">
        <f>IFERROR(SUMIFS(D_D[BL],D_D[MT],2,D_D[CAT],TA_33,D_D[EP],-1, D_D[LOC],$A80),0)</f>
        <v>2</v>
      </c>
      <c r="M80" s="46">
        <f t="shared" si="26"/>
        <v>2.8985507246376812E-2</v>
      </c>
      <c r="N80" s="49">
        <f>IFERROR(SUMIFS(D_D[INV],D_D[MT],2,D_D[CAT],TA_34,D_D[EP],-1, D_D[LOC],$A80),0)</f>
        <v>33</v>
      </c>
      <c r="O80" s="49">
        <f>IFERROR(SUMIFS(D_D[BL],D_D[MT],2,D_D[CAT],TA_34,D_D[EP],-1, D_D[LOC],$A80),0)</f>
        <v>17</v>
      </c>
      <c r="P80" s="46">
        <f t="shared" si="27"/>
        <v>0.51515151515151514</v>
      </c>
      <c r="Q80" s="49">
        <f>IFERROR(SUMIFS(D_D[INV],D_D[MT],2,D_D[CAT],TA_35,D_D[EP],-1, D_D[LOC],$A80),0)</f>
        <v>2</v>
      </c>
      <c r="R80" s="70">
        <f>IFERROR(SUMIFS(D_D[INV],D_D[MT],2,D_D[CAT],TA_36,D_D[EP],-1, D_D[LOC],$A80),0)</f>
        <v>0</v>
      </c>
      <c r="S80" s="70">
        <f>IFERROR(SUMIFS(D_D[INV],D_D[MT],7,D_D[CAT],2,D_D[EP],TA_30, D_D[LOC],$A80),0)</f>
        <v>150</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http://purl.org/dc/terms/"/>
    <ds:schemaRef ds:uri="c9744be7-b815-40bc-84fa-afc9c406d9bc"/>
    <ds:schemaRef ds:uri="http://schemas.microsoft.com/office/infopath/2007/PartnerControls"/>
    <ds:schemaRef ds:uri="http://schemas.openxmlformats.org/package/2006/metadata/core-properties"/>
    <ds:schemaRef ds:uri="fef9c9dc-374b-4157-9e06-089f148416e5"/>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2019-02-19T14:31:39Z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